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6\basisschool\"/>
    </mc:Choice>
  </mc:AlternateContent>
  <bookViews>
    <workbookView xWindow="0" yWindow="0" windowWidth="19200" windowHeight="11595" tabRatio="839" activeTab="1"/>
  </bookViews>
  <sheets>
    <sheet name="toel" sheetId="1" r:id="rId1"/>
    <sheet name="begr(bk)" sheetId="2" r:id="rId2"/>
    <sheet name="loon(bk)" sheetId="67" r:id="rId3"/>
    <sheet name="mop" sheetId="7" r:id="rId4"/>
    <sheet name="mip" sheetId="8" r:id="rId5"/>
    <sheet name="act" sheetId="9" r:id="rId6"/>
    <sheet name="begr(tot)" sheetId="10" r:id="rId7"/>
    <sheet name="bal" sheetId="66" r:id="rId8"/>
    <sheet name="ken" sheetId="12" r:id="rId9"/>
    <sheet name="b-ggl" sheetId="68" r:id="rId10"/>
    <sheet name="tab" sheetId="13" r:id="rId11"/>
    <sheet name="1" sheetId="14" r:id="rId12"/>
    <sheet name="2" sheetId="15" r:id="rId13"/>
    <sheet name="3" sheetId="16" r:id="rId14"/>
    <sheet name="4" sheetId="17" r:id="rId15"/>
    <sheet name="5" sheetId="18" r:id="rId16"/>
    <sheet name="6" sheetId="19" r:id="rId17"/>
    <sheet name="7" sheetId="20" r:id="rId18"/>
    <sheet name="8" sheetId="21" r:id="rId19"/>
    <sheet name="9" sheetId="22" r:id="rId20"/>
    <sheet name="10" sheetId="23" r:id="rId21"/>
    <sheet name="11" sheetId="24" r:id="rId22"/>
    <sheet name="12" sheetId="25" r:id="rId23"/>
    <sheet name="13" sheetId="26" r:id="rId24"/>
    <sheet name="14" sheetId="27" r:id="rId25"/>
    <sheet name="15" sheetId="28" r:id="rId26"/>
    <sheet name="16" sheetId="29" r:id="rId27"/>
    <sheet name="17" sheetId="30" r:id="rId28"/>
    <sheet name="18" sheetId="31" r:id="rId29"/>
    <sheet name="19" sheetId="32" r:id="rId30"/>
    <sheet name="20" sheetId="33" r:id="rId31"/>
    <sheet name="21" sheetId="34" r:id="rId32"/>
    <sheet name="22" sheetId="35" r:id="rId33"/>
    <sheet name="23" sheetId="36" r:id="rId34"/>
    <sheet name="24" sheetId="37" r:id="rId35"/>
    <sheet name="25" sheetId="38" r:id="rId36"/>
    <sheet name="26" sheetId="39" r:id="rId37"/>
    <sheet name="27" sheetId="40" r:id="rId38"/>
    <sheet name="28" sheetId="41" r:id="rId39"/>
    <sheet name="29" sheetId="42" r:id="rId40"/>
    <sheet name="30" sheetId="43" r:id="rId41"/>
    <sheet name="31" sheetId="44" r:id="rId42"/>
    <sheet name="32" sheetId="45" r:id="rId43"/>
    <sheet name="33" sheetId="46" r:id="rId44"/>
    <sheet name="34" sheetId="47" r:id="rId45"/>
    <sheet name="35" sheetId="48" r:id="rId46"/>
    <sheet name="36" sheetId="49" r:id="rId47"/>
    <sheet name="37" sheetId="50" r:id="rId48"/>
    <sheet name="38" sheetId="51" r:id="rId49"/>
    <sheet name="39" sheetId="52" r:id="rId50"/>
    <sheet name="40" sheetId="53" r:id="rId51"/>
    <sheet name="41" sheetId="54" r:id="rId52"/>
    <sheet name="42" sheetId="55" r:id="rId53"/>
    <sheet name="43" sheetId="56" r:id="rId54"/>
    <sheet name="44" sheetId="57" r:id="rId55"/>
    <sheet name="45" sheetId="58" r:id="rId56"/>
    <sheet name="46" sheetId="59" r:id="rId57"/>
    <sheet name="47" sheetId="60" r:id="rId58"/>
    <sheet name="48" sheetId="61" r:id="rId59"/>
    <sheet name="49" sheetId="62" r:id="rId60"/>
    <sheet name="50" sheetId="63" r:id="rId61"/>
    <sheet name="Module1" sheetId="64" state="veryHidden" r:id="rId62"/>
  </sheets>
  <definedNames>
    <definedName name="_xlnm.Print_Area" localSheetId="11">'1'!$B$2:$K$76</definedName>
    <definedName name="_xlnm.Print_Area" localSheetId="20">'10'!$B$2:$K$76</definedName>
    <definedName name="_xlnm.Print_Area" localSheetId="21">'11'!$B$2:$K$76</definedName>
    <definedName name="_xlnm.Print_Area" localSheetId="22">'12'!$B$2:$K$76</definedName>
    <definedName name="_xlnm.Print_Area" localSheetId="23">'13'!$B$2:$K$76</definedName>
    <definedName name="_xlnm.Print_Area" localSheetId="24">'14'!$B$2:$K$76</definedName>
    <definedName name="_xlnm.Print_Area" localSheetId="25">'15'!$B$2:$K$76</definedName>
    <definedName name="_xlnm.Print_Area" localSheetId="26">'16'!$B$2:$K$76</definedName>
    <definedName name="_xlnm.Print_Area" localSheetId="27">'17'!$B$2:$K$76</definedName>
    <definedName name="_xlnm.Print_Area" localSheetId="28">'18'!$B$2:$K$76</definedName>
    <definedName name="_xlnm.Print_Area" localSheetId="29">'19'!$B$2:$K$76</definedName>
    <definedName name="_xlnm.Print_Area" localSheetId="12">'2'!$B$2:$K$76</definedName>
    <definedName name="_xlnm.Print_Area" localSheetId="30">'20'!$B$2:$K$76</definedName>
    <definedName name="_xlnm.Print_Area" localSheetId="31">'21'!$B$2:$K$76</definedName>
    <definedName name="_xlnm.Print_Area" localSheetId="32">'22'!$B$2:$K$76</definedName>
    <definedName name="_xlnm.Print_Area" localSheetId="33">'23'!$B$2:$K$76</definedName>
    <definedName name="_xlnm.Print_Area" localSheetId="34">'24'!$B$2:$K$76</definedName>
    <definedName name="_xlnm.Print_Area" localSheetId="35">'25'!$B$2:$K$76</definedName>
    <definedName name="_xlnm.Print_Area" localSheetId="36">'26'!$B$2:$K$76</definedName>
    <definedName name="_xlnm.Print_Area" localSheetId="37">'27'!$B$2:$K$76</definedName>
    <definedName name="_xlnm.Print_Area" localSheetId="38">'28'!$B$2:$K$76</definedName>
    <definedName name="_xlnm.Print_Area" localSheetId="39">'29'!$B$2:$K$76</definedName>
    <definedName name="_xlnm.Print_Area" localSheetId="13">'3'!$B$2:$K$76</definedName>
    <definedName name="_xlnm.Print_Area" localSheetId="40">'30'!$B$2:$K$76</definedName>
    <definedName name="_xlnm.Print_Area" localSheetId="41">'31'!$B$2:$K$76</definedName>
    <definedName name="_xlnm.Print_Area" localSheetId="42">'32'!$B$2:$K$76</definedName>
    <definedName name="_xlnm.Print_Area" localSheetId="43">'33'!$B$2:$K$76</definedName>
    <definedName name="_xlnm.Print_Area" localSheetId="44">'34'!$B$2:$K$76</definedName>
    <definedName name="_xlnm.Print_Area" localSheetId="45">'35'!$B$2:$K$76</definedName>
    <definedName name="_xlnm.Print_Area" localSheetId="46">'36'!$B$2:$K$76</definedName>
    <definedName name="_xlnm.Print_Area" localSheetId="47">'37'!$B$2:$K$76</definedName>
    <definedName name="_xlnm.Print_Area" localSheetId="48">'38'!$B$2:$K$76</definedName>
    <definedName name="_xlnm.Print_Area" localSheetId="49">'39'!$B$2:$K$76</definedName>
    <definedName name="_xlnm.Print_Area" localSheetId="14">'4'!$B$2:$K$76</definedName>
    <definedName name="_xlnm.Print_Area" localSheetId="50">'40'!$B$2:$K$76</definedName>
    <definedName name="_xlnm.Print_Area" localSheetId="51">'41'!$B$2:$K$76</definedName>
    <definedName name="_xlnm.Print_Area" localSheetId="52">'42'!$B$2:$K$76</definedName>
    <definedName name="_xlnm.Print_Area" localSheetId="53">'43'!$B$2:$K$76</definedName>
    <definedName name="_xlnm.Print_Area" localSheetId="54">'44'!$B$2:$K$76</definedName>
    <definedName name="_xlnm.Print_Area" localSheetId="55">'45'!$B$2:$K$76</definedName>
    <definedName name="_xlnm.Print_Area" localSheetId="56">'46'!$B$2:$K$76</definedName>
    <definedName name="_xlnm.Print_Area" localSheetId="57">'47'!$B$2:$K$76</definedName>
    <definedName name="_xlnm.Print_Area" localSheetId="58">'48'!$B$2:$K$76</definedName>
    <definedName name="_xlnm.Print_Area" localSheetId="59">'49'!$B$2:$K$76</definedName>
    <definedName name="_xlnm.Print_Area" localSheetId="15">'5'!$B$2:$K$76</definedName>
    <definedName name="_xlnm.Print_Area" localSheetId="60">'50'!$B$2:$K$76</definedName>
    <definedName name="_xlnm.Print_Area" localSheetId="16">'6'!$B$2:$K$76</definedName>
    <definedName name="_xlnm.Print_Area" localSheetId="17">'7'!$B$2:$K$76</definedName>
    <definedName name="_xlnm.Print_Area" localSheetId="18">'8'!$B$2:$K$76</definedName>
    <definedName name="_xlnm.Print_Area" localSheetId="19">'9'!$B$2:$K$76</definedName>
    <definedName name="_xlnm.Print_Area" localSheetId="5">act!$B$2:$L$64</definedName>
    <definedName name="_xlnm.Print_Area" localSheetId="7">bal!$B$2:$K$46</definedName>
    <definedName name="_xlnm.Print_Area" localSheetId="1">'begr(bk)'!$B$2:$M$178</definedName>
    <definedName name="_xlnm.Print_Area" localSheetId="6">'begr(tot)'!$B$2:$L$45</definedName>
    <definedName name="_xlnm.Print_Area" localSheetId="9">'b-ggl'!$B$2:$V$66</definedName>
    <definedName name="_xlnm.Print_Area" localSheetId="8">ken!$B$2:$K$89</definedName>
    <definedName name="_xlnm.Print_Area" localSheetId="2">'loon(bk)'!$B$2:$V$69</definedName>
    <definedName name="_xlnm.Print_Area" localSheetId="4">mip!$B$2:$AA$179</definedName>
    <definedName name="_xlnm.Print_Area" localSheetId="3">mop!$B$2:$Q$31</definedName>
    <definedName name="_xlnm.Print_Area" localSheetId="10">tab!$A$1:$H$30</definedName>
    <definedName name="_xlnm.Print_Area" localSheetId="0">toel!$B$2:$Q$82</definedName>
    <definedName name="regels">tab!$W$34:$W$74</definedName>
    <definedName name="schaal">tab!$A$34:$A$74</definedName>
  </definedNames>
  <calcPr calcId="152511"/>
</workbook>
</file>

<file path=xl/calcChain.xml><?xml version="1.0" encoding="utf-8"?>
<calcChain xmlns="http://schemas.openxmlformats.org/spreadsheetml/2006/main">
  <c r="W74" i="13" l="1"/>
  <c r="W73" i="13"/>
  <c r="W72" i="13"/>
  <c r="W71" i="13"/>
  <c r="W70" i="13"/>
  <c r="W69" i="13"/>
  <c r="W68" i="13"/>
  <c r="W67" i="13"/>
  <c r="W66" i="13"/>
  <c r="W65" i="13"/>
  <c r="W64" i="13"/>
  <c r="W63" i="13"/>
  <c r="W62" i="13"/>
  <c r="C61" i="13"/>
  <c r="W61" i="13" s="1"/>
  <c r="C60" i="13"/>
  <c r="W60" i="13" s="1"/>
  <c r="W59" i="13"/>
  <c r="W58" i="13"/>
  <c r="W57" i="13"/>
  <c r="W56" i="13"/>
  <c r="W55" i="13"/>
  <c r="W54" i="13"/>
  <c r="C53" i="13"/>
  <c r="W53" i="13" s="1"/>
  <c r="C52" i="13"/>
  <c r="W52" i="13" s="1"/>
  <c r="W51" i="13"/>
  <c r="W50" i="13"/>
  <c r="W49" i="13"/>
  <c r="W48" i="13"/>
  <c r="W47" i="13"/>
  <c r="W46" i="13"/>
  <c r="W45" i="13"/>
  <c r="W44" i="13"/>
  <c r="W43" i="13"/>
  <c r="W42" i="13"/>
  <c r="W41" i="13"/>
  <c r="W40" i="13"/>
  <c r="W39" i="13"/>
  <c r="W38" i="13"/>
  <c r="W37" i="13"/>
  <c r="W36" i="13"/>
  <c r="W35" i="13"/>
  <c r="W34" i="13"/>
  <c r="H121" i="2" l="1"/>
  <c r="I87" i="2" l="1"/>
  <c r="D2" i="13"/>
  <c r="E2" i="13" s="1"/>
  <c r="F2" i="13" s="1"/>
  <c r="G2" i="13" s="1"/>
  <c r="H2" i="13" s="1"/>
  <c r="I2" i="13" s="1"/>
  <c r="D20" i="13" l="1"/>
  <c r="M162" i="67" l="1"/>
  <c r="L162" i="67"/>
  <c r="M161" i="67"/>
  <c r="L161" i="67"/>
  <c r="M160" i="67"/>
  <c r="L160" i="67"/>
  <c r="M159" i="67"/>
  <c r="L159" i="67"/>
  <c r="M158" i="67"/>
  <c r="L158" i="67"/>
  <c r="M157" i="67"/>
  <c r="L157" i="67"/>
  <c r="M156" i="67"/>
  <c r="L156" i="67"/>
  <c r="M155" i="67"/>
  <c r="L155" i="67"/>
  <c r="M154" i="67"/>
  <c r="L154" i="67"/>
  <c r="M153" i="67"/>
  <c r="L153" i="67"/>
  <c r="M152" i="67"/>
  <c r="L152" i="67"/>
  <c r="M151" i="67"/>
  <c r="L151" i="67"/>
  <c r="M150" i="67"/>
  <c r="L150" i="67"/>
  <c r="M149" i="67"/>
  <c r="L149" i="67"/>
  <c r="M148" i="67"/>
  <c r="L148" i="67"/>
  <c r="M147" i="67"/>
  <c r="L147" i="67"/>
  <c r="M146" i="67"/>
  <c r="L146" i="67"/>
  <c r="M145" i="67"/>
  <c r="L145" i="67"/>
  <c r="M144" i="67"/>
  <c r="L144" i="67"/>
  <c r="M130" i="67"/>
  <c r="L130" i="67"/>
  <c r="M129" i="67"/>
  <c r="L129" i="67"/>
  <c r="M128" i="67"/>
  <c r="L128" i="67"/>
  <c r="M127" i="67"/>
  <c r="L127" i="67"/>
  <c r="M126" i="67"/>
  <c r="L126" i="67"/>
  <c r="M125" i="67"/>
  <c r="L125" i="67"/>
  <c r="M124" i="67"/>
  <c r="L124" i="67"/>
  <c r="M123" i="67"/>
  <c r="L123" i="67"/>
  <c r="M122" i="67"/>
  <c r="L122" i="67"/>
  <c r="M121" i="67"/>
  <c r="L121" i="67"/>
  <c r="M120" i="67"/>
  <c r="L120" i="67"/>
  <c r="M119" i="67"/>
  <c r="L119" i="67"/>
  <c r="M118" i="67"/>
  <c r="L118" i="67"/>
  <c r="M117" i="67"/>
  <c r="L117" i="67"/>
  <c r="M116" i="67"/>
  <c r="L116" i="67"/>
  <c r="M115" i="67"/>
  <c r="L115" i="67"/>
  <c r="M114" i="67"/>
  <c r="L114" i="67"/>
  <c r="M113" i="67"/>
  <c r="L113" i="67"/>
  <c r="M112" i="67"/>
  <c r="L112" i="67"/>
  <c r="M98" i="67"/>
  <c r="L98" i="67"/>
  <c r="M97" i="67"/>
  <c r="L97" i="67"/>
  <c r="M96" i="67"/>
  <c r="L96" i="67"/>
  <c r="M95" i="67"/>
  <c r="L95" i="67"/>
  <c r="M94" i="67"/>
  <c r="L94" i="67"/>
  <c r="M93" i="67"/>
  <c r="L93" i="67"/>
  <c r="M92" i="67"/>
  <c r="L92" i="67"/>
  <c r="M91" i="67"/>
  <c r="L91" i="67"/>
  <c r="M90" i="67"/>
  <c r="L90" i="67"/>
  <c r="M89" i="67"/>
  <c r="L89" i="67"/>
  <c r="M88" i="67"/>
  <c r="L88" i="67"/>
  <c r="M87" i="67"/>
  <c r="L87" i="67"/>
  <c r="M86" i="67"/>
  <c r="L86" i="67"/>
  <c r="M85" i="67"/>
  <c r="L85" i="67"/>
  <c r="M84" i="67"/>
  <c r="L84" i="67"/>
  <c r="M83" i="67"/>
  <c r="L83" i="67"/>
  <c r="M82" i="67"/>
  <c r="L82" i="67"/>
  <c r="M81" i="67"/>
  <c r="L81" i="67"/>
  <c r="M80" i="67"/>
  <c r="L80" i="67"/>
  <c r="M66" i="67"/>
  <c r="L66" i="67"/>
  <c r="M65" i="67"/>
  <c r="L65" i="67"/>
  <c r="M64" i="67"/>
  <c r="L64" i="67"/>
  <c r="M63" i="67"/>
  <c r="L63" i="67"/>
  <c r="M62" i="67"/>
  <c r="L62" i="67"/>
  <c r="M61" i="67"/>
  <c r="L61" i="67"/>
  <c r="M60" i="67"/>
  <c r="L60" i="67"/>
  <c r="M59" i="67"/>
  <c r="L59" i="67"/>
  <c r="M58" i="67"/>
  <c r="L58" i="67"/>
  <c r="M57" i="67"/>
  <c r="L57" i="67"/>
  <c r="M56" i="67"/>
  <c r="L56" i="67"/>
  <c r="M55" i="67"/>
  <c r="L55" i="67"/>
  <c r="M54" i="67"/>
  <c r="L54" i="67"/>
  <c r="M53" i="67"/>
  <c r="L53" i="67"/>
  <c r="M52" i="67"/>
  <c r="L52" i="67"/>
  <c r="M51" i="67"/>
  <c r="L51" i="67"/>
  <c r="M50" i="67"/>
  <c r="L50" i="67"/>
  <c r="M49" i="67"/>
  <c r="L49" i="67"/>
  <c r="M48" i="67"/>
  <c r="L48" i="67"/>
  <c r="L47" i="67"/>
  <c r="M47" i="67"/>
  <c r="AE47" i="67" l="1"/>
  <c r="R163" i="67" l="1"/>
  <c r="R162" i="67"/>
  <c r="R161" i="67"/>
  <c r="R160" i="67"/>
  <c r="R159" i="67"/>
  <c r="R158" i="67"/>
  <c r="R157" i="67"/>
  <c r="R156" i="67"/>
  <c r="R155" i="67"/>
  <c r="R154" i="67"/>
  <c r="R153" i="67"/>
  <c r="R152" i="67"/>
  <c r="R151" i="67"/>
  <c r="R150" i="67"/>
  <c r="R149" i="67"/>
  <c r="R148" i="67"/>
  <c r="R147" i="67"/>
  <c r="R146" i="67"/>
  <c r="R145" i="67"/>
  <c r="R131" i="67"/>
  <c r="R130" i="67"/>
  <c r="R129" i="67"/>
  <c r="R128" i="67"/>
  <c r="R127" i="67"/>
  <c r="R126" i="67"/>
  <c r="R125" i="67"/>
  <c r="R124" i="67"/>
  <c r="R123" i="67"/>
  <c r="R122" i="67"/>
  <c r="R121" i="67"/>
  <c r="R120" i="67"/>
  <c r="R119" i="67"/>
  <c r="R118" i="67"/>
  <c r="R117" i="67"/>
  <c r="R116" i="67"/>
  <c r="R115" i="67"/>
  <c r="R114" i="67"/>
  <c r="R113" i="67"/>
  <c r="R99" i="67"/>
  <c r="R98" i="67"/>
  <c r="R97" i="67"/>
  <c r="R96" i="67"/>
  <c r="R95" i="67"/>
  <c r="R94" i="67"/>
  <c r="R93" i="67"/>
  <c r="R92" i="67"/>
  <c r="R91" i="67"/>
  <c r="R90" i="67"/>
  <c r="R89" i="67"/>
  <c r="R88" i="67"/>
  <c r="R87" i="67"/>
  <c r="R86" i="67"/>
  <c r="R85" i="67"/>
  <c r="R84" i="67"/>
  <c r="R83" i="67"/>
  <c r="R82" i="67"/>
  <c r="R81" i="67"/>
  <c r="R66" i="67"/>
  <c r="R65" i="67"/>
  <c r="R64" i="67"/>
  <c r="R63" i="67"/>
  <c r="R62" i="67"/>
  <c r="R61" i="67"/>
  <c r="R60" i="67"/>
  <c r="R59" i="67"/>
  <c r="R58" i="67"/>
  <c r="R57" i="67"/>
  <c r="R56" i="67"/>
  <c r="R55" i="67"/>
  <c r="R54" i="67"/>
  <c r="R53" i="67"/>
  <c r="R52" i="67"/>
  <c r="R51" i="67"/>
  <c r="R50" i="67"/>
  <c r="R49" i="67"/>
  <c r="R48" i="67"/>
  <c r="R34" i="67"/>
  <c r="R33" i="67"/>
  <c r="R32" i="67"/>
  <c r="R31" i="67"/>
  <c r="R30" i="67"/>
  <c r="R29" i="67"/>
  <c r="R28" i="67"/>
  <c r="R27" i="67"/>
  <c r="R26" i="67"/>
  <c r="R25" i="67"/>
  <c r="R24" i="67"/>
  <c r="R23" i="67"/>
  <c r="R22" i="67"/>
  <c r="R21" i="67"/>
  <c r="R20" i="67"/>
  <c r="R19" i="67"/>
  <c r="R18" i="67"/>
  <c r="R17" i="67"/>
  <c r="I163" i="67" l="1"/>
  <c r="I162" i="67"/>
  <c r="I161" i="67"/>
  <c r="I160" i="67"/>
  <c r="I159" i="67"/>
  <c r="I158" i="67"/>
  <c r="I157" i="67"/>
  <c r="I156" i="67"/>
  <c r="I155" i="67"/>
  <c r="I154" i="67"/>
  <c r="I153" i="67"/>
  <c r="I152" i="67"/>
  <c r="I151" i="67"/>
  <c r="I150" i="67"/>
  <c r="I149" i="67"/>
  <c r="I148" i="67"/>
  <c r="I147" i="67"/>
  <c r="I146" i="67"/>
  <c r="I131" i="67"/>
  <c r="I130" i="67"/>
  <c r="I129" i="67"/>
  <c r="I128" i="67"/>
  <c r="I127" i="67"/>
  <c r="I126" i="67"/>
  <c r="I125" i="67"/>
  <c r="I124" i="67"/>
  <c r="I123" i="67"/>
  <c r="I122" i="67"/>
  <c r="I121" i="67"/>
  <c r="I120" i="67"/>
  <c r="I119" i="67"/>
  <c r="I118" i="67"/>
  <c r="I117" i="67"/>
  <c r="I116" i="67"/>
  <c r="I115" i="67"/>
  <c r="I114" i="67"/>
  <c r="I99" i="67"/>
  <c r="I98" i="67"/>
  <c r="I97" i="67"/>
  <c r="I96" i="67"/>
  <c r="I95" i="67"/>
  <c r="I94" i="67"/>
  <c r="I93" i="67"/>
  <c r="I92" i="67"/>
  <c r="I91" i="67"/>
  <c r="I90" i="67"/>
  <c r="I89" i="67"/>
  <c r="I88" i="67"/>
  <c r="I87" i="67"/>
  <c r="I86" i="67"/>
  <c r="I85" i="67"/>
  <c r="I84" i="67"/>
  <c r="I83" i="67"/>
  <c r="I82" i="67"/>
  <c r="I66" i="67"/>
  <c r="I65" i="67"/>
  <c r="I64" i="67"/>
  <c r="I63" i="67"/>
  <c r="I62" i="67"/>
  <c r="I61" i="67"/>
  <c r="I60" i="67"/>
  <c r="I59" i="67"/>
  <c r="I58" i="67"/>
  <c r="I57" i="67"/>
  <c r="I56" i="67"/>
  <c r="I55" i="67"/>
  <c r="I54" i="67"/>
  <c r="I53" i="67"/>
  <c r="I52" i="67"/>
  <c r="I51" i="67"/>
  <c r="I50" i="67"/>
  <c r="I49" i="67"/>
  <c r="H87" i="2"/>
  <c r="Y15" i="67" l="1"/>
  <c r="Y66" i="67" l="1"/>
  <c r="Y65" i="67"/>
  <c r="Y64" i="67"/>
  <c r="Y63" i="67"/>
  <c r="Y62" i="67"/>
  <c r="Y61" i="67"/>
  <c r="Y60" i="67"/>
  <c r="Y59" i="67"/>
  <c r="Y58" i="67"/>
  <c r="Y57" i="67"/>
  <c r="Y56" i="67"/>
  <c r="Y55" i="67"/>
  <c r="Y54" i="67"/>
  <c r="Y53" i="67"/>
  <c r="Y52" i="67"/>
  <c r="Y51" i="67"/>
  <c r="Y50" i="67"/>
  <c r="Y49" i="67"/>
  <c r="Y34" i="67"/>
  <c r="Y33" i="67"/>
  <c r="Y32" i="67"/>
  <c r="Y31" i="67"/>
  <c r="Y30" i="67"/>
  <c r="Y29" i="67"/>
  <c r="Y28" i="67"/>
  <c r="Y27" i="67"/>
  <c r="Y26" i="67"/>
  <c r="Y25" i="67"/>
  <c r="Y24" i="67"/>
  <c r="Y23" i="67"/>
  <c r="Y22" i="67"/>
  <c r="Y21" i="67"/>
  <c r="Y20" i="67"/>
  <c r="Y19" i="67"/>
  <c r="Y18" i="67"/>
  <c r="Y17" i="67"/>
  <c r="Y16" i="67"/>
  <c r="AG163" i="67" l="1"/>
  <c r="AH163" i="67" s="1"/>
  <c r="AF163" i="67"/>
  <c r="AD163" i="67"/>
  <c r="Z163" i="67"/>
  <c r="AG162" i="67"/>
  <c r="AH162" i="67" s="1"/>
  <c r="AF162" i="67"/>
  <c r="AD162" i="67"/>
  <c r="Z162" i="67"/>
  <c r="AG161" i="67"/>
  <c r="AH161" i="67" s="1"/>
  <c r="AF161" i="67"/>
  <c r="AD161" i="67"/>
  <c r="Z161" i="67"/>
  <c r="AG160" i="67"/>
  <c r="AH160" i="67" s="1"/>
  <c r="AF160" i="67"/>
  <c r="AD160" i="67"/>
  <c r="Z160" i="67"/>
  <c r="AG159" i="67"/>
  <c r="AH159" i="67" s="1"/>
  <c r="AF159" i="67"/>
  <c r="AD159" i="67"/>
  <c r="Z159" i="67"/>
  <c r="AG158" i="67"/>
  <c r="AH158" i="67" s="1"/>
  <c r="AF158" i="67"/>
  <c r="AD158" i="67"/>
  <c r="Z158" i="67"/>
  <c r="AG157" i="67"/>
  <c r="AH157" i="67" s="1"/>
  <c r="AF157" i="67"/>
  <c r="AD157" i="67"/>
  <c r="Z157" i="67"/>
  <c r="AG156" i="67"/>
  <c r="AH156" i="67" s="1"/>
  <c r="AF156" i="67"/>
  <c r="AD156" i="67"/>
  <c r="Z156" i="67"/>
  <c r="AG155" i="67"/>
  <c r="AH155" i="67" s="1"/>
  <c r="AF155" i="67"/>
  <c r="AD155" i="67"/>
  <c r="Z155" i="67"/>
  <c r="AG154" i="67"/>
  <c r="AH154" i="67" s="1"/>
  <c r="AF154" i="67"/>
  <c r="AD154" i="67"/>
  <c r="Z154" i="67"/>
  <c r="AG153" i="67"/>
  <c r="AH153" i="67" s="1"/>
  <c r="AF153" i="67"/>
  <c r="AD153" i="67"/>
  <c r="Z153" i="67"/>
  <c r="AG152" i="67"/>
  <c r="AH152" i="67" s="1"/>
  <c r="AF152" i="67"/>
  <c r="AD152" i="67"/>
  <c r="Z152" i="67"/>
  <c r="AG151" i="67"/>
  <c r="AH151" i="67" s="1"/>
  <c r="AF151" i="67"/>
  <c r="AD151" i="67"/>
  <c r="Z151" i="67"/>
  <c r="AG150" i="67"/>
  <c r="AH150" i="67" s="1"/>
  <c r="AF150" i="67"/>
  <c r="AD150" i="67"/>
  <c r="Z150" i="67"/>
  <c r="AG149" i="67"/>
  <c r="AH149" i="67" s="1"/>
  <c r="AF149" i="67"/>
  <c r="AD149" i="67"/>
  <c r="Z149" i="67"/>
  <c r="AG148" i="67"/>
  <c r="AH148" i="67" s="1"/>
  <c r="AF148" i="67"/>
  <c r="AD148" i="67"/>
  <c r="Z148" i="67"/>
  <c r="AG147" i="67"/>
  <c r="AH147" i="67" s="1"/>
  <c r="AF147" i="67"/>
  <c r="AD147" i="67"/>
  <c r="Z147" i="67"/>
  <c r="AG146" i="67"/>
  <c r="AH146" i="67" s="1"/>
  <c r="AF146" i="67"/>
  <c r="AD146" i="67"/>
  <c r="Z146" i="67"/>
  <c r="AG145" i="67"/>
  <c r="AH145" i="67" s="1"/>
  <c r="Z145" i="67"/>
  <c r="AG144" i="67"/>
  <c r="AH144" i="67" s="1"/>
  <c r="AF144" i="67"/>
  <c r="AD144" i="67"/>
  <c r="Z144" i="67"/>
  <c r="AG131" i="67"/>
  <c r="AH131" i="67" s="1"/>
  <c r="AF131" i="67"/>
  <c r="AD131" i="67"/>
  <c r="Z131" i="67"/>
  <c r="AG130" i="67"/>
  <c r="AH130" i="67" s="1"/>
  <c r="AF130" i="67"/>
  <c r="AD130" i="67"/>
  <c r="Z130" i="67"/>
  <c r="AH129" i="67"/>
  <c r="AG129" i="67"/>
  <c r="AF129" i="67"/>
  <c r="AD129" i="67"/>
  <c r="Z129" i="67"/>
  <c r="AG128" i="67"/>
  <c r="AH128" i="67" s="1"/>
  <c r="AF128" i="67"/>
  <c r="AD128" i="67"/>
  <c r="Z128" i="67"/>
  <c r="AH127" i="67"/>
  <c r="AG127" i="67"/>
  <c r="AF127" i="67"/>
  <c r="AD127" i="67"/>
  <c r="Z127" i="67"/>
  <c r="AG126" i="67"/>
  <c r="AH126" i="67" s="1"/>
  <c r="AF126" i="67"/>
  <c r="AD126" i="67"/>
  <c r="Z126" i="67"/>
  <c r="AH125" i="67"/>
  <c r="AG125" i="67"/>
  <c r="AF125" i="67"/>
  <c r="AD125" i="67"/>
  <c r="Z125" i="67"/>
  <c r="AG124" i="67"/>
  <c r="AH124" i="67" s="1"/>
  <c r="AF124" i="67"/>
  <c r="AD124" i="67"/>
  <c r="Z124" i="67"/>
  <c r="AG123" i="67"/>
  <c r="AH123" i="67" s="1"/>
  <c r="AF123" i="67"/>
  <c r="AD123" i="67"/>
  <c r="Z123" i="67"/>
  <c r="AG122" i="67"/>
  <c r="AH122" i="67" s="1"/>
  <c r="AF122" i="67"/>
  <c r="AD122" i="67"/>
  <c r="Z122" i="67"/>
  <c r="AG121" i="67"/>
  <c r="AH121" i="67" s="1"/>
  <c r="AF121" i="67"/>
  <c r="AD121" i="67"/>
  <c r="Z121" i="67"/>
  <c r="AG120" i="67"/>
  <c r="AH120" i="67" s="1"/>
  <c r="AF120" i="67"/>
  <c r="AD120" i="67"/>
  <c r="Z120" i="67"/>
  <c r="AG119" i="67"/>
  <c r="AH119" i="67" s="1"/>
  <c r="AF119" i="67"/>
  <c r="AD119" i="67"/>
  <c r="Z119" i="67"/>
  <c r="AG118" i="67"/>
  <c r="AH118" i="67" s="1"/>
  <c r="AF118" i="67"/>
  <c r="AD118" i="67"/>
  <c r="Z118" i="67"/>
  <c r="AG117" i="67"/>
  <c r="AH117" i="67" s="1"/>
  <c r="AF117" i="67"/>
  <c r="AD117" i="67"/>
  <c r="Z117" i="67"/>
  <c r="AG116" i="67"/>
  <c r="AH116" i="67" s="1"/>
  <c r="AF116" i="67"/>
  <c r="AD116" i="67"/>
  <c r="Z116" i="67"/>
  <c r="AG115" i="67"/>
  <c r="AH115" i="67" s="1"/>
  <c r="AF115" i="67"/>
  <c r="AD115" i="67"/>
  <c r="Z115" i="67"/>
  <c r="AG114" i="67"/>
  <c r="AH114" i="67" s="1"/>
  <c r="AF114" i="67"/>
  <c r="AD114" i="67"/>
  <c r="Z114" i="67"/>
  <c r="AG113" i="67"/>
  <c r="AH113" i="67" s="1"/>
  <c r="Z113" i="67"/>
  <c r="AG112" i="67"/>
  <c r="AH112" i="67" s="1"/>
  <c r="AF112" i="67"/>
  <c r="AD112" i="67"/>
  <c r="Z112" i="67"/>
  <c r="AG99" i="67"/>
  <c r="AH99" i="67" s="1"/>
  <c r="AF99" i="67"/>
  <c r="AD99" i="67"/>
  <c r="Z99" i="67"/>
  <c r="AG98" i="67"/>
  <c r="AH98" i="67" s="1"/>
  <c r="AF98" i="67"/>
  <c r="AD98" i="67"/>
  <c r="Z98" i="67"/>
  <c r="AH97" i="67"/>
  <c r="AG97" i="67"/>
  <c r="AF97" i="67"/>
  <c r="AD97" i="67"/>
  <c r="Z97" i="67"/>
  <c r="AG96" i="67"/>
  <c r="AH96" i="67" s="1"/>
  <c r="AF96" i="67"/>
  <c r="AD96" i="67"/>
  <c r="Z96" i="67"/>
  <c r="AH95" i="67"/>
  <c r="AG95" i="67"/>
  <c r="AF95" i="67"/>
  <c r="AD95" i="67"/>
  <c r="Z95" i="67"/>
  <c r="AG94" i="67"/>
  <c r="AH94" i="67" s="1"/>
  <c r="AF94" i="67"/>
  <c r="AD94" i="67"/>
  <c r="Z94" i="67"/>
  <c r="AH93" i="67"/>
  <c r="AG93" i="67"/>
  <c r="AF93" i="67"/>
  <c r="AD93" i="67"/>
  <c r="Z93" i="67"/>
  <c r="AG92" i="67"/>
  <c r="AH92" i="67" s="1"/>
  <c r="AF92" i="67"/>
  <c r="AD92" i="67"/>
  <c r="Z92" i="67"/>
  <c r="AH91" i="67"/>
  <c r="AG91" i="67"/>
  <c r="AF91" i="67"/>
  <c r="AD91" i="67"/>
  <c r="Z91" i="67"/>
  <c r="AG90" i="67"/>
  <c r="AH90" i="67" s="1"/>
  <c r="AF90" i="67"/>
  <c r="AD90" i="67"/>
  <c r="Z90" i="67"/>
  <c r="AH89" i="67"/>
  <c r="AG89" i="67"/>
  <c r="AF89" i="67"/>
  <c r="AD89" i="67"/>
  <c r="Z89" i="67"/>
  <c r="AG88" i="67"/>
  <c r="AH88" i="67" s="1"/>
  <c r="AF88" i="67"/>
  <c r="AD88" i="67"/>
  <c r="Z88" i="67"/>
  <c r="AH87" i="67"/>
  <c r="AG87" i="67"/>
  <c r="AF87" i="67"/>
  <c r="AD87" i="67"/>
  <c r="Z87" i="67"/>
  <c r="AG86" i="67"/>
  <c r="AH86" i="67" s="1"/>
  <c r="AF86" i="67"/>
  <c r="AD86" i="67"/>
  <c r="Z86" i="67"/>
  <c r="AH85" i="67"/>
  <c r="AG85" i="67"/>
  <c r="AF85" i="67"/>
  <c r="AD85" i="67"/>
  <c r="Z85" i="67"/>
  <c r="AG84" i="67"/>
  <c r="AH84" i="67" s="1"/>
  <c r="AF84" i="67"/>
  <c r="AD84" i="67"/>
  <c r="Z84" i="67"/>
  <c r="AH83" i="67"/>
  <c r="AG83" i="67"/>
  <c r="AF83" i="67"/>
  <c r="AD83" i="67"/>
  <c r="Z83" i="67"/>
  <c r="AG82" i="67"/>
  <c r="AH82" i="67" s="1"/>
  <c r="AF82" i="67"/>
  <c r="AD82" i="67"/>
  <c r="Z82" i="67"/>
  <c r="AH81" i="67"/>
  <c r="AG81" i="67"/>
  <c r="Z81" i="67"/>
  <c r="AG80" i="67"/>
  <c r="AH80" i="67" s="1"/>
  <c r="AF80" i="67"/>
  <c r="AD80" i="67"/>
  <c r="Z80" i="67"/>
  <c r="AG66" i="67"/>
  <c r="AH66" i="67" s="1"/>
  <c r="AF66" i="67"/>
  <c r="AE66" i="67"/>
  <c r="AD66" i="67"/>
  <c r="AA66" i="67"/>
  <c r="Z66" i="67"/>
  <c r="AB66" i="67" s="1"/>
  <c r="AG65" i="67"/>
  <c r="AH65" i="67" s="1"/>
  <c r="AF65" i="67"/>
  <c r="AE65" i="67"/>
  <c r="AD65" i="67"/>
  <c r="Z65" i="67"/>
  <c r="AB65" i="67"/>
  <c r="AG64" i="67"/>
  <c r="AH64" i="67" s="1"/>
  <c r="AF64" i="67"/>
  <c r="AE64" i="67"/>
  <c r="AD64" i="67"/>
  <c r="AA64" i="67"/>
  <c r="Z64" i="67"/>
  <c r="AB64" i="67" s="1"/>
  <c r="AG63" i="67"/>
  <c r="AH63" i="67" s="1"/>
  <c r="AF63" i="67"/>
  <c r="AE63" i="67"/>
  <c r="AD63" i="67"/>
  <c r="Z63" i="67"/>
  <c r="AB63" i="67"/>
  <c r="AG62" i="67"/>
  <c r="AH62" i="67" s="1"/>
  <c r="AF62" i="67"/>
  <c r="AD62" i="67"/>
  <c r="AA62" i="67"/>
  <c r="Z62" i="67"/>
  <c r="AB62" i="67" s="1"/>
  <c r="AG61" i="67"/>
  <c r="AH61" i="67" s="1"/>
  <c r="AF61" i="67"/>
  <c r="AD61" i="67"/>
  <c r="Z61" i="67"/>
  <c r="AB61" i="67" s="1"/>
  <c r="AG60" i="67"/>
  <c r="AH60" i="67" s="1"/>
  <c r="AF60" i="67"/>
  <c r="AD60" i="67"/>
  <c r="AA60" i="67"/>
  <c r="Z60" i="67"/>
  <c r="AB60" i="67" s="1"/>
  <c r="AG59" i="67"/>
  <c r="AH59" i="67" s="1"/>
  <c r="AF59" i="67"/>
  <c r="AD59" i="67"/>
  <c r="Z59" i="67"/>
  <c r="AB59" i="67" s="1"/>
  <c r="AG58" i="67"/>
  <c r="AH58" i="67" s="1"/>
  <c r="AF58" i="67"/>
  <c r="AD58" i="67"/>
  <c r="AA58" i="67"/>
  <c r="Z58" i="67"/>
  <c r="AB58" i="67"/>
  <c r="AG57" i="67"/>
  <c r="AH57" i="67" s="1"/>
  <c r="AF57" i="67"/>
  <c r="AD57" i="67"/>
  <c r="Z57" i="67"/>
  <c r="AB57" i="67" s="1"/>
  <c r="AG56" i="67"/>
  <c r="AH56" i="67" s="1"/>
  <c r="AF56" i="67"/>
  <c r="AD56" i="67"/>
  <c r="AA56" i="67"/>
  <c r="Z56" i="67"/>
  <c r="AB56" i="67" s="1"/>
  <c r="AG55" i="67"/>
  <c r="AH55" i="67" s="1"/>
  <c r="AF55" i="67"/>
  <c r="AD55" i="67"/>
  <c r="Z55" i="67"/>
  <c r="AB55" i="67" s="1"/>
  <c r="AG54" i="67"/>
  <c r="AH54" i="67" s="1"/>
  <c r="AF54" i="67"/>
  <c r="AD54" i="67"/>
  <c r="AA54" i="67"/>
  <c r="Z54" i="67"/>
  <c r="AB54" i="67" s="1"/>
  <c r="AG53" i="67"/>
  <c r="AH53" i="67" s="1"/>
  <c r="AF53" i="67"/>
  <c r="AD53" i="67"/>
  <c r="Z53" i="67"/>
  <c r="AB53" i="67"/>
  <c r="AG52" i="67"/>
  <c r="AH52" i="67" s="1"/>
  <c r="AF52" i="67"/>
  <c r="AD52" i="67"/>
  <c r="AA52" i="67"/>
  <c r="Z52" i="67"/>
  <c r="AB52" i="67" s="1"/>
  <c r="AG51" i="67"/>
  <c r="AH51" i="67" s="1"/>
  <c r="AF51" i="67"/>
  <c r="AD51" i="67"/>
  <c r="Z51" i="67"/>
  <c r="AB51" i="67" s="1"/>
  <c r="AG50" i="67"/>
  <c r="AH50" i="67" s="1"/>
  <c r="AF50" i="67"/>
  <c r="AD50" i="67"/>
  <c r="AA50" i="67"/>
  <c r="Z50" i="67"/>
  <c r="AB50" i="67" s="1"/>
  <c r="AG49" i="67"/>
  <c r="AH49" i="67" s="1"/>
  <c r="AF49" i="67"/>
  <c r="AD49" i="67"/>
  <c r="Z49" i="67"/>
  <c r="AB49" i="67" s="1"/>
  <c r="AG48" i="67"/>
  <c r="AH48" i="67" s="1"/>
  <c r="Z48" i="67"/>
  <c r="T163" i="67"/>
  <c r="S163" i="67"/>
  <c r="P163" i="67"/>
  <c r="N163" i="67"/>
  <c r="T162" i="67"/>
  <c r="S162" i="67"/>
  <c r="P162" i="67"/>
  <c r="N162" i="67"/>
  <c r="T161" i="67"/>
  <c r="S161" i="67"/>
  <c r="P161" i="67"/>
  <c r="N161" i="67"/>
  <c r="T160" i="67"/>
  <c r="S160" i="67"/>
  <c r="P160" i="67"/>
  <c r="N160" i="67"/>
  <c r="T159" i="67"/>
  <c r="S159" i="67"/>
  <c r="P159" i="67"/>
  <c r="N159" i="67"/>
  <c r="T158" i="67"/>
  <c r="S158" i="67"/>
  <c r="P158" i="67"/>
  <c r="N158" i="67"/>
  <c r="T157" i="67"/>
  <c r="S157" i="67"/>
  <c r="P157" i="67"/>
  <c r="N157" i="67"/>
  <c r="T156" i="67"/>
  <c r="S156" i="67"/>
  <c r="P156" i="67"/>
  <c r="N156" i="67"/>
  <c r="T155" i="67"/>
  <c r="S155" i="67"/>
  <c r="P155" i="67"/>
  <c r="N155" i="67"/>
  <c r="T154" i="67"/>
  <c r="S154" i="67"/>
  <c r="P154" i="67"/>
  <c r="N154" i="67"/>
  <c r="T153" i="67"/>
  <c r="S153" i="67"/>
  <c r="P153" i="67"/>
  <c r="N153" i="67"/>
  <c r="T152" i="67"/>
  <c r="S152" i="67"/>
  <c r="P152" i="67"/>
  <c r="N152" i="67"/>
  <c r="T151" i="67"/>
  <c r="S151" i="67"/>
  <c r="P151" i="67"/>
  <c r="N151" i="67"/>
  <c r="T150" i="67"/>
  <c r="S150" i="67"/>
  <c r="P150" i="67"/>
  <c r="N150" i="67"/>
  <c r="T149" i="67"/>
  <c r="S149" i="67"/>
  <c r="P149" i="67"/>
  <c r="N149" i="67"/>
  <c r="T148" i="67"/>
  <c r="S148" i="67"/>
  <c r="P148" i="67"/>
  <c r="N148" i="67"/>
  <c r="T147" i="67"/>
  <c r="S147" i="67"/>
  <c r="P147" i="67"/>
  <c r="N147" i="67"/>
  <c r="T146" i="67"/>
  <c r="S146" i="67"/>
  <c r="P146" i="67"/>
  <c r="N146" i="67"/>
  <c r="N144" i="67"/>
  <c r="T131" i="67"/>
  <c r="S131" i="67"/>
  <c r="P131" i="67"/>
  <c r="N131" i="67"/>
  <c r="T130" i="67"/>
  <c r="S130" i="67"/>
  <c r="P130" i="67"/>
  <c r="N130" i="67"/>
  <c r="T129" i="67"/>
  <c r="S129" i="67"/>
  <c r="P129" i="67"/>
  <c r="N129" i="67"/>
  <c r="T128" i="67"/>
  <c r="S128" i="67"/>
  <c r="P128" i="67"/>
  <c r="N128" i="67"/>
  <c r="T127" i="67"/>
  <c r="S127" i="67"/>
  <c r="P127" i="67"/>
  <c r="N127" i="67"/>
  <c r="T126" i="67"/>
  <c r="S126" i="67"/>
  <c r="P126" i="67"/>
  <c r="N126" i="67"/>
  <c r="T125" i="67"/>
  <c r="S125" i="67"/>
  <c r="P125" i="67"/>
  <c r="N125" i="67"/>
  <c r="T124" i="67"/>
  <c r="S124" i="67"/>
  <c r="P124" i="67"/>
  <c r="N124" i="67"/>
  <c r="T123" i="67"/>
  <c r="S123" i="67"/>
  <c r="P123" i="67"/>
  <c r="N123" i="67"/>
  <c r="T122" i="67"/>
  <c r="S122" i="67"/>
  <c r="P122" i="67"/>
  <c r="N122" i="67"/>
  <c r="T121" i="67"/>
  <c r="S121" i="67"/>
  <c r="P121" i="67"/>
  <c r="N121" i="67"/>
  <c r="T120" i="67"/>
  <c r="S120" i="67"/>
  <c r="P120" i="67"/>
  <c r="N120" i="67"/>
  <c r="T119" i="67"/>
  <c r="S119" i="67"/>
  <c r="P119" i="67"/>
  <c r="N119" i="67"/>
  <c r="T118" i="67"/>
  <c r="S118" i="67"/>
  <c r="P118" i="67"/>
  <c r="N118" i="67"/>
  <c r="T117" i="67"/>
  <c r="S117" i="67"/>
  <c r="P117" i="67"/>
  <c r="N117" i="67"/>
  <c r="T116" i="67"/>
  <c r="S116" i="67"/>
  <c r="P116" i="67"/>
  <c r="N116" i="67"/>
  <c r="T115" i="67"/>
  <c r="S115" i="67"/>
  <c r="P115" i="67"/>
  <c r="N115" i="67"/>
  <c r="T114" i="67"/>
  <c r="S114" i="67"/>
  <c r="P114" i="67"/>
  <c r="N114" i="67"/>
  <c r="N112" i="67"/>
  <c r="T99" i="67"/>
  <c r="S99" i="67"/>
  <c r="P99" i="67"/>
  <c r="N99" i="67"/>
  <c r="T98" i="67"/>
  <c r="S98" i="67"/>
  <c r="P98" i="67"/>
  <c r="N98" i="67"/>
  <c r="T97" i="67"/>
  <c r="S97" i="67"/>
  <c r="P97" i="67"/>
  <c r="N97" i="67"/>
  <c r="T96" i="67"/>
  <c r="S96" i="67"/>
  <c r="P96" i="67"/>
  <c r="N96" i="67"/>
  <c r="T95" i="67"/>
  <c r="S95" i="67"/>
  <c r="P95" i="67"/>
  <c r="N95" i="67"/>
  <c r="T94" i="67"/>
  <c r="S94" i="67"/>
  <c r="P94" i="67"/>
  <c r="N94" i="67"/>
  <c r="T93" i="67"/>
  <c r="S93" i="67"/>
  <c r="P93" i="67"/>
  <c r="N93" i="67"/>
  <c r="T92" i="67"/>
  <c r="S92" i="67"/>
  <c r="P92" i="67"/>
  <c r="N92" i="67"/>
  <c r="T91" i="67"/>
  <c r="S91" i="67"/>
  <c r="P91" i="67"/>
  <c r="N91" i="67"/>
  <c r="T90" i="67"/>
  <c r="S90" i="67"/>
  <c r="P90" i="67"/>
  <c r="N90" i="67"/>
  <c r="T89" i="67"/>
  <c r="S89" i="67"/>
  <c r="P89" i="67"/>
  <c r="N89" i="67"/>
  <c r="T88" i="67"/>
  <c r="S88" i="67"/>
  <c r="P88" i="67"/>
  <c r="N88" i="67"/>
  <c r="T87" i="67"/>
  <c r="S87" i="67"/>
  <c r="P87" i="67"/>
  <c r="N87" i="67"/>
  <c r="T86" i="67"/>
  <c r="S86" i="67"/>
  <c r="P86" i="67"/>
  <c r="N86" i="67"/>
  <c r="T85" i="67"/>
  <c r="S85" i="67"/>
  <c r="P85" i="67"/>
  <c r="N85" i="67"/>
  <c r="T84" i="67"/>
  <c r="S84" i="67"/>
  <c r="P84" i="67"/>
  <c r="N84" i="67"/>
  <c r="T83" i="67"/>
  <c r="S83" i="67"/>
  <c r="P83" i="67"/>
  <c r="N83" i="67"/>
  <c r="T82" i="67"/>
  <c r="S82" i="67"/>
  <c r="P82" i="67"/>
  <c r="N82" i="67"/>
  <c r="N80" i="67"/>
  <c r="T66" i="67"/>
  <c r="S66" i="67"/>
  <c r="P66" i="67"/>
  <c r="N66" i="67"/>
  <c r="T65" i="67"/>
  <c r="S65" i="67"/>
  <c r="P65" i="67"/>
  <c r="N65" i="67"/>
  <c r="T64" i="67"/>
  <c r="S64" i="67"/>
  <c r="P64" i="67"/>
  <c r="N64" i="67"/>
  <c r="T63" i="67"/>
  <c r="S63" i="67"/>
  <c r="P63" i="67"/>
  <c r="N63" i="67"/>
  <c r="T62" i="67"/>
  <c r="S62" i="67"/>
  <c r="P62" i="67"/>
  <c r="N62" i="67"/>
  <c r="T61" i="67"/>
  <c r="S61" i="67"/>
  <c r="P61" i="67"/>
  <c r="N61" i="67"/>
  <c r="T60" i="67"/>
  <c r="S60" i="67"/>
  <c r="P60" i="67"/>
  <c r="N60" i="67"/>
  <c r="T59" i="67"/>
  <c r="S59" i="67"/>
  <c r="P59" i="67"/>
  <c r="N59" i="67"/>
  <c r="T58" i="67"/>
  <c r="S58" i="67"/>
  <c r="P58" i="67"/>
  <c r="N58" i="67"/>
  <c r="T57" i="67"/>
  <c r="S57" i="67"/>
  <c r="P57" i="67"/>
  <c r="N57" i="67"/>
  <c r="T56" i="67"/>
  <c r="S56" i="67"/>
  <c r="P56" i="67"/>
  <c r="N56" i="67"/>
  <c r="T55" i="67"/>
  <c r="S55" i="67"/>
  <c r="P55" i="67"/>
  <c r="N55" i="67"/>
  <c r="T54" i="67"/>
  <c r="S54" i="67"/>
  <c r="P54" i="67"/>
  <c r="N54" i="67"/>
  <c r="T53" i="67"/>
  <c r="S53" i="67"/>
  <c r="P53" i="67"/>
  <c r="N53" i="67"/>
  <c r="T52" i="67"/>
  <c r="S52" i="67"/>
  <c r="P52" i="67"/>
  <c r="N52" i="67"/>
  <c r="T51" i="67"/>
  <c r="S51" i="67"/>
  <c r="P51" i="67"/>
  <c r="N51" i="67"/>
  <c r="T50" i="67"/>
  <c r="S50" i="67"/>
  <c r="P50" i="67"/>
  <c r="N50" i="67"/>
  <c r="T49" i="67"/>
  <c r="S49" i="67"/>
  <c r="P49" i="67"/>
  <c r="N49" i="67"/>
  <c r="Z142" i="67"/>
  <c r="Z110" i="67"/>
  <c r="Z78" i="67"/>
  <c r="Z47" i="67"/>
  <c r="Z45" i="67"/>
  <c r="N47" i="67"/>
  <c r="AD47" i="67" s="1"/>
  <c r="AE34" i="67"/>
  <c r="Z34" i="67"/>
  <c r="AB34" i="67" s="1"/>
  <c r="AA34" i="67"/>
  <c r="T34" i="67"/>
  <c r="S34" i="67"/>
  <c r="P34" i="67"/>
  <c r="N34" i="67"/>
  <c r="AD34" i="67" s="1"/>
  <c r="AE33" i="67"/>
  <c r="Z33" i="67"/>
  <c r="AB33" i="67" s="1"/>
  <c r="AA33" i="67"/>
  <c r="T33" i="67"/>
  <c r="S33" i="67"/>
  <c r="P33" i="67"/>
  <c r="N33" i="67"/>
  <c r="AD33" i="67" s="1"/>
  <c r="AE32" i="67"/>
  <c r="Z32" i="67"/>
  <c r="AB32" i="67" s="1"/>
  <c r="AA32" i="67"/>
  <c r="T32" i="67"/>
  <c r="S32" i="67"/>
  <c r="P32" i="67"/>
  <c r="N32" i="67"/>
  <c r="AD32" i="67" s="1"/>
  <c r="AE31" i="67"/>
  <c r="Z31" i="67"/>
  <c r="AB31" i="67" s="1"/>
  <c r="AA31" i="67"/>
  <c r="T31" i="67"/>
  <c r="S31" i="67"/>
  <c r="P31" i="67"/>
  <c r="N31" i="67"/>
  <c r="AD31" i="67" s="1"/>
  <c r="AE30" i="67"/>
  <c r="Z30" i="67"/>
  <c r="AB30" i="67" s="1"/>
  <c r="AA30" i="67"/>
  <c r="T30" i="67"/>
  <c r="S30" i="67"/>
  <c r="P30" i="67"/>
  <c r="N30" i="67"/>
  <c r="AD30" i="67" s="1"/>
  <c r="AE29" i="67"/>
  <c r="Z29" i="67"/>
  <c r="AB29" i="67" s="1"/>
  <c r="AA29" i="67"/>
  <c r="T29" i="67"/>
  <c r="S29" i="67"/>
  <c r="P29" i="67"/>
  <c r="N29" i="67"/>
  <c r="AD29" i="67" s="1"/>
  <c r="AE28" i="67"/>
  <c r="Z28" i="67"/>
  <c r="AB28" i="67" s="1"/>
  <c r="AC28" i="67" s="1"/>
  <c r="AA28" i="67"/>
  <c r="T28" i="67"/>
  <c r="S28" i="67"/>
  <c r="P28" i="67"/>
  <c r="N28" i="67"/>
  <c r="AD28" i="67" s="1"/>
  <c r="AE27" i="67"/>
  <c r="Z27" i="67"/>
  <c r="AB27" i="67" s="1"/>
  <c r="AA27" i="67"/>
  <c r="T27" i="67"/>
  <c r="S27" i="67"/>
  <c r="P27" i="67"/>
  <c r="N27" i="67"/>
  <c r="AD27" i="67" s="1"/>
  <c r="AE26" i="67"/>
  <c r="Z26" i="67"/>
  <c r="AB26" i="67" s="1"/>
  <c r="AA26" i="67"/>
  <c r="T26" i="67"/>
  <c r="S26" i="67"/>
  <c r="P26" i="67"/>
  <c r="N26" i="67"/>
  <c r="AD26" i="67" s="1"/>
  <c r="AE25" i="67"/>
  <c r="Z25" i="67"/>
  <c r="AB25" i="67" s="1"/>
  <c r="AA25" i="67"/>
  <c r="T25" i="67"/>
  <c r="S25" i="67"/>
  <c r="P25" i="67"/>
  <c r="N25" i="67"/>
  <c r="AD25" i="67" s="1"/>
  <c r="AE24" i="67"/>
  <c r="AB24" i="67"/>
  <c r="Z24" i="67"/>
  <c r="AA24" i="67"/>
  <c r="T24" i="67"/>
  <c r="S24" i="67"/>
  <c r="P24" i="67"/>
  <c r="N24" i="67"/>
  <c r="AD24" i="67" s="1"/>
  <c r="AE23" i="67"/>
  <c r="AB23" i="67"/>
  <c r="Z23" i="67"/>
  <c r="AA23" i="67"/>
  <c r="T23" i="67"/>
  <c r="S23" i="67"/>
  <c r="P23" i="67"/>
  <c r="N23" i="67"/>
  <c r="AD23" i="67" s="1"/>
  <c r="AE22" i="67"/>
  <c r="AB22" i="67"/>
  <c r="Z22" i="67"/>
  <c r="AA22" i="67"/>
  <c r="T22" i="67"/>
  <c r="S22" i="67"/>
  <c r="P22" i="67"/>
  <c r="N22" i="67"/>
  <c r="AD22" i="67" s="1"/>
  <c r="AE21" i="67"/>
  <c r="AB21" i="67"/>
  <c r="Z21" i="67"/>
  <c r="AA21" i="67"/>
  <c r="T21" i="67"/>
  <c r="S21" i="67"/>
  <c r="P21" i="67"/>
  <c r="N21" i="67"/>
  <c r="AD21" i="67" s="1"/>
  <c r="AE20" i="67"/>
  <c r="AB20" i="67"/>
  <c r="Z20" i="67"/>
  <c r="AA20" i="67"/>
  <c r="T20" i="67"/>
  <c r="S20" i="67"/>
  <c r="P20" i="67"/>
  <c r="N20" i="67"/>
  <c r="AD20" i="67" s="1"/>
  <c r="AE19" i="67"/>
  <c r="AB19" i="67"/>
  <c r="Z19" i="67"/>
  <c r="AA19" i="67"/>
  <c r="T19" i="67"/>
  <c r="S19" i="67"/>
  <c r="P19" i="67"/>
  <c r="N19" i="67"/>
  <c r="AD19" i="67" s="1"/>
  <c r="AE18" i="67"/>
  <c r="AB18" i="67"/>
  <c r="Z18" i="67"/>
  <c r="AA18" i="67"/>
  <c r="T18" i="67"/>
  <c r="S18" i="67"/>
  <c r="P18" i="67"/>
  <c r="N18" i="67"/>
  <c r="AD18" i="67" s="1"/>
  <c r="AE17" i="67"/>
  <c r="AB17" i="67"/>
  <c r="Z17" i="67"/>
  <c r="AA17" i="67"/>
  <c r="T17" i="67"/>
  <c r="S17" i="67"/>
  <c r="P17" i="67"/>
  <c r="N17" i="67"/>
  <c r="AD17" i="67" s="1"/>
  <c r="AE16" i="67"/>
  <c r="AB16" i="67"/>
  <c r="Z16" i="67"/>
  <c r="AA16" i="67"/>
  <c r="N16" i="67"/>
  <c r="AD16" i="67" s="1"/>
  <c r="Z15" i="67"/>
  <c r="AE15" i="67"/>
  <c r="AA15" i="67"/>
  <c r="N15" i="67"/>
  <c r="P15" i="67" s="1"/>
  <c r="Z13" i="67"/>
  <c r="AC32" i="67" l="1"/>
  <c r="AC27" i="67"/>
  <c r="AC31" i="67"/>
  <c r="AC56" i="67"/>
  <c r="AC16" i="67"/>
  <c r="AC19" i="67"/>
  <c r="AC23" i="67"/>
  <c r="AC24" i="67"/>
  <c r="AC20" i="67"/>
  <c r="AC50" i="67"/>
  <c r="AC58" i="67"/>
  <c r="AC54" i="67"/>
  <c r="AC62" i="67"/>
  <c r="AC64" i="67"/>
  <c r="AC52" i="67"/>
  <c r="AC60" i="67"/>
  <c r="AC66" i="67"/>
  <c r="AA49" i="67"/>
  <c r="AC49" i="67" s="1"/>
  <c r="AA51" i="67"/>
  <c r="AC51" i="67" s="1"/>
  <c r="AA53" i="67"/>
  <c r="AC53" i="67" s="1"/>
  <c r="AA55" i="67"/>
  <c r="AC55" i="67" s="1"/>
  <c r="AA57" i="67"/>
  <c r="AC57" i="67" s="1"/>
  <c r="AA59" i="67"/>
  <c r="AC59" i="67" s="1"/>
  <c r="AA61" i="67"/>
  <c r="AC61" i="67" s="1"/>
  <c r="AA63" i="67"/>
  <c r="AC63" i="67" s="1"/>
  <c r="AA65" i="67"/>
  <c r="AC65" i="67" s="1"/>
  <c r="AC17" i="67"/>
  <c r="AC21" i="67"/>
  <c r="AC25" i="67"/>
  <c r="AC29" i="67"/>
  <c r="AC33" i="67"/>
  <c r="AC18" i="67"/>
  <c r="AC22" i="67"/>
  <c r="AC26" i="67"/>
  <c r="AC30" i="67"/>
  <c r="AC34" i="67"/>
  <c r="P16" i="67"/>
  <c r="R16" i="67" s="1"/>
  <c r="AD15" i="67"/>
  <c r="AB15" i="67"/>
  <c r="AC15" i="67" s="1"/>
  <c r="R15" i="67" l="1"/>
  <c r="S16" i="67"/>
  <c r="T16" i="67"/>
  <c r="AE96" i="67" l="1"/>
  <c r="AE98" i="67"/>
  <c r="AE97" i="67"/>
  <c r="AE48" i="67"/>
  <c r="AE55" i="67"/>
  <c r="AE61" i="67"/>
  <c r="AE51" i="67"/>
  <c r="AE53" i="67"/>
  <c r="AE57" i="67"/>
  <c r="AE59" i="67"/>
  <c r="AE50" i="67"/>
  <c r="AE54" i="67"/>
  <c r="AE56" i="67"/>
  <c r="AE58" i="67"/>
  <c r="AE60" i="67"/>
  <c r="AE52" i="67"/>
  <c r="AE62" i="67"/>
  <c r="AE49" i="67"/>
  <c r="AE162" i="67" l="1"/>
  <c r="AE130" i="67"/>
  <c r="AE161" i="67"/>
  <c r="AE129" i="67"/>
  <c r="AE160" i="67"/>
  <c r="AE128" i="67"/>
  <c r="AE81" i="67"/>
  <c r="AE85" i="67"/>
  <c r="AE91" i="67"/>
  <c r="AE87" i="67"/>
  <c r="AE92" i="67"/>
  <c r="AE86" i="67"/>
  <c r="AE94" i="67"/>
  <c r="AE93" i="67"/>
  <c r="AE89" i="67"/>
  <c r="AE83" i="67"/>
  <c r="AE90" i="67"/>
  <c r="AE84" i="67"/>
  <c r="AE88" i="67"/>
  <c r="AE95" i="67"/>
  <c r="AE82" i="67"/>
  <c r="P47" i="67" l="1"/>
  <c r="AE113" i="67"/>
  <c r="AE152" i="67"/>
  <c r="AE120" i="67"/>
  <c r="AE154" i="67"/>
  <c r="AE122" i="67"/>
  <c r="AE153" i="67"/>
  <c r="AE121" i="67"/>
  <c r="AE158" i="67"/>
  <c r="AE126" i="67"/>
  <c r="AE156" i="67"/>
  <c r="AE124" i="67"/>
  <c r="AE155" i="67"/>
  <c r="AE123" i="67"/>
  <c r="AE148" i="67"/>
  <c r="AE116" i="67"/>
  <c r="AE147" i="67"/>
  <c r="AE115" i="67"/>
  <c r="AE157" i="67"/>
  <c r="AE125" i="67"/>
  <c r="AE150" i="67"/>
  <c r="AE118" i="67"/>
  <c r="AE151" i="67"/>
  <c r="AE119" i="67"/>
  <c r="AE149" i="67"/>
  <c r="AE117" i="67"/>
  <c r="AE159" i="67"/>
  <c r="AE127" i="67"/>
  <c r="AE146" i="67"/>
  <c r="AE114" i="67"/>
  <c r="AF34" i="67"/>
  <c r="AF33" i="67"/>
  <c r="AF32" i="67"/>
  <c r="AF31" i="67"/>
  <c r="AF30" i="67"/>
  <c r="AF29" i="67"/>
  <c r="AF28" i="67"/>
  <c r="AF27" i="67"/>
  <c r="AF26" i="67"/>
  <c r="AF25" i="67"/>
  <c r="AF24" i="67"/>
  <c r="AF23" i="67"/>
  <c r="AF22" i="67"/>
  <c r="AF21" i="67"/>
  <c r="AF20" i="67"/>
  <c r="AF19" i="67"/>
  <c r="AF18" i="67"/>
  <c r="AF17" i="67"/>
  <c r="AF16" i="67"/>
  <c r="AF15" i="67"/>
  <c r="S15" i="67" s="1"/>
  <c r="T15" i="67" s="1"/>
  <c r="O164" i="67"/>
  <c r="O132" i="67"/>
  <c r="O100" i="67"/>
  <c r="O67" i="67"/>
  <c r="M67" i="67"/>
  <c r="M99" i="67" s="1"/>
  <c r="M131" i="67" s="1"/>
  <c r="M163" i="67" s="1"/>
  <c r="M164" i="67" s="1"/>
  <c r="L67" i="67"/>
  <c r="L99" i="67" s="1"/>
  <c r="AG34" i="67"/>
  <c r="AH34" i="67" s="1"/>
  <c r="AG33" i="67"/>
  <c r="AH33" i="67" s="1"/>
  <c r="AG32" i="67"/>
  <c r="AH32" i="67" s="1"/>
  <c r="AG31" i="67"/>
  <c r="AH31" i="67" s="1"/>
  <c r="AG30" i="67"/>
  <c r="AH30" i="67" s="1"/>
  <c r="AG29" i="67"/>
  <c r="AH29" i="67" s="1"/>
  <c r="AG28" i="67"/>
  <c r="AH28" i="67" s="1"/>
  <c r="AG27" i="67"/>
  <c r="AH27" i="67" s="1"/>
  <c r="AG26" i="67"/>
  <c r="AH26" i="67" s="1"/>
  <c r="AG25" i="67"/>
  <c r="AH25" i="67" s="1"/>
  <c r="AG24" i="67"/>
  <c r="AH24" i="67" s="1"/>
  <c r="AG23" i="67"/>
  <c r="AH23" i="67" s="1"/>
  <c r="AG22" i="67"/>
  <c r="AH22" i="67" s="1"/>
  <c r="AG21" i="67"/>
  <c r="AH21" i="67" s="1"/>
  <c r="AG20" i="67"/>
  <c r="AH20" i="67" s="1"/>
  <c r="AG19" i="67"/>
  <c r="AH19" i="67" s="1"/>
  <c r="AG18" i="67"/>
  <c r="AH18" i="67" s="1"/>
  <c r="AG17" i="67"/>
  <c r="AH17" i="67" s="1"/>
  <c r="AG16" i="67"/>
  <c r="AH16" i="67" s="1"/>
  <c r="O35" i="67"/>
  <c r="M35" i="67"/>
  <c r="L35" i="67"/>
  <c r="M100" i="67" l="1"/>
  <c r="M132" i="67"/>
  <c r="L131" i="67"/>
  <c r="AE99" i="67"/>
  <c r="L100" i="67"/>
  <c r="AE145" i="67"/>
  <c r="AE80" i="67"/>
  <c r="P80" i="67"/>
  <c r="P35" i="67"/>
  <c r="L163" i="67" l="1"/>
  <c r="AE163" i="67" s="1"/>
  <c r="AE131" i="67"/>
  <c r="AE112" i="67"/>
  <c r="P112" i="67"/>
  <c r="L132" i="67"/>
  <c r="H53" i="2"/>
  <c r="H38" i="2"/>
  <c r="I24" i="2"/>
  <c r="J24" i="2" s="1"/>
  <c r="K24" i="2" s="1"/>
  <c r="I23" i="2"/>
  <c r="J23" i="2" s="1"/>
  <c r="K23" i="2" s="1"/>
  <c r="I22" i="2"/>
  <c r="J22" i="2" s="1"/>
  <c r="K22" i="2" s="1"/>
  <c r="AE144" i="67" l="1"/>
  <c r="P144" i="67"/>
  <c r="L164" i="67"/>
  <c r="E12" i="13" l="1"/>
  <c r="E19" i="13"/>
  <c r="E17" i="13"/>
  <c r="E16" i="13"/>
  <c r="E15" i="13"/>
  <c r="E10" i="13"/>
  <c r="E9" i="13"/>
  <c r="E8" i="13"/>
  <c r="F80" i="12" l="1"/>
  <c r="G80" i="12"/>
  <c r="H80" i="12"/>
  <c r="I80" i="12"/>
  <c r="F81" i="12"/>
  <c r="G81" i="12"/>
  <c r="H81" i="12"/>
  <c r="I81" i="12"/>
  <c r="F82" i="12"/>
  <c r="G82" i="12"/>
  <c r="H82" i="12"/>
  <c r="I82" i="12"/>
  <c r="F38" i="10"/>
  <c r="F27" i="10"/>
  <c r="F19" i="10"/>
  <c r="D13" i="13"/>
  <c r="F8" i="10" l="1"/>
  <c r="F29" i="10"/>
  <c r="F42" i="10" s="1"/>
  <c r="D27" i="13" l="1"/>
  <c r="E26" i="13"/>
  <c r="E25" i="13"/>
  <c r="E24" i="13"/>
  <c r="E23" i="13"/>
  <c r="E22" i="13"/>
  <c r="N4" i="68"/>
  <c r="T63" i="68"/>
  <c r="T62" i="68"/>
  <c r="T61" i="68"/>
  <c r="T60" i="68"/>
  <c r="T59" i="68"/>
  <c r="T58" i="68"/>
  <c r="T57" i="68"/>
  <c r="T56" i="68"/>
  <c r="T55" i="68"/>
  <c r="T54" i="68"/>
  <c r="T53" i="68"/>
  <c r="T52" i="68"/>
  <c r="T51" i="68"/>
  <c r="T50" i="68"/>
  <c r="T49" i="68"/>
  <c r="T48" i="68"/>
  <c r="T47" i="68"/>
  <c r="T46" i="68"/>
  <c r="T45" i="68"/>
  <c r="T44" i="68"/>
  <c r="T43" i="68"/>
  <c r="T42" i="68"/>
  <c r="T41" i="68"/>
  <c r="T40" i="68"/>
  <c r="T39" i="68"/>
  <c r="T38" i="68"/>
  <c r="T37" i="68"/>
  <c r="T36" i="68"/>
  <c r="T35" i="68"/>
  <c r="T34" i="68"/>
  <c r="T33" i="68"/>
  <c r="T32" i="68"/>
  <c r="T31" i="68"/>
  <c r="T30" i="68"/>
  <c r="T29" i="68"/>
  <c r="T28" i="68"/>
  <c r="T27" i="68"/>
  <c r="T26" i="68"/>
  <c r="T25" i="68"/>
  <c r="T24" i="68"/>
  <c r="T23" i="68"/>
  <c r="T22" i="68"/>
  <c r="T21" i="68"/>
  <c r="T20" i="68"/>
  <c r="T19" i="68"/>
  <c r="T18" i="68"/>
  <c r="T17" i="68"/>
  <c r="T16" i="68"/>
  <c r="T15" i="68"/>
  <c r="T14" i="68"/>
  <c r="S12" i="68"/>
  <c r="R12" i="68"/>
  <c r="T12" i="68" s="1"/>
  <c r="E27" i="13" l="1"/>
  <c r="K170" i="8"/>
  <c r="J170" i="8"/>
  <c r="L170" i="8" s="1"/>
  <c r="K169" i="8"/>
  <c r="J169" i="8"/>
  <c r="L169" i="8" s="1"/>
  <c r="K168" i="8"/>
  <c r="J168" i="8"/>
  <c r="L168" i="8" s="1"/>
  <c r="K167" i="8"/>
  <c r="J167" i="8"/>
  <c r="L167" i="8" s="1"/>
  <c r="K166" i="8"/>
  <c r="J166" i="8"/>
  <c r="L166" i="8" s="1"/>
  <c r="K165" i="8"/>
  <c r="J165" i="8"/>
  <c r="L165" i="8" s="1"/>
  <c r="K164" i="8"/>
  <c r="J164" i="8"/>
  <c r="L164" i="8" s="1"/>
  <c r="K163" i="8"/>
  <c r="J163" i="8"/>
  <c r="L163" i="8" s="1"/>
  <c r="K162" i="8"/>
  <c r="J162" i="8"/>
  <c r="L162" i="8" s="1"/>
  <c r="K161" i="8"/>
  <c r="J161" i="8"/>
  <c r="L161" i="8" s="1"/>
  <c r="K160" i="8"/>
  <c r="J160" i="8"/>
  <c r="L160" i="8" s="1"/>
  <c r="K159" i="8"/>
  <c r="J159" i="8"/>
  <c r="L159" i="8" s="1"/>
  <c r="K158" i="8"/>
  <c r="J158" i="8"/>
  <c r="L158" i="8" s="1"/>
  <c r="K157" i="8"/>
  <c r="J157" i="8"/>
  <c r="L157" i="8" s="1"/>
  <c r="K156" i="8"/>
  <c r="J156" i="8"/>
  <c r="L156" i="8" s="1"/>
  <c r="K155" i="8"/>
  <c r="J155" i="8"/>
  <c r="L155" i="8" s="1"/>
  <c r="K154" i="8"/>
  <c r="J154" i="8"/>
  <c r="L154" i="8" s="1"/>
  <c r="K153" i="8"/>
  <c r="J153" i="8"/>
  <c r="L153" i="8" s="1"/>
  <c r="K152" i="8"/>
  <c r="J152" i="8"/>
  <c r="L152" i="8" s="1"/>
  <c r="K151" i="8"/>
  <c r="J151" i="8"/>
  <c r="L151" i="8" s="1"/>
  <c r="K150" i="8"/>
  <c r="J150" i="8"/>
  <c r="L150" i="8" s="1"/>
  <c r="K149" i="8"/>
  <c r="J149" i="8"/>
  <c r="L149" i="8" s="1"/>
  <c r="K148" i="8"/>
  <c r="J148" i="8"/>
  <c r="L148" i="8" s="1"/>
  <c r="K147" i="8"/>
  <c r="J147" i="8"/>
  <c r="L147" i="8" s="1"/>
  <c r="K146" i="8"/>
  <c r="J146" i="8"/>
  <c r="L146" i="8" s="1"/>
  <c r="K145" i="8"/>
  <c r="J145" i="8"/>
  <c r="L145" i="8" s="1"/>
  <c r="K144" i="8"/>
  <c r="J144" i="8"/>
  <c r="L144" i="8" s="1"/>
  <c r="K143" i="8"/>
  <c r="J143" i="8"/>
  <c r="L143" i="8" s="1"/>
  <c r="K142" i="8"/>
  <c r="J142" i="8"/>
  <c r="L142" i="8" s="1"/>
  <c r="K141" i="8"/>
  <c r="J141" i="8"/>
  <c r="L141" i="8" s="1"/>
  <c r="K140" i="8"/>
  <c r="J140" i="8"/>
  <c r="L140" i="8" s="1"/>
  <c r="K139" i="8"/>
  <c r="J139" i="8"/>
  <c r="L139" i="8" s="1"/>
  <c r="K138" i="8"/>
  <c r="J138" i="8"/>
  <c r="L138" i="8" s="1"/>
  <c r="K137" i="8"/>
  <c r="J137" i="8"/>
  <c r="L137" i="8" s="1"/>
  <c r="F41" i="66"/>
  <c r="N5" i="68" l="1"/>
  <c r="E137" i="67"/>
  <c r="E136" i="67"/>
  <c r="E105" i="67"/>
  <c r="E11" i="13" l="1"/>
  <c r="E18" i="13"/>
  <c r="E20" i="13" l="1"/>
  <c r="E13" i="13"/>
  <c r="C5" i="68" l="1"/>
  <c r="C4" i="68"/>
  <c r="G14" i="66"/>
  <c r="H14" i="66" s="1"/>
  <c r="I14" i="66" s="1"/>
  <c r="G15" i="66"/>
  <c r="H15" i="66" s="1"/>
  <c r="I15" i="66" s="1"/>
  <c r="I63" i="68" l="1"/>
  <c r="I62" i="68"/>
  <c r="I61" i="68"/>
  <c r="I60" i="68"/>
  <c r="I59" i="68"/>
  <c r="I58" i="68"/>
  <c r="I57" i="68"/>
  <c r="I56" i="68"/>
  <c r="I55" i="68"/>
  <c r="I54" i="68"/>
  <c r="I53" i="68"/>
  <c r="I52" i="68"/>
  <c r="I51" i="68"/>
  <c r="I50" i="68"/>
  <c r="I49" i="68"/>
  <c r="I48" i="68"/>
  <c r="I47" i="68"/>
  <c r="I46" i="68"/>
  <c r="I45" i="68"/>
  <c r="I44" i="68"/>
  <c r="I43" i="68"/>
  <c r="I42" i="68"/>
  <c r="I41" i="68"/>
  <c r="I40" i="68"/>
  <c r="I39" i="68"/>
  <c r="I38" i="68"/>
  <c r="I37" i="68"/>
  <c r="I36" i="68"/>
  <c r="I35" i="68"/>
  <c r="I34" i="68"/>
  <c r="I33" i="68"/>
  <c r="I32" i="68"/>
  <c r="I31" i="68"/>
  <c r="I30" i="68"/>
  <c r="I29" i="68"/>
  <c r="I28" i="68"/>
  <c r="I27" i="68"/>
  <c r="I26" i="68"/>
  <c r="I25" i="68"/>
  <c r="I24" i="68"/>
  <c r="I23" i="68"/>
  <c r="I22" i="68"/>
  <c r="I21" i="68"/>
  <c r="I20" i="68"/>
  <c r="I19" i="68"/>
  <c r="I18" i="68"/>
  <c r="I17" i="68"/>
  <c r="I16" i="68"/>
  <c r="I15" i="68"/>
  <c r="I14" i="68"/>
  <c r="H12" i="68"/>
  <c r="G12" i="68"/>
  <c r="I12" i="68" l="1"/>
  <c r="F23" i="9"/>
  <c r="F34" i="9"/>
  <c r="G23" i="9"/>
  <c r="G34" i="9"/>
  <c r="H98" i="2" s="1"/>
  <c r="F24" i="9"/>
  <c r="F35" i="9"/>
  <c r="G24" i="9"/>
  <c r="G35" i="9"/>
  <c r="H99" i="2" s="1"/>
  <c r="J14" i="8"/>
  <c r="L14" i="8" s="1"/>
  <c r="K14" i="8"/>
  <c r="F27" i="9"/>
  <c r="F38" i="9"/>
  <c r="G27" i="9"/>
  <c r="G38" i="9"/>
  <c r="H102" i="2" s="1"/>
  <c r="F28" i="9"/>
  <c r="F39" i="9"/>
  <c r="G28" i="9"/>
  <c r="G39" i="9"/>
  <c r="H103" i="2" s="1"/>
  <c r="F23" i="66"/>
  <c r="F40" i="12" s="1"/>
  <c r="I132" i="2"/>
  <c r="J132" i="2" s="1"/>
  <c r="K132" i="2" s="1"/>
  <c r="I131" i="2"/>
  <c r="J131" i="2" s="1"/>
  <c r="K131" i="2" s="1"/>
  <c r="I130" i="2"/>
  <c r="J130" i="2" s="1"/>
  <c r="I34" i="2"/>
  <c r="J34" i="2" s="1"/>
  <c r="I33" i="2"/>
  <c r="J33" i="2" s="1"/>
  <c r="K33" i="2" s="1"/>
  <c r="H47" i="67"/>
  <c r="E47" i="67"/>
  <c r="H48" i="67"/>
  <c r="AF48" i="67" s="1"/>
  <c r="E48" i="67"/>
  <c r="H49" i="67"/>
  <c r="E49" i="67"/>
  <c r="H50" i="67"/>
  <c r="E50" i="67"/>
  <c r="H51" i="67"/>
  <c r="E51" i="67"/>
  <c r="E66" i="67"/>
  <c r="E65" i="67"/>
  <c r="E64" i="67"/>
  <c r="E63" i="67"/>
  <c r="E62" i="67"/>
  <c r="E61" i="67"/>
  <c r="E60" i="67"/>
  <c r="E59" i="67"/>
  <c r="E58" i="67"/>
  <c r="E57" i="67"/>
  <c r="E56" i="67"/>
  <c r="E55" i="67"/>
  <c r="E54" i="67"/>
  <c r="E53" i="67"/>
  <c r="E52" i="67"/>
  <c r="J51" i="67"/>
  <c r="F51" i="67"/>
  <c r="J50" i="67"/>
  <c r="F50" i="67"/>
  <c r="J49" i="67"/>
  <c r="F49" i="67"/>
  <c r="J48" i="67"/>
  <c r="F48" i="67"/>
  <c r="J47" i="67"/>
  <c r="F47" i="67"/>
  <c r="AG47" i="67" s="1"/>
  <c r="AH47" i="67" s="1"/>
  <c r="AG15" i="67"/>
  <c r="AH15" i="67" s="1"/>
  <c r="D82" i="13"/>
  <c r="D80" i="13"/>
  <c r="M9" i="8"/>
  <c r="O8" i="8" s="1"/>
  <c r="M53" i="8" s="1"/>
  <c r="G47" i="12"/>
  <c r="H47" i="12"/>
  <c r="I47" i="12"/>
  <c r="F47" i="12"/>
  <c r="F50" i="12"/>
  <c r="G50" i="12"/>
  <c r="H50" i="12"/>
  <c r="I50" i="12"/>
  <c r="F51" i="12"/>
  <c r="G51" i="12"/>
  <c r="H51" i="12"/>
  <c r="I51" i="12"/>
  <c r="F52" i="12"/>
  <c r="G52" i="12"/>
  <c r="H52" i="12"/>
  <c r="I52" i="12"/>
  <c r="F53" i="12"/>
  <c r="G53" i="12"/>
  <c r="H53" i="12"/>
  <c r="I53" i="12"/>
  <c r="F54" i="12"/>
  <c r="G54" i="12"/>
  <c r="H54" i="12"/>
  <c r="I54" i="12"/>
  <c r="F55" i="12"/>
  <c r="G55" i="12"/>
  <c r="H55" i="12"/>
  <c r="I55" i="12"/>
  <c r="F56" i="12"/>
  <c r="G56" i="12"/>
  <c r="H56" i="12"/>
  <c r="I56" i="12"/>
  <c r="F57" i="12"/>
  <c r="G57" i="12"/>
  <c r="H57" i="12"/>
  <c r="I57" i="12"/>
  <c r="F58" i="12"/>
  <c r="G58" i="12"/>
  <c r="H58" i="12"/>
  <c r="I58" i="12"/>
  <c r="F59" i="12"/>
  <c r="G59" i="12"/>
  <c r="H59" i="12"/>
  <c r="I59" i="12"/>
  <c r="F60" i="12"/>
  <c r="G60" i="12"/>
  <c r="H60" i="12"/>
  <c r="I60" i="12"/>
  <c r="F61" i="12"/>
  <c r="G61" i="12"/>
  <c r="H61" i="12"/>
  <c r="I61" i="12"/>
  <c r="F62" i="12"/>
  <c r="G62" i="12"/>
  <c r="H62" i="12"/>
  <c r="I62" i="12"/>
  <c r="F63" i="12"/>
  <c r="G63" i="12"/>
  <c r="H63" i="12"/>
  <c r="I63" i="12"/>
  <c r="F64" i="12"/>
  <c r="G64" i="12"/>
  <c r="H64" i="12"/>
  <c r="I64" i="12"/>
  <c r="F65" i="12"/>
  <c r="G65" i="12"/>
  <c r="H65" i="12"/>
  <c r="I65" i="12"/>
  <c r="F66" i="12"/>
  <c r="G66" i="12"/>
  <c r="H66" i="12"/>
  <c r="I66" i="12"/>
  <c r="F67" i="12"/>
  <c r="G67" i="12"/>
  <c r="H67" i="12"/>
  <c r="I67" i="12"/>
  <c r="F68" i="12"/>
  <c r="G68" i="12"/>
  <c r="H68" i="12"/>
  <c r="I68" i="12"/>
  <c r="F69" i="12"/>
  <c r="G69" i="12"/>
  <c r="H69" i="12"/>
  <c r="I69" i="12"/>
  <c r="F70" i="12"/>
  <c r="G70" i="12"/>
  <c r="H70" i="12"/>
  <c r="I70" i="12"/>
  <c r="F71" i="12"/>
  <c r="G71" i="12"/>
  <c r="H71" i="12"/>
  <c r="I71" i="12"/>
  <c r="F72" i="12"/>
  <c r="G72" i="12"/>
  <c r="H72" i="12"/>
  <c r="I72" i="12"/>
  <c r="F73" i="12"/>
  <c r="G73" i="12"/>
  <c r="H73" i="12"/>
  <c r="I73" i="12"/>
  <c r="F74" i="12"/>
  <c r="G74" i="12"/>
  <c r="H74" i="12"/>
  <c r="I74" i="12"/>
  <c r="F75" i="12"/>
  <c r="G75" i="12"/>
  <c r="H75" i="12"/>
  <c r="I75" i="12"/>
  <c r="F76" i="12"/>
  <c r="G76" i="12"/>
  <c r="H76" i="12"/>
  <c r="I76" i="12"/>
  <c r="F77" i="12"/>
  <c r="G77" i="12"/>
  <c r="H77" i="12"/>
  <c r="I77" i="12"/>
  <c r="F78" i="12"/>
  <c r="G78" i="12"/>
  <c r="H78" i="12"/>
  <c r="I78" i="12"/>
  <c r="F79" i="12"/>
  <c r="G79" i="12"/>
  <c r="H79" i="12"/>
  <c r="I79" i="12"/>
  <c r="F83" i="12"/>
  <c r="G83" i="12"/>
  <c r="H83" i="12"/>
  <c r="I83" i="12"/>
  <c r="I49" i="12"/>
  <c r="H49" i="12"/>
  <c r="G49" i="12"/>
  <c r="F49" i="12"/>
  <c r="H27" i="9"/>
  <c r="H38" i="9"/>
  <c r="I102" i="2" s="1"/>
  <c r="I27" i="9"/>
  <c r="I38" i="9"/>
  <c r="J102" i="2" s="1"/>
  <c r="J27" i="9"/>
  <c r="J38" i="9"/>
  <c r="K102" i="2" s="1"/>
  <c r="F66" i="67"/>
  <c r="F65" i="67"/>
  <c r="F64" i="67"/>
  <c r="F63" i="67"/>
  <c r="F62" i="67"/>
  <c r="F61" i="67"/>
  <c r="F60" i="67"/>
  <c r="F59" i="67"/>
  <c r="F58" i="67"/>
  <c r="F57" i="67"/>
  <c r="F56" i="67"/>
  <c r="F55" i="67"/>
  <c r="F54" i="67"/>
  <c r="F53" i="67"/>
  <c r="F52" i="67"/>
  <c r="J66" i="67"/>
  <c r="H66" i="67"/>
  <c r="D66" i="67"/>
  <c r="D99" i="67" s="1"/>
  <c r="D131" i="67" s="1"/>
  <c r="D163" i="67" s="1"/>
  <c r="J65" i="67"/>
  <c r="H65" i="67"/>
  <c r="D65" i="67"/>
  <c r="D98" i="67" s="1"/>
  <c r="D130" i="67" s="1"/>
  <c r="D162" i="67" s="1"/>
  <c r="J64" i="67"/>
  <c r="H64" i="67"/>
  <c r="D64" i="67"/>
  <c r="D97" i="67" s="1"/>
  <c r="D129" i="67" s="1"/>
  <c r="D161" i="67" s="1"/>
  <c r="J63" i="67"/>
  <c r="H63" i="67"/>
  <c r="D63" i="67"/>
  <c r="D96" i="67" s="1"/>
  <c r="D128" i="67" s="1"/>
  <c r="D160" i="67" s="1"/>
  <c r="J62" i="67"/>
  <c r="H62" i="67"/>
  <c r="D62" i="67"/>
  <c r="D95" i="67" s="1"/>
  <c r="D127" i="67" s="1"/>
  <c r="D159" i="67" s="1"/>
  <c r="J61" i="67"/>
  <c r="H61" i="67"/>
  <c r="D61" i="67"/>
  <c r="D94" i="67" s="1"/>
  <c r="D126" i="67" s="1"/>
  <c r="D158" i="67" s="1"/>
  <c r="J60" i="67"/>
  <c r="H60" i="67"/>
  <c r="D60" i="67"/>
  <c r="D93" i="67" s="1"/>
  <c r="D125" i="67" s="1"/>
  <c r="D157" i="67" s="1"/>
  <c r="J59" i="67"/>
  <c r="H59" i="67"/>
  <c r="D59" i="67"/>
  <c r="D92" i="67" s="1"/>
  <c r="D124" i="67" s="1"/>
  <c r="D156" i="67" s="1"/>
  <c r="J58" i="67"/>
  <c r="H58" i="67"/>
  <c r="D58" i="67"/>
  <c r="D91" i="67" s="1"/>
  <c r="D123" i="67" s="1"/>
  <c r="D155" i="67" s="1"/>
  <c r="J57" i="67"/>
  <c r="H57" i="67"/>
  <c r="D57" i="67"/>
  <c r="D90" i="67" s="1"/>
  <c r="D122" i="67" s="1"/>
  <c r="D154" i="67" s="1"/>
  <c r="J56" i="67"/>
  <c r="H56" i="67"/>
  <c r="D56" i="67"/>
  <c r="D89" i="67" s="1"/>
  <c r="D121" i="67" s="1"/>
  <c r="D153" i="67" s="1"/>
  <c r="J55" i="67"/>
  <c r="H55" i="67"/>
  <c r="D55" i="67"/>
  <c r="D88" i="67" s="1"/>
  <c r="D120" i="67" s="1"/>
  <c r="D152" i="67" s="1"/>
  <c r="J54" i="67"/>
  <c r="H54" i="67"/>
  <c r="D54" i="67"/>
  <c r="D87" i="67" s="1"/>
  <c r="D119" i="67" s="1"/>
  <c r="D151" i="67" s="1"/>
  <c r="J53" i="67"/>
  <c r="H53" i="67"/>
  <c r="D53" i="67"/>
  <c r="D86" i="67" s="1"/>
  <c r="D118" i="67" s="1"/>
  <c r="D150" i="67" s="1"/>
  <c r="J52" i="67"/>
  <c r="H52" i="67"/>
  <c r="D52" i="67"/>
  <c r="D85" i="67" s="1"/>
  <c r="D117" i="67" s="1"/>
  <c r="D149" i="67" s="1"/>
  <c r="D51" i="67"/>
  <c r="D84" i="67" s="1"/>
  <c r="D116" i="67" s="1"/>
  <c r="D148" i="67" s="1"/>
  <c r="D50" i="67"/>
  <c r="D83" i="67" s="1"/>
  <c r="D115" i="67" s="1"/>
  <c r="D147" i="67" s="1"/>
  <c r="D49" i="67"/>
  <c r="D82" i="67" s="1"/>
  <c r="D114" i="67" s="1"/>
  <c r="D146" i="67" s="1"/>
  <c r="D48" i="67"/>
  <c r="D81" i="67" s="1"/>
  <c r="D113" i="67" s="1"/>
  <c r="D145" i="67" s="1"/>
  <c r="E80" i="13"/>
  <c r="D47" i="67"/>
  <c r="D80" i="67" s="1"/>
  <c r="D112" i="67" s="1"/>
  <c r="D144" i="67" s="1"/>
  <c r="E104" i="67"/>
  <c r="E73" i="67"/>
  <c r="E72" i="67"/>
  <c r="E40" i="67"/>
  <c r="E39" i="67"/>
  <c r="E8" i="67"/>
  <c r="E7" i="67"/>
  <c r="E82" i="13"/>
  <c r="N35" i="67"/>
  <c r="J35" i="67"/>
  <c r="I47" i="67"/>
  <c r="I68" i="2"/>
  <c r="J68" i="2" s="1"/>
  <c r="K68" i="2" s="1"/>
  <c r="I69" i="2"/>
  <c r="J69" i="2" s="1"/>
  <c r="I70" i="2"/>
  <c r="J70" i="2" s="1"/>
  <c r="K70" i="2" s="1"/>
  <c r="I71" i="2"/>
  <c r="J71" i="2" s="1"/>
  <c r="K71" i="2" s="1"/>
  <c r="I72" i="2"/>
  <c r="J72" i="2" s="1"/>
  <c r="K72" i="2" s="1"/>
  <c r="I73" i="2"/>
  <c r="J73" i="2" s="1"/>
  <c r="K73" i="2" s="1"/>
  <c r="I74" i="2"/>
  <c r="J74" i="2" s="1"/>
  <c r="K74" i="2" s="1"/>
  <c r="I75" i="2"/>
  <c r="J75" i="2" s="1"/>
  <c r="K75" i="2" s="1"/>
  <c r="I76" i="2"/>
  <c r="J76" i="2" s="1"/>
  <c r="K76" i="2" s="1"/>
  <c r="I77" i="2"/>
  <c r="J77" i="2" s="1"/>
  <c r="K77" i="2" s="1"/>
  <c r="I78" i="2"/>
  <c r="J78" i="2" s="1"/>
  <c r="K78" i="2" s="1"/>
  <c r="I79" i="2"/>
  <c r="J79" i="2" s="1"/>
  <c r="K79" i="2" s="1"/>
  <c r="I80" i="2"/>
  <c r="J80" i="2" s="1"/>
  <c r="K80" i="2" s="1"/>
  <c r="I81" i="2"/>
  <c r="J81" i="2" s="1"/>
  <c r="K81" i="2" s="1"/>
  <c r="I82" i="2"/>
  <c r="J82" i="2" s="1"/>
  <c r="K82" i="2" s="1"/>
  <c r="I83" i="2"/>
  <c r="J83" i="2" s="1"/>
  <c r="K83" i="2" s="1"/>
  <c r="I84" i="2"/>
  <c r="J84" i="2" s="1"/>
  <c r="K84" i="2" s="1"/>
  <c r="I85" i="2"/>
  <c r="J85" i="2" s="1"/>
  <c r="K85" i="2" s="1"/>
  <c r="I86" i="2"/>
  <c r="J86" i="2" s="1"/>
  <c r="K86" i="2" s="1"/>
  <c r="H39" i="9"/>
  <c r="I103" i="2" s="1"/>
  <c r="I111" i="2"/>
  <c r="I112" i="2"/>
  <c r="J112" i="2" s="1"/>
  <c r="K112" i="2" s="1"/>
  <c r="I113" i="2"/>
  <c r="J113" i="2" s="1"/>
  <c r="I114" i="2"/>
  <c r="J114" i="2" s="1"/>
  <c r="K114" i="2" s="1"/>
  <c r="I115" i="2"/>
  <c r="J115" i="2" s="1"/>
  <c r="K115" i="2" s="1"/>
  <c r="I116" i="2"/>
  <c r="I117" i="2"/>
  <c r="J117" i="2" s="1"/>
  <c r="K117" i="2" s="1"/>
  <c r="I118" i="2"/>
  <c r="J118" i="2" s="1"/>
  <c r="K118" i="2" s="1"/>
  <c r="I119" i="2"/>
  <c r="J119" i="2" s="1"/>
  <c r="K119" i="2" s="1"/>
  <c r="I120" i="2"/>
  <c r="J120" i="2" s="1"/>
  <c r="I127" i="2"/>
  <c r="J127" i="2" s="1"/>
  <c r="K127" i="2" s="1"/>
  <c r="I128" i="2"/>
  <c r="J128" i="2" s="1"/>
  <c r="K128" i="2" s="1"/>
  <c r="I129" i="2"/>
  <c r="J129" i="2" s="1"/>
  <c r="K129" i="2" s="1"/>
  <c r="I133" i="2"/>
  <c r="J133" i="2" s="1"/>
  <c r="K133" i="2" s="1"/>
  <c r="I134" i="2"/>
  <c r="J134" i="2" s="1"/>
  <c r="K134" i="2" s="1"/>
  <c r="I135" i="2"/>
  <c r="J135" i="2" s="1"/>
  <c r="K135" i="2" s="1"/>
  <c r="I136" i="2"/>
  <c r="J136" i="2" s="1"/>
  <c r="K136" i="2" s="1"/>
  <c r="I137" i="2"/>
  <c r="I138" i="2"/>
  <c r="J138" i="2" s="1"/>
  <c r="K138" i="2" s="1"/>
  <c r="I139" i="2"/>
  <c r="J139" i="2" s="1"/>
  <c r="K139" i="2" s="1"/>
  <c r="I140" i="2"/>
  <c r="J140" i="2" s="1"/>
  <c r="K140" i="2" s="1"/>
  <c r="I141" i="2"/>
  <c r="J141" i="2" s="1"/>
  <c r="K141" i="2" s="1"/>
  <c r="I142" i="2"/>
  <c r="J142" i="2" s="1"/>
  <c r="K142" i="2" s="1"/>
  <c r="I143" i="2"/>
  <c r="J143" i="2" s="1"/>
  <c r="K143" i="2" s="1"/>
  <c r="I144" i="2"/>
  <c r="J144" i="2" s="1"/>
  <c r="K144" i="2" s="1"/>
  <c r="I145" i="2"/>
  <c r="I146" i="2"/>
  <c r="J146" i="2" s="1"/>
  <c r="K146" i="2" s="1"/>
  <c r="I147" i="2"/>
  <c r="J147" i="2" s="1"/>
  <c r="K147" i="2" s="1"/>
  <c r="I148" i="2"/>
  <c r="J148" i="2" s="1"/>
  <c r="K148" i="2" s="1"/>
  <c r="I149" i="2"/>
  <c r="J149" i="2" s="1"/>
  <c r="K149" i="2" s="1"/>
  <c r="I150" i="2"/>
  <c r="J150" i="2" s="1"/>
  <c r="K150" i="2" s="1"/>
  <c r="I151" i="2"/>
  <c r="J151" i="2" s="1"/>
  <c r="K151" i="2" s="1"/>
  <c r="I14" i="2"/>
  <c r="I15" i="2"/>
  <c r="I16" i="2"/>
  <c r="I19" i="2"/>
  <c r="I21" i="2"/>
  <c r="J21" i="2" s="1"/>
  <c r="I32" i="2"/>
  <c r="I35" i="2"/>
  <c r="J35" i="2" s="1"/>
  <c r="K35" i="2" s="1"/>
  <c r="I36" i="2"/>
  <c r="J36" i="2" s="1"/>
  <c r="K36" i="2" s="1"/>
  <c r="I44" i="2"/>
  <c r="J44" i="2" s="1"/>
  <c r="I45" i="2"/>
  <c r="H17" i="10" s="1"/>
  <c r="I46" i="2"/>
  <c r="J46" i="2" s="1"/>
  <c r="I47" i="2"/>
  <c r="J47" i="2" s="1"/>
  <c r="I20" i="2"/>
  <c r="I48" i="2"/>
  <c r="J48" i="2" s="1"/>
  <c r="K48" i="2" s="1"/>
  <c r="I49" i="2"/>
  <c r="J49" i="2" s="1"/>
  <c r="K49" i="2" s="1"/>
  <c r="I50" i="2"/>
  <c r="J50" i="2" s="1"/>
  <c r="K50" i="2" s="1"/>
  <c r="I51" i="2"/>
  <c r="J51" i="2" s="1"/>
  <c r="K51" i="2" s="1"/>
  <c r="I167" i="2"/>
  <c r="H35" i="10" s="1"/>
  <c r="I168" i="2"/>
  <c r="H36" i="10" s="1"/>
  <c r="G33" i="66"/>
  <c r="H33" i="66" s="1"/>
  <c r="I33" i="66" s="1"/>
  <c r="G34" i="66"/>
  <c r="H34" i="66" s="1"/>
  <c r="I34" i="66" s="1"/>
  <c r="G35" i="66"/>
  <c r="H35" i="66" s="1"/>
  <c r="I35" i="66" s="1"/>
  <c r="I39" i="9"/>
  <c r="J103" i="2" s="1"/>
  <c r="J111" i="2"/>
  <c r="J116" i="2"/>
  <c r="K116" i="2" s="1"/>
  <c r="K120" i="2"/>
  <c r="J137" i="2"/>
  <c r="K137" i="2" s="1"/>
  <c r="J145" i="2"/>
  <c r="K145" i="2" s="1"/>
  <c r="J14" i="2"/>
  <c r="J15" i="2"/>
  <c r="J16" i="2"/>
  <c r="J39" i="9"/>
  <c r="K103" i="2" s="1"/>
  <c r="K111" i="2"/>
  <c r="K14" i="2"/>
  <c r="K15" i="2"/>
  <c r="K16" i="2"/>
  <c r="F17" i="12"/>
  <c r="F20" i="12"/>
  <c r="G38" i="66"/>
  <c r="H38" i="66" s="1"/>
  <c r="I38" i="66" s="1"/>
  <c r="G39" i="66"/>
  <c r="H39" i="66" s="1"/>
  <c r="I39" i="66" s="1"/>
  <c r="G40" i="66"/>
  <c r="H40" i="66" s="1"/>
  <c r="H28" i="9"/>
  <c r="I28" i="9"/>
  <c r="J28" i="9"/>
  <c r="H111" i="2"/>
  <c r="G25" i="10" s="1"/>
  <c r="H152" i="2"/>
  <c r="G26" i="10" s="1"/>
  <c r="I26" i="12"/>
  <c r="I30" i="12"/>
  <c r="H26" i="12"/>
  <c r="H30" i="12"/>
  <c r="G26" i="12"/>
  <c r="G30" i="12"/>
  <c r="F26" i="12"/>
  <c r="F30" i="12"/>
  <c r="G18" i="10"/>
  <c r="I17" i="12"/>
  <c r="I20" i="12"/>
  <c r="H17" i="12"/>
  <c r="H20" i="12"/>
  <c r="G17" i="12"/>
  <c r="G20" i="12"/>
  <c r="H14" i="2"/>
  <c r="H15" i="2"/>
  <c r="H16" i="2"/>
  <c r="G15" i="10"/>
  <c r="G16" i="10"/>
  <c r="G17" i="10"/>
  <c r="G22" i="10"/>
  <c r="G16" i="66"/>
  <c r="H16" i="66" s="1"/>
  <c r="I16" i="66" s="1"/>
  <c r="G19" i="66"/>
  <c r="H19" i="66" s="1"/>
  <c r="I19" i="66" s="1"/>
  <c r="G20" i="66"/>
  <c r="H20" i="66" s="1"/>
  <c r="I20" i="66" s="1"/>
  <c r="G21" i="66"/>
  <c r="H21" i="66" s="1"/>
  <c r="I21" i="66" s="1"/>
  <c r="J15" i="8"/>
  <c r="L15" i="8" s="1"/>
  <c r="K15" i="8"/>
  <c r="J16" i="8"/>
  <c r="L16" i="8" s="1"/>
  <c r="K16" i="8"/>
  <c r="J17" i="8"/>
  <c r="L17" i="8" s="1"/>
  <c r="K17" i="8"/>
  <c r="J18" i="8"/>
  <c r="L18" i="8" s="1"/>
  <c r="K18" i="8"/>
  <c r="H170" i="2"/>
  <c r="H25" i="12"/>
  <c r="H29" i="12"/>
  <c r="I25" i="12"/>
  <c r="I29" i="12"/>
  <c r="G25" i="12"/>
  <c r="G29" i="12"/>
  <c r="F25" i="12"/>
  <c r="F29" i="12"/>
  <c r="F18" i="9"/>
  <c r="F48" i="9"/>
  <c r="G48" i="9"/>
  <c r="H48" i="9"/>
  <c r="I48" i="9"/>
  <c r="J48" i="9"/>
  <c r="F8" i="9"/>
  <c r="G8" i="9" s="1"/>
  <c r="H8" i="9" s="1"/>
  <c r="I8" i="9" s="1"/>
  <c r="J8" i="9" s="1"/>
  <c r="G35" i="10"/>
  <c r="G36" i="10"/>
  <c r="I86" i="12"/>
  <c r="H86" i="12"/>
  <c r="G86" i="12"/>
  <c r="F86" i="12"/>
  <c r="I31" i="12"/>
  <c r="H31" i="12"/>
  <c r="G31" i="12"/>
  <c r="F31" i="12"/>
  <c r="I27" i="12"/>
  <c r="H27" i="12"/>
  <c r="G27" i="12"/>
  <c r="F27" i="12"/>
  <c r="I21" i="12"/>
  <c r="H21" i="12"/>
  <c r="G21" i="12"/>
  <c r="F21" i="12"/>
  <c r="F14" i="12"/>
  <c r="G14" i="12"/>
  <c r="H14" i="12"/>
  <c r="I14" i="12"/>
  <c r="F15" i="12"/>
  <c r="G15" i="12"/>
  <c r="H15" i="12"/>
  <c r="I15" i="12"/>
  <c r="F16" i="12"/>
  <c r="G16" i="12"/>
  <c r="H16" i="12"/>
  <c r="I16" i="12"/>
  <c r="J177" i="8"/>
  <c r="L177" i="8" s="1"/>
  <c r="K177" i="8"/>
  <c r="J176" i="8"/>
  <c r="L176" i="8" s="1"/>
  <c r="K176" i="8"/>
  <c r="J175" i="8"/>
  <c r="L175" i="8" s="1"/>
  <c r="K175" i="8"/>
  <c r="J174" i="8"/>
  <c r="L174" i="8" s="1"/>
  <c r="K174" i="8"/>
  <c r="J173" i="8"/>
  <c r="L173" i="8" s="1"/>
  <c r="K173" i="8"/>
  <c r="J172" i="8"/>
  <c r="L172" i="8" s="1"/>
  <c r="K172" i="8"/>
  <c r="J171" i="8"/>
  <c r="L171" i="8" s="1"/>
  <c r="K171" i="8"/>
  <c r="J136" i="8"/>
  <c r="L136" i="8" s="1"/>
  <c r="K136" i="8"/>
  <c r="J135" i="8"/>
  <c r="L135" i="8" s="1"/>
  <c r="K135" i="8"/>
  <c r="J134" i="8"/>
  <c r="L134" i="8" s="1"/>
  <c r="K134" i="8"/>
  <c r="J133" i="8"/>
  <c r="L133" i="8" s="1"/>
  <c r="K133" i="8"/>
  <c r="J132" i="8"/>
  <c r="L132" i="8" s="1"/>
  <c r="K132" i="8"/>
  <c r="J131" i="8"/>
  <c r="L131" i="8" s="1"/>
  <c r="K131" i="8"/>
  <c r="J130" i="8"/>
  <c r="L130" i="8" s="1"/>
  <c r="K130" i="8"/>
  <c r="J129" i="8"/>
  <c r="L129" i="8" s="1"/>
  <c r="K129" i="8"/>
  <c r="J128" i="8"/>
  <c r="L128" i="8" s="1"/>
  <c r="K128" i="8"/>
  <c r="J127" i="8"/>
  <c r="L127" i="8" s="1"/>
  <c r="K127" i="8"/>
  <c r="J126" i="8"/>
  <c r="L126" i="8" s="1"/>
  <c r="K126" i="8"/>
  <c r="J125" i="8"/>
  <c r="L125" i="8" s="1"/>
  <c r="K125" i="8"/>
  <c r="J124" i="8"/>
  <c r="L124" i="8" s="1"/>
  <c r="K124" i="8"/>
  <c r="J123" i="8"/>
  <c r="L123" i="8" s="1"/>
  <c r="K123" i="8"/>
  <c r="J122" i="8"/>
  <c r="L122" i="8" s="1"/>
  <c r="K122" i="8"/>
  <c r="J121" i="8"/>
  <c r="L121" i="8" s="1"/>
  <c r="K121" i="8"/>
  <c r="J120" i="8"/>
  <c r="L120" i="8" s="1"/>
  <c r="K120" i="8"/>
  <c r="J119" i="8"/>
  <c r="L119" i="8" s="1"/>
  <c r="K119" i="8"/>
  <c r="J118" i="8"/>
  <c r="L118" i="8" s="1"/>
  <c r="K118" i="8"/>
  <c r="J117" i="8"/>
  <c r="L117" i="8" s="1"/>
  <c r="K117" i="8"/>
  <c r="J116" i="8"/>
  <c r="L116" i="8" s="1"/>
  <c r="K116" i="8"/>
  <c r="J115" i="8"/>
  <c r="L115" i="8" s="1"/>
  <c r="K115" i="8"/>
  <c r="J114" i="8"/>
  <c r="L114" i="8" s="1"/>
  <c r="K114" i="8"/>
  <c r="J113" i="8"/>
  <c r="L113" i="8" s="1"/>
  <c r="K113" i="8"/>
  <c r="J112" i="8"/>
  <c r="L112" i="8" s="1"/>
  <c r="K112" i="8"/>
  <c r="J111" i="8"/>
  <c r="L111" i="8" s="1"/>
  <c r="K111" i="8"/>
  <c r="J110" i="8"/>
  <c r="L110" i="8" s="1"/>
  <c r="K110" i="8"/>
  <c r="J109" i="8"/>
  <c r="L109" i="8" s="1"/>
  <c r="K109" i="8"/>
  <c r="J108" i="8"/>
  <c r="L108" i="8" s="1"/>
  <c r="K108" i="8"/>
  <c r="J107" i="8"/>
  <c r="L107" i="8" s="1"/>
  <c r="K107" i="8"/>
  <c r="J106" i="8"/>
  <c r="L106" i="8" s="1"/>
  <c r="K106" i="8"/>
  <c r="J105" i="8"/>
  <c r="L105" i="8" s="1"/>
  <c r="K105" i="8"/>
  <c r="J104" i="8"/>
  <c r="L104" i="8" s="1"/>
  <c r="K104" i="8"/>
  <c r="J103" i="8"/>
  <c r="L103" i="8" s="1"/>
  <c r="K103" i="8"/>
  <c r="J102" i="8"/>
  <c r="L102" i="8" s="1"/>
  <c r="K102" i="8"/>
  <c r="J101" i="8"/>
  <c r="L101" i="8" s="1"/>
  <c r="K101" i="8"/>
  <c r="J100" i="8"/>
  <c r="L100" i="8" s="1"/>
  <c r="K100" i="8"/>
  <c r="J99" i="8"/>
  <c r="L99" i="8" s="1"/>
  <c r="K99" i="8"/>
  <c r="J98" i="8"/>
  <c r="L98" i="8" s="1"/>
  <c r="K98" i="8"/>
  <c r="J97" i="8"/>
  <c r="L97" i="8" s="1"/>
  <c r="K97" i="8"/>
  <c r="J96" i="8"/>
  <c r="L96" i="8" s="1"/>
  <c r="K96" i="8"/>
  <c r="J95" i="8"/>
  <c r="L95" i="8" s="1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M75" i="8" s="1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J19" i="8"/>
  <c r="L19" i="8" s="1"/>
  <c r="K19" i="8"/>
  <c r="J20" i="8"/>
  <c r="L20" i="8" s="1"/>
  <c r="J21" i="8"/>
  <c r="L21" i="8" s="1"/>
  <c r="J22" i="8"/>
  <c r="L22" i="8" s="1"/>
  <c r="J23" i="8"/>
  <c r="L23" i="8" s="1"/>
  <c r="J24" i="8"/>
  <c r="L24" i="8" s="1"/>
  <c r="J25" i="8"/>
  <c r="L25" i="8" s="1"/>
  <c r="J26" i="8"/>
  <c r="L26" i="8" s="1"/>
  <c r="J27" i="8"/>
  <c r="L27" i="8" s="1"/>
  <c r="J28" i="8"/>
  <c r="L28" i="8" s="1"/>
  <c r="J29" i="8"/>
  <c r="L29" i="8" s="1"/>
  <c r="J30" i="8"/>
  <c r="L30" i="8" s="1"/>
  <c r="J31" i="8"/>
  <c r="L31" i="8" s="1"/>
  <c r="J32" i="8"/>
  <c r="L32" i="8" s="1"/>
  <c r="J33" i="8"/>
  <c r="L33" i="8" s="1"/>
  <c r="J34" i="8"/>
  <c r="L34" i="8" s="1"/>
  <c r="O34" i="8" s="1"/>
  <c r="J35" i="8"/>
  <c r="L35" i="8" s="1"/>
  <c r="J36" i="8"/>
  <c r="L36" i="8" s="1"/>
  <c r="J37" i="8"/>
  <c r="L37" i="8" s="1"/>
  <c r="J38" i="8"/>
  <c r="L38" i="8" s="1"/>
  <c r="J39" i="8"/>
  <c r="L39" i="8" s="1"/>
  <c r="J40" i="8"/>
  <c r="L40" i="8" s="1"/>
  <c r="J41" i="8"/>
  <c r="L41" i="8" s="1"/>
  <c r="J42" i="8"/>
  <c r="L42" i="8" s="1"/>
  <c r="J43" i="8"/>
  <c r="L43" i="8" s="1"/>
  <c r="J44" i="8"/>
  <c r="L44" i="8" s="1"/>
  <c r="J45" i="8"/>
  <c r="L45" i="8" s="1"/>
  <c r="J46" i="8"/>
  <c r="L46" i="8" s="1"/>
  <c r="J47" i="8"/>
  <c r="L47" i="8" s="1"/>
  <c r="J48" i="8"/>
  <c r="L48" i="8" s="1"/>
  <c r="J49" i="8"/>
  <c r="L49" i="8" s="1"/>
  <c r="J50" i="8"/>
  <c r="L50" i="8" s="1"/>
  <c r="J51" i="8"/>
  <c r="L51" i="8" s="1"/>
  <c r="J52" i="8"/>
  <c r="L52" i="8" s="1"/>
  <c r="J53" i="8"/>
  <c r="L53" i="8" s="1"/>
  <c r="J54" i="8"/>
  <c r="L54" i="8" s="1"/>
  <c r="J55" i="8"/>
  <c r="L55" i="8" s="1"/>
  <c r="J56" i="8"/>
  <c r="L56" i="8" s="1"/>
  <c r="J57" i="8"/>
  <c r="L57" i="8" s="1"/>
  <c r="J58" i="8"/>
  <c r="L58" i="8" s="1"/>
  <c r="J59" i="8"/>
  <c r="L59" i="8" s="1"/>
  <c r="J60" i="8"/>
  <c r="L60" i="8" s="1"/>
  <c r="J61" i="8"/>
  <c r="L61" i="8" s="1"/>
  <c r="J62" i="8"/>
  <c r="L62" i="8" s="1"/>
  <c r="J63" i="8"/>
  <c r="L63" i="8" s="1"/>
  <c r="J64" i="8"/>
  <c r="L64" i="8" s="1"/>
  <c r="J65" i="8"/>
  <c r="L65" i="8" s="1"/>
  <c r="J66" i="8"/>
  <c r="L66" i="8" s="1"/>
  <c r="J67" i="8"/>
  <c r="L67" i="8" s="1"/>
  <c r="J68" i="8"/>
  <c r="L68" i="8" s="1"/>
  <c r="J69" i="8"/>
  <c r="L69" i="8" s="1"/>
  <c r="J70" i="8"/>
  <c r="L70" i="8" s="1"/>
  <c r="J71" i="8"/>
  <c r="L71" i="8" s="1"/>
  <c r="J72" i="8"/>
  <c r="L72" i="8" s="1"/>
  <c r="J73" i="8"/>
  <c r="L73" i="8" s="1"/>
  <c r="J74" i="8"/>
  <c r="L74" i="8" s="1"/>
  <c r="J75" i="8"/>
  <c r="L75" i="8" s="1"/>
  <c r="J76" i="8"/>
  <c r="L76" i="8" s="1"/>
  <c r="J77" i="8"/>
  <c r="L77" i="8" s="1"/>
  <c r="J78" i="8"/>
  <c r="L78" i="8" s="1"/>
  <c r="J79" i="8"/>
  <c r="L79" i="8" s="1"/>
  <c r="J80" i="8"/>
  <c r="L80" i="8" s="1"/>
  <c r="J81" i="8"/>
  <c r="L81" i="8" s="1"/>
  <c r="J82" i="8"/>
  <c r="L82" i="8" s="1"/>
  <c r="J83" i="8"/>
  <c r="L83" i="8" s="1"/>
  <c r="J84" i="8"/>
  <c r="L84" i="8" s="1"/>
  <c r="J85" i="8"/>
  <c r="L85" i="8" s="1"/>
  <c r="J86" i="8"/>
  <c r="L86" i="8" s="1"/>
  <c r="J87" i="8"/>
  <c r="L87" i="8" s="1"/>
  <c r="J88" i="8"/>
  <c r="L88" i="8" s="1"/>
  <c r="J89" i="8"/>
  <c r="L89" i="8" s="1"/>
  <c r="J90" i="8"/>
  <c r="L90" i="8" s="1"/>
  <c r="J91" i="8"/>
  <c r="L91" i="8" s="1"/>
  <c r="J92" i="8"/>
  <c r="L92" i="8" s="1"/>
  <c r="J93" i="8"/>
  <c r="L93" i="8" s="1"/>
  <c r="J94" i="8"/>
  <c r="L94" i="8" s="1"/>
  <c r="F18" i="7"/>
  <c r="G15" i="7" s="1"/>
  <c r="G18" i="7" s="1"/>
  <c r="H15" i="7" s="1"/>
  <c r="H18" i="7" s="1"/>
  <c r="I15" i="7" s="1"/>
  <c r="I18" i="7" s="1"/>
  <c r="J15" i="7" s="1"/>
  <c r="J18" i="7" s="1"/>
  <c r="K15" i="7" s="1"/>
  <c r="K18" i="7" s="1"/>
  <c r="L15" i="7" s="1"/>
  <c r="L18" i="7" s="1"/>
  <c r="M15" i="7" s="1"/>
  <c r="M18" i="7" s="1"/>
  <c r="N15" i="7" s="1"/>
  <c r="N18" i="7" s="1"/>
  <c r="O15" i="7" s="1"/>
  <c r="O18" i="7" s="1"/>
  <c r="F25" i="7" s="1"/>
  <c r="F28" i="7" s="1"/>
  <c r="G25" i="7" s="1"/>
  <c r="G28" i="7" s="1"/>
  <c r="H25" i="7" s="1"/>
  <c r="H28" i="7" s="1"/>
  <c r="I25" i="7" s="1"/>
  <c r="I28" i="7" s="1"/>
  <c r="J25" i="7" s="1"/>
  <c r="J28" i="7" s="1"/>
  <c r="K25" i="7" s="1"/>
  <c r="K28" i="7" s="1"/>
  <c r="L25" i="7" s="1"/>
  <c r="L28" i="7" s="1"/>
  <c r="M25" i="7" s="1"/>
  <c r="M28" i="7" s="1"/>
  <c r="N25" i="7" s="1"/>
  <c r="N28" i="7" s="1"/>
  <c r="O25" i="7" s="1"/>
  <c r="O28" i="7" s="1"/>
  <c r="F12" i="7"/>
  <c r="G12" i="7" s="1"/>
  <c r="H12" i="7" s="1"/>
  <c r="I12" i="7" s="1"/>
  <c r="J12" i="7" s="1"/>
  <c r="K12" i="7" s="1"/>
  <c r="L12" i="7" s="1"/>
  <c r="M12" i="7" s="1"/>
  <c r="N12" i="7" s="1"/>
  <c r="O12" i="7" s="1"/>
  <c r="F22" i="7" s="1"/>
  <c r="G22" i="7" s="1"/>
  <c r="H22" i="7" s="1"/>
  <c r="I22" i="7" s="1"/>
  <c r="J22" i="7" s="1"/>
  <c r="K22" i="7" s="1"/>
  <c r="L22" i="7" s="1"/>
  <c r="M22" i="7" s="1"/>
  <c r="N22" i="7" s="1"/>
  <c r="O22" i="7" s="1"/>
  <c r="M86" i="8"/>
  <c r="I35" i="9"/>
  <c r="J99" i="2" s="1"/>
  <c r="I34" i="9"/>
  <c r="J98" i="2" s="1"/>
  <c r="I24" i="9"/>
  <c r="H24" i="9"/>
  <c r="J34" i="9"/>
  <c r="K98" i="2" s="1"/>
  <c r="I23" i="9"/>
  <c r="J24" i="9"/>
  <c r="H23" i="9"/>
  <c r="J23" i="9"/>
  <c r="I40" i="66"/>
  <c r="J35" i="9"/>
  <c r="K99" i="2" s="1"/>
  <c r="H35" i="9"/>
  <c r="I99" i="2" s="1"/>
  <c r="H94" i="67"/>
  <c r="H34" i="9"/>
  <c r="I98" i="2" s="1"/>
  <c r="H41" i="66" l="1"/>
  <c r="G41" i="66"/>
  <c r="O126" i="8"/>
  <c r="M18" i="8"/>
  <c r="M71" i="8"/>
  <c r="M172" i="8"/>
  <c r="I80" i="67"/>
  <c r="I112" i="67" s="1"/>
  <c r="I144" i="67" s="1"/>
  <c r="Y47" i="67"/>
  <c r="I48" i="67"/>
  <c r="Y48" i="67" s="1"/>
  <c r="N48" i="67"/>
  <c r="AD48" i="67" s="1"/>
  <c r="P48" i="67"/>
  <c r="I38" i="2"/>
  <c r="H26" i="2"/>
  <c r="K44" i="2"/>
  <c r="J16" i="10" s="1"/>
  <c r="J168" i="2"/>
  <c r="I36" i="10" s="1"/>
  <c r="F87" i="67"/>
  <c r="F91" i="67"/>
  <c r="F99" i="67"/>
  <c r="J84" i="67"/>
  <c r="J85" i="67"/>
  <c r="J86" i="67"/>
  <c r="J88" i="67"/>
  <c r="J90" i="67"/>
  <c r="J92" i="67"/>
  <c r="J93" i="67"/>
  <c r="J94" i="67"/>
  <c r="J95" i="67"/>
  <c r="J96" i="67"/>
  <c r="J97" i="67"/>
  <c r="J98" i="67"/>
  <c r="J99" i="67"/>
  <c r="F92" i="67"/>
  <c r="F96" i="67"/>
  <c r="F89" i="67"/>
  <c r="F97" i="67"/>
  <c r="J83" i="67"/>
  <c r="J82" i="67"/>
  <c r="F86" i="67"/>
  <c r="F90" i="67"/>
  <c r="F98" i="67"/>
  <c r="F82" i="67"/>
  <c r="H80" i="67"/>
  <c r="AF47" i="67"/>
  <c r="E85" i="67"/>
  <c r="E117" i="67" s="1"/>
  <c r="E82" i="67"/>
  <c r="E88" i="67"/>
  <c r="E84" i="67"/>
  <c r="E116" i="67" s="1"/>
  <c r="E86" i="67"/>
  <c r="E83" i="67"/>
  <c r="E80" i="67"/>
  <c r="E87" i="67"/>
  <c r="E119" i="67" s="1"/>
  <c r="J81" i="67"/>
  <c r="E81" i="67"/>
  <c r="F85" i="67"/>
  <c r="F81" i="67"/>
  <c r="E96" i="67"/>
  <c r="Y96" i="67" s="1"/>
  <c r="H86" i="67"/>
  <c r="H126" i="67"/>
  <c r="H98" i="67"/>
  <c r="F80" i="67"/>
  <c r="F93" i="67"/>
  <c r="E89" i="67"/>
  <c r="J32" i="2"/>
  <c r="K32" i="2" s="1"/>
  <c r="H57" i="2"/>
  <c r="I26" i="2"/>
  <c r="H14" i="10" s="1"/>
  <c r="M70" i="8"/>
  <c r="M98" i="8"/>
  <c r="M78" i="8"/>
  <c r="M74" i="8"/>
  <c r="M50" i="8"/>
  <c r="O75" i="8"/>
  <c r="M88" i="8"/>
  <c r="H82" i="67"/>
  <c r="H85" i="67"/>
  <c r="H87" i="67"/>
  <c r="H88" i="67"/>
  <c r="H89" i="67"/>
  <c r="H90" i="67"/>
  <c r="H91" i="67"/>
  <c r="H92" i="67"/>
  <c r="H93" i="67"/>
  <c r="H95" i="67"/>
  <c r="H96" i="67"/>
  <c r="H97" i="67"/>
  <c r="H99" i="67"/>
  <c r="H84" i="67"/>
  <c r="H83" i="67"/>
  <c r="F84" i="67"/>
  <c r="F94" i="67"/>
  <c r="H81" i="67"/>
  <c r="AF81" i="67" s="1"/>
  <c r="J19" i="2"/>
  <c r="J167" i="2"/>
  <c r="I35" i="10" s="1"/>
  <c r="I38" i="10" s="1"/>
  <c r="H22" i="10"/>
  <c r="J45" i="2"/>
  <c r="I17" i="10" s="1"/>
  <c r="I16" i="10"/>
  <c r="K168" i="2"/>
  <c r="J36" i="10" s="1"/>
  <c r="I170" i="2"/>
  <c r="M17" i="8"/>
  <c r="M20" i="8"/>
  <c r="M120" i="8"/>
  <c r="M25" i="8"/>
  <c r="M123" i="8"/>
  <c r="M40" i="8"/>
  <c r="M64" i="8"/>
  <c r="M16" i="8"/>
  <c r="M19" i="8"/>
  <c r="M72" i="8"/>
  <c r="O26" i="8"/>
  <c r="M31" i="8"/>
  <c r="M21" i="8"/>
  <c r="M29" i="8"/>
  <c r="M39" i="8"/>
  <c r="M43" i="8"/>
  <c r="M69" i="8"/>
  <c r="M73" i="8"/>
  <c r="M96" i="8"/>
  <c r="M121" i="8"/>
  <c r="M126" i="8"/>
  <c r="M131" i="8"/>
  <c r="M171" i="8"/>
  <c r="O118" i="8"/>
  <c r="O17" i="8"/>
  <c r="O21" i="8"/>
  <c r="J87" i="67"/>
  <c r="M85" i="8"/>
  <c r="M125" i="8"/>
  <c r="M129" i="8"/>
  <c r="M60" i="8"/>
  <c r="M61" i="8"/>
  <c r="M124" i="8"/>
  <c r="M28" i="8"/>
  <c r="M117" i="8"/>
  <c r="M49" i="8"/>
  <c r="M77" i="8"/>
  <c r="M99" i="8"/>
  <c r="M41" i="8"/>
  <c r="M63" i="8"/>
  <c r="M128" i="8"/>
  <c r="M62" i="8"/>
  <c r="M30" i="8"/>
  <c r="M133" i="8"/>
  <c r="J89" i="67"/>
  <c r="J91" i="67"/>
  <c r="F88" i="67"/>
  <c r="F95" i="67"/>
  <c r="E90" i="67"/>
  <c r="E94" i="67"/>
  <c r="E98" i="67"/>
  <c r="E92" i="67"/>
  <c r="J67" i="67"/>
  <c r="J80" i="67"/>
  <c r="M65" i="8"/>
  <c r="M45" i="8"/>
  <c r="M101" i="8"/>
  <c r="M42" i="8"/>
  <c r="M52" i="8"/>
  <c r="M104" i="8"/>
  <c r="M136" i="8"/>
  <c r="M87" i="8"/>
  <c r="M55" i="8"/>
  <c r="M23" i="8"/>
  <c r="M56" i="8"/>
  <c r="M107" i="8"/>
  <c r="O24" i="8"/>
  <c r="M118" i="8"/>
  <c r="M66" i="8"/>
  <c r="O15" i="8"/>
  <c r="M93" i="8"/>
  <c r="M37" i="8"/>
  <c r="M92" i="8"/>
  <c r="M26" i="8"/>
  <c r="M44" i="8"/>
  <c r="M116" i="8"/>
  <c r="M59" i="8"/>
  <c r="M27" i="8"/>
  <c r="M48" i="8"/>
  <c r="M119" i="8"/>
  <c r="M175" i="8"/>
  <c r="M102" i="8"/>
  <c r="M46" i="8"/>
  <c r="O18" i="8"/>
  <c r="M33" i="8"/>
  <c r="M58" i="8"/>
  <c r="M36" i="8"/>
  <c r="M173" i="8"/>
  <c r="M68" i="8"/>
  <c r="M24" i="8"/>
  <c r="M90" i="8"/>
  <c r="M51" i="8"/>
  <c r="M82" i="8"/>
  <c r="M109" i="8"/>
  <c r="H15" i="10"/>
  <c r="I152" i="2"/>
  <c r="H26" i="10" s="1"/>
  <c r="K167" i="2"/>
  <c r="J35" i="10" s="1"/>
  <c r="J170" i="2"/>
  <c r="O69" i="8"/>
  <c r="J20" i="2"/>
  <c r="J26" i="2" s="1"/>
  <c r="H16" i="10"/>
  <c r="I53" i="2"/>
  <c r="H18" i="10" s="1"/>
  <c r="O88" i="8"/>
  <c r="O52" i="8"/>
  <c r="O32" i="8"/>
  <c r="O30" i="8"/>
  <c r="O28" i="8"/>
  <c r="M47" i="8"/>
  <c r="M83" i="8"/>
  <c r="M91" i="8"/>
  <c r="M100" i="8"/>
  <c r="M103" i="8"/>
  <c r="M106" i="8"/>
  <c r="M111" i="8"/>
  <c r="M114" i="8"/>
  <c r="M130" i="8"/>
  <c r="M135" i="8"/>
  <c r="H38" i="10"/>
  <c r="I121" i="2"/>
  <c r="H25" i="10" s="1"/>
  <c r="E91" i="67"/>
  <c r="E93" i="67"/>
  <c r="E95" i="67"/>
  <c r="E97" i="67"/>
  <c r="E99" i="67"/>
  <c r="M170" i="8"/>
  <c r="M168" i="8"/>
  <c r="M166" i="8"/>
  <c r="M164" i="8"/>
  <c r="M162" i="8"/>
  <c r="M160" i="8"/>
  <c r="M158" i="8"/>
  <c r="M156" i="8"/>
  <c r="M154" i="8"/>
  <c r="M152" i="8"/>
  <c r="M150" i="8"/>
  <c r="M148" i="8"/>
  <c r="M146" i="8"/>
  <c r="M144" i="8"/>
  <c r="M142" i="8"/>
  <c r="M140" i="8"/>
  <c r="M138" i="8"/>
  <c r="M151" i="8"/>
  <c r="M167" i="8"/>
  <c r="M155" i="8"/>
  <c r="O138" i="8"/>
  <c r="O144" i="8"/>
  <c r="O142" i="8"/>
  <c r="O156" i="8"/>
  <c r="O166" i="8"/>
  <c r="O139" i="8"/>
  <c r="O147" i="8"/>
  <c r="O155" i="8"/>
  <c r="O163" i="8"/>
  <c r="M165" i="8"/>
  <c r="M147" i="8"/>
  <c r="M163" i="8"/>
  <c r="M153" i="8"/>
  <c r="O164" i="8"/>
  <c r="O154" i="8"/>
  <c r="O162" i="8"/>
  <c r="O137" i="8"/>
  <c r="O145" i="8"/>
  <c r="O153" i="8"/>
  <c r="O161" i="8"/>
  <c r="O169" i="8"/>
  <c r="O157" i="8"/>
  <c r="M145" i="8"/>
  <c r="M143" i="8"/>
  <c r="M161" i="8"/>
  <c r="M149" i="8"/>
  <c r="M169" i="8"/>
  <c r="O140" i="8"/>
  <c r="O152" i="8"/>
  <c r="O150" i="8"/>
  <c r="O160" i="8"/>
  <c r="O170" i="8"/>
  <c r="O143" i="8"/>
  <c r="O151" i="8"/>
  <c r="O159" i="8"/>
  <c r="O167" i="8"/>
  <c r="O149" i="8"/>
  <c r="M141" i="8"/>
  <c r="M139" i="8"/>
  <c r="M157" i="8"/>
  <c r="M137" i="8"/>
  <c r="M159" i="8"/>
  <c r="O148" i="8"/>
  <c r="O146" i="8"/>
  <c r="O158" i="8"/>
  <c r="O168" i="8"/>
  <c r="O141" i="8"/>
  <c r="O165" i="8"/>
  <c r="I41" i="66"/>
  <c r="O20" i="8"/>
  <c r="O98" i="8"/>
  <c r="O22" i="8"/>
  <c r="O175" i="8"/>
  <c r="O63" i="8"/>
  <c r="O116" i="8"/>
  <c r="O96" i="8"/>
  <c r="O112" i="8"/>
  <c r="O128" i="8"/>
  <c r="O173" i="8"/>
  <c r="O177" i="8"/>
  <c r="O132" i="8"/>
  <c r="O104" i="8"/>
  <c r="O108" i="8"/>
  <c r="O114" i="8"/>
  <c r="M132" i="8"/>
  <c r="O106" i="8"/>
  <c r="F56" i="9"/>
  <c r="G13" i="9" s="1"/>
  <c r="G56" i="9" s="1"/>
  <c r="H13" i="9" s="1"/>
  <c r="H56" i="9" s="1"/>
  <c r="I13" i="9" s="1"/>
  <c r="I56" i="9" s="1"/>
  <c r="J13" i="9" s="1"/>
  <c r="J56" i="9" s="1"/>
  <c r="F55" i="9"/>
  <c r="G12" i="9" s="1"/>
  <c r="G55" i="9" s="1"/>
  <c r="H12" i="9" s="1"/>
  <c r="H55" i="9" s="1"/>
  <c r="I12" i="9" s="1"/>
  <c r="I55" i="9" s="1"/>
  <c r="J12" i="9" s="1"/>
  <c r="F60" i="9"/>
  <c r="G17" i="9" s="1"/>
  <c r="G60" i="9" s="1"/>
  <c r="H17" i="9" s="1"/>
  <c r="H60" i="9" s="1"/>
  <c r="I17" i="9" s="1"/>
  <c r="I60" i="9" s="1"/>
  <c r="J17" i="9" s="1"/>
  <c r="J60" i="9" s="1"/>
  <c r="F59" i="9"/>
  <c r="G16" i="9" s="1"/>
  <c r="G59" i="9" s="1"/>
  <c r="H16" i="9" s="1"/>
  <c r="H59" i="9" s="1"/>
  <c r="I16" i="9" s="1"/>
  <c r="I59" i="9" s="1"/>
  <c r="J16" i="9" s="1"/>
  <c r="J59" i="9" s="1"/>
  <c r="Y88" i="67"/>
  <c r="Y86" i="67"/>
  <c r="F114" i="67"/>
  <c r="F119" i="67"/>
  <c r="F121" i="67"/>
  <c r="E114" i="67"/>
  <c r="Y82" i="67"/>
  <c r="E112" i="67"/>
  <c r="F83" i="67"/>
  <c r="G38" i="10"/>
  <c r="K47" i="2"/>
  <c r="K113" i="2"/>
  <c r="K121" i="2" s="1"/>
  <c r="J25" i="10" s="1"/>
  <c r="J121" i="2"/>
  <c r="I25" i="10" s="1"/>
  <c r="K21" i="2"/>
  <c r="K69" i="2"/>
  <c r="K87" i="2" s="1"/>
  <c r="J22" i="10" s="1"/>
  <c r="J87" i="2"/>
  <c r="I22" i="10" s="1"/>
  <c r="K130" i="2"/>
  <c r="K152" i="2" s="1"/>
  <c r="J26" i="10" s="1"/>
  <c r="J152" i="2"/>
  <c r="I26" i="10" s="1"/>
  <c r="K34" i="2"/>
  <c r="J38" i="2"/>
  <c r="I15" i="10" s="1"/>
  <c r="K38" i="2"/>
  <c r="J15" i="10" s="1"/>
  <c r="K46" i="2"/>
  <c r="O14" i="8"/>
  <c r="F36" i="9" s="1"/>
  <c r="P8" i="8"/>
  <c r="O176" i="8"/>
  <c r="O131" i="8"/>
  <c r="O123" i="8"/>
  <c r="O115" i="8"/>
  <c r="O107" i="8"/>
  <c r="O99" i="8"/>
  <c r="O23" i="8"/>
  <c r="O31" i="8"/>
  <c r="O37" i="8"/>
  <c r="O41" i="8"/>
  <c r="O45" i="8"/>
  <c r="O49" i="8"/>
  <c r="O56" i="8"/>
  <c r="O60" i="8"/>
  <c r="O67" i="8"/>
  <c r="O70" i="8"/>
  <c r="O74" i="8"/>
  <c r="O77" i="8"/>
  <c r="O81" i="8"/>
  <c r="O85" i="8"/>
  <c r="O92" i="8"/>
  <c r="O102" i="8"/>
  <c r="O134" i="8"/>
  <c r="O120" i="8"/>
  <c r="O124" i="8"/>
  <c r="O136" i="8"/>
  <c r="M105" i="8"/>
  <c r="O122" i="8"/>
  <c r="M174" i="8"/>
  <c r="M89" i="8"/>
  <c r="M94" i="8"/>
  <c r="M127" i="8"/>
  <c r="M34" i="8"/>
  <c r="M67" i="8"/>
  <c r="M108" i="8"/>
  <c r="M38" i="8"/>
  <c r="M76" i="8"/>
  <c r="M177" i="8"/>
  <c r="M110" i="8"/>
  <c r="M176" i="8"/>
  <c r="O174" i="8"/>
  <c r="O129" i="8"/>
  <c r="O121" i="8"/>
  <c r="O113" i="8"/>
  <c r="O105" i="8"/>
  <c r="O97" i="8"/>
  <c r="O29" i="8"/>
  <c r="O38" i="8"/>
  <c r="O42" i="8"/>
  <c r="O46" i="8"/>
  <c r="O50" i="8"/>
  <c r="O53" i="8"/>
  <c r="O57" i="8"/>
  <c r="O61" i="8"/>
  <c r="O64" i="8"/>
  <c r="O68" i="8"/>
  <c r="O71" i="8"/>
  <c r="O78" i="8"/>
  <c r="O82" i="8"/>
  <c r="O86" i="8"/>
  <c r="O89" i="8"/>
  <c r="O93" i="8"/>
  <c r="U8" i="8"/>
  <c r="Q8" i="8"/>
  <c r="R8" i="8"/>
  <c r="O172" i="8"/>
  <c r="O135" i="8"/>
  <c r="O127" i="8"/>
  <c r="O119" i="8"/>
  <c r="O111" i="8"/>
  <c r="O103" i="8"/>
  <c r="O95" i="8"/>
  <c r="O19" i="8"/>
  <c r="O27" i="8"/>
  <c r="O35" i="8"/>
  <c r="O39" i="8"/>
  <c r="O43" i="8"/>
  <c r="O47" i="8"/>
  <c r="O51" i="8"/>
  <c r="O54" i="8"/>
  <c r="O58" i="8"/>
  <c r="O62" i="8"/>
  <c r="O65" i="8"/>
  <c r="O72" i="8"/>
  <c r="O79" i="8"/>
  <c r="O83" i="8"/>
  <c r="O87" i="8"/>
  <c r="O90" i="8"/>
  <c r="O94" i="8"/>
  <c r="M14" i="8"/>
  <c r="M81" i="8"/>
  <c r="O110" i="8"/>
  <c r="O171" i="8"/>
  <c r="O100" i="8"/>
  <c r="M97" i="8"/>
  <c r="M113" i="8"/>
  <c r="O130" i="8"/>
  <c r="M80" i="8"/>
  <c r="M122" i="8"/>
  <c r="M32" i="8"/>
  <c r="M134" i="8"/>
  <c r="M95" i="8"/>
  <c r="M35" i="8"/>
  <c r="M57" i="8"/>
  <c r="M22" i="8"/>
  <c r="O16" i="8"/>
  <c r="M54" i="8"/>
  <c r="M115" i="8"/>
  <c r="M15" i="8"/>
  <c r="M79" i="8"/>
  <c r="M112" i="8"/>
  <c r="M84" i="8"/>
  <c r="O133" i="8"/>
  <c r="O125" i="8"/>
  <c r="O117" i="8"/>
  <c r="O109" i="8"/>
  <c r="O101" i="8"/>
  <c r="O25" i="8"/>
  <c r="O33" i="8"/>
  <c r="O36" i="8"/>
  <c r="O40" i="8"/>
  <c r="O44" i="8"/>
  <c r="O48" i="8"/>
  <c r="O55" i="8"/>
  <c r="O59" i="8"/>
  <c r="O66" i="8"/>
  <c r="O73" i="8"/>
  <c r="O76" i="8"/>
  <c r="O80" i="8"/>
  <c r="O84" i="8"/>
  <c r="O91" i="8"/>
  <c r="F131" i="67"/>
  <c r="J38" i="10" l="1"/>
  <c r="AA47" i="67"/>
  <c r="AB47" i="67"/>
  <c r="I81" i="67"/>
  <c r="Y81" i="67" s="1"/>
  <c r="N81" i="67"/>
  <c r="AD81" i="67" s="1"/>
  <c r="P81" i="67"/>
  <c r="N67" i="67"/>
  <c r="AB82" i="67"/>
  <c r="AA82" i="67"/>
  <c r="AB88" i="67"/>
  <c r="AA88" i="67"/>
  <c r="AB96" i="67"/>
  <c r="AA96" i="67"/>
  <c r="AB86" i="67"/>
  <c r="AA86" i="67"/>
  <c r="AB48" i="67"/>
  <c r="AA48" i="67"/>
  <c r="J53" i="2"/>
  <c r="Y85" i="67"/>
  <c r="F129" i="67"/>
  <c r="J124" i="67"/>
  <c r="F122" i="67"/>
  <c r="F123" i="67"/>
  <c r="Y80" i="67"/>
  <c r="E128" i="67"/>
  <c r="J120" i="67"/>
  <c r="F128" i="67"/>
  <c r="F118" i="67"/>
  <c r="J116" i="67"/>
  <c r="Y87" i="67"/>
  <c r="J112" i="67"/>
  <c r="F127" i="67"/>
  <c r="F116" i="67"/>
  <c r="F160" i="67"/>
  <c r="F113" i="67"/>
  <c r="H112" i="67"/>
  <c r="Y112" i="67" s="1"/>
  <c r="Y83" i="67"/>
  <c r="F112" i="67"/>
  <c r="F117" i="67"/>
  <c r="J122" i="67"/>
  <c r="J121" i="67"/>
  <c r="H158" i="67"/>
  <c r="J118" i="67"/>
  <c r="J117" i="67"/>
  <c r="F130" i="67"/>
  <c r="J114" i="67"/>
  <c r="J115" i="67"/>
  <c r="F124" i="67"/>
  <c r="J131" i="67"/>
  <c r="J130" i="67"/>
  <c r="J129" i="67"/>
  <c r="J128" i="67"/>
  <c r="J127" i="67"/>
  <c r="J126" i="67"/>
  <c r="J125" i="67"/>
  <c r="J156" i="67"/>
  <c r="E120" i="67"/>
  <c r="J152" i="67"/>
  <c r="Y84" i="67"/>
  <c r="E115" i="67"/>
  <c r="Y115" i="67" s="1"/>
  <c r="J153" i="67"/>
  <c r="E118" i="67"/>
  <c r="P67" i="67"/>
  <c r="N100" i="67"/>
  <c r="J113" i="67"/>
  <c r="E113" i="67"/>
  <c r="Y89" i="67"/>
  <c r="S35" i="67"/>
  <c r="E129" i="67"/>
  <c r="F125" i="67"/>
  <c r="H118" i="67"/>
  <c r="H130" i="67"/>
  <c r="E121" i="67"/>
  <c r="H120" i="67"/>
  <c r="H152" i="67" s="1"/>
  <c r="H122" i="67"/>
  <c r="H117" i="67"/>
  <c r="H114" i="67"/>
  <c r="H129" i="67"/>
  <c r="H124" i="67"/>
  <c r="H127" i="67"/>
  <c r="H128" i="67"/>
  <c r="H131" i="67"/>
  <c r="F120" i="67"/>
  <c r="Y93" i="67"/>
  <c r="E124" i="67"/>
  <c r="Y91" i="67"/>
  <c r="E131" i="67"/>
  <c r="H125" i="67"/>
  <c r="H121" i="67"/>
  <c r="H115" i="67"/>
  <c r="H116" i="67"/>
  <c r="F126" i="67"/>
  <c r="H113" i="67"/>
  <c r="AF113" i="67" s="1"/>
  <c r="H119" i="67"/>
  <c r="J119" i="67"/>
  <c r="H123" i="67"/>
  <c r="J100" i="67"/>
  <c r="K19" i="2"/>
  <c r="I14" i="10"/>
  <c r="K170" i="2"/>
  <c r="K45" i="2"/>
  <c r="Y97" i="67"/>
  <c r="E125" i="67"/>
  <c r="E127" i="67"/>
  <c r="Y95" i="67"/>
  <c r="Y99" i="67"/>
  <c r="E123" i="67"/>
  <c r="G14" i="10"/>
  <c r="G19" i="10" s="1"/>
  <c r="H19" i="10"/>
  <c r="K20" i="2"/>
  <c r="E130" i="67"/>
  <c r="Y98" i="67"/>
  <c r="Y94" i="67"/>
  <c r="E126" i="67"/>
  <c r="I57" i="2"/>
  <c r="F161" i="67"/>
  <c r="Y92" i="67"/>
  <c r="I18" i="10"/>
  <c r="Y90" i="67"/>
  <c r="E122" i="67"/>
  <c r="J123" i="67"/>
  <c r="R140" i="8"/>
  <c r="R152" i="8"/>
  <c r="R150" i="8"/>
  <c r="R160" i="8"/>
  <c r="R170" i="8"/>
  <c r="R143" i="8"/>
  <c r="R151" i="8"/>
  <c r="R159" i="8"/>
  <c r="R167" i="8"/>
  <c r="R148" i="8"/>
  <c r="R146" i="8"/>
  <c r="R158" i="8"/>
  <c r="R168" i="8"/>
  <c r="R141" i="8"/>
  <c r="R149" i="8"/>
  <c r="R157" i="8"/>
  <c r="R165" i="8"/>
  <c r="R138" i="8"/>
  <c r="R144" i="8"/>
  <c r="R142" i="8"/>
  <c r="R156" i="8"/>
  <c r="R166" i="8"/>
  <c r="R139" i="8"/>
  <c r="R147" i="8"/>
  <c r="R155" i="8"/>
  <c r="R163" i="8"/>
  <c r="R164" i="8"/>
  <c r="R154" i="8"/>
  <c r="R162" i="8"/>
  <c r="R137" i="8"/>
  <c r="R145" i="8"/>
  <c r="R153" i="8"/>
  <c r="R161" i="8"/>
  <c r="R169" i="8"/>
  <c r="U170" i="8"/>
  <c r="U169" i="8"/>
  <c r="U168" i="8"/>
  <c r="U167" i="8"/>
  <c r="U166" i="8"/>
  <c r="U165" i="8"/>
  <c r="U164" i="8"/>
  <c r="U163" i="8"/>
  <c r="U162" i="8"/>
  <c r="U161" i="8"/>
  <c r="U160" i="8"/>
  <c r="U159" i="8"/>
  <c r="U158" i="8"/>
  <c r="U157" i="8"/>
  <c r="U156" i="8"/>
  <c r="U155" i="8"/>
  <c r="U154" i="8"/>
  <c r="U153" i="8"/>
  <c r="U152" i="8"/>
  <c r="U151" i="8"/>
  <c r="U150" i="8"/>
  <c r="U149" i="8"/>
  <c r="U148" i="8"/>
  <c r="U147" i="8"/>
  <c r="U146" i="8"/>
  <c r="U145" i="8"/>
  <c r="U144" i="8"/>
  <c r="U143" i="8"/>
  <c r="U142" i="8"/>
  <c r="U141" i="8"/>
  <c r="U140" i="8"/>
  <c r="U139" i="8"/>
  <c r="U138" i="8"/>
  <c r="U137" i="8"/>
  <c r="Q140" i="8"/>
  <c r="Q164" i="8"/>
  <c r="Q154" i="8"/>
  <c r="Q162" i="8"/>
  <c r="Q145" i="8"/>
  <c r="Q153" i="8"/>
  <c r="Q161" i="8"/>
  <c r="Q169" i="8"/>
  <c r="Q155" i="8"/>
  <c r="Q138" i="8"/>
  <c r="Q152" i="8"/>
  <c r="Q150" i="8"/>
  <c r="Q160" i="8"/>
  <c r="Q170" i="8"/>
  <c r="Q143" i="8"/>
  <c r="Q151" i="8"/>
  <c r="Q159" i="8"/>
  <c r="Q167" i="8"/>
  <c r="Q148" i="8"/>
  <c r="Q146" i="8"/>
  <c r="Q158" i="8"/>
  <c r="Q168" i="8"/>
  <c r="Q141" i="8"/>
  <c r="Q149" i="8"/>
  <c r="Q157" i="8"/>
  <c r="Q165" i="8"/>
  <c r="Q139" i="8"/>
  <c r="Q137" i="8"/>
  <c r="Q144" i="8"/>
  <c r="Q142" i="8"/>
  <c r="Q156" i="8"/>
  <c r="Q166" i="8"/>
  <c r="Q147" i="8"/>
  <c r="Q163" i="8"/>
  <c r="P164" i="8"/>
  <c r="P154" i="8"/>
  <c r="P162" i="8"/>
  <c r="P137" i="8"/>
  <c r="P143" i="8"/>
  <c r="P151" i="8"/>
  <c r="P159" i="8"/>
  <c r="P167" i="8"/>
  <c r="P153" i="8"/>
  <c r="P169" i="8"/>
  <c r="P140" i="8"/>
  <c r="P152" i="8"/>
  <c r="P150" i="8"/>
  <c r="P160" i="8"/>
  <c r="P170" i="8"/>
  <c r="P141" i="8"/>
  <c r="P149" i="8"/>
  <c r="P157" i="8"/>
  <c r="P165" i="8"/>
  <c r="P148" i="8"/>
  <c r="P146" i="8"/>
  <c r="P158" i="8"/>
  <c r="P168" i="8"/>
  <c r="P139" i="8"/>
  <c r="P147" i="8"/>
  <c r="P155" i="8"/>
  <c r="P163" i="8"/>
  <c r="P138" i="8"/>
  <c r="P144" i="8"/>
  <c r="P142" i="8"/>
  <c r="P156" i="8"/>
  <c r="P166" i="8"/>
  <c r="P145" i="8"/>
  <c r="P161" i="8"/>
  <c r="H161" i="67"/>
  <c r="E148" i="67"/>
  <c r="Y116" i="67"/>
  <c r="F146" i="67"/>
  <c r="F155" i="67"/>
  <c r="F153" i="67"/>
  <c r="F151" i="67"/>
  <c r="F115" i="67"/>
  <c r="E151" i="67"/>
  <c r="Y119" i="67"/>
  <c r="E144" i="67"/>
  <c r="E149" i="67"/>
  <c r="Y117" i="67"/>
  <c r="E146" i="67"/>
  <c r="Y114" i="67"/>
  <c r="F163" i="67"/>
  <c r="U14" i="8"/>
  <c r="F25" i="9" s="1"/>
  <c r="F57" i="9" s="1"/>
  <c r="G14" i="9" s="1"/>
  <c r="U15" i="8"/>
  <c r="U72" i="8"/>
  <c r="U16" i="8"/>
  <c r="U68" i="8"/>
  <c r="U104" i="8"/>
  <c r="U51" i="8"/>
  <c r="U115" i="8"/>
  <c r="U66" i="8"/>
  <c r="U130" i="8"/>
  <c r="U81" i="8"/>
  <c r="U174" i="8"/>
  <c r="U32" i="8"/>
  <c r="U132" i="8"/>
  <c r="U79" i="8"/>
  <c r="U172" i="8"/>
  <c r="U30" i="8"/>
  <c r="U94" i="8"/>
  <c r="U45" i="8"/>
  <c r="U109" i="8"/>
  <c r="U92" i="8"/>
  <c r="U43" i="8"/>
  <c r="U107" i="8"/>
  <c r="U58" i="8"/>
  <c r="U122" i="8"/>
  <c r="U73" i="8"/>
  <c r="U18" i="8"/>
  <c r="U56" i="8"/>
  <c r="U52" i="8"/>
  <c r="U76" i="8"/>
  <c r="U35" i="8"/>
  <c r="U99" i="8"/>
  <c r="U50" i="8"/>
  <c r="U114" i="8"/>
  <c r="U65" i="8"/>
  <c r="U129" i="8"/>
  <c r="U116" i="8"/>
  <c r="U63" i="8"/>
  <c r="U127" i="8"/>
  <c r="U78" i="8"/>
  <c r="U171" i="8"/>
  <c r="U29" i="8"/>
  <c r="U93" i="8"/>
  <c r="U60" i="8"/>
  <c r="U173" i="8"/>
  <c r="U27" i="8"/>
  <c r="U91" i="8"/>
  <c r="U42" i="8"/>
  <c r="U106" i="8"/>
  <c r="U57" i="8"/>
  <c r="U121" i="8"/>
  <c r="U108" i="8"/>
  <c r="U40" i="8"/>
  <c r="U36" i="8"/>
  <c r="U100" i="8"/>
  <c r="U44" i="8"/>
  <c r="U136" i="8"/>
  <c r="U19" i="8"/>
  <c r="U83" i="8"/>
  <c r="U176" i="8"/>
  <c r="U34" i="8"/>
  <c r="U98" i="8"/>
  <c r="U49" i="8"/>
  <c r="U113" i="8"/>
  <c r="U96" i="8"/>
  <c r="U47" i="8"/>
  <c r="U111" i="8"/>
  <c r="U62" i="8"/>
  <c r="U126" i="8"/>
  <c r="U77" i="8"/>
  <c r="U28" i="8"/>
  <c r="U128" i="8"/>
  <c r="U75" i="8"/>
  <c r="U26" i="8"/>
  <c r="U90" i="8"/>
  <c r="U41" i="8"/>
  <c r="U105" i="8"/>
  <c r="U80" i="8"/>
  <c r="U39" i="8"/>
  <c r="U103" i="8"/>
  <c r="U54" i="8"/>
  <c r="U118" i="8"/>
  <c r="U24" i="8"/>
  <c r="U88" i="8"/>
  <c r="U20" i="8"/>
  <c r="U84" i="8"/>
  <c r="U17" i="8"/>
  <c r="U120" i="8"/>
  <c r="U67" i="8"/>
  <c r="U131" i="8"/>
  <c r="U82" i="8"/>
  <c r="U175" i="8"/>
  <c r="U33" i="8"/>
  <c r="U97" i="8"/>
  <c r="U64" i="8"/>
  <c r="U177" i="8"/>
  <c r="U31" i="8"/>
  <c r="U95" i="8"/>
  <c r="U46" i="8"/>
  <c r="U110" i="8"/>
  <c r="U61" i="8"/>
  <c r="U125" i="8"/>
  <c r="U112" i="8"/>
  <c r="U59" i="8"/>
  <c r="U123" i="8"/>
  <c r="U74" i="8"/>
  <c r="U25" i="8"/>
  <c r="U89" i="8"/>
  <c r="U48" i="8"/>
  <c r="U23" i="8"/>
  <c r="U87" i="8"/>
  <c r="U38" i="8"/>
  <c r="U102" i="8"/>
  <c r="U71" i="8"/>
  <c r="U86" i="8"/>
  <c r="U69" i="8"/>
  <c r="U133" i="8"/>
  <c r="U55" i="8"/>
  <c r="U70" i="8"/>
  <c r="U53" i="8"/>
  <c r="U117" i="8"/>
  <c r="U124" i="8"/>
  <c r="U135" i="8"/>
  <c r="U22" i="8"/>
  <c r="U37" i="8"/>
  <c r="U101" i="8"/>
  <c r="U119" i="8"/>
  <c r="U134" i="8"/>
  <c r="U21" i="8"/>
  <c r="U85" i="8"/>
  <c r="G8" i="10"/>
  <c r="J2" i="13"/>
  <c r="F8" i="66"/>
  <c r="G8" i="66" s="1"/>
  <c r="H8" i="66" s="1"/>
  <c r="I8" i="66" s="1"/>
  <c r="H8" i="2"/>
  <c r="F8" i="12"/>
  <c r="Q14" i="8"/>
  <c r="H36" i="9" s="1"/>
  <c r="I100" i="2" s="1"/>
  <c r="W8" i="8"/>
  <c r="Q27" i="8"/>
  <c r="Q103" i="8"/>
  <c r="Q65" i="8"/>
  <c r="Q101" i="8"/>
  <c r="Q26" i="8"/>
  <c r="Q17" i="8"/>
  <c r="Q39" i="8"/>
  <c r="Q60" i="8"/>
  <c r="Q80" i="8"/>
  <c r="Q171" i="8"/>
  <c r="Q40" i="8"/>
  <c r="Q67" i="8"/>
  <c r="Q18" i="8"/>
  <c r="Q76" i="8"/>
  <c r="Q21" i="8"/>
  <c r="Q42" i="8"/>
  <c r="Q36" i="8"/>
  <c r="Q63" i="8"/>
  <c r="Q46" i="8"/>
  <c r="Q68" i="8"/>
  <c r="Q82" i="8"/>
  <c r="Q177" i="8"/>
  <c r="Q94" i="8"/>
  <c r="Q127" i="8"/>
  <c r="Q172" i="8"/>
  <c r="Q97" i="8"/>
  <c r="Q174" i="8"/>
  <c r="Q116" i="8"/>
  <c r="Q104" i="8"/>
  <c r="Q115" i="8"/>
  <c r="Q106" i="8"/>
  <c r="Q173" i="8"/>
  <c r="Q48" i="8"/>
  <c r="Q75" i="8"/>
  <c r="Q41" i="8"/>
  <c r="Q64" i="8"/>
  <c r="Q84" i="8"/>
  <c r="Q120" i="8"/>
  <c r="Q23" i="8"/>
  <c r="Q87" i="8"/>
  <c r="Q33" i="8"/>
  <c r="Q58" i="8"/>
  <c r="Q78" i="8"/>
  <c r="Q98" i="8"/>
  <c r="Q24" i="8"/>
  <c r="Q51" i="8"/>
  <c r="Q54" i="8"/>
  <c r="Q74" i="8"/>
  <c r="Q121" i="8"/>
  <c r="Q20" i="8"/>
  <c r="Q47" i="8"/>
  <c r="Q113" i="8"/>
  <c r="Q45" i="8"/>
  <c r="Q61" i="8"/>
  <c r="Q102" i="8"/>
  <c r="Q131" i="8"/>
  <c r="Q118" i="8"/>
  <c r="Q108" i="8"/>
  <c r="Q128" i="8"/>
  <c r="Q96" i="8"/>
  <c r="Q136" i="8"/>
  <c r="Q107" i="8"/>
  <c r="Q90" i="8"/>
  <c r="Q91" i="8"/>
  <c r="Q95" i="8"/>
  <c r="Q32" i="8"/>
  <c r="Q59" i="8"/>
  <c r="Q38" i="8"/>
  <c r="Q62" i="8"/>
  <c r="Q77" i="8"/>
  <c r="Q44" i="8"/>
  <c r="Q71" i="8"/>
  <c r="Q30" i="8"/>
  <c r="Q57" i="8"/>
  <c r="Q72" i="8"/>
  <c r="Q35" i="8"/>
  <c r="Q135" i="8"/>
  <c r="Q25" i="8"/>
  <c r="Q53" i="8"/>
  <c r="Q73" i="8"/>
  <c r="Q88" i="8"/>
  <c r="Q31" i="8"/>
  <c r="Q119" i="8"/>
  <c r="Q70" i="8"/>
  <c r="Q122" i="8"/>
  <c r="Q34" i="8"/>
  <c r="Q124" i="8"/>
  <c r="Q109" i="8"/>
  <c r="Q111" i="8"/>
  <c r="Q114" i="8"/>
  <c r="Q126" i="8"/>
  <c r="Q112" i="8"/>
  <c r="Q130" i="8"/>
  <c r="Q133" i="8"/>
  <c r="Q125" i="8"/>
  <c r="Q176" i="8"/>
  <c r="Q123" i="8"/>
  <c r="Q16" i="8"/>
  <c r="Q43" i="8"/>
  <c r="Q92" i="8"/>
  <c r="Q37" i="8"/>
  <c r="Q56" i="8"/>
  <c r="Q28" i="8"/>
  <c r="Q55" i="8"/>
  <c r="Q86" i="8"/>
  <c r="Q29" i="8"/>
  <c r="Q50" i="8"/>
  <c r="Q19" i="8"/>
  <c r="Q83" i="8"/>
  <c r="Q134" i="8"/>
  <c r="Q22" i="8"/>
  <c r="Q52" i="8"/>
  <c r="Q66" i="8"/>
  <c r="Q15" i="8"/>
  <c r="Q79" i="8"/>
  <c r="Q49" i="8"/>
  <c r="Q69" i="8"/>
  <c r="Q100" i="8"/>
  <c r="Q85" i="8"/>
  <c r="Q93" i="8"/>
  <c r="Q81" i="8"/>
  <c r="Q105" i="8"/>
  <c r="Q175" i="8"/>
  <c r="Q89" i="8"/>
  <c r="Q129" i="8"/>
  <c r="Q117" i="8"/>
  <c r="Q132" i="8"/>
  <c r="Q110" i="8"/>
  <c r="Q99" i="8"/>
  <c r="F37" i="9"/>
  <c r="F40" i="9" s="1"/>
  <c r="F50" i="9" s="1"/>
  <c r="O12" i="8"/>
  <c r="M12" i="8"/>
  <c r="X8" i="8"/>
  <c r="R14" i="8"/>
  <c r="I36" i="9" s="1"/>
  <c r="J100" i="2" s="1"/>
  <c r="R45" i="8"/>
  <c r="R20" i="8"/>
  <c r="R84" i="8"/>
  <c r="R55" i="8"/>
  <c r="R78" i="8"/>
  <c r="R25" i="8"/>
  <c r="R117" i="8"/>
  <c r="R64" i="8"/>
  <c r="R35" i="8"/>
  <c r="R127" i="8"/>
  <c r="R58" i="8"/>
  <c r="R22" i="8"/>
  <c r="R31" i="8"/>
  <c r="R38" i="8"/>
  <c r="R47" i="8"/>
  <c r="R54" i="8"/>
  <c r="R63" i="8"/>
  <c r="R70" i="8"/>
  <c r="R79" i="8"/>
  <c r="R86" i="8"/>
  <c r="R91" i="8"/>
  <c r="R96" i="8"/>
  <c r="R100" i="8"/>
  <c r="R104" i="8"/>
  <c r="R108" i="8"/>
  <c r="R114" i="8"/>
  <c r="R119" i="8"/>
  <c r="R123" i="8"/>
  <c r="R128" i="8"/>
  <c r="R132" i="8"/>
  <c r="R175" i="8"/>
  <c r="R29" i="8"/>
  <c r="R133" i="8"/>
  <c r="R68" i="8"/>
  <c r="R39" i="8"/>
  <c r="R172" i="8"/>
  <c r="R62" i="8"/>
  <c r="R73" i="8"/>
  <c r="R48" i="8"/>
  <c r="R83" i="8"/>
  <c r="R42" i="8"/>
  <c r="R21" i="8"/>
  <c r="R28" i="8"/>
  <c r="R37" i="8"/>
  <c r="R44" i="8"/>
  <c r="R53" i="8"/>
  <c r="R60" i="8"/>
  <c r="R69" i="8"/>
  <c r="R76" i="8"/>
  <c r="R85" i="8"/>
  <c r="R90" i="8"/>
  <c r="R95" i="8"/>
  <c r="R99" i="8"/>
  <c r="R103" i="8"/>
  <c r="R107" i="8"/>
  <c r="R113" i="8"/>
  <c r="R118" i="8"/>
  <c r="R122" i="8"/>
  <c r="R126" i="8"/>
  <c r="R131" i="8"/>
  <c r="R136" i="8"/>
  <c r="R174" i="8"/>
  <c r="R112" i="8"/>
  <c r="R15" i="8"/>
  <c r="R77" i="8"/>
  <c r="R52" i="8"/>
  <c r="R23" i="8"/>
  <c r="R87" i="8"/>
  <c r="R46" i="8"/>
  <c r="R17" i="8"/>
  <c r="R57" i="8"/>
  <c r="R32" i="8"/>
  <c r="R67" i="8"/>
  <c r="R26" i="8"/>
  <c r="R94" i="8"/>
  <c r="R16" i="8"/>
  <c r="R27" i="8"/>
  <c r="R34" i="8"/>
  <c r="R43" i="8"/>
  <c r="R50" i="8"/>
  <c r="R59" i="8"/>
  <c r="R66" i="8"/>
  <c r="R75" i="8"/>
  <c r="R82" i="8"/>
  <c r="R89" i="8"/>
  <c r="R93" i="8"/>
  <c r="R98" i="8"/>
  <c r="R102" i="8"/>
  <c r="R106" i="8"/>
  <c r="R111" i="8"/>
  <c r="R116" i="8"/>
  <c r="R121" i="8"/>
  <c r="R125" i="8"/>
  <c r="R130" i="8"/>
  <c r="R135" i="8"/>
  <c r="R173" i="8"/>
  <c r="R177" i="8"/>
  <c r="R61" i="8"/>
  <c r="R36" i="8"/>
  <c r="R71" i="8"/>
  <c r="R30" i="8"/>
  <c r="R110" i="8"/>
  <c r="R19" i="8"/>
  <c r="R41" i="8"/>
  <c r="R80" i="8"/>
  <c r="R51" i="8"/>
  <c r="R74" i="8"/>
  <c r="R18" i="8"/>
  <c r="R24" i="8"/>
  <c r="R33" i="8"/>
  <c r="R40" i="8"/>
  <c r="R49" i="8"/>
  <c r="R56" i="8"/>
  <c r="R65" i="8"/>
  <c r="R72" i="8"/>
  <c r="R81" i="8"/>
  <c r="R88" i="8"/>
  <c r="R92" i="8"/>
  <c r="R97" i="8"/>
  <c r="R101" i="8"/>
  <c r="R105" i="8"/>
  <c r="R109" i="8"/>
  <c r="R115" i="8"/>
  <c r="R120" i="8"/>
  <c r="R124" i="8"/>
  <c r="R129" i="8"/>
  <c r="R134" i="8"/>
  <c r="R171" i="8"/>
  <c r="R176" i="8"/>
  <c r="P14" i="8"/>
  <c r="G36" i="9" s="1"/>
  <c r="H100" i="2" s="1"/>
  <c r="S8" i="8"/>
  <c r="V8" i="8"/>
  <c r="P83" i="8"/>
  <c r="P89" i="8"/>
  <c r="P66" i="8"/>
  <c r="P38" i="8"/>
  <c r="P107" i="8"/>
  <c r="P71" i="8"/>
  <c r="P84" i="8"/>
  <c r="P61" i="8"/>
  <c r="P33" i="8"/>
  <c r="P90" i="8"/>
  <c r="P75" i="8"/>
  <c r="P122" i="8"/>
  <c r="P77" i="8"/>
  <c r="P49" i="8"/>
  <c r="P15" i="8"/>
  <c r="P31" i="8"/>
  <c r="P73" i="8"/>
  <c r="P50" i="8"/>
  <c r="P22" i="8"/>
  <c r="P74" i="8"/>
  <c r="P81" i="8"/>
  <c r="P110" i="8"/>
  <c r="P120" i="8"/>
  <c r="P119" i="8"/>
  <c r="P100" i="8"/>
  <c r="P91" i="8"/>
  <c r="P105" i="8"/>
  <c r="P116" i="8"/>
  <c r="P174" i="8"/>
  <c r="P121" i="8"/>
  <c r="P111" i="8"/>
  <c r="P128" i="8"/>
  <c r="P115" i="8"/>
  <c r="P35" i="8"/>
  <c r="P68" i="8"/>
  <c r="P45" i="8"/>
  <c r="P69" i="8"/>
  <c r="P87" i="8"/>
  <c r="P23" i="8"/>
  <c r="P62" i="8"/>
  <c r="P40" i="8"/>
  <c r="P124" i="8"/>
  <c r="P64" i="8"/>
  <c r="P17" i="8"/>
  <c r="P27" i="8"/>
  <c r="P78" i="8"/>
  <c r="P56" i="8"/>
  <c r="P28" i="8"/>
  <c r="P80" i="8"/>
  <c r="P16" i="8"/>
  <c r="P47" i="8"/>
  <c r="P52" i="8"/>
  <c r="P29" i="8"/>
  <c r="P92" i="8"/>
  <c r="P53" i="8"/>
  <c r="P102" i="8"/>
  <c r="P101" i="8"/>
  <c r="P103" i="8"/>
  <c r="P171" i="8"/>
  <c r="P113" i="8"/>
  <c r="P131" i="8"/>
  <c r="P98" i="8"/>
  <c r="P96" i="8"/>
  <c r="P177" i="8"/>
  <c r="P114" i="8"/>
  <c r="P51" i="8"/>
  <c r="P46" i="8"/>
  <c r="P24" i="8"/>
  <c r="P86" i="8"/>
  <c r="P48" i="8"/>
  <c r="P39" i="8"/>
  <c r="P41" i="8"/>
  <c r="P125" i="8"/>
  <c r="P76" i="8"/>
  <c r="P42" i="8"/>
  <c r="P19" i="8"/>
  <c r="P43" i="8"/>
  <c r="P57" i="8"/>
  <c r="P34" i="8"/>
  <c r="P108" i="8"/>
  <c r="P58" i="8"/>
  <c r="P18" i="8"/>
  <c r="P63" i="8"/>
  <c r="P30" i="8"/>
  <c r="P93" i="8"/>
  <c r="P65" i="8"/>
  <c r="P32" i="8"/>
  <c r="P94" i="8"/>
  <c r="P95" i="8"/>
  <c r="P126" i="8"/>
  <c r="P136" i="8"/>
  <c r="P130" i="8"/>
  <c r="P133" i="8"/>
  <c r="P132" i="8"/>
  <c r="P99" i="8"/>
  <c r="P134" i="8"/>
  <c r="P172" i="8"/>
  <c r="P97" i="8"/>
  <c r="P123" i="8"/>
  <c r="P67" i="8"/>
  <c r="P25" i="8"/>
  <c r="P88" i="8"/>
  <c r="P60" i="8"/>
  <c r="P26" i="8"/>
  <c r="P55" i="8"/>
  <c r="P20" i="8"/>
  <c r="P82" i="8"/>
  <c r="P54" i="8"/>
  <c r="P21" i="8"/>
  <c r="P59" i="8"/>
  <c r="P36" i="8"/>
  <c r="P109" i="8"/>
  <c r="P70" i="8"/>
  <c r="P37" i="8"/>
  <c r="P79" i="8"/>
  <c r="P106" i="8"/>
  <c r="P72" i="8"/>
  <c r="P44" i="8"/>
  <c r="P85" i="8"/>
  <c r="P173" i="8"/>
  <c r="P118" i="8"/>
  <c r="P112" i="8"/>
  <c r="P129" i="8"/>
  <c r="P117" i="8"/>
  <c r="P127" i="8"/>
  <c r="P176" i="8"/>
  <c r="P175" i="8"/>
  <c r="P104" i="8"/>
  <c r="P135" i="8"/>
  <c r="J55" i="9"/>
  <c r="AC86" i="67" l="1"/>
  <c r="AC88" i="67"/>
  <c r="AC47" i="67"/>
  <c r="S47" i="67" s="1"/>
  <c r="R47" i="67"/>
  <c r="AC96" i="67"/>
  <c r="AC82" i="67"/>
  <c r="I113" i="67"/>
  <c r="Y113" i="67" s="1"/>
  <c r="N113" i="67"/>
  <c r="AD113" i="67" s="1"/>
  <c r="P113" i="67"/>
  <c r="AA117" i="67"/>
  <c r="AB117" i="67"/>
  <c r="AB98" i="67"/>
  <c r="AA98" i="67"/>
  <c r="AB95" i="67"/>
  <c r="AA95" i="67"/>
  <c r="AB84" i="67"/>
  <c r="AA84" i="67"/>
  <c r="AB85" i="67"/>
  <c r="AA85" i="67"/>
  <c r="AB90" i="67"/>
  <c r="AA90" i="67"/>
  <c r="AB87" i="67"/>
  <c r="AA87" i="67"/>
  <c r="AB114" i="67"/>
  <c r="AA114" i="67"/>
  <c r="AB116" i="67"/>
  <c r="AA116" i="67"/>
  <c r="AB93" i="67"/>
  <c r="AA93" i="67"/>
  <c r="AB83" i="67"/>
  <c r="AA83" i="67"/>
  <c r="AB119" i="67"/>
  <c r="AA119" i="67"/>
  <c r="AB92" i="67"/>
  <c r="AA92" i="67"/>
  <c r="AB94" i="67"/>
  <c r="AA94" i="67"/>
  <c r="AA99" i="67"/>
  <c r="AB99" i="67"/>
  <c r="AA97" i="67"/>
  <c r="AB97" i="67"/>
  <c r="AB91" i="67"/>
  <c r="AA91" i="67"/>
  <c r="AB89" i="67"/>
  <c r="AA89" i="67"/>
  <c r="AB115" i="67"/>
  <c r="AA115" i="67"/>
  <c r="AB112" i="67"/>
  <c r="R112" i="67" s="1"/>
  <c r="AA112" i="67"/>
  <c r="AB80" i="67"/>
  <c r="R80" i="67" s="1"/>
  <c r="AA80" i="67"/>
  <c r="AA81" i="67"/>
  <c r="AB81" i="67"/>
  <c r="AC48" i="67"/>
  <c r="S48" i="67" s="1"/>
  <c r="J149" i="67"/>
  <c r="E160" i="67"/>
  <c r="F154" i="67"/>
  <c r="F150" i="67"/>
  <c r="Y128" i="67"/>
  <c r="J150" i="67"/>
  <c r="F159" i="67"/>
  <c r="J144" i="67"/>
  <c r="J159" i="67"/>
  <c r="J161" i="67"/>
  <c r="J163" i="67"/>
  <c r="F162" i="67"/>
  <c r="F144" i="67"/>
  <c r="F148" i="67"/>
  <c r="H144" i="67"/>
  <c r="F152" i="67"/>
  <c r="H162" i="67"/>
  <c r="J158" i="67"/>
  <c r="F157" i="67"/>
  <c r="F156" i="67"/>
  <c r="J147" i="67"/>
  <c r="J154" i="67"/>
  <c r="F145" i="67"/>
  <c r="J148" i="67"/>
  <c r="J157" i="67"/>
  <c r="J160" i="67"/>
  <c r="J162" i="67"/>
  <c r="F149" i="67"/>
  <c r="J146" i="67"/>
  <c r="J151" i="67"/>
  <c r="E153" i="67"/>
  <c r="E150" i="67"/>
  <c r="E152" i="67"/>
  <c r="Y152" i="67" s="1"/>
  <c r="Y118" i="67"/>
  <c r="E161" i="67"/>
  <c r="Y161" i="67" s="1"/>
  <c r="E156" i="67"/>
  <c r="E147" i="67"/>
  <c r="Y147" i="67" s="1"/>
  <c r="Y121" i="67"/>
  <c r="Y120" i="67"/>
  <c r="P100" i="67"/>
  <c r="N132" i="67"/>
  <c r="J145" i="67"/>
  <c r="E145" i="67"/>
  <c r="H153" i="67"/>
  <c r="Y129" i="67"/>
  <c r="H163" i="67"/>
  <c r="H150" i="67"/>
  <c r="T35" i="67"/>
  <c r="H160" i="67"/>
  <c r="H154" i="67"/>
  <c r="H149" i="67"/>
  <c r="H156" i="67"/>
  <c r="H159" i="67"/>
  <c r="H146" i="67"/>
  <c r="H151" i="67"/>
  <c r="Y160" i="67"/>
  <c r="Y124" i="67"/>
  <c r="J17" i="10"/>
  <c r="K53" i="2"/>
  <c r="K26" i="2"/>
  <c r="K57" i="2" s="1"/>
  <c r="Y125" i="67"/>
  <c r="Y131" i="67"/>
  <c r="E155" i="67"/>
  <c r="E163" i="67"/>
  <c r="H155" i="67"/>
  <c r="H145" i="67"/>
  <c r="AF145" i="67" s="1"/>
  <c r="H148" i="67"/>
  <c r="H147" i="67"/>
  <c r="F158" i="67"/>
  <c r="H157" i="67"/>
  <c r="I19" i="10"/>
  <c r="E157" i="67"/>
  <c r="E159" i="67"/>
  <c r="Y127" i="67"/>
  <c r="Y123" i="67"/>
  <c r="J57" i="2"/>
  <c r="J155" i="67"/>
  <c r="Y122" i="67"/>
  <c r="E154" i="67"/>
  <c r="E158" i="67"/>
  <c r="Y126" i="67"/>
  <c r="J132" i="67"/>
  <c r="E162" i="67"/>
  <c r="Y130" i="67"/>
  <c r="R35" i="67"/>
  <c r="S137" i="8"/>
  <c r="S145" i="8"/>
  <c r="S153" i="8"/>
  <c r="S161" i="8"/>
  <c r="S169" i="8"/>
  <c r="S148" i="8"/>
  <c r="S146" i="8"/>
  <c r="S158" i="8"/>
  <c r="S168" i="8"/>
  <c r="S143" i="8"/>
  <c r="S151" i="8"/>
  <c r="S159" i="8"/>
  <c r="S167" i="8"/>
  <c r="S138" i="8"/>
  <c r="S144" i="8"/>
  <c r="S142" i="8"/>
  <c r="S156" i="8"/>
  <c r="S166" i="8"/>
  <c r="S141" i="8"/>
  <c r="S149" i="8"/>
  <c r="S157" i="8"/>
  <c r="S165" i="8"/>
  <c r="S164" i="8"/>
  <c r="S154" i="8"/>
  <c r="S162" i="8"/>
  <c r="S139" i="8"/>
  <c r="S147" i="8"/>
  <c r="S155" i="8"/>
  <c r="S163" i="8"/>
  <c r="S140" i="8"/>
  <c r="S152" i="8"/>
  <c r="S150" i="8"/>
  <c r="S160" i="8"/>
  <c r="S170" i="8"/>
  <c r="X170" i="8"/>
  <c r="X169" i="8"/>
  <c r="X168" i="8"/>
  <c r="X167" i="8"/>
  <c r="X166" i="8"/>
  <c r="X165" i="8"/>
  <c r="X164" i="8"/>
  <c r="X163" i="8"/>
  <c r="X162" i="8"/>
  <c r="X161" i="8"/>
  <c r="X160" i="8"/>
  <c r="X159" i="8"/>
  <c r="X158" i="8"/>
  <c r="X157" i="8"/>
  <c r="X156" i="8"/>
  <c r="X155" i="8"/>
  <c r="X154" i="8"/>
  <c r="X153" i="8"/>
  <c r="X152" i="8"/>
  <c r="X151" i="8"/>
  <c r="X150" i="8"/>
  <c r="X149" i="8"/>
  <c r="X148" i="8"/>
  <c r="X147" i="8"/>
  <c r="X146" i="8"/>
  <c r="X145" i="8"/>
  <c r="X144" i="8"/>
  <c r="X143" i="8"/>
  <c r="X142" i="8"/>
  <c r="X141" i="8"/>
  <c r="X140" i="8"/>
  <c r="X139" i="8"/>
  <c r="X138" i="8"/>
  <c r="X137" i="8"/>
  <c r="V170" i="8"/>
  <c r="V169" i="8"/>
  <c r="V168" i="8"/>
  <c r="V167" i="8"/>
  <c r="V166" i="8"/>
  <c r="V165" i="8"/>
  <c r="V164" i="8"/>
  <c r="V163" i="8"/>
  <c r="V162" i="8"/>
  <c r="V161" i="8"/>
  <c r="V160" i="8"/>
  <c r="V159" i="8"/>
  <c r="V158" i="8"/>
  <c r="V157" i="8"/>
  <c r="V156" i="8"/>
  <c r="V155" i="8"/>
  <c r="V154" i="8"/>
  <c r="V153" i="8"/>
  <c r="V152" i="8"/>
  <c r="V151" i="8"/>
  <c r="V150" i="8"/>
  <c r="V149" i="8"/>
  <c r="V148" i="8"/>
  <c r="V147" i="8"/>
  <c r="V146" i="8"/>
  <c r="V145" i="8"/>
  <c r="V144" i="8"/>
  <c r="V143" i="8"/>
  <c r="V142" i="8"/>
  <c r="V141" i="8"/>
  <c r="V140" i="8"/>
  <c r="V139" i="8"/>
  <c r="V138" i="8"/>
  <c r="V137" i="8"/>
  <c r="W169" i="8"/>
  <c r="W160" i="8"/>
  <c r="W149" i="8"/>
  <c r="W146" i="8"/>
  <c r="W145" i="8"/>
  <c r="W143" i="8"/>
  <c r="W142" i="8"/>
  <c r="W141" i="8"/>
  <c r="W139" i="8"/>
  <c r="W138" i="8"/>
  <c r="W170" i="8"/>
  <c r="W168" i="8"/>
  <c r="W167" i="8"/>
  <c r="W164" i="8"/>
  <c r="W163" i="8"/>
  <c r="W162" i="8"/>
  <c r="W161" i="8"/>
  <c r="W159" i="8"/>
  <c r="W158" i="8"/>
  <c r="W157" i="8"/>
  <c r="W156" i="8"/>
  <c r="W155" i="8"/>
  <c r="W154" i="8"/>
  <c r="W153" i="8"/>
  <c r="W152" i="8"/>
  <c r="W151" i="8"/>
  <c r="W148" i="8"/>
  <c r="W147" i="8"/>
  <c r="W144" i="8"/>
  <c r="W140" i="8"/>
  <c r="W166" i="8"/>
  <c r="W165" i="8"/>
  <c r="W150" i="8"/>
  <c r="W137" i="8"/>
  <c r="Y156" i="67"/>
  <c r="F147" i="67"/>
  <c r="Y149" i="67"/>
  <c r="Y151" i="67"/>
  <c r="G37" i="9"/>
  <c r="H101" i="2" s="1"/>
  <c r="H105" i="2" s="1"/>
  <c r="P12" i="8"/>
  <c r="H37" i="9"/>
  <c r="I101" i="2" s="1"/>
  <c r="Q12" i="8"/>
  <c r="H93" i="2"/>
  <c r="I8" i="2"/>
  <c r="S14" i="8"/>
  <c r="J36" i="9" s="1"/>
  <c r="K100" i="2" s="1"/>
  <c r="Y8" i="8"/>
  <c r="S84" i="8"/>
  <c r="S25" i="8"/>
  <c r="S94" i="8"/>
  <c r="S61" i="8"/>
  <c r="S44" i="8"/>
  <c r="S172" i="8"/>
  <c r="S51" i="8"/>
  <c r="S75" i="8"/>
  <c r="S129" i="8"/>
  <c r="S86" i="8"/>
  <c r="S53" i="8"/>
  <c r="S23" i="8"/>
  <c r="S63" i="8"/>
  <c r="S134" i="8"/>
  <c r="S72" i="8"/>
  <c r="S54" i="8"/>
  <c r="S26" i="8"/>
  <c r="S83" i="8"/>
  <c r="S57" i="8"/>
  <c r="S45" i="8"/>
  <c r="S28" i="8"/>
  <c r="S85" i="8"/>
  <c r="S67" i="8"/>
  <c r="S81" i="8"/>
  <c r="S89" i="8"/>
  <c r="S177" i="8"/>
  <c r="S132" i="8"/>
  <c r="S117" i="8"/>
  <c r="S107" i="8"/>
  <c r="S119" i="8"/>
  <c r="S113" i="8"/>
  <c r="S91" i="8"/>
  <c r="S41" i="8"/>
  <c r="S68" i="8"/>
  <c r="S174" i="8"/>
  <c r="S97" i="8"/>
  <c r="S58" i="8"/>
  <c r="S39" i="8"/>
  <c r="S79" i="8"/>
  <c r="S78" i="8"/>
  <c r="S56" i="8"/>
  <c r="S38" i="8"/>
  <c r="S127" i="8"/>
  <c r="S35" i="8"/>
  <c r="S30" i="8"/>
  <c r="S29" i="8"/>
  <c r="S136" i="8"/>
  <c r="S20" i="8"/>
  <c r="S46" i="8"/>
  <c r="S82" i="8"/>
  <c r="S65" i="8"/>
  <c r="S37" i="8"/>
  <c r="S15" i="8"/>
  <c r="S36" i="8"/>
  <c r="S34" i="8"/>
  <c r="S74" i="8"/>
  <c r="S87" i="8"/>
  <c r="S59" i="8"/>
  <c r="S109" i="8"/>
  <c r="S76" i="8"/>
  <c r="S48" i="8"/>
  <c r="S17" i="8"/>
  <c r="S47" i="8"/>
  <c r="S116" i="8"/>
  <c r="S66" i="8"/>
  <c r="S49" i="8"/>
  <c r="S21" i="8"/>
  <c r="S31" i="8"/>
  <c r="S110" i="8"/>
  <c r="S93" i="8"/>
  <c r="S133" i="8"/>
  <c r="S124" i="8"/>
  <c r="S114" i="8"/>
  <c r="S128" i="8"/>
  <c r="S125" i="8"/>
  <c r="S92" i="8"/>
  <c r="S176" i="8"/>
  <c r="S112" i="8"/>
  <c r="S115" i="8"/>
  <c r="S80" i="8"/>
  <c r="S60" i="8"/>
  <c r="S50" i="8"/>
  <c r="S95" i="8"/>
  <c r="S126" i="8"/>
  <c r="S101" i="8"/>
  <c r="S122" i="8"/>
  <c r="S108" i="8"/>
  <c r="S130" i="8"/>
  <c r="S120" i="8"/>
  <c r="S62" i="8"/>
  <c r="S40" i="8"/>
  <c r="S16" i="8"/>
  <c r="S106" i="8"/>
  <c r="S19" i="8"/>
  <c r="S118" i="8"/>
  <c r="S64" i="8"/>
  <c r="S55" i="8"/>
  <c r="S131" i="8"/>
  <c r="S99" i="8"/>
  <c r="S90" i="8"/>
  <c r="S121" i="8"/>
  <c r="S100" i="8"/>
  <c r="S105" i="8"/>
  <c r="S104" i="8"/>
  <c r="S103" i="8"/>
  <c r="S77" i="8"/>
  <c r="S32" i="8"/>
  <c r="S73" i="8"/>
  <c r="S33" i="8"/>
  <c r="S69" i="8"/>
  <c r="S71" i="8"/>
  <c r="S88" i="8"/>
  <c r="S70" i="8"/>
  <c r="S42" i="8"/>
  <c r="S96" i="8"/>
  <c r="S52" i="8"/>
  <c r="S22" i="8"/>
  <c r="S18" i="8"/>
  <c r="S43" i="8"/>
  <c r="S24" i="8"/>
  <c r="S27" i="8"/>
  <c r="S171" i="8"/>
  <c r="S102" i="8"/>
  <c r="S111" i="8"/>
  <c r="S175" i="8"/>
  <c r="S98" i="8"/>
  <c r="S135" i="8"/>
  <c r="S173" i="8"/>
  <c r="S123" i="8"/>
  <c r="W14" i="8"/>
  <c r="H25" i="9" s="1"/>
  <c r="W15" i="8"/>
  <c r="W67" i="8"/>
  <c r="W131" i="8"/>
  <c r="W62" i="8"/>
  <c r="W126" i="8"/>
  <c r="W41" i="8"/>
  <c r="W105" i="8"/>
  <c r="W52" i="8"/>
  <c r="W44" i="8"/>
  <c r="W47" i="8"/>
  <c r="W111" i="8"/>
  <c r="W42" i="8"/>
  <c r="W106" i="8"/>
  <c r="W21" i="8"/>
  <c r="W85" i="8"/>
  <c r="W136" i="8"/>
  <c r="W96" i="8"/>
  <c r="W18" i="8"/>
  <c r="W75" i="8"/>
  <c r="W70" i="8"/>
  <c r="W134" i="8"/>
  <c r="W49" i="8"/>
  <c r="W113" i="8"/>
  <c r="W84" i="8"/>
  <c r="W76" i="8"/>
  <c r="W39" i="8"/>
  <c r="W103" i="8"/>
  <c r="W34" i="8"/>
  <c r="W98" i="8"/>
  <c r="W77" i="8"/>
  <c r="W104" i="8"/>
  <c r="W64" i="8"/>
  <c r="W51" i="8"/>
  <c r="W115" i="8"/>
  <c r="W46" i="8"/>
  <c r="W110" i="8"/>
  <c r="W25" i="8"/>
  <c r="W89" i="8"/>
  <c r="W112" i="8"/>
  <c r="W31" i="8"/>
  <c r="W95" i="8"/>
  <c r="W26" i="8"/>
  <c r="W90" i="8"/>
  <c r="W69" i="8"/>
  <c r="W133" i="8"/>
  <c r="W72" i="8"/>
  <c r="W32" i="8"/>
  <c r="W59" i="8"/>
  <c r="W123" i="8"/>
  <c r="W54" i="8"/>
  <c r="W118" i="8"/>
  <c r="W33" i="8"/>
  <c r="W97" i="8"/>
  <c r="W20" i="8"/>
  <c r="W173" i="8"/>
  <c r="W23" i="8"/>
  <c r="W87" i="8"/>
  <c r="W82" i="8"/>
  <c r="W175" i="8"/>
  <c r="W61" i="8"/>
  <c r="W125" i="8"/>
  <c r="W40" i="8"/>
  <c r="W132" i="8"/>
  <c r="W124" i="8"/>
  <c r="W35" i="8"/>
  <c r="W99" i="8"/>
  <c r="W30" i="8"/>
  <c r="W94" i="8"/>
  <c r="W73" i="8"/>
  <c r="W88" i="8"/>
  <c r="W48" i="8"/>
  <c r="W16" i="8"/>
  <c r="W79" i="8"/>
  <c r="W172" i="8"/>
  <c r="W74" i="8"/>
  <c r="W53" i="8"/>
  <c r="W117" i="8"/>
  <c r="W100" i="8"/>
  <c r="W92" i="8"/>
  <c r="W43" i="8"/>
  <c r="W107" i="8"/>
  <c r="W38" i="8"/>
  <c r="W102" i="8"/>
  <c r="W81" i="8"/>
  <c r="W174" i="8"/>
  <c r="W120" i="8"/>
  <c r="W80" i="8"/>
  <c r="W17" i="8"/>
  <c r="W71" i="8"/>
  <c r="W135" i="8"/>
  <c r="W66" i="8"/>
  <c r="W130" i="8"/>
  <c r="W45" i="8"/>
  <c r="W109" i="8"/>
  <c r="W68" i="8"/>
  <c r="W60" i="8"/>
  <c r="W19" i="8"/>
  <c r="W83" i="8"/>
  <c r="W176" i="8"/>
  <c r="W78" i="8"/>
  <c r="W171" i="8"/>
  <c r="W57" i="8"/>
  <c r="W121" i="8"/>
  <c r="W24" i="8"/>
  <c r="W116" i="8"/>
  <c r="W108" i="8"/>
  <c r="W63" i="8"/>
  <c r="W127" i="8"/>
  <c r="W58" i="8"/>
  <c r="W122" i="8"/>
  <c r="W37" i="8"/>
  <c r="W101" i="8"/>
  <c r="W36" i="8"/>
  <c r="W28" i="8"/>
  <c r="W27" i="8"/>
  <c r="W91" i="8"/>
  <c r="W22" i="8"/>
  <c r="W86" i="8"/>
  <c r="W65" i="8"/>
  <c r="W129" i="8"/>
  <c r="W56" i="8"/>
  <c r="W177" i="8"/>
  <c r="W55" i="8"/>
  <c r="W119" i="8"/>
  <c r="W50" i="8"/>
  <c r="W114" i="8"/>
  <c r="W29" i="8"/>
  <c r="W93" i="8"/>
  <c r="W128" i="8"/>
  <c r="F4" i="24"/>
  <c r="F4" i="41"/>
  <c r="F4" i="55"/>
  <c r="F4" i="23"/>
  <c r="F4" i="40"/>
  <c r="F4" i="54"/>
  <c r="F4" i="14"/>
  <c r="F4" i="39"/>
  <c r="F4" i="53"/>
  <c r="F4" i="27"/>
  <c r="F4" i="38"/>
  <c r="F4" i="17"/>
  <c r="F4" i="22"/>
  <c r="F4" i="36"/>
  <c r="F4" i="37"/>
  <c r="F4" i="52"/>
  <c r="F4" i="21"/>
  <c r="F4" i="35"/>
  <c r="F4" i="51"/>
  <c r="F4" i="20"/>
  <c r="F4" i="34"/>
  <c r="F4" i="50"/>
  <c r="F4" i="19"/>
  <c r="F4" i="33"/>
  <c r="F4" i="49"/>
  <c r="F4" i="63"/>
  <c r="F4" i="15"/>
  <c r="F4" i="48"/>
  <c r="F4" i="18"/>
  <c r="F4" i="32"/>
  <c r="F4" i="47"/>
  <c r="F4" i="62"/>
  <c r="F4" i="31"/>
  <c r="F4" i="46"/>
  <c r="F4" i="61"/>
  <c r="F4" i="30"/>
  <c r="F4" i="45"/>
  <c r="F4" i="60"/>
  <c r="F4" i="29"/>
  <c r="F4" i="44"/>
  <c r="F4" i="59"/>
  <c r="F4" i="28"/>
  <c r="F4" i="43"/>
  <c r="F4" i="58"/>
  <c r="F4" i="26"/>
  <c r="F4" i="16"/>
  <c r="F4" i="57"/>
  <c r="F4" i="25"/>
  <c r="F4" i="42"/>
  <c r="F4" i="56"/>
  <c r="F26" i="9"/>
  <c r="U12" i="8"/>
  <c r="V14" i="8"/>
  <c r="G25" i="9" s="1"/>
  <c r="G57" i="9" s="1"/>
  <c r="H14" i="9" s="1"/>
  <c r="V18" i="8"/>
  <c r="V80" i="8"/>
  <c r="V173" i="8"/>
  <c r="V27" i="8"/>
  <c r="V91" i="8"/>
  <c r="V42" i="8"/>
  <c r="V106" i="8"/>
  <c r="V57" i="8"/>
  <c r="V121" i="8"/>
  <c r="V28" i="8"/>
  <c r="V92" i="8"/>
  <c r="V39" i="8"/>
  <c r="V103" i="8"/>
  <c r="V54" i="8"/>
  <c r="V118" i="8"/>
  <c r="V56" i="8"/>
  <c r="V120" i="8"/>
  <c r="V67" i="8"/>
  <c r="V131" i="8"/>
  <c r="V82" i="8"/>
  <c r="V175" i="8"/>
  <c r="V33" i="8"/>
  <c r="V97" i="8"/>
  <c r="V15" i="8"/>
  <c r="V68" i="8"/>
  <c r="V132" i="8"/>
  <c r="V79" i="8"/>
  <c r="V172" i="8"/>
  <c r="V30" i="8"/>
  <c r="V94" i="8"/>
  <c r="V45" i="8"/>
  <c r="V109" i="8"/>
  <c r="V117" i="8"/>
  <c r="V37" i="8"/>
  <c r="V133" i="8"/>
  <c r="V64" i="8"/>
  <c r="V128" i="8"/>
  <c r="V75" i="8"/>
  <c r="V26" i="8"/>
  <c r="V90" i="8"/>
  <c r="V41" i="8"/>
  <c r="V105" i="8"/>
  <c r="V17" i="8"/>
  <c r="V76" i="8"/>
  <c r="V23" i="8"/>
  <c r="V87" i="8"/>
  <c r="V38" i="8"/>
  <c r="V102" i="8"/>
  <c r="V40" i="8"/>
  <c r="V104" i="8"/>
  <c r="V51" i="8"/>
  <c r="V115" i="8"/>
  <c r="V66" i="8"/>
  <c r="V130" i="8"/>
  <c r="V81" i="8"/>
  <c r="V174" i="8"/>
  <c r="V52" i="8"/>
  <c r="V116" i="8"/>
  <c r="V63" i="8"/>
  <c r="V127" i="8"/>
  <c r="V78" i="8"/>
  <c r="V171" i="8"/>
  <c r="V29" i="8"/>
  <c r="V93" i="8"/>
  <c r="V53" i="8"/>
  <c r="V69" i="8"/>
  <c r="V48" i="8"/>
  <c r="V112" i="8"/>
  <c r="V59" i="8"/>
  <c r="V123" i="8"/>
  <c r="V74" i="8"/>
  <c r="V25" i="8"/>
  <c r="V89" i="8"/>
  <c r="V60" i="8"/>
  <c r="V124" i="8"/>
  <c r="V71" i="8"/>
  <c r="V135" i="8"/>
  <c r="V22" i="8"/>
  <c r="V86" i="8"/>
  <c r="V24" i="8"/>
  <c r="V88" i="8"/>
  <c r="V35" i="8"/>
  <c r="V99" i="8"/>
  <c r="V50" i="8"/>
  <c r="V114" i="8"/>
  <c r="V65" i="8"/>
  <c r="V129" i="8"/>
  <c r="V36" i="8"/>
  <c r="V100" i="8"/>
  <c r="V47" i="8"/>
  <c r="V111" i="8"/>
  <c r="V62" i="8"/>
  <c r="V126" i="8"/>
  <c r="V77" i="8"/>
  <c r="V85" i="8"/>
  <c r="V32" i="8"/>
  <c r="V96" i="8"/>
  <c r="V43" i="8"/>
  <c r="V107" i="8"/>
  <c r="V58" i="8"/>
  <c r="V122" i="8"/>
  <c r="V73" i="8"/>
  <c r="V44" i="8"/>
  <c r="V108" i="8"/>
  <c r="V55" i="8"/>
  <c r="V119" i="8"/>
  <c r="V70" i="8"/>
  <c r="V134" i="8"/>
  <c r="V16" i="8"/>
  <c r="V72" i="8"/>
  <c r="V136" i="8"/>
  <c r="V19" i="8"/>
  <c r="V83" i="8"/>
  <c r="V176" i="8"/>
  <c r="V34" i="8"/>
  <c r="V98" i="8"/>
  <c r="V49" i="8"/>
  <c r="V113" i="8"/>
  <c r="V20" i="8"/>
  <c r="V84" i="8"/>
  <c r="V177" i="8"/>
  <c r="V31" i="8"/>
  <c r="V95" i="8"/>
  <c r="V46" i="8"/>
  <c r="V110" i="8"/>
  <c r="V61" i="8"/>
  <c r="V125" i="8"/>
  <c r="V101" i="8"/>
  <c r="V21" i="8"/>
  <c r="X14" i="8"/>
  <c r="I25" i="9" s="1"/>
  <c r="X34" i="8"/>
  <c r="X98" i="8"/>
  <c r="X49" i="8"/>
  <c r="X113" i="8"/>
  <c r="X60" i="8"/>
  <c r="X124" i="8"/>
  <c r="X71" i="8"/>
  <c r="X135" i="8"/>
  <c r="X42" i="8"/>
  <c r="X106" i="8"/>
  <c r="X57" i="8"/>
  <c r="X121" i="8"/>
  <c r="X68" i="8"/>
  <c r="X132" i="8"/>
  <c r="X38" i="8"/>
  <c r="X102" i="8"/>
  <c r="X53" i="8"/>
  <c r="X117" i="8"/>
  <c r="X64" i="8"/>
  <c r="X128" i="8"/>
  <c r="X75" i="8"/>
  <c r="X15" i="8"/>
  <c r="X29" i="8"/>
  <c r="X40" i="8"/>
  <c r="X51" i="8"/>
  <c r="X62" i="8"/>
  <c r="X77" i="8"/>
  <c r="X88" i="8"/>
  <c r="X83" i="8"/>
  <c r="X172" i="8"/>
  <c r="X30" i="8"/>
  <c r="X45" i="8"/>
  <c r="X56" i="8"/>
  <c r="X67" i="8"/>
  <c r="X17" i="8"/>
  <c r="X82" i="8"/>
  <c r="X175" i="8"/>
  <c r="X33" i="8"/>
  <c r="X97" i="8"/>
  <c r="X44" i="8"/>
  <c r="X108" i="8"/>
  <c r="X55" i="8"/>
  <c r="X119" i="8"/>
  <c r="X26" i="8"/>
  <c r="X90" i="8"/>
  <c r="X41" i="8"/>
  <c r="X105" i="8"/>
  <c r="X52" i="8"/>
  <c r="X116" i="8"/>
  <c r="X63" i="8"/>
  <c r="X22" i="8"/>
  <c r="X86" i="8"/>
  <c r="X37" i="8"/>
  <c r="X101" i="8"/>
  <c r="X48" i="8"/>
  <c r="X112" i="8"/>
  <c r="X59" i="8"/>
  <c r="X123" i="8"/>
  <c r="X16" i="8"/>
  <c r="X24" i="8"/>
  <c r="X35" i="8"/>
  <c r="X110" i="8"/>
  <c r="X125" i="8"/>
  <c r="X136" i="8"/>
  <c r="X111" i="8"/>
  <c r="X66" i="8"/>
  <c r="X130" i="8"/>
  <c r="X81" i="8"/>
  <c r="X174" i="8"/>
  <c r="X28" i="8"/>
  <c r="X92" i="8"/>
  <c r="X39" i="8"/>
  <c r="X103" i="8"/>
  <c r="X18" i="8"/>
  <c r="X74" i="8"/>
  <c r="X25" i="8"/>
  <c r="X89" i="8"/>
  <c r="X36" i="8"/>
  <c r="X100" i="8"/>
  <c r="X47" i="8"/>
  <c r="X70" i="8"/>
  <c r="X134" i="8"/>
  <c r="X21" i="8"/>
  <c r="X85" i="8"/>
  <c r="X32" i="8"/>
  <c r="X96" i="8"/>
  <c r="X43" i="8"/>
  <c r="X107" i="8"/>
  <c r="X171" i="8"/>
  <c r="X127" i="8"/>
  <c r="X176" i="8"/>
  <c r="X46" i="8"/>
  <c r="X61" i="8"/>
  <c r="X72" i="8"/>
  <c r="X79" i="8"/>
  <c r="X131" i="8"/>
  <c r="X50" i="8"/>
  <c r="X114" i="8"/>
  <c r="X65" i="8"/>
  <c r="X129" i="8"/>
  <c r="X76" i="8"/>
  <c r="X23" i="8"/>
  <c r="X87" i="8"/>
  <c r="X58" i="8"/>
  <c r="X122" i="8"/>
  <c r="X73" i="8"/>
  <c r="X20" i="8"/>
  <c r="X84" i="8"/>
  <c r="X177" i="8"/>
  <c r="X31" i="8"/>
  <c r="X54" i="8"/>
  <c r="X118" i="8"/>
  <c r="X69" i="8"/>
  <c r="X133" i="8"/>
  <c r="X80" i="8"/>
  <c r="X173" i="8"/>
  <c r="X27" i="8"/>
  <c r="X91" i="8"/>
  <c r="X78" i="8"/>
  <c r="X93" i="8"/>
  <c r="X104" i="8"/>
  <c r="X95" i="8"/>
  <c r="X126" i="8"/>
  <c r="X115" i="8"/>
  <c r="X19" i="8"/>
  <c r="X94" i="8"/>
  <c r="X109" i="8"/>
  <c r="X120" i="8"/>
  <c r="X99" i="8"/>
  <c r="I37" i="9"/>
  <c r="J101" i="2" s="1"/>
  <c r="R12" i="8"/>
  <c r="J18" i="10"/>
  <c r="S67" i="67" l="1"/>
  <c r="T47" i="67"/>
  <c r="AC91" i="67"/>
  <c r="AC83" i="67"/>
  <c r="AC87" i="67"/>
  <c r="AC97" i="67"/>
  <c r="AC94" i="67"/>
  <c r="AC114" i="67"/>
  <c r="AC90" i="67"/>
  <c r="AC84" i="67"/>
  <c r="AC98" i="67"/>
  <c r="AC117" i="67"/>
  <c r="I145" i="67"/>
  <c r="Y145" i="67" s="1"/>
  <c r="N145" i="67"/>
  <c r="AD145" i="67" s="1"/>
  <c r="P145" i="67"/>
  <c r="AC115" i="67"/>
  <c r="AC112" i="67"/>
  <c r="S112" i="67" s="1"/>
  <c r="T112" i="67" s="1"/>
  <c r="AC80" i="67"/>
  <c r="S80" i="67" s="1"/>
  <c r="T80" i="67" s="1"/>
  <c r="AA149" i="67"/>
  <c r="AB149" i="67"/>
  <c r="AA125" i="67"/>
  <c r="AB125" i="67"/>
  <c r="AB129" i="67"/>
  <c r="AA129" i="67"/>
  <c r="AB118" i="67"/>
  <c r="AA118" i="67"/>
  <c r="AB160" i="67"/>
  <c r="AA160" i="67"/>
  <c r="AA147" i="67"/>
  <c r="AB147" i="67"/>
  <c r="AB128" i="67"/>
  <c r="AA128" i="67"/>
  <c r="AC119" i="67"/>
  <c r="AC93" i="67"/>
  <c r="AB156" i="67"/>
  <c r="AA156" i="67"/>
  <c r="AB122" i="67"/>
  <c r="AA122" i="67"/>
  <c r="AB123" i="67"/>
  <c r="AA123" i="67"/>
  <c r="AC99" i="67"/>
  <c r="AC92" i="67"/>
  <c r="AC116" i="67"/>
  <c r="AB130" i="67"/>
  <c r="AA130" i="67"/>
  <c r="AB124" i="67"/>
  <c r="AA124" i="67"/>
  <c r="AB121" i="67"/>
  <c r="AA121" i="67"/>
  <c r="AB152" i="67"/>
  <c r="AA152" i="67"/>
  <c r="AC89" i="67"/>
  <c r="AB151" i="67"/>
  <c r="AA151" i="67"/>
  <c r="AB126" i="67"/>
  <c r="AA126" i="67"/>
  <c r="AA127" i="67"/>
  <c r="AB127" i="67"/>
  <c r="AB131" i="67"/>
  <c r="AA131" i="67"/>
  <c r="AB120" i="67"/>
  <c r="AA120" i="67"/>
  <c r="AB161" i="67"/>
  <c r="AA161" i="67"/>
  <c r="AC85" i="67"/>
  <c r="AC95" i="67"/>
  <c r="AB113" i="67"/>
  <c r="AA113" i="67"/>
  <c r="AC81" i="67"/>
  <c r="S81" i="67" s="1"/>
  <c r="T48" i="67"/>
  <c r="J14" i="10"/>
  <c r="J19" i="10" s="1"/>
  <c r="Y144" i="67"/>
  <c r="J164" i="67"/>
  <c r="Y146" i="67"/>
  <c r="Y153" i="67"/>
  <c r="P132" i="67"/>
  <c r="Y150" i="67"/>
  <c r="Y148" i="67"/>
  <c r="Y163" i="67"/>
  <c r="Y155" i="67"/>
  <c r="Y157" i="67"/>
  <c r="Y159" i="67"/>
  <c r="H57" i="9"/>
  <c r="I14" i="9" s="1"/>
  <c r="I57" i="9" s="1"/>
  <c r="J14" i="9" s="1"/>
  <c r="Y162" i="67"/>
  <c r="Y158" i="67"/>
  <c r="Y154" i="67"/>
  <c r="Y170" i="8"/>
  <c r="Y169" i="8"/>
  <c r="Y168" i="8"/>
  <c r="Y167" i="8"/>
  <c r="Y166" i="8"/>
  <c r="Y165" i="8"/>
  <c r="Y164" i="8"/>
  <c r="Y163" i="8"/>
  <c r="Y162" i="8"/>
  <c r="Y161" i="8"/>
  <c r="Y160" i="8"/>
  <c r="Y159" i="8"/>
  <c r="Y158" i="8"/>
  <c r="Y157" i="8"/>
  <c r="Y156" i="8"/>
  <c r="Y155" i="8"/>
  <c r="Y154" i="8"/>
  <c r="Y153" i="8"/>
  <c r="Y152" i="8"/>
  <c r="Y151" i="8"/>
  <c r="Y150" i="8"/>
  <c r="Y149" i="8"/>
  <c r="Y148" i="8"/>
  <c r="Y147" i="8"/>
  <c r="Y146" i="8"/>
  <c r="Y145" i="8"/>
  <c r="Y144" i="8"/>
  <c r="Y143" i="8"/>
  <c r="Y142" i="8"/>
  <c r="Y141" i="8"/>
  <c r="Y140" i="8"/>
  <c r="Y139" i="8"/>
  <c r="Y138" i="8"/>
  <c r="Y137" i="8"/>
  <c r="H26" i="9"/>
  <c r="H29" i="9" s="1"/>
  <c r="G85" i="12" s="1"/>
  <c r="W12" i="8"/>
  <c r="G26" i="9"/>
  <c r="G29" i="9" s="1"/>
  <c r="F85" i="12" s="1"/>
  <c r="V12" i="8"/>
  <c r="F58" i="9"/>
  <c r="F29" i="9"/>
  <c r="G24" i="10"/>
  <c r="G40" i="9"/>
  <c r="G50" i="9" s="1"/>
  <c r="I26" i="9"/>
  <c r="I29" i="9" s="1"/>
  <c r="H85" i="12" s="1"/>
  <c r="X12" i="8"/>
  <c r="J37" i="9"/>
  <c r="K101" i="2" s="1"/>
  <c r="S12" i="8"/>
  <c r="I105" i="2"/>
  <c r="H24" i="10" s="1"/>
  <c r="H40" i="9"/>
  <c r="H50" i="9" s="1"/>
  <c r="J8" i="2"/>
  <c r="H8" i="10"/>
  <c r="I93" i="2"/>
  <c r="J105" i="2"/>
  <c r="I24" i="10" s="1"/>
  <c r="I40" i="9"/>
  <c r="I50" i="9" s="1"/>
  <c r="Y14" i="8"/>
  <c r="J25" i="9" s="1"/>
  <c r="Y25" i="8"/>
  <c r="Y18" i="8"/>
  <c r="Y21" i="8"/>
  <c r="Y27" i="8"/>
  <c r="Y46" i="8"/>
  <c r="Y49" i="8"/>
  <c r="Y26" i="8"/>
  <c r="Y45" i="8"/>
  <c r="Y20" i="8"/>
  <c r="Y35" i="8"/>
  <c r="Y54" i="8"/>
  <c r="Y73" i="8"/>
  <c r="Y48" i="8"/>
  <c r="Y47" i="8"/>
  <c r="Y50" i="8"/>
  <c r="Y69" i="8"/>
  <c r="Y124" i="8"/>
  <c r="Y40" i="8"/>
  <c r="Y55" i="8"/>
  <c r="Y74" i="8"/>
  <c r="Y93" i="8"/>
  <c r="Y68" i="8"/>
  <c r="Y83" i="8"/>
  <c r="Y102" i="8"/>
  <c r="Y121" i="8"/>
  <c r="Y96" i="8"/>
  <c r="Y95" i="8"/>
  <c r="Y98" i="8"/>
  <c r="Y117" i="8"/>
  <c r="Y108" i="8"/>
  <c r="Y123" i="8"/>
  <c r="Y171" i="8"/>
  <c r="Y174" i="8"/>
  <c r="Y88" i="8"/>
  <c r="Y103" i="8"/>
  <c r="Y122" i="8"/>
  <c r="Y116" i="8"/>
  <c r="Y131" i="8"/>
  <c r="Y173" i="8"/>
  <c r="Y172" i="8"/>
  <c r="Y175" i="8"/>
  <c r="Y136" i="8"/>
  <c r="Y60" i="8"/>
  <c r="Y75" i="8"/>
  <c r="Y94" i="8"/>
  <c r="Y97" i="8"/>
  <c r="Y29" i="8"/>
  <c r="Y16" i="8"/>
  <c r="Y19" i="8"/>
  <c r="Y38" i="8"/>
  <c r="Y57" i="8"/>
  <c r="Y32" i="8"/>
  <c r="Y31" i="8"/>
  <c r="Y34" i="8"/>
  <c r="Y53" i="8"/>
  <c r="Y44" i="8"/>
  <c r="Y59" i="8"/>
  <c r="Y78" i="8"/>
  <c r="Y81" i="8"/>
  <c r="Y24" i="8"/>
  <c r="Y39" i="8"/>
  <c r="Y58" i="8"/>
  <c r="Y77" i="8"/>
  <c r="Y52" i="8"/>
  <c r="Y67" i="8"/>
  <c r="Y86" i="8"/>
  <c r="Y105" i="8"/>
  <c r="Y80" i="8"/>
  <c r="Y79" i="8"/>
  <c r="Y82" i="8"/>
  <c r="Y101" i="8"/>
  <c r="Y92" i="8"/>
  <c r="Y107" i="8"/>
  <c r="Y126" i="8"/>
  <c r="Y129" i="8"/>
  <c r="Y72" i="8"/>
  <c r="Y87" i="8"/>
  <c r="Y106" i="8"/>
  <c r="Y125" i="8"/>
  <c r="Y100" i="8"/>
  <c r="Y115" i="8"/>
  <c r="Y134" i="8"/>
  <c r="Y128" i="8"/>
  <c r="Y127" i="8"/>
  <c r="Y130" i="8"/>
  <c r="Y120" i="8"/>
  <c r="Y135" i="8"/>
  <c r="Y177" i="8"/>
  <c r="Y30" i="8"/>
  <c r="Y33" i="8"/>
  <c r="Y22" i="8"/>
  <c r="Y41" i="8"/>
  <c r="Y15" i="8"/>
  <c r="Y37" i="8"/>
  <c r="Y28" i="8"/>
  <c r="Y43" i="8"/>
  <c r="Y62" i="8"/>
  <c r="Y65" i="8"/>
  <c r="Y17" i="8"/>
  <c r="Y23" i="8"/>
  <c r="Y42" i="8"/>
  <c r="Y61" i="8"/>
  <c r="Y36" i="8"/>
  <c r="Y51" i="8"/>
  <c r="Y70" i="8"/>
  <c r="Y89" i="8"/>
  <c r="Y64" i="8"/>
  <c r="Y63" i="8"/>
  <c r="Y66" i="8"/>
  <c r="Y85" i="8"/>
  <c r="Y76" i="8"/>
  <c r="Y91" i="8"/>
  <c r="Y110" i="8"/>
  <c r="Y113" i="8"/>
  <c r="Y56" i="8"/>
  <c r="Y71" i="8"/>
  <c r="Y90" i="8"/>
  <c r="Y109" i="8"/>
  <c r="Y84" i="8"/>
  <c r="Y99" i="8"/>
  <c r="Y118" i="8"/>
  <c r="Y112" i="8"/>
  <c r="Y111" i="8"/>
  <c r="Y114" i="8"/>
  <c r="Y133" i="8"/>
  <c r="Y104" i="8"/>
  <c r="Y119" i="8"/>
  <c r="Y132" i="8"/>
  <c r="Y176" i="8"/>
  <c r="AC127" i="67" l="1"/>
  <c r="AC122" i="67"/>
  <c r="AC147" i="67"/>
  <c r="AC118" i="67"/>
  <c r="AC125" i="67"/>
  <c r="AC126" i="67"/>
  <c r="AC121" i="67"/>
  <c r="AC156" i="67"/>
  <c r="AC128" i="67"/>
  <c r="AC160" i="67"/>
  <c r="AC149" i="67"/>
  <c r="AC130" i="67"/>
  <c r="AA163" i="67"/>
  <c r="AB163" i="67"/>
  <c r="AB153" i="67"/>
  <c r="AA153" i="67"/>
  <c r="AC120" i="67"/>
  <c r="AC151" i="67"/>
  <c r="AA159" i="67"/>
  <c r="AB159" i="67"/>
  <c r="AB162" i="67"/>
  <c r="AA162" i="67"/>
  <c r="AA157" i="67"/>
  <c r="AB157" i="67"/>
  <c r="AB150" i="67"/>
  <c r="AA150" i="67"/>
  <c r="AB146" i="67"/>
  <c r="AA146" i="67"/>
  <c r="AB154" i="67"/>
  <c r="AA154" i="67"/>
  <c r="AB158" i="67"/>
  <c r="AA158" i="67"/>
  <c r="AB148" i="67"/>
  <c r="AA148" i="67"/>
  <c r="AB155" i="67"/>
  <c r="AA155" i="67"/>
  <c r="AC161" i="67"/>
  <c r="AC131" i="67"/>
  <c r="AC152" i="67"/>
  <c r="AC124" i="67"/>
  <c r="AC123" i="67"/>
  <c r="AC129" i="67"/>
  <c r="AB144" i="67"/>
  <c r="R144" i="67" s="1"/>
  <c r="AA144" i="67"/>
  <c r="T81" i="67"/>
  <c r="T100" i="67" s="1"/>
  <c r="AA145" i="67"/>
  <c r="AB145" i="67"/>
  <c r="S100" i="67"/>
  <c r="AC113" i="67"/>
  <c r="S113" i="67" s="1"/>
  <c r="S132" i="67" s="1"/>
  <c r="N164" i="67"/>
  <c r="P164" i="67"/>
  <c r="T67" i="67"/>
  <c r="R67" i="67"/>
  <c r="J57" i="9"/>
  <c r="K105" i="2"/>
  <c r="J24" i="10" s="1"/>
  <c r="J40" i="9"/>
  <c r="J50" i="9" s="1"/>
  <c r="J26" i="9"/>
  <c r="J29" i="9" s="1"/>
  <c r="I85" i="12" s="1"/>
  <c r="Y12" i="8"/>
  <c r="K8" i="2"/>
  <c r="J93" i="2"/>
  <c r="I8" i="10"/>
  <c r="G15" i="9"/>
  <c r="F61" i="9"/>
  <c r="G4" i="37"/>
  <c r="G4" i="47"/>
  <c r="G4" i="57"/>
  <c r="G4" i="15"/>
  <c r="G4" i="43"/>
  <c r="G4" i="53"/>
  <c r="G4" i="22"/>
  <c r="G4" i="23"/>
  <c r="G4" i="34"/>
  <c r="G4" i="49"/>
  <c r="G4" i="55"/>
  <c r="G4" i="51"/>
  <c r="G4" i="61"/>
  <c r="G4" i="32"/>
  <c r="G4" i="16"/>
  <c r="G4" i="56"/>
  <c r="G4" i="28"/>
  <c r="G4" i="39"/>
  <c r="G4" i="17"/>
  <c r="G4" i="59"/>
  <c r="G4" i="36"/>
  <c r="G4" i="33"/>
  <c r="G4" i="41"/>
  <c r="G4" i="35"/>
  <c r="G4" i="46"/>
  <c r="G4" i="60"/>
  <c r="G4" i="21"/>
  <c r="G4" i="26"/>
  <c r="G4" i="42"/>
  <c r="G4" i="18"/>
  <c r="G4" i="14"/>
  <c r="G4" i="38"/>
  <c r="G4" i="44"/>
  <c r="G4" i="54"/>
  <c r="G4" i="19"/>
  <c r="G4" i="24"/>
  <c r="G4" i="31"/>
  <c r="G4" i="45"/>
  <c r="G4" i="25"/>
  <c r="G4" i="58"/>
  <c r="G4" i="29"/>
  <c r="G4" i="50"/>
  <c r="G8" i="12"/>
  <c r="G4" i="30"/>
  <c r="G4" i="52"/>
  <c r="G4" i="62"/>
  <c r="G4" i="48"/>
  <c r="G4" i="27"/>
  <c r="G4" i="40"/>
  <c r="G4" i="63"/>
  <c r="G4" i="20"/>
  <c r="H65" i="2" l="1"/>
  <c r="H156" i="2" s="1"/>
  <c r="F33" i="12"/>
  <c r="AC148" i="67"/>
  <c r="AC154" i="67"/>
  <c r="AC150" i="67"/>
  <c r="AC162" i="67"/>
  <c r="AC163" i="67"/>
  <c r="AC146" i="67"/>
  <c r="AC157" i="67"/>
  <c r="AC159" i="67"/>
  <c r="AC155" i="67"/>
  <c r="AC158" i="67"/>
  <c r="AC153" i="67"/>
  <c r="AC144" i="67"/>
  <c r="S144" i="67" s="1"/>
  <c r="AC145" i="67"/>
  <c r="S145" i="67" s="1"/>
  <c r="T113" i="67"/>
  <c r="T132" i="67" s="1"/>
  <c r="J65" i="2" s="1"/>
  <c r="R100" i="67"/>
  <c r="R132" i="67"/>
  <c r="I65" i="2"/>
  <c r="H21" i="10" s="1"/>
  <c r="G33" i="12"/>
  <c r="H4" i="61"/>
  <c r="H4" i="28"/>
  <c r="H4" i="55"/>
  <c r="H4" i="57"/>
  <c r="H4" i="41"/>
  <c r="H4" i="45"/>
  <c r="H4" i="47"/>
  <c r="H4" i="30"/>
  <c r="H4" i="32"/>
  <c r="H4" i="25"/>
  <c r="H4" i="34"/>
  <c r="H4" i="27"/>
  <c r="H4" i="42"/>
  <c r="H4" i="54"/>
  <c r="H4" i="58"/>
  <c r="H8" i="12"/>
  <c r="H4" i="37"/>
  <c r="H4" i="21"/>
  <c r="H4" i="14"/>
  <c r="H4" i="15"/>
  <c r="H4" i="20"/>
  <c r="H4" i="63"/>
  <c r="H4" i="24"/>
  <c r="H4" i="18"/>
  <c r="H4" i="60"/>
  <c r="H4" i="62"/>
  <c r="H4" i="19"/>
  <c r="H4" i="39"/>
  <c r="H4" i="35"/>
  <c r="H4" i="26"/>
  <c r="H4" i="59"/>
  <c r="H4" i="51"/>
  <c r="H4" i="52"/>
  <c r="H4" i="22"/>
  <c r="H4" i="29"/>
  <c r="H4" i="17"/>
  <c r="H4" i="43"/>
  <c r="H4" i="49"/>
  <c r="H4" i="16"/>
  <c r="H4" i="48"/>
  <c r="H4" i="36"/>
  <c r="H4" i="53"/>
  <c r="H4" i="31"/>
  <c r="H4" i="56"/>
  <c r="H4" i="38"/>
  <c r="H4" i="33"/>
  <c r="H4" i="44"/>
  <c r="H4" i="40"/>
  <c r="H4" i="46"/>
  <c r="H4" i="50"/>
  <c r="H4" i="23"/>
  <c r="G58" i="9"/>
  <c r="G18" i="9"/>
  <c r="K93" i="2"/>
  <c r="J8" i="10"/>
  <c r="G21" i="10" l="1"/>
  <c r="G23" i="10" s="1"/>
  <c r="G27" i="10" s="1"/>
  <c r="S164" i="67"/>
  <c r="T144" i="67"/>
  <c r="T145" i="67"/>
  <c r="R164" i="67"/>
  <c r="I156" i="2"/>
  <c r="I160" i="2" s="1"/>
  <c r="I175" i="2" s="1"/>
  <c r="H33" i="12"/>
  <c r="H23" i="10"/>
  <c r="I21" i="10"/>
  <c r="J156" i="2"/>
  <c r="I8" i="12"/>
  <c r="I4" i="63"/>
  <c r="I4" i="28"/>
  <c r="I4" i="50"/>
  <c r="I4" i="60"/>
  <c r="I4" i="23"/>
  <c r="I4" i="46"/>
  <c r="I4" i="56"/>
  <c r="I4" i="21"/>
  <c r="I4" i="26"/>
  <c r="I4" i="38"/>
  <c r="I4" i="48"/>
  <c r="I4" i="62"/>
  <c r="I4" i="19"/>
  <c r="I4" i="27"/>
  <c r="I4" i="53"/>
  <c r="I4" i="49"/>
  <c r="I4" i="59"/>
  <c r="I4" i="34"/>
  <c r="I4" i="45"/>
  <c r="I4" i="55"/>
  <c r="I4" i="31"/>
  <c r="I4" i="42"/>
  <c r="I4" i="52"/>
  <c r="I4" i="20"/>
  <c r="I4" i="36"/>
  <c r="I4" i="15"/>
  <c r="I4" i="47"/>
  <c r="I4" i="24"/>
  <c r="I4" i="35"/>
  <c r="I4" i="18"/>
  <c r="I4" i="39"/>
  <c r="I4" i="33"/>
  <c r="I4" i="44"/>
  <c r="I4" i="58"/>
  <c r="I4" i="30"/>
  <c r="I4" i="41"/>
  <c r="I4" i="54"/>
  <c r="I4" i="25"/>
  <c r="I4" i="37"/>
  <c r="I4" i="51"/>
  <c r="I4" i="57"/>
  <c r="I4" i="22"/>
  <c r="I4" i="32"/>
  <c r="I4" i="14"/>
  <c r="I4" i="43"/>
  <c r="I4" i="61"/>
  <c r="I4" i="17"/>
  <c r="I4" i="29"/>
  <c r="I4" i="40"/>
  <c r="I4" i="16"/>
  <c r="H160" i="2"/>
  <c r="H175" i="2" s="1"/>
  <c r="H15" i="9"/>
  <c r="G61" i="9"/>
  <c r="F17" i="66" s="1"/>
  <c r="F25" i="66" s="1"/>
  <c r="F32" i="66" l="1"/>
  <c r="F36" i="66" s="1"/>
  <c r="F43" i="12"/>
  <c r="T164" i="67"/>
  <c r="I33" i="12" s="1"/>
  <c r="F43" i="66"/>
  <c r="G29" i="10"/>
  <c r="F41" i="12" s="1"/>
  <c r="H27" i="10"/>
  <c r="H29" i="10" s="1"/>
  <c r="G41" i="12" s="1"/>
  <c r="I23" i="10"/>
  <c r="J160" i="2"/>
  <c r="J175" i="2" s="1"/>
  <c r="H58" i="9"/>
  <c r="H18" i="9"/>
  <c r="F42" i="12" l="1"/>
  <c r="F39" i="12"/>
  <c r="K65" i="2"/>
  <c r="K156" i="2" s="1"/>
  <c r="K160" i="2" s="1"/>
  <c r="K175" i="2" s="1"/>
  <c r="H42" i="10"/>
  <c r="G32" i="66" s="1"/>
  <c r="G36" i="66" s="1"/>
  <c r="G42" i="10"/>
  <c r="I27" i="10"/>
  <c r="I29" i="10" s="1"/>
  <c r="H41" i="12" s="1"/>
  <c r="I15" i="9"/>
  <c r="H61" i="9"/>
  <c r="G17" i="66" s="1"/>
  <c r="G42" i="12" l="1"/>
  <c r="J21" i="10"/>
  <c r="J23" i="10" s="1"/>
  <c r="J27" i="10" s="1"/>
  <c r="J29" i="10" s="1"/>
  <c r="I42" i="10"/>
  <c r="H32" i="66" s="1"/>
  <c r="H36" i="66" s="1"/>
  <c r="G43" i="66"/>
  <c r="G22" i="66" s="1"/>
  <c r="I58" i="9"/>
  <c r="I18" i="9"/>
  <c r="G39" i="12" l="1"/>
  <c r="J42" i="10"/>
  <c r="I32" i="66" s="1"/>
  <c r="I36" i="66" s="1"/>
  <c r="I41" i="12"/>
  <c r="H42" i="12"/>
  <c r="G23" i="66"/>
  <c r="G40" i="12" s="1"/>
  <c r="J15" i="9"/>
  <c r="I61" i="9"/>
  <c r="H17" i="66" s="1"/>
  <c r="H43" i="66"/>
  <c r="H39" i="12" s="1"/>
  <c r="I42" i="12" l="1"/>
  <c r="G25" i="66"/>
  <c r="G43" i="12" s="1"/>
  <c r="I43" i="66"/>
  <c r="I39" i="12" s="1"/>
  <c r="J58" i="9"/>
  <c r="J18" i="9"/>
  <c r="H22" i="66"/>
  <c r="H23" i="66" s="1"/>
  <c r="H40" i="12" s="1"/>
  <c r="H25" i="66" l="1"/>
  <c r="H43" i="12" s="1"/>
  <c r="J61" i="9"/>
  <c r="I17" i="66" l="1"/>
  <c r="I22" i="66" l="1"/>
  <c r="I23" i="66" s="1"/>
  <c r="I40" i="12" s="1"/>
  <c r="I25" i="66" l="1"/>
  <c r="I43" i="12" s="1"/>
</calcChain>
</file>

<file path=xl/comments1.xml><?xml version="1.0" encoding="utf-8"?>
<comments xmlns="http://schemas.openxmlformats.org/spreadsheetml/2006/main">
  <authors>
    <author>Keizer</author>
    <author>Goedhart, R.</author>
  </authors>
  <commentList>
    <comment ref="D20" authorId="0" shapeId="0">
      <text>
        <r>
          <rPr>
            <sz val="9"/>
            <color indexed="81"/>
            <rFont val="Tahoma"/>
            <family val="2"/>
          </rPr>
          <t xml:space="preserve">
Met ingang van 1 januari 2013 wordt bekostiging vanuit het SWV ook als Rijksbekostiging gezien.</t>
        </r>
      </text>
    </comment>
    <comment ref="D111" authorId="1" shapeId="0">
      <text>
        <r>
          <rPr>
            <sz val="8"/>
            <color indexed="81"/>
            <rFont val="Tahoma"/>
            <family val="2"/>
          </rPr>
          <t xml:space="preserve">wordt ontleend aan het werkblad mop
</t>
        </r>
      </text>
    </comment>
  </commentList>
</comments>
</file>

<file path=xl/comments2.xml><?xml version="1.0" encoding="utf-8"?>
<comments xmlns="http://schemas.openxmlformats.org/spreadsheetml/2006/main">
  <authors>
    <author>Reinier Goedhart</author>
  </authors>
  <commentList>
    <comment ref="D11" authorId="0" shapeId="0">
      <text>
        <r>
          <rPr>
            <sz val="8"/>
            <color indexed="81"/>
            <rFont val="Tahoma"/>
            <family val="2"/>
          </rPr>
          <t xml:space="preserve">
Dit is een optelsom van de waarde van de activa per 1 januari plus de waarde van de activa vanuit de eerste waardering per 1 januari. Deze gegevens kunt u o.a. uit uw jaarrekening halen. 
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Keizer</author>
  </authors>
  <commentList>
    <comment ref="D14" authorId="0" shapeId="0">
      <text>
        <r>
          <rPr>
            <b/>
            <sz val="8"/>
            <color indexed="81"/>
            <rFont val="Tahoma"/>
            <family val="2"/>
          </rPr>
          <t xml:space="preserve"> 
</t>
        </r>
        <r>
          <rPr>
            <sz val="10"/>
            <color indexed="81"/>
            <rFont val="Tahoma"/>
            <family val="2"/>
          </rPr>
          <t>Op basis van de gegevens van de verschillende modellen (werkblad activa-overzicht) in te vullen</t>
        </r>
      </text>
    </comment>
    <comment ref="D38" authorId="1" shapeId="0">
      <text>
        <r>
          <rPr>
            <sz val="9"/>
            <color indexed="81"/>
            <rFont val="Tahoma"/>
            <family val="2"/>
          </rPr>
          <t xml:space="preserve">
Bijvoorbeeld de voorziening voor jubilea.</t>
        </r>
      </text>
    </comment>
  </commentList>
</comments>
</file>

<file path=xl/comments4.xml><?xml version="1.0" encoding="utf-8"?>
<comments xmlns="http://schemas.openxmlformats.org/spreadsheetml/2006/main">
  <authors>
    <author>Goedhart, R.</author>
  </authors>
  <commentList>
    <comment ref="G8" authorId="0" shapeId="0">
      <text>
        <r>
          <rPr>
            <sz val="10"/>
            <color indexed="81"/>
            <rFont val="Tahoma"/>
            <family val="2"/>
          </rPr>
          <t xml:space="preserve">
Kunt u vinden op de beschikking per school</t>
        </r>
      </text>
    </comment>
    <comment ref="H8" authorId="0" shapeId="0">
      <text>
        <r>
          <rPr>
            <sz val="10"/>
            <color indexed="81"/>
            <rFont val="Tahoma"/>
            <family val="2"/>
          </rPr>
          <t xml:space="preserve">
Kunt u vinden op de beschikking per school</t>
        </r>
      </text>
    </comment>
    <comment ref="R8" authorId="0" shapeId="0">
      <text>
        <r>
          <rPr>
            <sz val="10"/>
            <color indexed="81"/>
            <rFont val="Tahoma"/>
            <family val="2"/>
          </rPr>
          <t xml:space="preserve">
Kunt u vinden op de beschikking per school</t>
        </r>
      </text>
    </comment>
    <comment ref="S8" authorId="0" shapeId="0">
      <text>
        <r>
          <rPr>
            <sz val="10"/>
            <color indexed="81"/>
            <rFont val="Tahoma"/>
            <family val="2"/>
          </rPr>
          <t xml:space="preserve">
Kunt u vinden op de beschikking per school</t>
        </r>
      </text>
    </comment>
  </commentList>
</comments>
</file>

<file path=xl/comments5.xml><?xml version="1.0" encoding="utf-8"?>
<comments xmlns="http://schemas.openxmlformats.org/spreadsheetml/2006/main">
  <authors>
    <author>Bé Keizer</author>
  </authors>
  <commentList>
    <comment ref="A77" authorId="0" shapeId="0">
      <text>
        <r>
          <rPr>
            <b/>
            <sz val="9"/>
            <color indexed="81"/>
            <rFont val="Tahoma"/>
            <family val="2"/>
          </rPr>
          <t xml:space="preserve">
Dit opslagpercentage voor de WG-lasten is sterk afhankelijk van de specifieke situatie op het bestuurskantoor. Daarom wordt geadviseerd om dit percentage aan de hand van de eigen gegevens van het bestuurskantoor vast te stellen.</t>
        </r>
      </text>
    </comment>
  </commentList>
</comments>
</file>

<file path=xl/sharedStrings.xml><?xml version="1.0" encoding="utf-8"?>
<sst xmlns="http://schemas.openxmlformats.org/spreadsheetml/2006/main" count="3159" uniqueCount="326">
  <si>
    <t>Financiële baten</t>
  </si>
  <si>
    <t>Financiële lasten</t>
  </si>
  <si>
    <t>Overige baten</t>
  </si>
  <si>
    <t>Afschrijvingen</t>
  </si>
  <si>
    <t>Huisvestingslasten</t>
  </si>
  <si>
    <t xml:space="preserve">aantal leerlingen onderbouw </t>
  </si>
  <si>
    <t xml:space="preserve">aantal leerlingen bovenbouw </t>
  </si>
  <si>
    <t>aantal gewichtsleerlingen</t>
  </si>
  <si>
    <t>schooljaar</t>
  </si>
  <si>
    <t>brinnummer</t>
  </si>
  <si>
    <t>DA</t>
  </si>
  <si>
    <t>DB</t>
  </si>
  <si>
    <t>DBuit</t>
  </si>
  <si>
    <t>DC</t>
  </si>
  <si>
    <t>DCuit</t>
  </si>
  <si>
    <t>DD</t>
  </si>
  <si>
    <t>DE</t>
  </si>
  <si>
    <t>AA</t>
  </si>
  <si>
    <t>AB</t>
  </si>
  <si>
    <t>AC</t>
  </si>
  <si>
    <t>AD</t>
  </si>
  <si>
    <t>AE</t>
  </si>
  <si>
    <t>LA</t>
  </si>
  <si>
    <t>LB</t>
  </si>
  <si>
    <t>LC</t>
  </si>
  <si>
    <t>LD</t>
  </si>
  <si>
    <t>LE</t>
  </si>
  <si>
    <t>LIOa</t>
  </si>
  <si>
    <t>LIOb</t>
  </si>
  <si>
    <t>overige overheidsbijdragen</t>
  </si>
  <si>
    <t>overige baten</t>
  </si>
  <si>
    <t>afschrijvingen</t>
  </si>
  <si>
    <t>huisvestingslasten</t>
  </si>
  <si>
    <t>financiële baten</t>
  </si>
  <si>
    <t>financiële lasten</t>
  </si>
  <si>
    <t>overgedragen budget aan bestuur/ personeel</t>
  </si>
  <si>
    <t>overgedragen budget aan bestuur/ materieel</t>
  </si>
  <si>
    <t>investeringen t.l.v. school</t>
  </si>
  <si>
    <t>groot onderhoud t.l.v. school</t>
  </si>
  <si>
    <t>laatste wijziging</t>
  </si>
  <si>
    <t>totaal</t>
  </si>
  <si>
    <t>naam</t>
  </si>
  <si>
    <t>Lasten personeelsbeleid</t>
  </si>
  <si>
    <t xml:space="preserve">totaal </t>
  </si>
  <si>
    <t>Gebouwen en terreinen</t>
  </si>
  <si>
    <t>Inventaris en apparatuur</t>
  </si>
  <si>
    <t>Leermiddelen PO</t>
  </si>
  <si>
    <t>Overige materiële vaste activa</t>
  </si>
  <si>
    <t>jaar van</t>
  </si>
  <si>
    <t xml:space="preserve">laatste </t>
  </si>
  <si>
    <t>aanschaf</t>
  </si>
  <si>
    <t>per jaar</t>
  </si>
  <si>
    <t>activagroep</t>
  </si>
  <si>
    <t>omschrijving</t>
  </si>
  <si>
    <t>aanschafprijs</t>
  </si>
  <si>
    <t>afschrijvings-</t>
  </si>
  <si>
    <t>beslisregel</t>
  </si>
  <si>
    <t>afschrijving</t>
  </si>
  <si>
    <t>waarde per 01/01</t>
  </si>
  <si>
    <t>termijn</t>
  </si>
  <si>
    <t>investering</t>
  </si>
  <si>
    <t>Investeringen</t>
  </si>
  <si>
    <t xml:space="preserve">totaal afschrijvingen </t>
  </si>
  <si>
    <t>werkelijke stand  per 01-01</t>
  </si>
  <si>
    <t>onttrekking/ aanschaf</t>
  </si>
  <si>
    <t>stand voorziening  per 31/12</t>
  </si>
  <si>
    <t>teldatum</t>
  </si>
  <si>
    <t>versie</t>
  </si>
  <si>
    <t>schaal</t>
  </si>
  <si>
    <t>meerh sbo DB10</t>
  </si>
  <si>
    <t>meerh sbo DB11</t>
  </si>
  <si>
    <t>meerh sbo DCuit15</t>
  </si>
  <si>
    <t>MEERJARENINVESTERINGSPLAN (MIP) T.L.V. BESTUURSKANTOOR</t>
  </si>
  <si>
    <t>aantal leerlingen bas</t>
  </si>
  <si>
    <t>aantal leerlingen sbo</t>
  </si>
  <si>
    <t>MEERJAREN EXPLOITATIEBEGROTING BESTUURSKANTOOR</t>
  </si>
  <si>
    <t>totaal budget personeel in fpe LA (bas)</t>
  </si>
  <si>
    <t>totaal lasten personeel in fpe LA (bas)</t>
  </si>
  <si>
    <t>nog te besteden in fpe LA (bas)</t>
  </si>
  <si>
    <t>totaal budget personeel in fpe LB (sbo)</t>
  </si>
  <si>
    <t>totaal lasten personeel in fpe LB (sbo)</t>
  </si>
  <si>
    <t>nog te besteden in fpe LB (sbo)</t>
  </si>
  <si>
    <t>Het model is beveiligd met het wachtwoord:</t>
  </si>
  <si>
    <t>Desgewenst kunt u het model dus aanpassen, maar kennis van Excel is dan wel vereist.</t>
  </si>
  <si>
    <t>De invoer bij de aangegeven cellen spreekt voor zich. Voor een juiste begroting moeten de witte cellen worden ingevuld.</t>
  </si>
  <si>
    <t xml:space="preserve">In de gele cellen doet het model middels een formule een voorstel (veelal uitgaand van een situatie van krimp noch groei). Deze </t>
  </si>
  <si>
    <t>Meerjarenonderhoudsplan (mop)</t>
  </si>
  <si>
    <t>Meerjaren investeringsplan (mip)</t>
  </si>
  <si>
    <t>Tabellen</t>
  </si>
  <si>
    <t>Nadere informatie</t>
  </si>
  <si>
    <t>Hebt u vragen of opmerkingen, adviezen enzovoorts over dit instrument dan zijn we daar nieuwsgierig naar:</t>
  </si>
  <si>
    <t>In dit werkblad worden de afschrijvingen bepaald die ten laste van de (materiële) exploitatie van het bestuurskantoor worden gebracht</t>
  </si>
  <si>
    <t xml:space="preserve">Dit werkblad geeft een overzicht van alle baten en lasten van het bestuurskantoor per schooljaar.  </t>
  </si>
  <si>
    <t>Werkblad 1, 2, 3 e.v.</t>
  </si>
  <si>
    <t>Hierna de kanttekeningen bij die invoer waar dat nodig is.</t>
  </si>
  <si>
    <t>Dit kan dus beschouwd worden als het gemiddelde van alle scholen.</t>
  </si>
  <si>
    <t>rechtermuisknop aan te klikken en via 'naam wijzigen' de gewenste omschrijving op te geven.</t>
  </si>
  <si>
    <t>Dbuit</t>
  </si>
  <si>
    <t>Procedure</t>
  </si>
  <si>
    <t>Stand voorziening onderhoud per 01-01</t>
  </si>
  <si>
    <t>Onttrekking</t>
  </si>
  <si>
    <t>- meubilair</t>
  </si>
  <si>
    <t>- ICT</t>
  </si>
  <si>
    <t>investeringen (totaal)</t>
  </si>
  <si>
    <t>onttrekking groot onderhoud (totaal)</t>
  </si>
  <si>
    <t>aanltal cumi leerlingen sbo</t>
  </si>
  <si>
    <t>aantal cumi leerlingen sbo</t>
  </si>
  <si>
    <t>Meerjarenexploitatiebegroting (begr bk)</t>
  </si>
  <si>
    <t xml:space="preserve">In dit werkblad worden de dotaties en onttrekkingen opgenomen. De dotaties gaan ten ten laste van het materieel budget (huisvestingslasten / </t>
  </si>
  <si>
    <t xml:space="preserve">dotatie groot onderhoud) van het bestuurskantoor. Wanneer u een meerjaren onderhoudsplan heeft laten opstellen, kunt u de verwachte toekomstige </t>
  </si>
  <si>
    <t>Dit werkblad geeft een overzicht van hetgeen is ingevuld in het werkblad mip.</t>
  </si>
  <si>
    <t>Waarde activa per 01-01</t>
  </si>
  <si>
    <t>Waarde activa per 31-12</t>
  </si>
  <si>
    <t>KENGETALLEN BESTUUR</t>
  </si>
  <si>
    <t>VOORZIENING GROOT ONDERHOUD T.L.V. BESTUURSKANTOOR</t>
  </si>
  <si>
    <t>ACTIVAOVERZICHT BESTUURSKANTOOR</t>
  </si>
  <si>
    <t xml:space="preserve">Dotatie vanuit exploitatie </t>
  </si>
  <si>
    <t>Leerlingentelling (situatie 1 oktober t-1)</t>
  </si>
  <si>
    <t>basisschool</t>
  </si>
  <si>
    <t>speciale basisschool</t>
  </si>
  <si>
    <t>kalenderjaar</t>
  </si>
  <si>
    <t>Overige OCW- subsidies</t>
  </si>
  <si>
    <t>Activa (act)</t>
  </si>
  <si>
    <t>Overgedragen budget personeel</t>
  </si>
  <si>
    <t>Overgedragen budget materieel</t>
  </si>
  <si>
    <t>Vaste voet GPL basisschool</t>
  </si>
  <si>
    <t>Leeftijdsafhankelijk bedrag basisschool</t>
  </si>
  <si>
    <t>onttrekkingen daaraan ontlenen.</t>
  </si>
  <si>
    <t xml:space="preserve">Dit werkblad geeft een overzicht van alle baten en lasten van het totale bestuur per kalenderjaar. </t>
  </si>
  <si>
    <t>Keuze voor gebruik GPL van bestuur</t>
  </si>
  <si>
    <t>Overige lasten</t>
  </si>
  <si>
    <t>baten werk in opdracht van derden</t>
  </si>
  <si>
    <t>Overige overheidsbijdragen en -subsidies</t>
  </si>
  <si>
    <t>Lasten totaal</t>
  </si>
  <si>
    <t>Financiële baten en lasten</t>
  </si>
  <si>
    <t xml:space="preserve">Saldo financiële baten en lasten </t>
  </si>
  <si>
    <t>Resultaat</t>
  </si>
  <si>
    <t>college-, cursus-, les- en examengelden</t>
  </si>
  <si>
    <t>College-, cursus-, les- en examengelden</t>
  </si>
  <si>
    <t>Baten werk in opdracht van derden</t>
  </si>
  <si>
    <t>Baten</t>
  </si>
  <si>
    <t>Lasten</t>
  </si>
  <si>
    <t xml:space="preserve">Saldo baten en lasten </t>
  </si>
  <si>
    <t>STAAT VAN BATEN EN LASTEN</t>
  </si>
  <si>
    <t>overgedragen budget aan bestuur/ personeelsbeleid</t>
  </si>
  <si>
    <t>Overgedragen budget personeelsbeleid</t>
  </si>
  <si>
    <t>grootboeknr.</t>
  </si>
  <si>
    <t>Baten totaal</t>
  </si>
  <si>
    <t>Saldo baten en lasten</t>
  </si>
  <si>
    <t>Landelijke GPL BAS</t>
  </si>
  <si>
    <t>Landelijke GPL SBO</t>
  </si>
  <si>
    <t>Balans (tot)</t>
  </si>
  <si>
    <t>Staat van baten en lasten (begr tot)</t>
  </si>
  <si>
    <t xml:space="preserve">Men kan dit desgewenst weer herleiden per school door de kosten van het bestuurskantoor per leerling, toe te voegen aan het berekende bedrag </t>
  </si>
  <si>
    <t>per leerling van de afzonderlijke school.</t>
  </si>
  <si>
    <t>MEERJARENBALANS BESTUUR</t>
  </si>
  <si>
    <t>Vaste activa</t>
  </si>
  <si>
    <t>Vlottende activa</t>
  </si>
  <si>
    <t>Eigen vermogen</t>
  </si>
  <si>
    <t>bestemmingsreserve 1</t>
  </si>
  <si>
    <t>bestemmingsreserve 2</t>
  </si>
  <si>
    <t>bestemmingsreserve 3</t>
  </si>
  <si>
    <t>Vreemd vermogen</t>
  </si>
  <si>
    <t>Financiële kengetallen bestuur</t>
  </si>
  <si>
    <t>Solvabiliteit 1</t>
  </si>
  <si>
    <t>Liquiditeit</t>
  </si>
  <si>
    <t>Rentabiiliteit</t>
  </si>
  <si>
    <t>Weerstandsvermogen</t>
  </si>
  <si>
    <t>Salarissen en sociale lasten</t>
  </si>
  <si>
    <t xml:space="preserve">Rijksbijdragen OCW </t>
  </si>
  <si>
    <t>Normatieve rijksbijdragen OCW (via scholen)</t>
  </si>
  <si>
    <t>Ouderbijdragen</t>
  </si>
  <si>
    <t>Sponsoring</t>
  </si>
  <si>
    <t>Algemene reserve</t>
  </si>
  <si>
    <t>Het is hier mogelijk de balans van de gehele organisatie vast te stellen. Alleen die gegevens worden automatisch ingevoerd die mogelijk zijn.</t>
  </si>
  <si>
    <t>Bestuurs GGL Leraren basisschool</t>
  </si>
  <si>
    <t>Bestuurs GPL Leraren basisschool</t>
  </si>
  <si>
    <t>Vaste voet GPL SBO</t>
  </si>
  <si>
    <t>Leeftijdsafhankelijk bedrag SBO</t>
  </si>
  <si>
    <t>Bestuurs GGL Leraren SBO</t>
  </si>
  <si>
    <t>Bestuurs GPL Leraren SBO</t>
  </si>
  <si>
    <t>Salaristabel</t>
  </si>
  <si>
    <t>schaal / regel</t>
  </si>
  <si>
    <t>regels</t>
  </si>
  <si>
    <t>ID1</t>
  </si>
  <si>
    <t>ID2</t>
  </si>
  <si>
    <t>ID3</t>
  </si>
  <si>
    <t>meerh bas DA11</t>
  </si>
  <si>
    <t>meerh sbo DC13</t>
  </si>
  <si>
    <t xml:space="preserve"> </t>
  </si>
  <si>
    <t>LOONKOSTEN BESTUURSKANTOOR</t>
  </si>
  <si>
    <t>situatie per</t>
  </si>
  <si>
    <t xml:space="preserve">Persoonsgegevens </t>
  </si>
  <si>
    <t>dienst</t>
  </si>
  <si>
    <t>trede</t>
  </si>
  <si>
    <t xml:space="preserve">salaris </t>
  </si>
  <si>
    <t>WTF</t>
  </si>
  <si>
    <t>loonkosten</t>
  </si>
  <si>
    <t>kosten</t>
  </si>
  <si>
    <t>diensttijd</t>
  </si>
  <si>
    <t xml:space="preserve">jaren </t>
  </si>
  <si>
    <t>(maand)</t>
  </si>
  <si>
    <t>leeftijd</t>
  </si>
  <si>
    <t>werkgeverslasten</t>
  </si>
  <si>
    <t>2014/15</t>
  </si>
  <si>
    <t>totaal lasten personeel bestuurskantoor in geld</t>
  </si>
  <si>
    <t>Functiebouwwerk op scholen in WTF</t>
  </si>
  <si>
    <t>Voor het bepalen van kosten van het personeel op het bestuurskantoor is nu gekozen voor het berekenen van de loonkosten in geld.</t>
  </si>
  <si>
    <t xml:space="preserve">Deze keuze is gemaakt omdat de samenstelling van het personeelsbestand op het bestuuurskantoor sterk kan varieren in functies, in schalen </t>
  </si>
  <si>
    <t>Loon (bk)</t>
  </si>
  <si>
    <t>poraad</t>
  </si>
  <si>
    <t xml:space="preserve">Personele lasten </t>
  </si>
  <si>
    <t>geboorte</t>
  </si>
  <si>
    <t>1. Voer per jaar de bestedingen in bij "Onttrekking" die op grond van een recent meerjarenonderhoudsplan (MOP) worden voorgesteld.</t>
  </si>
  <si>
    <t xml:space="preserve">Activa totaal </t>
  </si>
  <si>
    <t>Passiva totaal</t>
  </si>
  <si>
    <t>Kapitalisatiefactor</t>
  </si>
  <si>
    <t>Activa</t>
  </si>
  <si>
    <t>Passiva</t>
  </si>
  <si>
    <t>nee</t>
  </si>
  <si>
    <t>2015/16</t>
  </si>
  <si>
    <t xml:space="preserve">Dotatie groot onderhoud </t>
  </si>
  <si>
    <t>In het werkblad tabellen (tab) daarentegen zijn de gele velden de eventueel te wijzigen cellen.</t>
  </si>
  <si>
    <t xml:space="preserve">in regelnummers en leeftijd. De ratio voor de omrekening naar FPE is ook daarom niet aanwezig op een bestuurskantoor. </t>
  </si>
  <si>
    <t>Ook worden hier de financiele kengetallen berekend.</t>
  </si>
  <si>
    <t>Kengetallen (ken)</t>
  </si>
  <si>
    <t xml:space="preserve">Het nummer van de tabbladen kunt u wijzigen in de naam of het Brinnummer van de betreffende school. Dit kan eenvoudig door het tabblad met de </t>
  </si>
  <si>
    <t>Dotatie voorziening jubilea</t>
  </si>
  <si>
    <t>www. poraad.nl</t>
  </si>
  <si>
    <t>2. Verdeel de dotatielasten gelijkmatig over de jaren heen (egalisatie van kosten) op zo'n manier dat deze voorziening nooit negatief zal uitvallen.</t>
  </si>
  <si>
    <t>brinnr</t>
  </si>
  <si>
    <t>naam  van de school</t>
  </si>
  <si>
    <t>som</t>
  </si>
  <si>
    <t>GGL</t>
  </si>
  <si>
    <t>betrekkingsomvang</t>
  </si>
  <si>
    <t>www.poraad.nl</t>
  </si>
  <si>
    <t>2016/17</t>
  </si>
  <si>
    <t xml:space="preserve">Baten en lasten </t>
  </si>
  <si>
    <t>3.1 Rijksbijdragen OCW</t>
  </si>
  <si>
    <t>3.2 Overige overheidsbijdragen en -subsidies</t>
  </si>
  <si>
    <t>3.3 College-, cursus-, les- en examengelden</t>
  </si>
  <si>
    <t>3.4 Baten werk in opdracht van derden</t>
  </si>
  <si>
    <t>3.5 Overige baten</t>
  </si>
  <si>
    <t>4.1 Personeelslasten</t>
  </si>
  <si>
    <t>4.2 Afschrijvingen</t>
  </si>
  <si>
    <t>4.3 Huisvestingslasten</t>
  </si>
  <si>
    <t>4.4 Overige lasten</t>
  </si>
  <si>
    <t>5.1 Financiële baten</t>
  </si>
  <si>
    <t>5.2 Financiële lasten</t>
  </si>
  <si>
    <t>Saldo financiële baten en lasten</t>
  </si>
  <si>
    <t>jubilea</t>
  </si>
  <si>
    <t xml:space="preserve">Voorzieningen </t>
  </si>
  <si>
    <t xml:space="preserve">Kortlopende schulden </t>
  </si>
  <si>
    <t>Langlopende schulden</t>
  </si>
  <si>
    <t xml:space="preserve">Materiële vaste activa </t>
  </si>
  <si>
    <t>Financiële vaste activa</t>
  </si>
  <si>
    <t xml:space="preserve">Voorraden </t>
  </si>
  <si>
    <t>Vorderingen</t>
  </si>
  <si>
    <t>Effecten (&lt; 1 jaar)</t>
  </si>
  <si>
    <t xml:space="preserve">Liquide middelen </t>
  </si>
  <si>
    <t>Immateriële vaste activa</t>
  </si>
  <si>
    <t xml:space="preserve">naam school </t>
  </si>
  <si>
    <t>rijksbijdrage OCW</t>
  </si>
  <si>
    <t>salarissen en sociale lasten</t>
  </si>
  <si>
    <t>lasten personeeelsbeleid</t>
  </si>
  <si>
    <t>overige lasten</t>
  </si>
  <si>
    <t>datum</t>
  </si>
  <si>
    <t>2017/18</t>
  </si>
  <si>
    <t>Landelijke GPL (V)SO</t>
  </si>
  <si>
    <t>Vaste voet GPL (V)SO</t>
  </si>
  <si>
    <t>Leeftijdsafhankelijk bedrag (V)SO</t>
  </si>
  <si>
    <t>Bestuurs GGL Leraren (V)SO</t>
  </si>
  <si>
    <t>Bestuurs GPL Leraren (V)SO</t>
  </si>
  <si>
    <t>Groeiregeling</t>
  </si>
  <si>
    <t xml:space="preserve">onder Start/opmaak/Beveiliging/Blad beveiligen. </t>
  </si>
  <si>
    <t>cellen zijn niet overschrijfbaar / beveiligd, tenzij de beveiliging wordt verwijderd. De overige cellen zijn beveiligd met een wachtwoord.</t>
  </si>
  <si>
    <t>desbetreffende meerjarenbegrotingen.</t>
  </si>
  <si>
    <t xml:space="preserve">worden gesommeerd waardoor een totaaloverzicht op bestuursniveau ontstaat. Desgewenst kan een bestuur besluiten het te beperken </t>
  </si>
  <si>
    <t>2018/19</t>
  </si>
  <si>
    <t xml:space="preserve">Hiervoor is het vereist dat alle investeringen vanaf 1 januari 2006, voor zover nog niet volledig afgeschreven, en de toekomstige investeringen </t>
  </si>
  <si>
    <t>(tenminste vijf jaren) in kaart worden gebracht.</t>
  </si>
  <si>
    <t>2019/20</t>
  </si>
  <si>
    <t>vanuit samenwerkingsverband passend onderwijs</t>
  </si>
  <si>
    <r>
      <t xml:space="preserve">Afschrijvingen (vanuit </t>
    </r>
    <r>
      <rPr>
        <b/>
        <u/>
        <sz val="10"/>
        <color theme="1" tint="0.34998626667073579"/>
        <rFont val="Calibri"/>
        <family val="2"/>
      </rPr>
      <t>eerste waardering</t>
    </r>
    <r>
      <rPr>
        <b/>
        <sz val="10"/>
        <color theme="1" tint="0.34998626667073579"/>
        <rFont val="Calibri"/>
        <family val="2"/>
      </rPr>
      <t>)</t>
    </r>
  </si>
  <si>
    <t>bsn</t>
  </si>
  <si>
    <t>werkg. ln</t>
  </si>
  <si>
    <t>budget</t>
  </si>
  <si>
    <t>bijz.budget</t>
  </si>
  <si>
    <t>overgangs-</t>
  </si>
  <si>
    <t>duurz.inzet.</t>
  </si>
  <si>
    <t>oudere wn</t>
  </si>
  <si>
    <t>regel. bapo</t>
  </si>
  <si>
    <t>inzetbaarh.</t>
  </si>
  <si>
    <t>nn</t>
  </si>
  <si>
    <t>start.leerkr</t>
  </si>
  <si>
    <t>zonder</t>
  </si>
  <si>
    <t xml:space="preserve">met </t>
  </si>
  <si>
    <t>eigen bijdr</t>
  </si>
  <si>
    <t>werkgeverslasten bij opname verlof</t>
  </si>
  <si>
    <t>eigen bijdrage verlof (dir, op en oop &gt;8)</t>
  </si>
  <si>
    <t>Duurzame inzetbaarheid (in uren)</t>
  </si>
  <si>
    <t>Loonkosten (incl. werkgeverslasten)</t>
  </si>
  <si>
    <t xml:space="preserve">uren </t>
  </si>
  <si>
    <t xml:space="preserve">kn. duurzame </t>
  </si>
  <si>
    <t>loonkn. uur</t>
  </si>
  <si>
    <t>werkg.ln.</t>
  </si>
  <si>
    <t>excl.duurz.inz</t>
  </si>
  <si>
    <t>excl. wg.ln</t>
  </si>
  <si>
    <t>incl. wg.ln</t>
  </si>
  <si>
    <t>per uur</t>
  </si>
  <si>
    <t xml:space="preserve">Loonkosten </t>
  </si>
  <si>
    <t>In dit werkblad wordt per werknemer van het bestuurskantoor de lasten in € berekend. Daarbij worden de salarisschalen gehanteerd en geen FPE's</t>
  </si>
  <si>
    <t>2020/21</t>
  </si>
  <si>
    <t>Handleiding bij Sommatiemodel FPE 2016</t>
  </si>
  <si>
    <r>
      <t xml:space="preserve">In deze applicatie kunnen de uitkomsten van de </t>
    </r>
    <r>
      <rPr>
        <b/>
        <sz val="10"/>
        <rFont val="Calibri"/>
        <family val="2"/>
      </rPr>
      <t>meerjarenbegroting FPE  bas 2016 en sbo 2016</t>
    </r>
  </si>
  <si>
    <r>
      <t xml:space="preserve">In deze werkbladen moeten de aangegeven gedeelten uit de werkbladen 'som' vanuit de </t>
    </r>
    <r>
      <rPr>
        <b/>
        <sz val="10"/>
        <rFont val="Calibri"/>
        <family val="2"/>
      </rPr>
      <t>meerjarenbegroting FPE bas 2016,</t>
    </r>
    <r>
      <rPr>
        <sz val="10"/>
        <rFont val="Calibri"/>
        <family val="2"/>
      </rPr>
      <t xml:space="preserve"> de </t>
    </r>
    <r>
      <rPr>
        <b/>
        <sz val="10"/>
        <rFont val="Calibri"/>
        <family val="2"/>
      </rPr>
      <t xml:space="preserve">meerjarenbegroting </t>
    </r>
  </si>
  <si>
    <t>2021/22</t>
  </si>
  <si>
    <t xml:space="preserve">r.goedhart@poraad.nl </t>
  </si>
  <si>
    <t xml:space="preserve">Reinier Goedhart, e-mail: </t>
  </si>
  <si>
    <r>
      <rPr>
        <b/>
        <sz val="10"/>
        <rFont val="Calibri"/>
        <family val="2"/>
      </rPr>
      <t>FPE sbo 2016</t>
    </r>
    <r>
      <rPr>
        <sz val="10"/>
        <rFont val="Calibri"/>
        <family val="2"/>
      </rPr>
      <t xml:space="preserve"> worden geplakt. De procedure hierbij staat beschreven in het werkblad 'som' van de </t>
    </r>
  </si>
  <si>
    <t>eigen bijdrage verlof (oop&lt;=8))</t>
  </si>
  <si>
    <r>
      <t xml:space="preserve">Deze versie is bijgesteld met de gegevens GPL van de Regeling bekostiging personeel PO </t>
    </r>
    <r>
      <rPr>
        <b/>
        <sz val="10"/>
        <rFont val="Calibri"/>
        <family val="2"/>
      </rPr>
      <t xml:space="preserve">2015-2016 </t>
    </r>
    <r>
      <rPr>
        <sz val="10"/>
        <rFont val="Calibri"/>
        <family val="2"/>
      </rPr>
      <t>van 15 oktober</t>
    </r>
    <r>
      <rPr>
        <b/>
        <sz val="10"/>
        <rFont val="Calibri"/>
        <family val="2"/>
      </rPr>
      <t xml:space="preserve"> 2015</t>
    </r>
  </si>
  <si>
    <t>tot alleen de basisscholen of de SBO's.</t>
  </si>
  <si>
    <t>In dit werkblad worden ook de kengetallen berekend.</t>
  </si>
  <si>
    <r>
      <t xml:space="preserve">De laatste landelijke GPL is ontleend aan de </t>
    </r>
    <r>
      <rPr>
        <b/>
        <sz val="10"/>
        <rFont val="Calibri"/>
        <family val="2"/>
      </rPr>
      <t>Regeling bekostiging personeel PO 2015-2016</t>
    </r>
    <r>
      <rPr>
        <sz val="10"/>
        <rFont val="Calibri"/>
        <family val="2"/>
      </rPr>
      <t xml:space="preserve"> van oktober</t>
    </r>
    <r>
      <rPr>
        <b/>
        <sz val="10"/>
        <rFont val="Calibri"/>
        <family val="2"/>
      </rPr>
      <t xml:space="preserve"> 2015.</t>
    </r>
  </si>
  <si>
    <t>De salaristabel gaat uit van de salarisbedragen per 1 september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</si>
</sst>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(&quot;€&quot;\ * #,##0_);_(&quot;€&quot;\ * \(#,##0\);_(&quot;€&quot;\ * &quot;-&quot;_);_(@_)"/>
    <numFmt numFmtId="167" formatCode="_-&quot;€&quot;\ * #,##0_-;_-&quot;€&quot;\ * #,##0\-;_-&quot;€&quot;\ * &quot;-&quot;??_-;_-@_-"/>
    <numFmt numFmtId="168" formatCode="&quot;€&quot;\ #,##0.00_-"/>
    <numFmt numFmtId="169" formatCode="&quot;€&quot;\ #,##0_-"/>
    <numFmt numFmtId="170" formatCode="#,##0_ ;\-#,##0\ "/>
    <numFmt numFmtId="171" formatCode="0.0000"/>
    <numFmt numFmtId="172" formatCode="d\ mmmm\ yyyy"/>
    <numFmt numFmtId="173" formatCode="dd/mm/yy"/>
    <numFmt numFmtId="174" formatCode="0.0%"/>
    <numFmt numFmtId="175" formatCode="[$-413]d\ mmmm\ yyyy;@"/>
    <numFmt numFmtId="176" formatCode="0.0"/>
  </numFmts>
  <fonts count="69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10"/>
      <color indexed="60"/>
      <name val="Calibri"/>
      <family val="2"/>
    </font>
    <font>
      <sz val="10"/>
      <color indexed="60"/>
      <name val="Calibri"/>
      <family val="2"/>
    </font>
    <font>
      <b/>
      <sz val="8"/>
      <name val="Calibri"/>
      <family val="2"/>
    </font>
    <font>
      <b/>
      <i/>
      <sz val="10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i/>
      <sz val="10"/>
      <color indexed="9"/>
      <name val="Calibri"/>
      <family val="2"/>
    </font>
    <font>
      <i/>
      <sz val="14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i/>
      <sz val="10"/>
      <color rgb="FFC00000"/>
      <name val="Calibri"/>
      <family val="2"/>
    </font>
    <font>
      <sz val="11"/>
      <name val="Calibri"/>
      <family val="2"/>
    </font>
    <font>
      <sz val="14"/>
      <color rgb="FFC00000"/>
      <name val="Calibri"/>
      <family val="2"/>
    </font>
    <font>
      <sz val="12"/>
      <name val="Calibri"/>
      <family val="2"/>
    </font>
    <font>
      <sz val="10"/>
      <color rgb="FFC00000"/>
      <name val="Calibri"/>
      <family val="2"/>
    </font>
    <font>
      <i/>
      <sz val="10"/>
      <color rgb="FFC00000"/>
      <name val="Calibri"/>
      <family val="2"/>
    </font>
    <font>
      <b/>
      <sz val="10"/>
      <color rgb="FFC00000"/>
      <name val="Calibri"/>
      <family val="2"/>
    </font>
    <font>
      <b/>
      <sz val="11"/>
      <color theme="0"/>
      <name val="Calibri"/>
      <family val="2"/>
    </font>
    <font>
      <sz val="10"/>
      <color indexed="81"/>
      <name val="Tahoma"/>
      <family val="2"/>
    </font>
    <font>
      <b/>
      <sz val="12"/>
      <name val="Calibri"/>
      <family val="2"/>
    </font>
    <font>
      <i/>
      <sz val="10"/>
      <color theme="0" tint="-0.34998626667073579"/>
      <name val="Calibri"/>
      <family val="2"/>
    </font>
    <font>
      <b/>
      <sz val="8"/>
      <color indexed="81"/>
      <name val="Tahoma"/>
      <family val="2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C00000"/>
      <name val="Calibri"/>
      <family val="2"/>
    </font>
    <font>
      <b/>
      <sz val="10"/>
      <color theme="1" tint="0.34998626667073579"/>
      <name val="Calibri"/>
      <family val="2"/>
    </font>
    <font>
      <b/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sz val="10"/>
      <color theme="1" tint="0.34998626667073579"/>
      <name val="Arial"/>
      <family val="2"/>
    </font>
    <font>
      <b/>
      <u/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b/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i/>
      <sz val="14"/>
      <color theme="0" tint="-0.499984740745262"/>
      <name val="Calibri"/>
      <family val="2"/>
    </font>
    <font>
      <b/>
      <i/>
      <sz val="10"/>
      <color theme="0" tint="-0.499984740745262"/>
      <name val="Calibri"/>
      <family val="2"/>
    </font>
    <font>
      <i/>
      <sz val="10"/>
      <color theme="1" tint="0.499984740745262"/>
      <name val="Calibri"/>
      <family val="2"/>
    </font>
    <font>
      <sz val="10"/>
      <color theme="1" tint="0.499984740745262"/>
      <name val="Calibri"/>
      <family val="2"/>
    </font>
    <font>
      <i/>
      <sz val="14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Calibri"/>
      <family val="2"/>
    </font>
    <font>
      <b/>
      <sz val="10"/>
      <color theme="1" tint="0.34998626667073579"/>
      <name val="Arial"/>
      <family val="2"/>
    </font>
    <font>
      <b/>
      <sz val="11"/>
      <name val="Calibri"/>
      <family val="2"/>
    </font>
    <font>
      <sz val="10"/>
      <color rgb="FFFF0000"/>
      <name val="Calibri"/>
      <family val="2"/>
    </font>
    <font>
      <u/>
      <sz val="10"/>
      <color theme="10"/>
      <name val="Arial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700">
    <xf numFmtId="0" fontId="0" fillId="0" borderId="0" xfId="0"/>
    <xf numFmtId="0" fontId="10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  <protection locked="0"/>
    </xf>
    <xf numFmtId="165" fontId="10" fillId="2" borderId="0" xfId="0" applyNumberFormat="1" applyFont="1" applyFill="1" applyBorder="1" applyAlignment="1" applyProtection="1">
      <alignment horizontal="left"/>
      <protection locked="0"/>
    </xf>
    <xf numFmtId="165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1" fontId="11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174" fontId="10" fillId="2" borderId="0" xfId="0" applyNumberFormat="1" applyFont="1" applyFill="1" applyBorder="1" applyAlignment="1" applyProtection="1">
      <alignment horizontal="left"/>
      <protection locked="0"/>
    </xf>
    <xf numFmtId="174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  <protection locked="0"/>
    </xf>
    <xf numFmtId="173" fontId="10" fillId="0" borderId="0" xfId="0" applyNumberFormat="1" applyFont="1" applyFill="1" applyBorder="1" applyAlignment="1" applyProtection="1">
      <alignment horizontal="left"/>
    </xf>
    <xf numFmtId="1" fontId="10" fillId="0" borderId="0" xfId="0" applyNumberFormat="1" applyFont="1" applyFill="1" applyBorder="1" applyAlignment="1" applyProtection="1">
      <alignment horizontal="left"/>
    </xf>
    <xf numFmtId="169" fontId="10" fillId="0" borderId="0" xfId="0" applyNumberFormat="1" applyFont="1" applyFill="1" applyBorder="1" applyAlignment="1" applyProtection="1">
      <alignment horizontal="left"/>
    </xf>
    <xf numFmtId="2" fontId="10" fillId="2" borderId="0" xfId="0" applyNumberFormat="1" applyFont="1" applyFill="1" applyBorder="1" applyAlignment="1" applyProtection="1">
      <alignment horizontal="left"/>
      <protection locked="0"/>
    </xf>
    <xf numFmtId="168" fontId="10" fillId="0" borderId="0" xfId="0" applyNumberFormat="1" applyFont="1" applyFill="1" applyBorder="1" applyAlignment="1" applyProtection="1">
      <alignment horizontal="left"/>
    </xf>
    <xf numFmtId="0" fontId="10" fillId="3" borderId="1" xfId="0" applyFont="1" applyFill="1" applyBorder="1" applyProtection="1"/>
    <xf numFmtId="0" fontId="10" fillId="3" borderId="2" xfId="0" applyFont="1" applyFill="1" applyBorder="1" applyProtection="1"/>
    <xf numFmtId="0" fontId="10" fillId="3" borderId="2" xfId="0" applyFont="1" applyFill="1" applyBorder="1" applyAlignment="1" applyProtection="1">
      <alignment horizontal="left"/>
    </xf>
    <xf numFmtId="0" fontId="10" fillId="3" borderId="3" xfId="0" applyFont="1" applyFill="1" applyBorder="1" applyProtection="1"/>
    <xf numFmtId="0" fontId="10" fillId="3" borderId="0" xfId="0" applyFont="1" applyFill="1" applyBorder="1" applyProtection="1"/>
    <xf numFmtId="0" fontId="10" fillId="3" borderId="4" xfId="0" applyFont="1" applyFill="1" applyBorder="1" applyProtection="1"/>
    <xf numFmtId="0" fontId="11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Protection="1"/>
    <xf numFmtId="0" fontId="10" fillId="3" borderId="5" xfId="0" applyFont="1" applyFill="1" applyBorder="1" applyProtection="1"/>
    <xf numFmtId="0" fontId="14" fillId="3" borderId="0" xfId="0" applyFont="1" applyFill="1" applyBorder="1" applyAlignment="1" applyProtection="1">
      <alignment horizontal="right"/>
    </xf>
    <xf numFmtId="0" fontId="15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center"/>
    </xf>
    <xf numFmtId="0" fontId="10" fillId="3" borderId="0" xfId="0" applyNumberFormat="1" applyFont="1" applyFill="1" applyBorder="1" applyAlignment="1" applyProtection="1">
      <alignment horizontal="center"/>
    </xf>
    <xf numFmtId="0" fontId="10" fillId="3" borderId="6" xfId="0" applyFont="1" applyFill="1" applyBorder="1" applyProtection="1"/>
    <xf numFmtId="0" fontId="10" fillId="3" borderId="7" xfId="0" applyFont="1" applyFill="1" applyBorder="1" applyProtection="1"/>
    <xf numFmtId="0" fontId="10" fillId="3" borderId="7" xfId="0" applyFont="1" applyFill="1" applyBorder="1" applyAlignment="1" applyProtection="1">
      <alignment horizontal="left"/>
    </xf>
    <xf numFmtId="0" fontId="10" fillId="3" borderId="8" xfId="0" applyFont="1" applyFill="1" applyBorder="1" applyProtection="1"/>
    <xf numFmtId="0" fontId="12" fillId="3" borderId="0" xfId="0" applyFont="1" applyFill="1" applyBorder="1" applyAlignment="1" applyProtection="1">
      <alignment horizontal="right"/>
    </xf>
    <xf numFmtId="0" fontId="10" fillId="4" borderId="0" xfId="0" applyFont="1" applyFill="1" applyBorder="1" applyProtection="1"/>
    <xf numFmtId="1" fontId="10" fillId="4" borderId="0" xfId="0" applyNumberFormat="1" applyFont="1" applyFill="1" applyBorder="1" applyProtection="1"/>
    <xf numFmtId="169" fontId="10" fillId="4" borderId="0" xfId="0" applyNumberFormat="1" applyFont="1" applyFill="1" applyBorder="1" applyProtection="1"/>
    <xf numFmtId="0" fontId="11" fillId="4" borderId="0" xfId="0" applyFont="1" applyFill="1" applyBorder="1" applyProtection="1"/>
    <xf numFmtId="168" fontId="11" fillId="4" borderId="0" xfId="0" applyNumberFormat="1" applyFont="1" applyFill="1" applyBorder="1" applyProtection="1"/>
    <xf numFmtId="0" fontId="15" fillId="4" borderId="0" xfId="0" applyFont="1" applyFill="1" applyBorder="1" applyProtection="1"/>
    <xf numFmtId="0" fontId="10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center"/>
    </xf>
    <xf numFmtId="0" fontId="10" fillId="4" borderId="0" xfId="0" applyNumberFormat="1" applyFont="1" applyFill="1" applyBorder="1" applyAlignment="1" applyProtection="1">
      <alignment horizontal="center"/>
    </xf>
    <xf numFmtId="0" fontId="10" fillId="4" borderId="10" xfId="0" applyFont="1" applyFill="1" applyBorder="1" applyProtection="1"/>
    <xf numFmtId="0" fontId="10" fillId="4" borderId="11" xfId="0" applyFont="1" applyFill="1" applyBorder="1" applyAlignment="1" applyProtection="1">
      <alignment horizontal="left"/>
    </xf>
    <xf numFmtId="1" fontId="10" fillId="4" borderId="11" xfId="0" applyNumberFormat="1" applyFont="1" applyFill="1" applyBorder="1" applyAlignment="1" applyProtection="1">
      <alignment horizontal="center"/>
    </xf>
    <xf numFmtId="0" fontId="10" fillId="4" borderId="12" xfId="0" applyFont="1" applyFill="1" applyBorder="1" applyAlignment="1" applyProtection="1">
      <alignment horizontal="center"/>
    </xf>
    <xf numFmtId="0" fontId="10" fillId="4" borderId="13" xfId="0" applyFont="1" applyFill="1" applyBorder="1" applyProtection="1"/>
    <xf numFmtId="0" fontId="10" fillId="4" borderId="14" xfId="0" applyFont="1" applyFill="1" applyBorder="1" applyAlignment="1" applyProtection="1">
      <alignment horizontal="left"/>
    </xf>
    <xf numFmtId="0" fontId="10" fillId="4" borderId="15" xfId="0" applyFont="1" applyFill="1" applyBorder="1" applyAlignment="1" applyProtection="1">
      <alignment horizontal="center"/>
    </xf>
    <xf numFmtId="0" fontId="10" fillId="4" borderId="14" xfId="0" applyFont="1" applyFill="1" applyBorder="1" applyProtection="1"/>
    <xf numFmtId="0" fontId="10" fillId="4" borderId="14" xfId="0" applyFont="1" applyFill="1" applyBorder="1" applyAlignment="1" applyProtection="1">
      <alignment horizontal="center"/>
    </xf>
    <xf numFmtId="164" fontId="10" fillId="4" borderId="14" xfId="0" applyNumberFormat="1" applyFont="1" applyFill="1" applyBorder="1" applyAlignment="1" applyProtection="1">
      <alignment horizontal="center"/>
      <protection locked="0"/>
    </xf>
    <xf numFmtId="1" fontId="10" fillId="4" borderId="15" xfId="0" quotePrefix="1" applyNumberFormat="1" applyFont="1" applyFill="1" applyBorder="1" applyAlignment="1" applyProtection="1">
      <alignment horizontal="center"/>
    </xf>
    <xf numFmtId="1" fontId="10" fillId="4" borderId="15" xfId="0" applyNumberFormat="1" applyFont="1" applyFill="1" applyBorder="1" applyAlignment="1" applyProtection="1">
      <alignment horizontal="center"/>
    </xf>
    <xf numFmtId="0" fontId="10" fillId="4" borderId="14" xfId="0" applyNumberFormat="1" applyFont="1" applyFill="1" applyBorder="1" applyAlignment="1" applyProtection="1">
      <alignment horizontal="center"/>
    </xf>
    <xf numFmtId="0" fontId="10" fillId="4" borderId="16" xfId="0" applyFont="1" applyFill="1" applyBorder="1" applyProtection="1"/>
    <xf numFmtId="0" fontId="10" fillId="4" borderId="17" xfId="0" applyFont="1" applyFill="1" applyBorder="1" applyProtection="1"/>
    <xf numFmtId="0" fontId="10" fillId="4" borderId="18" xfId="0" applyFont="1" applyFill="1" applyBorder="1" applyProtection="1"/>
    <xf numFmtId="1" fontId="10" fillId="3" borderId="14" xfId="0" applyNumberFormat="1" applyFont="1" applyFill="1" applyBorder="1" applyAlignment="1" applyProtection="1">
      <alignment horizontal="left"/>
      <protection locked="0"/>
    </xf>
    <xf numFmtId="0" fontId="10" fillId="3" borderId="14" xfId="0" applyFont="1" applyFill="1" applyBorder="1" applyAlignment="1" applyProtection="1">
      <alignment horizontal="center"/>
      <protection locked="0"/>
    </xf>
    <xf numFmtId="164" fontId="10" fillId="3" borderId="14" xfId="0" applyNumberFormat="1" applyFont="1" applyFill="1" applyBorder="1" applyAlignment="1" applyProtection="1">
      <alignment horizontal="center"/>
      <protection locked="0"/>
    </xf>
    <xf numFmtId="0" fontId="32" fillId="4" borderId="0" xfId="0" applyFont="1" applyFill="1" applyProtection="1"/>
    <xf numFmtId="0" fontId="32" fillId="4" borderId="0" xfId="0" applyFont="1" applyFill="1" applyAlignment="1" applyProtection="1">
      <alignment horizontal="left"/>
    </xf>
    <xf numFmtId="0" fontId="32" fillId="4" borderId="0" xfId="0" applyFont="1" applyFill="1" applyAlignment="1" applyProtection="1">
      <alignment horizontal="center"/>
    </xf>
    <xf numFmtId="171" fontId="32" fillId="4" borderId="0" xfId="0" applyNumberFormat="1" applyFont="1" applyFill="1" applyAlignment="1" applyProtection="1">
      <alignment horizontal="center"/>
    </xf>
    <xf numFmtId="0" fontId="32" fillId="3" borderId="1" xfId="0" applyFont="1" applyFill="1" applyBorder="1" applyProtection="1"/>
    <xf numFmtId="0" fontId="32" fillId="3" borderId="2" xfId="0" applyFont="1" applyFill="1" applyBorder="1" applyProtection="1"/>
    <xf numFmtId="0" fontId="32" fillId="3" borderId="2" xfId="0" applyFont="1" applyFill="1" applyBorder="1" applyAlignment="1" applyProtection="1">
      <alignment horizontal="left"/>
    </xf>
    <xf numFmtId="0" fontId="32" fillId="3" borderId="2" xfId="0" applyFont="1" applyFill="1" applyBorder="1" applyAlignment="1" applyProtection="1">
      <alignment horizontal="center"/>
    </xf>
    <xf numFmtId="171" fontId="32" fillId="3" borderId="2" xfId="0" applyNumberFormat="1" applyFont="1" applyFill="1" applyBorder="1" applyAlignment="1" applyProtection="1">
      <alignment horizontal="center"/>
    </xf>
    <xf numFmtId="0" fontId="32" fillId="3" borderId="3" xfId="0" applyFont="1" applyFill="1" applyBorder="1" applyProtection="1"/>
    <xf numFmtId="0" fontId="32" fillId="5" borderId="0" xfId="0" applyFont="1" applyFill="1" applyProtection="1"/>
    <xf numFmtId="0" fontId="32" fillId="3" borderId="4" xfId="0" applyFont="1" applyFill="1" applyBorder="1" applyProtection="1"/>
    <xf numFmtId="0" fontId="32" fillId="3" borderId="0" xfId="0" applyFont="1" applyFill="1" applyBorder="1" applyProtection="1"/>
    <xf numFmtId="0" fontId="32" fillId="3" borderId="0" xfId="0" applyFont="1" applyFill="1" applyBorder="1" applyAlignment="1" applyProtection="1">
      <alignment horizontal="left"/>
    </xf>
    <xf numFmtId="0" fontId="32" fillId="3" borderId="0" xfId="0" applyFont="1" applyFill="1" applyBorder="1" applyAlignment="1" applyProtection="1">
      <alignment horizontal="center"/>
    </xf>
    <xf numFmtId="171" fontId="32" fillId="3" borderId="0" xfId="0" applyNumberFormat="1" applyFont="1" applyFill="1" applyBorder="1" applyAlignment="1" applyProtection="1">
      <alignment horizontal="center"/>
    </xf>
    <xf numFmtId="0" fontId="32" fillId="3" borderId="5" xfId="0" applyFont="1" applyFill="1" applyBorder="1" applyProtection="1"/>
    <xf numFmtId="0" fontId="33" fillId="4" borderId="0" xfId="0" applyFont="1" applyFill="1" applyProtection="1"/>
    <xf numFmtId="0" fontId="33" fillId="3" borderId="4" xfId="0" applyFont="1" applyFill="1" applyBorder="1" applyProtection="1"/>
    <xf numFmtId="0" fontId="33" fillId="3" borderId="0" xfId="0" applyFont="1" applyFill="1" applyBorder="1" applyAlignment="1" applyProtection="1">
      <alignment horizontal="center"/>
    </xf>
    <xf numFmtId="0" fontId="33" fillId="3" borderId="0" xfId="0" applyFont="1" applyFill="1" applyBorder="1" applyAlignment="1" applyProtection="1">
      <alignment horizontal="left"/>
    </xf>
    <xf numFmtId="171" fontId="33" fillId="3" borderId="0" xfId="0" applyNumberFormat="1" applyFont="1" applyFill="1" applyBorder="1" applyAlignment="1" applyProtection="1">
      <alignment horizontal="center"/>
    </xf>
    <xf numFmtId="0" fontId="33" fillId="3" borderId="0" xfId="0" applyFont="1" applyFill="1" applyBorder="1" applyProtection="1"/>
    <xf numFmtId="0" fontId="33" fillId="3" borderId="5" xfId="0" applyFont="1" applyFill="1" applyBorder="1" applyProtection="1"/>
    <xf numFmtId="0" fontId="33" fillId="5" borderId="0" xfId="0" applyFont="1" applyFill="1" applyProtection="1"/>
    <xf numFmtId="0" fontId="34" fillId="4" borderId="0" xfId="0" applyFont="1" applyFill="1" applyProtection="1"/>
    <xf numFmtId="0" fontId="34" fillId="3" borderId="4" xfId="0" applyFont="1" applyFill="1" applyBorder="1" applyProtection="1"/>
    <xf numFmtId="0" fontId="34" fillId="3" borderId="0" xfId="0" applyFont="1" applyFill="1" applyBorder="1" applyProtection="1"/>
    <xf numFmtId="0" fontId="34" fillId="3" borderId="0" xfId="0" applyFont="1" applyFill="1" applyBorder="1" applyAlignment="1" applyProtection="1">
      <alignment horizontal="left"/>
    </xf>
    <xf numFmtId="0" fontId="34" fillId="3" borderId="0" xfId="0" applyFont="1" applyFill="1" applyBorder="1" applyAlignment="1" applyProtection="1">
      <alignment horizontal="center"/>
    </xf>
    <xf numFmtId="171" fontId="34" fillId="3" borderId="0" xfId="0" applyNumberFormat="1" applyFont="1" applyFill="1" applyBorder="1" applyAlignment="1" applyProtection="1">
      <alignment horizontal="center"/>
    </xf>
    <xf numFmtId="0" fontId="34" fillId="3" borderId="5" xfId="0" applyFont="1" applyFill="1" applyBorder="1" applyProtection="1"/>
    <xf numFmtId="0" fontId="34" fillId="5" borderId="0" xfId="0" applyFont="1" applyFill="1" applyProtection="1"/>
    <xf numFmtId="0" fontId="6" fillId="4" borderId="0" xfId="0" applyFont="1" applyFill="1" applyProtection="1"/>
    <xf numFmtId="0" fontId="6" fillId="3" borderId="4" xfId="0" applyFont="1" applyFill="1" applyBorder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171" fontId="6" fillId="3" borderId="0" xfId="0" applyNumberFormat="1" applyFont="1" applyFill="1" applyBorder="1" applyAlignment="1" applyProtection="1">
      <alignment horizontal="center"/>
    </xf>
    <xf numFmtId="0" fontId="6" fillId="3" borderId="5" xfId="0" applyFont="1" applyFill="1" applyBorder="1" applyProtection="1"/>
    <xf numFmtId="0" fontId="6" fillId="5" borderId="0" xfId="0" applyFont="1" applyFill="1" applyProtection="1"/>
    <xf numFmtId="0" fontId="35" fillId="4" borderId="0" xfId="0" applyFont="1" applyFill="1" applyProtection="1"/>
    <xf numFmtId="0" fontId="35" fillId="3" borderId="4" xfId="0" applyFont="1" applyFill="1" applyBorder="1" applyProtection="1"/>
    <xf numFmtId="0" fontId="35" fillId="3" borderId="0" xfId="0" applyFont="1" applyFill="1" applyBorder="1" applyProtection="1"/>
    <xf numFmtId="0" fontId="35" fillId="3" borderId="0" xfId="0" applyFont="1" applyFill="1" applyBorder="1" applyAlignment="1" applyProtection="1">
      <alignment horizontal="left"/>
    </xf>
    <xf numFmtId="0" fontId="36" fillId="3" borderId="0" xfId="0" applyFont="1" applyFill="1" applyBorder="1" applyAlignment="1" applyProtection="1">
      <alignment horizontal="center"/>
    </xf>
    <xf numFmtId="0" fontId="35" fillId="3" borderId="5" xfId="0" applyFont="1" applyFill="1" applyBorder="1" applyProtection="1"/>
    <xf numFmtId="0" fontId="35" fillId="5" borderId="0" xfId="0" applyFont="1" applyFill="1" applyProtection="1"/>
    <xf numFmtId="0" fontId="9" fillId="4" borderId="0" xfId="0" applyFont="1" applyFill="1" applyProtection="1"/>
    <xf numFmtId="0" fontId="9" fillId="3" borderId="4" xfId="0" applyFont="1" applyFill="1" applyBorder="1" applyProtection="1"/>
    <xf numFmtId="0" fontId="31" fillId="4" borderId="0" xfId="0" applyFont="1" applyFill="1" applyBorder="1" applyProtection="1"/>
    <xf numFmtId="0" fontId="9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/>
    </xf>
    <xf numFmtId="171" fontId="9" fillId="4" borderId="0" xfId="0" applyNumberFormat="1" applyFont="1" applyFill="1" applyBorder="1" applyAlignment="1" applyProtection="1">
      <alignment horizontal="center"/>
    </xf>
    <xf numFmtId="171" fontId="7" fillId="4" borderId="0" xfId="0" applyNumberFormat="1" applyFont="1" applyFill="1" applyBorder="1" applyAlignment="1" applyProtection="1">
      <alignment horizontal="center"/>
    </xf>
    <xf numFmtId="0" fontId="9" fillId="3" borderId="5" xfId="0" applyFont="1" applyFill="1" applyBorder="1" applyProtection="1"/>
    <xf numFmtId="0" fontId="9" fillId="5" borderId="0" xfId="0" applyFont="1" applyFill="1" applyProtection="1"/>
    <xf numFmtId="0" fontId="6" fillId="4" borderId="10" xfId="0" applyFont="1" applyFill="1" applyBorder="1" applyProtection="1"/>
    <xf numFmtId="0" fontId="37" fillId="4" borderId="11" xfId="0" applyFont="1" applyFill="1" applyBorder="1" applyProtection="1"/>
    <xf numFmtId="0" fontId="6" fillId="4" borderId="11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left"/>
    </xf>
    <xf numFmtId="0" fontId="6" fillId="4" borderId="12" xfId="0" applyFont="1" applyFill="1" applyBorder="1" applyAlignment="1" applyProtection="1">
      <alignment horizontal="center"/>
    </xf>
    <xf numFmtId="0" fontId="6" fillId="4" borderId="13" xfId="0" applyFont="1" applyFill="1" applyBorder="1" applyProtection="1"/>
    <xf numFmtId="0" fontId="6" fillId="3" borderId="14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left"/>
      <protection locked="0"/>
    </xf>
    <xf numFmtId="171" fontId="6" fillId="3" borderId="14" xfId="0" applyNumberFormat="1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Protection="1"/>
    <xf numFmtId="0" fontId="6" fillId="4" borderId="14" xfId="0" applyFont="1" applyFill="1" applyBorder="1" applyAlignment="1" applyProtection="1">
      <alignment horizontal="left"/>
    </xf>
    <xf numFmtId="0" fontId="6" fillId="4" borderId="14" xfId="0" applyFont="1" applyFill="1" applyBorder="1" applyAlignment="1" applyProtection="1">
      <alignment horizontal="center"/>
    </xf>
    <xf numFmtId="171" fontId="6" fillId="4" borderId="14" xfId="0" applyNumberFormat="1" applyFont="1" applyFill="1" applyBorder="1" applyAlignment="1" applyProtection="1">
      <alignment horizontal="center"/>
    </xf>
    <xf numFmtId="0" fontId="6" fillId="3" borderId="6" xfId="0" applyFont="1" applyFill="1" applyBorder="1" applyProtection="1"/>
    <xf numFmtId="0" fontId="6" fillId="3" borderId="7" xfId="0" applyFont="1" applyFill="1" applyBorder="1" applyProtection="1"/>
    <xf numFmtId="0" fontId="6" fillId="3" borderId="7" xfId="0" applyFont="1" applyFill="1" applyBorder="1" applyAlignment="1" applyProtection="1">
      <alignment horizontal="left"/>
    </xf>
    <xf numFmtId="0" fontId="6" fillId="3" borderId="7" xfId="0" applyFont="1" applyFill="1" applyBorder="1" applyAlignment="1" applyProtection="1">
      <alignment horizontal="center"/>
    </xf>
    <xf numFmtId="2" fontId="9" fillId="3" borderId="7" xfId="0" applyNumberFormat="1" applyFont="1" applyFill="1" applyBorder="1" applyAlignment="1" applyProtection="1">
      <alignment horizontal="left"/>
    </xf>
    <xf numFmtId="164" fontId="9" fillId="3" borderId="7" xfId="0" applyNumberFormat="1" applyFont="1" applyFill="1" applyBorder="1" applyAlignment="1" applyProtection="1">
      <alignment horizontal="center"/>
    </xf>
    <xf numFmtId="0" fontId="6" fillId="3" borderId="8" xfId="0" applyFont="1" applyFill="1" applyBorder="1" applyProtection="1"/>
    <xf numFmtId="0" fontId="38" fillId="3" borderId="7" xfId="0" applyFont="1" applyFill="1" applyBorder="1" applyAlignment="1" applyProtection="1">
      <alignment horizontal="right"/>
    </xf>
    <xf numFmtId="0" fontId="32" fillId="5" borderId="0" xfId="0" applyFont="1" applyFill="1" applyAlignment="1" applyProtection="1">
      <alignment horizontal="left"/>
    </xf>
    <xf numFmtId="0" fontId="32" fillId="5" borderId="0" xfId="0" applyFont="1" applyFill="1" applyAlignment="1" applyProtection="1">
      <alignment horizontal="center"/>
    </xf>
    <xf numFmtId="171" fontId="32" fillId="5" borderId="0" xfId="0" applyNumberFormat="1" applyFont="1" applyFill="1" applyAlignment="1" applyProtection="1">
      <alignment horizontal="center"/>
    </xf>
    <xf numFmtId="0" fontId="28" fillId="3" borderId="0" xfId="0" applyFont="1" applyFill="1" applyBorder="1" applyProtection="1"/>
    <xf numFmtId="0" fontId="27" fillId="3" borderId="0" xfId="0" applyFont="1" applyFill="1" applyBorder="1" applyProtection="1"/>
    <xf numFmtId="0" fontId="26" fillId="3" borderId="0" xfId="0" applyFont="1" applyFill="1" applyBorder="1" applyAlignment="1" applyProtection="1">
      <alignment horizontal="center"/>
    </xf>
    <xf numFmtId="0" fontId="19" fillId="3" borderId="0" xfId="0" applyFont="1" applyFill="1" applyBorder="1" applyProtection="1"/>
    <xf numFmtId="0" fontId="28" fillId="4" borderId="0" xfId="0" applyFont="1" applyFill="1" applyBorder="1" applyProtection="1"/>
    <xf numFmtId="0" fontId="19" fillId="4" borderId="0" xfId="0" applyFont="1" applyFill="1" applyBorder="1" applyProtection="1"/>
    <xf numFmtId="164" fontId="10" fillId="4" borderId="0" xfId="0" applyNumberFormat="1" applyFont="1" applyFill="1" applyBorder="1" applyAlignment="1" applyProtection="1">
      <alignment horizontal="center"/>
    </xf>
    <xf numFmtId="164" fontId="10" fillId="4" borderId="0" xfId="0" applyNumberFormat="1" applyFont="1" applyFill="1" applyBorder="1" applyProtection="1"/>
    <xf numFmtId="0" fontId="22" fillId="4" borderId="0" xfId="0" applyFont="1" applyFill="1" applyBorder="1" applyProtection="1"/>
    <xf numFmtId="4" fontId="10" fillId="4" borderId="0" xfId="0" applyNumberFormat="1" applyFont="1" applyFill="1" applyBorder="1" applyProtection="1"/>
    <xf numFmtId="4" fontId="22" fillId="4" borderId="0" xfId="0" applyNumberFormat="1" applyFont="1" applyFill="1" applyBorder="1" applyProtection="1"/>
    <xf numFmtId="0" fontId="13" fillId="4" borderId="0" xfId="0" applyFont="1" applyFill="1" applyBorder="1" applyProtection="1"/>
    <xf numFmtId="0" fontId="18" fillId="4" borderId="0" xfId="0" applyFont="1" applyFill="1" applyBorder="1" applyProtection="1"/>
    <xf numFmtId="0" fontId="10" fillId="4" borderId="0" xfId="0" applyNumberFormat="1" applyFont="1" applyFill="1" applyBorder="1" applyProtection="1"/>
    <xf numFmtId="0" fontId="12" fillId="4" borderId="0" xfId="0" applyFont="1" applyFill="1" applyBorder="1" applyAlignment="1" applyProtection="1">
      <alignment horizontal="center"/>
    </xf>
    <xf numFmtId="0" fontId="10" fillId="4" borderId="0" xfId="0" applyFont="1" applyFill="1" applyProtection="1"/>
    <xf numFmtId="171" fontId="10" fillId="4" borderId="0" xfId="0" applyNumberFormat="1" applyFont="1" applyFill="1" applyBorder="1" applyAlignment="1" applyProtection="1">
      <alignment horizontal="center"/>
    </xf>
    <xf numFmtId="0" fontId="26" fillId="4" borderId="0" xfId="0" applyFont="1" applyFill="1" applyBorder="1" applyProtection="1"/>
    <xf numFmtId="172" fontId="11" fillId="4" borderId="0" xfId="0" applyNumberFormat="1" applyFont="1" applyFill="1" applyBorder="1" applyAlignment="1" applyProtection="1">
      <alignment horizontal="left"/>
    </xf>
    <xf numFmtId="0" fontId="20" fillId="4" borderId="0" xfId="0" applyFont="1" applyFill="1" applyBorder="1" applyAlignment="1" applyProtection="1">
      <alignment horizontal="center"/>
    </xf>
    <xf numFmtId="0" fontId="20" fillId="4" borderId="0" xfId="0" applyFont="1" applyFill="1" applyBorder="1" applyAlignment="1" applyProtection="1">
      <alignment horizontal="left"/>
    </xf>
    <xf numFmtId="0" fontId="25" fillId="4" borderId="0" xfId="0" applyFont="1" applyFill="1" applyBorder="1" applyAlignment="1" applyProtection="1">
      <alignment horizontal="center"/>
    </xf>
    <xf numFmtId="167" fontId="10" fillId="4" borderId="0" xfId="3" applyNumberFormat="1" applyFont="1" applyFill="1" applyBorder="1" applyProtection="1"/>
    <xf numFmtId="171" fontId="10" fillId="4" borderId="0" xfId="3" applyNumberFormat="1" applyFont="1" applyFill="1" applyBorder="1" applyAlignment="1" applyProtection="1">
      <alignment horizontal="center"/>
    </xf>
    <xf numFmtId="171" fontId="12" fillId="4" borderId="0" xfId="0" applyNumberFormat="1" applyFont="1" applyFill="1" applyBorder="1" applyAlignment="1" applyProtection="1">
      <alignment horizontal="center"/>
    </xf>
    <xf numFmtId="49" fontId="10" fillId="4" borderId="0" xfId="0" applyNumberFormat="1" applyFont="1" applyFill="1" applyBorder="1" applyAlignment="1" applyProtection="1">
      <alignment horizontal="left"/>
    </xf>
    <xf numFmtId="1" fontId="10" fillId="4" borderId="0" xfId="0" applyNumberFormat="1" applyFont="1" applyFill="1" applyBorder="1" applyProtection="1">
      <protection locked="0"/>
    </xf>
    <xf numFmtId="1" fontId="10" fillId="4" borderId="0" xfId="0" applyNumberFormat="1" applyFont="1" applyFill="1" applyBorder="1" applyAlignment="1" applyProtection="1">
      <alignment horizontal="left"/>
      <protection locked="0"/>
    </xf>
    <xf numFmtId="0" fontId="10" fillId="3" borderId="2" xfId="0" applyFont="1" applyFill="1" applyBorder="1" applyAlignment="1" applyProtection="1">
      <alignment horizontal="center"/>
    </xf>
    <xf numFmtId="0" fontId="19" fillId="3" borderId="4" xfId="0" applyFont="1" applyFill="1" applyBorder="1" applyProtection="1"/>
    <xf numFmtId="0" fontId="19" fillId="3" borderId="0" xfId="0" applyFont="1" applyFill="1" applyBorder="1" applyAlignment="1" applyProtection="1">
      <alignment horizontal="center"/>
    </xf>
    <xf numFmtId="0" fontId="19" fillId="3" borderId="5" xfId="0" applyFont="1" applyFill="1" applyBorder="1" applyProtection="1"/>
    <xf numFmtId="0" fontId="15" fillId="3" borderId="4" xfId="0" applyFont="1" applyFill="1" applyBorder="1" applyProtection="1"/>
    <xf numFmtId="0" fontId="15" fillId="3" borderId="5" xfId="0" applyFont="1" applyFill="1" applyBorder="1" applyProtection="1"/>
    <xf numFmtId="164" fontId="10" fillId="3" borderId="0" xfId="0" applyNumberFormat="1" applyFont="1" applyFill="1" applyBorder="1" applyAlignment="1" applyProtection="1">
      <alignment horizontal="center"/>
    </xf>
    <xf numFmtId="0" fontId="13" fillId="3" borderId="4" xfId="0" applyFont="1" applyFill="1" applyBorder="1" applyProtection="1"/>
    <xf numFmtId="0" fontId="13" fillId="3" borderId="5" xfId="0" applyFont="1" applyFill="1" applyBorder="1" applyProtection="1"/>
    <xf numFmtId="0" fontId="13" fillId="3" borderId="0" xfId="0" applyNumberFormat="1" applyFont="1" applyFill="1" applyBorder="1" applyAlignment="1" applyProtection="1">
      <alignment horizontal="left"/>
    </xf>
    <xf numFmtId="171" fontId="10" fillId="3" borderId="0" xfId="0" applyNumberFormat="1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right"/>
    </xf>
    <xf numFmtId="0" fontId="13" fillId="3" borderId="7" xfId="0" applyNumberFormat="1" applyFont="1" applyFill="1" applyBorder="1" applyAlignment="1" applyProtection="1">
      <alignment horizontal="left"/>
    </xf>
    <xf numFmtId="0" fontId="10" fillId="3" borderId="7" xfId="0" applyFont="1" applyFill="1" applyBorder="1" applyAlignment="1" applyProtection="1">
      <alignment horizontal="center"/>
    </xf>
    <xf numFmtId="171" fontId="10" fillId="3" borderId="7" xfId="0" applyNumberFormat="1" applyFont="1" applyFill="1" applyBorder="1" applyAlignment="1" applyProtection="1">
      <alignment horizontal="center"/>
    </xf>
    <xf numFmtId="0" fontId="11" fillId="3" borderId="7" xfId="0" applyFont="1" applyFill="1" applyBorder="1" applyAlignment="1" applyProtection="1">
      <alignment horizontal="center"/>
    </xf>
    <xf numFmtId="0" fontId="30" fillId="3" borderId="7" xfId="0" applyFont="1" applyFill="1" applyBorder="1" applyAlignment="1" applyProtection="1">
      <alignment horizontal="right"/>
    </xf>
    <xf numFmtId="0" fontId="13" fillId="3" borderId="2" xfId="0" applyNumberFormat="1" applyFont="1" applyFill="1" applyBorder="1" applyAlignment="1" applyProtection="1">
      <alignment horizontal="left"/>
    </xf>
    <xf numFmtId="171" fontId="10" fillId="3" borderId="2" xfId="0" applyNumberFormat="1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right"/>
    </xf>
    <xf numFmtId="167" fontId="10" fillId="3" borderId="0" xfId="3" applyNumberFormat="1" applyFont="1" applyFill="1" applyBorder="1" applyAlignment="1" applyProtection="1">
      <alignment horizontal="right"/>
    </xf>
    <xf numFmtId="0" fontId="20" fillId="3" borderId="6" xfId="0" applyFont="1" applyFill="1" applyBorder="1" applyProtection="1"/>
    <xf numFmtId="0" fontId="20" fillId="3" borderId="7" xfId="0" applyFont="1" applyFill="1" applyBorder="1" applyProtection="1"/>
    <xf numFmtId="0" fontId="20" fillId="3" borderId="7" xfId="0" applyFont="1" applyFill="1" applyBorder="1" applyAlignment="1" applyProtection="1">
      <alignment horizontal="center"/>
    </xf>
    <xf numFmtId="0" fontId="20" fillId="3" borderId="8" xfId="0" applyFont="1" applyFill="1" applyBorder="1" applyProtection="1"/>
    <xf numFmtId="0" fontId="10" fillId="4" borderId="11" xfId="0" applyFont="1" applyFill="1" applyBorder="1" applyProtection="1"/>
    <xf numFmtId="0" fontId="13" fillId="4" borderId="11" xfId="0" applyFont="1" applyFill="1" applyBorder="1" applyProtection="1"/>
    <xf numFmtId="167" fontId="13" fillId="4" borderId="11" xfId="0" quotePrefix="1" applyNumberFormat="1" applyFont="1" applyFill="1" applyBorder="1" applyAlignment="1" applyProtection="1">
      <alignment horizontal="center"/>
    </xf>
    <xf numFmtId="0" fontId="13" fillId="4" borderId="12" xfId="0" quotePrefix="1" applyNumberFormat="1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167" fontId="10" fillId="4" borderId="14" xfId="3" applyNumberFormat="1" applyFont="1" applyFill="1" applyBorder="1" applyProtection="1"/>
    <xf numFmtId="0" fontId="13" fillId="4" borderId="15" xfId="0" quotePrefix="1" applyFont="1" applyFill="1" applyBorder="1" applyAlignment="1" applyProtection="1">
      <alignment horizontal="center"/>
    </xf>
    <xf numFmtId="1" fontId="12" fillId="4" borderId="14" xfId="0" applyNumberFormat="1" applyFont="1" applyFill="1" applyBorder="1" applyProtection="1"/>
    <xf numFmtId="49" fontId="10" fillId="4" borderId="14" xfId="0" applyNumberFormat="1" applyFont="1" applyFill="1" applyBorder="1" applyProtection="1">
      <protection locked="0"/>
    </xf>
    <xf numFmtId="0" fontId="10" fillId="4" borderId="14" xfId="0" quotePrefix="1" applyFont="1" applyFill="1" applyBorder="1" applyAlignment="1" applyProtection="1">
      <alignment horizontal="left"/>
    </xf>
    <xf numFmtId="0" fontId="13" fillId="4" borderId="14" xfId="0" applyFont="1" applyFill="1" applyBorder="1" applyProtection="1"/>
    <xf numFmtId="167" fontId="13" fillId="4" borderId="14" xfId="0" quotePrefix="1" applyNumberFormat="1" applyFont="1" applyFill="1" applyBorder="1" applyAlignment="1" applyProtection="1">
      <alignment horizontal="center"/>
    </xf>
    <xf numFmtId="0" fontId="11" fillId="4" borderId="14" xfId="0" applyFont="1" applyFill="1" applyBorder="1" applyProtection="1"/>
    <xf numFmtId="0" fontId="11" fillId="4" borderId="15" xfId="0" quotePrefix="1" applyFont="1" applyFill="1" applyBorder="1" applyAlignment="1" applyProtection="1">
      <alignment horizontal="center"/>
    </xf>
    <xf numFmtId="0" fontId="13" fillId="4" borderId="15" xfId="0" quotePrefix="1" applyNumberFormat="1" applyFont="1" applyFill="1" applyBorder="1" applyAlignment="1" applyProtection="1">
      <alignment horizontal="center"/>
    </xf>
    <xf numFmtId="0" fontId="10" fillId="4" borderId="15" xfId="0" applyFont="1" applyFill="1" applyBorder="1" applyProtection="1"/>
    <xf numFmtId="0" fontId="13" fillId="4" borderId="14" xfId="0" quotePrefix="1" applyNumberFormat="1" applyFont="1" applyFill="1" applyBorder="1" applyAlignment="1" applyProtection="1">
      <alignment horizontal="center"/>
    </xf>
    <xf numFmtId="167" fontId="12" fillId="4" borderId="14" xfId="3" applyNumberFormat="1" applyFont="1" applyFill="1" applyBorder="1" applyAlignment="1" applyProtection="1">
      <alignment horizontal="right"/>
    </xf>
    <xf numFmtId="1" fontId="12" fillId="4" borderId="15" xfId="3" applyNumberFormat="1" applyFont="1" applyFill="1" applyBorder="1" applyAlignment="1" applyProtection="1">
      <alignment horizontal="right"/>
    </xf>
    <xf numFmtId="1" fontId="6" fillId="4" borderId="14" xfId="0" applyNumberFormat="1" applyFont="1" applyFill="1" applyBorder="1" applyProtection="1"/>
    <xf numFmtId="165" fontId="10" fillId="4" borderId="15" xfId="3" applyNumberFormat="1" applyFont="1" applyFill="1" applyBorder="1" applyProtection="1"/>
    <xf numFmtId="1" fontId="11" fillId="4" borderId="14" xfId="0" applyNumberFormat="1" applyFont="1" applyFill="1" applyBorder="1" applyProtection="1"/>
    <xf numFmtId="167" fontId="11" fillId="4" borderId="14" xfId="3" applyNumberFormat="1" applyFont="1" applyFill="1" applyBorder="1" applyProtection="1"/>
    <xf numFmtId="165" fontId="11" fillId="4" borderId="15" xfId="3" applyNumberFormat="1" applyFont="1" applyFill="1" applyBorder="1" applyProtection="1"/>
    <xf numFmtId="167" fontId="10" fillId="4" borderId="14" xfId="0" applyNumberFormat="1" applyFont="1" applyFill="1" applyBorder="1" applyProtection="1"/>
    <xf numFmtId="167" fontId="13" fillId="4" borderId="14" xfId="0" quotePrefix="1" applyNumberFormat="1" applyFont="1" applyFill="1" applyBorder="1" applyAlignment="1" applyProtection="1">
      <alignment horizontal="right"/>
    </xf>
    <xf numFmtId="0" fontId="11" fillId="4" borderId="13" xfId="0" applyFont="1" applyFill="1" applyBorder="1" applyProtection="1"/>
    <xf numFmtId="1" fontId="13" fillId="4" borderId="14" xfId="0" applyNumberFormat="1" applyFont="1" applyFill="1" applyBorder="1" applyProtection="1"/>
    <xf numFmtId="165" fontId="10" fillId="4" borderId="15" xfId="3" applyNumberFormat="1" applyFont="1" applyFill="1" applyBorder="1" applyAlignment="1" applyProtection="1">
      <alignment horizontal="left"/>
    </xf>
    <xf numFmtId="1" fontId="11" fillId="4" borderId="14" xfId="0" applyNumberFormat="1" applyFont="1" applyFill="1" applyBorder="1" applyAlignment="1" applyProtection="1">
      <alignment horizontal="left"/>
    </xf>
    <xf numFmtId="164" fontId="13" fillId="4" borderId="14" xfId="0" applyNumberFormat="1" applyFont="1" applyFill="1" applyBorder="1" applyAlignment="1" applyProtection="1">
      <alignment horizontal="center"/>
    </xf>
    <xf numFmtId="167" fontId="10" fillId="4" borderId="14" xfId="3" applyNumberFormat="1" applyFont="1" applyFill="1" applyBorder="1" applyAlignment="1" applyProtection="1">
      <alignment horizontal="right"/>
    </xf>
    <xf numFmtId="0" fontId="11" fillId="4" borderId="14" xfId="0" applyFont="1" applyFill="1" applyBorder="1" applyAlignment="1" applyProtection="1">
      <alignment horizontal="left"/>
    </xf>
    <xf numFmtId="0" fontId="12" fillId="4" borderId="14" xfId="0" applyFont="1" applyFill="1" applyBorder="1" applyAlignment="1" applyProtection="1">
      <alignment horizontal="right"/>
    </xf>
    <xf numFmtId="164" fontId="10" fillId="4" borderId="14" xfId="0" applyNumberFormat="1" applyFont="1" applyFill="1" applyBorder="1" applyProtection="1"/>
    <xf numFmtId="164" fontId="11" fillId="4" borderId="14" xfId="0" applyNumberFormat="1" applyFont="1" applyFill="1" applyBorder="1" applyProtection="1"/>
    <xf numFmtId="0" fontId="13" fillId="4" borderId="17" xfId="0" applyFont="1" applyFill="1" applyBorder="1" applyProtection="1"/>
    <xf numFmtId="164" fontId="13" fillId="4" borderId="17" xfId="0" applyNumberFormat="1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left"/>
    </xf>
    <xf numFmtId="0" fontId="12" fillId="4" borderId="11" xfId="0" applyFont="1" applyFill="1" applyBorder="1" applyAlignment="1" applyProtection="1">
      <alignment horizontal="center"/>
    </xf>
    <xf numFmtId="164" fontId="10" fillId="4" borderId="11" xfId="0" applyNumberFormat="1" applyFont="1" applyFill="1" applyBorder="1" applyProtection="1"/>
    <xf numFmtId="0" fontId="10" fillId="4" borderId="12" xfId="0" applyFont="1" applyFill="1" applyBorder="1" applyProtection="1"/>
    <xf numFmtId="0" fontId="12" fillId="4" borderId="14" xfId="0" applyFont="1" applyFill="1" applyBorder="1" applyAlignment="1" applyProtection="1">
      <alignment horizontal="left"/>
    </xf>
    <xf numFmtId="0" fontId="10" fillId="4" borderId="14" xfId="0" applyFont="1" applyFill="1" applyBorder="1" applyAlignment="1" applyProtection="1">
      <alignment horizontal="left"/>
      <protection locked="0"/>
    </xf>
    <xf numFmtId="0" fontId="12" fillId="4" borderId="14" xfId="0" applyFont="1" applyFill="1" applyBorder="1" applyAlignment="1" applyProtection="1"/>
    <xf numFmtId="164" fontId="10" fillId="4" borderId="14" xfId="0" applyNumberFormat="1" applyFont="1" applyFill="1" applyBorder="1" applyAlignment="1" applyProtection="1">
      <alignment horizontal="center"/>
    </xf>
    <xf numFmtId="164" fontId="12" fillId="4" borderId="14" xfId="0" applyNumberFormat="1" applyFont="1" applyFill="1" applyBorder="1" applyAlignment="1" applyProtection="1">
      <alignment horizontal="center"/>
    </xf>
    <xf numFmtId="0" fontId="12" fillId="4" borderId="14" xfId="0" applyFont="1" applyFill="1" applyBorder="1" applyProtection="1"/>
    <xf numFmtId="171" fontId="10" fillId="4" borderId="14" xfId="0" applyNumberFormat="1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right"/>
    </xf>
    <xf numFmtId="0" fontId="13" fillId="4" borderId="13" xfId="0" applyFont="1" applyFill="1" applyBorder="1" applyProtection="1"/>
    <xf numFmtId="171" fontId="13" fillId="4" borderId="14" xfId="0" applyNumberFormat="1" applyFont="1" applyFill="1" applyBorder="1" applyAlignment="1" applyProtection="1">
      <alignment horizontal="center"/>
    </xf>
    <xf numFmtId="0" fontId="13" fillId="4" borderId="14" xfId="0" applyFont="1" applyFill="1" applyBorder="1" applyAlignment="1" applyProtection="1">
      <alignment horizontal="center"/>
    </xf>
    <xf numFmtId="0" fontId="13" fillId="4" borderId="15" xfId="0" applyFont="1" applyFill="1" applyBorder="1" applyAlignment="1" applyProtection="1">
      <alignment horizontal="right"/>
    </xf>
    <xf numFmtId="0" fontId="13" fillId="4" borderId="17" xfId="0" applyNumberFormat="1" applyFont="1" applyFill="1" applyBorder="1" applyAlignment="1" applyProtection="1">
      <alignment horizontal="left"/>
    </xf>
    <xf numFmtId="0" fontId="10" fillId="4" borderId="17" xfId="0" applyFont="1" applyFill="1" applyBorder="1" applyAlignment="1" applyProtection="1">
      <alignment horizontal="center"/>
    </xf>
    <xf numFmtId="171" fontId="10" fillId="4" borderId="17" xfId="0" applyNumberFormat="1" applyFont="1" applyFill="1" applyBorder="1" applyAlignment="1" applyProtection="1">
      <alignment horizontal="center"/>
    </xf>
    <xf numFmtId="0" fontId="11" fillId="4" borderId="17" xfId="0" applyFont="1" applyFill="1" applyBorder="1" applyAlignment="1" applyProtection="1">
      <alignment horizontal="center"/>
    </xf>
    <xf numFmtId="0" fontId="11" fillId="4" borderId="18" xfId="0" applyFont="1" applyFill="1" applyBorder="1" applyAlignment="1" applyProtection="1">
      <alignment horizontal="right"/>
    </xf>
    <xf numFmtId="0" fontId="6" fillId="3" borderId="1" xfId="0" applyFont="1" applyFill="1" applyBorder="1" applyProtection="1"/>
    <xf numFmtId="0" fontId="6" fillId="3" borderId="2" xfId="0" applyFont="1" applyFill="1" applyBorder="1" applyProtection="1"/>
    <xf numFmtId="0" fontId="6" fillId="3" borderId="2" xfId="0" applyNumberFormat="1" applyFont="1" applyFill="1" applyBorder="1" applyProtection="1"/>
    <xf numFmtId="0" fontId="6" fillId="3" borderId="3" xfId="0" applyFont="1" applyFill="1" applyBorder="1" applyProtection="1"/>
    <xf numFmtId="0" fontId="6" fillId="3" borderId="0" xfId="0" applyNumberFormat="1" applyFont="1" applyFill="1" applyBorder="1" applyProtection="1"/>
    <xf numFmtId="0" fontId="27" fillId="3" borderId="4" xfId="0" applyFont="1" applyFill="1" applyBorder="1" applyProtection="1"/>
    <xf numFmtId="0" fontId="22" fillId="3" borderId="0" xfId="0" applyFont="1" applyFill="1" applyBorder="1" applyProtection="1"/>
    <xf numFmtId="0" fontId="28" fillId="3" borderId="5" xfId="0" applyFont="1" applyFill="1" applyBorder="1" applyProtection="1"/>
    <xf numFmtId="0" fontId="18" fillId="3" borderId="4" xfId="0" applyFont="1" applyFill="1" applyBorder="1" applyProtection="1"/>
    <xf numFmtId="0" fontId="9" fillId="3" borderId="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right"/>
    </xf>
    <xf numFmtId="0" fontId="8" fillId="3" borderId="4" xfId="0" applyFont="1" applyFill="1" applyBorder="1" applyAlignment="1" applyProtection="1">
      <alignment horizontal="right"/>
    </xf>
    <xf numFmtId="0" fontId="9" fillId="3" borderId="0" xfId="0" applyFont="1" applyFill="1" applyBorder="1" applyAlignment="1" applyProtection="1">
      <alignment horizontal="left"/>
    </xf>
    <xf numFmtId="0" fontId="21" fillId="3" borderId="4" xfId="0" applyFont="1" applyFill="1" applyBorder="1" applyProtection="1"/>
    <xf numFmtId="0" fontId="21" fillId="3" borderId="0" xfId="0" applyFont="1" applyFill="1" applyBorder="1" applyProtection="1"/>
    <xf numFmtId="0" fontId="24" fillId="3" borderId="0" xfId="0" applyNumberFormat="1" applyFont="1" applyFill="1" applyBorder="1" applyAlignment="1" applyProtection="1">
      <alignment horizontal="right"/>
    </xf>
    <xf numFmtId="0" fontId="22" fillId="3" borderId="5" xfId="0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0" fontId="6" fillId="4" borderId="0" xfId="0" applyFont="1" applyFill="1" applyBorder="1" applyProtection="1"/>
    <xf numFmtId="0" fontId="6" fillId="4" borderId="11" xfId="0" applyFont="1" applyFill="1" applyBorder="1" applyProtection="1"/>
    <xf numFmtId="164" fontId="6" fillId="4" borderId="11" xfId="0" applyNumberFormat="1" applyFont="1" applyFill="1" applyBorder="1" applyProtection="1"/>
    <xf numFmtId="0" fontId="6" fillId="4" borderId="12" xfId="0" applyFont="1" applyFill="1" applyBorder="1" applyProtection="1"/>
    <xf numFmtId="0" fontId="6" fillId="4" borderId="0" xfId="0" applyFont="1" applyFill="1" applyBorder="1" applyAlignment="1" applyProtection="1">
      <alignment horizontal="left" indent="2"/>
    </xf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164" fontId="6" fillId="3" borderId="13" xfId="0" applyNumberFormat="1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right"/>
    </xf>
    <xf numFmtId="164" fontId="6" fillId="3" borderId="14" xfId="0" applyNumberFormat="1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left" indent="2"/>
    </xf>
    <xf numFmtId="0" fontId="7" fillId="4" borderId="0" xfId="0" applyFont="1" applyFill="1" applyBorder="1" applyAlignment="1" applyProtection="1">
      <alignment horizontal="left"/>
    </xf>
    <xf numFmtId="0" fontId="6" fillId="4" borderId="0" xfId="0" applyNumberFormat="1" applyFont="1" applyFill="1" applyBorder="1" applyProtection="1"/>
    <xf numFmtId="0" fontId="6" fillId="4" borderId="16" xfId="0" applyFont="1" applyFill="1" applyBorder="1" applyProtection="1"/>
    <xf numFmtId="0" fontId="6" fillId="4" borderId="17" xfId="0" applyFont="1" applyFill="1" applyBorder="1" applyProtection="1"/>
    <xf numFmtId="0" fontId="6" fillId="4" borderId="17" xfId="0" applyNumberFormat="1" applyFont="1" applyFill="1" applyBorder="1" applyProtection="1"/>
    <xf numFmtId="0" fontId="6" fillId="4" borderId="18" xfId="0" applyFont="1" applyFill="1" applyBorder="1" applyProtection="1"/>
    <xf numFmtId="0" fontId="24" fillId="3" borderId="4" xfId="0" applyFont="1" applyFill="1" applyBorder="1" applyAlignment="1" applyProtection="1">
      <alignment horizontal="right"/>
    </xf>
    <xf numFmtId="0" fontId="17" fillId="3" borderId="0" xfId="0" applyFont="1" applyFill="1" applyBorder="1" applyAlignment="1" applyProtection="1">
      <alignment horizontal="center"/>
    </xf>
    <xf numFmtId="0" fontId="10" fillId="3" borderId="2" xfId="0" applyNumberFormat="1" applyFont="1" applyFill="1" applyBorder="1" applyProtection="1"/>
    <xf numFmtId="0" fontId="10" fillId="3" borderId="0" xfId="0" applyNumberFormat="1" applyFont="1" applyFill="1" applyBorder="1" applyProtection="1"/>
    <xf numFmtId="0" fontId="12" fillId="3" borderId="0" xfId="0" applyFont="1" applyFill="1" applyBorder="1" applyAlignment="1" applyProtection="1">
      <alignment horizontal="left"/>
    </xf>
    <xf numFmtId="0" fontId="12" fillId="3" borderId="4" xfId="0" applyFont="1" applyFill="1" applyBorder="1" applyAlignment="1" applyProtection="1">
      <alignment horizontal="right"/>
    </xf>
    <xf numFmtId="0" fontId="13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center"/>
    </xf>
    <xf numFmtId="164" fontId="10" fillId="3" borderId="0" xfId="0" applyNumberFormat="1" applyFont="1" applyFill="1" applyBorder="1" applyProtection="1"/>
    <xf numFmtId="0" fontId="31" fillId="3" borderId="0" xfId="0" applyFont="1" applyFill="1" applyBorder="1" applyAlignment="1" applyProtection="1">
      <alignment horizontal="right"/>
    </xf>
    <xf numFmtId="0" fontId="36" fillId="3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left"/>
      <protection locked="0"/>
    </xf>
    <xf numFmtId="0" fontId="10" fillId="3" borderId="2" xfId="0" applyNumberFormat="1" applyFont="1" applyFill="1" applyBorder="1" applyAlignment="1" applyProtection="1">
      <alignment horizontal="center"/>
    </xf>
    <xf numFmtId="164" fontId="10" fillId="3" borderId="2" xfId="0" applyNumberFormat="1" applyFont="1" applyFill="1" applyBorder="1" applyProtection="1"/>
    <xf numFmtId="0" fontId="26" fillId="3" borderId="0" xfId="0" applyFont="1" applyFill="1" applyBorder="1" applyProtection="1"/>
    <xf numFmtId="0" fontId="26" fillId="3" borderId="0" xfId="0" applyNumberFormat="1" applyFont="1" applyFill="1" applyBorder="1" applyAlignment="1" applyProtection="1">
      <alignment horizontal="center"/>
    </xf>
    <xf numFmtId="171" fontId="26" fillId="3" borderId="0" xfId="0" applyNumberFormat="1" applyFont="1" applyFill="1" applyBorder="1" applyAlignment="1" applyProtection="1">
      <alignment horizontal="center"/>
    </xf>
    <xf numFmtId="0" fontId="26" fillId="3" borderId="5" xfId="0" applyFont="1" applyFill="1" applyBorder="1" applyProtection="1"/>
    <xf numFmtId="0" fontId="11" fillId="3" borderId="0" xfId="0" applyNumberFormat="1" applyFont="1" applyFill="1" applyBorder="1" applyAlignment="1" applyProtection="1">
      <alignment horizontal="left"/>
    </xf>
    <xf numFmtId="172" fontId="11" fillId="3" borderId="0" xfId="0" applyNumberFormat="1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 indent="1"/>
    </xf>
    <xf numFmtId="0" fontId="22" fillId="3" borderId="4" xfId="0" applyFont="1" applyFill="1" applyBorder="1" applyProtection="1"/>
    <xf numFmtId="171" fontId="10" fillId="3" borderId="0" xfId="3" applyNumberFormat="1" applyFont="1" applyFill="1" applyBorder="1" applyAlignment="1" applyProtection="1">
      <alignment horizontal="center"/>
    </xf>
    <xf numFmtId="167" fontId="10" fillId="3" borderId="0" xfId="3" applyNumberFormat="1" applyFont="1" applyFill="1" applyBorder="1" applyProtection="1"/>
    <xf numFmtId="0" fontId="10" fillId="3" borderId="7" xfId="0" applyNumberFormat="1" applyFont="1" applyFill="1" applyBorder="1" applyAlignment="1" applyProtection="1">
      <alignment horizontal="center"/>
    </xf>
    <xf numFmtId="171" fontId="10" fillId="3" borderId="7" xfId="3" applyNumberFormat="1" applyFont="1" applyFill="1" applyBorder="1" applyAlignment="1" applyProtection="1">
      <alignment horizontal="center"/>
    </xf>
    <xf numFmtId="167" fontId="10" fillId="3" borderId="7" xfId="3" applyNumberFormat="1" applyFont="1" applyFill="1" applyBorder="1" applyProtection="1"/>
    <xf numFmtId="164" fontId="10" fillId="3" borderId="7" xfId="0" applyNumberFormat="1" applyFont="1" applyFill="1" applyBorder="1" applyAlignment="1" applyProtection="1">
      <alignment horizontal="center"/>
    </xf>
    <xf numFmtId="0" fontId="22" fillId="3" borderId="4" xfId="0" applyFont="1" applyFill="1" applyBorder="1" applyAlignment="1" applyProtection="1">
      <alignment horizontal="right"/>
    </xf>
    <xf numFmtId="0" fontId="22" fillId="3" borderId="0" xfId="0" applyFont="1" applyFill="1" applyBorder="1" applyAlignment="1" applyProtection="1">
      <alignment horizontal="right"/>
    </xf>
    <xf numFmtId="0" fontId="21" fillId="3" borderId="0" xfId="0" applyFont="1" applyFill="1" applyBorder="1" applyAlignment="1" applyProtection="1">
      <alignment horizontal="right"/>
    </xf>
    <xf numFmtId="0" fontId="31" fillId="3" borderId="4" xfId="0" applyFont="1" applyFill="1" applyBorder="1" applyProtection="1"/>
    <xf numFmtId="0" fontId="31" fillId="3" borderId="0" xfId="0" applyFont="1" applyFill="1" applyBorder="1" applyProtection="1"/>
    <xf numFmtId="0" fontId="36" fillId="3" borderId="0" xfId="0" applyNumberFormat="1" applyFont="1" applyFill="1" applyBorder="1" applyAlignment="1" applyProtection="1">
      <alignment horizontal="right"/>
    </xf>
    <xf numFmtId="0" fontId="36" fillId="3" borderId="0" xfId="0" applyFont="1" applyFill="1" applyBorder="1" applyProtection="1"/>
    <xf numFmtId="0" fontId="36" fillId="3" borderId="5" xfId="0" applyFont="1" applyFill="1" applyBorder="1" applyProtection="1"/>
    <xf numFmtId="0" fontId="21" fillId="3" borderId="0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right"/>
    </xf>
    <xf numFmtId="0" fontId="6" fillId="4" borderId="10" xfId="0" applyFont="1" applyFill="1" applyBorder="1" applyAlignment="1" applyProtection="1">
      <alignment horizontal="right"/>
    </xf>
    <xf numFmtId="0" fontId="7" fillId="4" borderId="11" xfId="0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right"/>
    </xf>
    <xf numFmtId="0" fontId="6" fillId="4" borderId="14" xfId="0" applyFont="1" applyFill="1" applyBorder="1" applyProtection="1"/>
    <xf numFmtId="164" fontId="6" fillId="3" borderId="14" xfId="0" applyNumberFormat="1" applyFont="1" applyFill="1" applyBorder="1" applyAlignment="1" applyProtection="1">
      <alignment horizontal="center"/>
      <protection locked="0"/>
    </xf>
    <xf numFmtId="164" fontId="6" fillId="3" borderId="14" xfId="0" applyNumberFormat="1" applyFont="1" applyFill="1" applyBorder="1" applyAlignment="1" applyProtection="1">
      <protection locked="0"/>
    </xf>
    <xf numFmtId="0" fontId="6" fillId="4" borderId="14" xfId="0" quotePrefix="1" applyFont="1" applyFill="1" applyBorder="1" applyAlignment="1" applyProtection="1">
      <alignment horizontal="left"/>
    </xf>
    <xf numFmtId="0" fontId="7" fillId="4" borderId="14" xfId="0" applyFont="1" applyFill="1" applyBorder="1" applyAlignment="1" applyProtection="1">
      <alignment horizontal="left"/>
    </xf>
    <xf numFmtId="0" fontId="6" fillId="4" borderId="16" xfId="0" applyFont="1" applyFill="1" applyBorder="1" applyAlignment="1" applyProtection="1">
      <alignment horizontal="right"/>
    </xf>
    <xf numFmtId="0" fontId="6" fillId="4" borderId="17" xfId="0" applyFont="1" applyFill="1" applyBorder="1" applyAlignment="1" applyProtection="1">
      <alignment horizontal="left"/>
    </xf>
    <xf numFmtId="0" fontId="6" fillId="4" borderId="14" xfId="0" applyNumberFormat="1" applyFont="1" applyFill="1" applyBorder="1" applyProtection="1"/>
    <xf numFmtId="0" fontId="8" fillId="4" borderId="13" xfId="0" applyFont="1" applyFill="1" applyBorder="1" applyAlignment="1" applyProtection="1">
      <alignment horizontal="right"/>
    </xf>
    <xf numFmtId="0" fontId="9" fillId="4" borderId="14" xfId="0" applyFont="1" applyFill="1" applyBorder="1" applyAlignment="1" applyProtection="1">
      <alignment horizontal="left"/>
    </xf>
    <xf numFmtId="0" fontId="8" fillId="4" borderId="14" xfId="0" applyFont="1" applyFill="1" applyBorder="1" applyProtection="1"/>
    <xf numFmtId="0" fontId="8" fillId="4" borderId="15" xfId="0" applyFont="1" applyFill="1" applyBorder="1" applyProtection="1"/>
    <xf numFmtId="0" fontId="8" fillId="3" borderId="5" xfId="0" applyFont="1" applyFill="1" applyBorder="1" applyProtection="1"/>
    <xf numFmtId="0" fontId="7" fillId="3" borderId="4" xfId="0" applyFont="1" applyFill="1" applyBorder="1" applyProtection="1"/>
    <xf numFmtId="0" fontId="7" fillId="4" borderId="13" xfId="0" applyFont="1" applyFill="1" applyBorder="1" applyProtection="1"/>
    <xf numFmtId="0" fontId="7" fillId="4" borderId="14" xfId="0" applyFont="1" applyFill="1" applyBorder="1" applyProtection="1"/>
    <xf numFmtId="0" fontId="7" fillId="4" borderId="15" xfId="0" applyFont="1" applyFill="1" applyBorder="1" applyProtection="1"/>
    <xf numFmtId="0" fontId="7" fillId="3" borderId="5" xfId="0" applyFont="1" applyFill="1" applyBorder="1" applyProtection="1"/>
    <xf numFmtId="0" fontId="7" fillId="3" borderId="4" xfId="0" applyFont="1" applyFill="1" applyBorder="1" applyAlignment="1" applyProtection="1">
      <alignment horizontal="right"/>
    </xf>
    <xf numFmtId="0" fontId="7" fillId="4" borderId="13" xfId="0" applyFont="1" applyFill="1" applyBorder="1" applyAlignment="1" applyProtection="1">
      <alignment horizontal="right"/>
    </xf>
    <xf numFmtId="0" fontId="24" fillId="3" borderId="0" xfId="0" applyFont="1" applyFill="1" applyBorder="1" applyAlignment="1" applyProtection="1">
      <alignment horizontal="right"/>
    </xf>
    <xf numFmtId="0" fontId="24" fillId="3" borderId="0" xfId="0" applyFont="1" applyFill="1" applyBorder="1" applyAlignment="1" applyProtection="1"/>
    <xf numFmtId="165" fontId="36" fillId="3" borderId="0" xfId="3" applyNumberFormat="1" applyFont="1" applyFill="1" applyBorder="1" applyProtection="1"/>
    <xf numFmtId="165" fontId="36" fillId="3" borderId="5" xfId="3" applyNumberFormat="1" applyFont="1" applyFill="1" applyBorder="1" applyProtection="1"/>
    <xf numFmtId="165" fontId="8" fillId="3" borderId="0" xfId="3" applyNumberFormat="1" applyFont="1" applyFill="1" applyBorder="1" applyProtection="1"/>
    <xf numFmtId="165" fontId="8" fillId="3" borderId="5" xfId="3" applyNumberFormat="1" applyFont="1" applyFill="1" applyBorder="1" applyProtection="1"/>
    <xf numFmtId="0" fontId="9" fillId="4" borderId="11" xfId="0" applyFont="1" applyFill="1" applyBorder="1" applyAlignment="1" applyProtection="1">
      <alignment horizontal="right"/>
    </xf>
    <xf numFmtId="165" fontId="8" fillId="4" borderId="12" xfId="3" applyNumberFormat="1" applyFont="1" applyFill="1" applyBorder="1" applyProtection="1"/>
    <xf numFmtId="0" fontId="35" fillId="4" borderId="13" xfId="0" applyFont="1" applyFill="1" applyBorder="1" applyProtection="1"/>
    <xf numFmtId="0" fontId="31" fillId="4" borderId="14" xfId="0" applyFont="1" applyFill="1" applyBorder="1" applyAlignment="1" applyProtection="1">
      <alignment horizontal="right"/>
    </xf>
    <xf numFmtId="0" fontId="35" fillId="4" borderId="14" xfId="0" applyFont="1" applyFill="1" applyBorder="1" applyProtection="1"/>
    <xf numFmtId="165" fontId="36" fillId="4" borderId="15" xfId="3" applyNumberFormat="1" applyFont="1" applyFill="1" applyBorder="1" applyProtection="1"/>
    <xf numFmtId="0" fontId="9" fillId="4" borderId="14" xfId="0" applyFont="1" applyFill="1" applyBorder="1" applyAlignment="1" applyProtection="1">
      <alignment horizontal="right"/>
    </xf>
    <xf numFmtId="165" fontId="8" fillId="4" borderId="15" xfId="3" applyNumberFormat="1" applyFont="1" applyFill="1" applyBorder="1" applyProtection="1"/>
    <xf numFmtId="0" fontId="7" fillId="3" borderId="4" xfId="0" applyFont="1" applyFill="1" applyBorder="1" applyAlignment="1" applyProtection="1">
      <alignment horizontal="left"/>
    </xf>
    <xf numFmtId="0" fontId="7" fillId="4" borderId="13" xfId="0" applyFont="1" applyFill="1" applyBorder="1" applyAlignment="1" applyProtection="1">
      <alignment horizontal="left"/>
    </xf>
    <xf numFmtId="0" fontId="36" fillId="4" borderId="14" xfId="0" applyFont="1" applyFill="1" applyBorder="1" applyProtection="1"/>
    <xf numFmtId="164" fontId="7" fillId="4" borderId="14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>
      <alignment horizontal="left"/>
    </xf>
    <xf numFmtId="0" fontId="6" fillId="4" borderId="14" xfId="0" applyNumberFormat="1" applyFont="1" applyFill="1" applyBorder="1" applyAlignment="1" applyProtection="1">
      <alignment horizontal="left"/>
    </xf>
    <xf numFmtId="0" fontId="8" fillId="4" borderId="14" xfId="0" applyFont="1" applyFill="1" applyBorder="1" applyAlignment="1" applyProtection="1">
      <alignment horizontal="right"/>
    </xf>
    <xf numFmtId="164" fontId="6" fillId="4" borderId="14" xfId="0" applyNumberFormat="1" applyFont="1" applyFill="1" applyBorder="1" applyProtection="1"/>
    <xf numFmtId="0" fontId="8" fillId="4" borderId="13" xfId="0" applyFont="1" applyFill="1" applyBorder="1" applyProtection="1"/>
    <xf numFmtId="164" fontId="8" fillId="4" borderId="14" xfId="0" applyNumberFormat="1" applyFont="1" applyFill="1" applyBorder="1" applyProtection="1"/>
    <xf numFmtId="169" fontId="6" fillId="3" borderId="0" xfId="0" applyNumberFormat="1" applyFont="1" applyFill="1" applyBorder="1" applyProtection="1"/>
    <xf numFmtId="164" fontId="35" fillId="4" borderId="14" xfId="0" applyNumberFormat="1" applyFont="1" applyFill="1" applyBorder="1" applyProtection="1"/>
    <xf numFmtId="0" fontId="35" fillId="4" borderId="15" xfId="0" applyFont="1" applyFill="1" applyBorder="1" applyProtection="1"/>
    <xf numFmtId="169" fontId="6" fillId="3" borderId="7" xfId="0" applyNumberFormat="1" applyFont="1" applyFill="1" applyBorder="1" applyProtection="1"/>
    <xf numFmtId="0" fontId="10" fillId="4" borderId="17" xfId="0" applyFont="1" applyFill="1" applyBorder="1" applyAlignment="1" applyProtection="1"/>
    <xf numFmtId="164" fontId="11" fillId="4" borderId="17" xfId="0" applyNumberFormat="1" applyFont="1" applyFill="1" applyBorder="1" applyProtection="1"/>
    <xf numFmtId="0" fontId="10" fillId="4" borderId="11" xfId="0" applyFont="1" applyFill="1" applyBorder="1" applyAlignment="1" applyProtection="1"/>
    <xf numFmtId="164" fontId="11" fillId="4" borderId="11" xfId="0" applyNumberFormat="1" applyFont="1" applyFill="1" applyBorder="1" applyProtection="1"/>
    <xf numFmtId="0" fontId="10" fillId="3" borderId="0" xfId="0" applyFont="1" applyFill="1" applyBorder="1" applyAlignment="1" applyProtection="1"/>
    <xf numFmtId="164" fontId="11" fillId="3" borderId="0" xfId="0" applyNumberFormat="1" applyFont="1" applyFill="1" applyBorder="1" applyProtection="1"/>
    <xf numFmtId="167" fontId="10" fillId="3" borderId="14" xfId="3" applyNumberFormat="1" applyFont="1" applyFill="1" applyBorder="1" applyAlignment="1" applyProtection="1">
      <alignment horizontal="left"/>
      <protection locked="0"/>
    </xf>
    <xf numFmtId="49" fontId="10" fillId="3" borderId="14" xfId="0" applyNumberFormat="1" applyFont="1" applyFill="1" applyBorder="1" applyProtection="1">
      <protection locked="0"/>
    </xf>
    <xf numFmtId="1" fontId="10" fillId="3" borderId="14" xfId="0" applyNumberFormat="1" applyFont="1" applyFill="1" applyBorder="1" applyProtection="1">
      <protection locked="0"/>
    </xf>
    <xf numFmtId="0" fontId="10" fillId="3" borderId="14" xfId="0" applyFont="1" applyFill="1" applyBorder="1" applyProtection="1">
      <protection locked="0"/>
    </xf>
    <xf numFmtId="164" fontId="10" fillId="3" borderId="14" xfId="3" applyNumberFormat="1" applyFont="1" applyFill="1" applyBorder="1" applyAlignment="1" applyProtection="1">
      <alignment horizontal="left"/>
      <protection locked="0"/>
    </xf>
    <xf numFmtId="0" fontId="10" fillId="3" borderId="14" xfId="0" applyFont="1" applyFill="1" applyBorder="1" applyAlignment="1" applyProtection="1">
      <alignment horizontal="left"/>
      <protection locked="0"/>
    </xf>
    <xf numFmtId="0" fontId="6" fillId="4" borderId="11" xfId="0" applyFont="1" applyFill="1" applyBorder="1" applyAlignment="1" applyProtection="1"/>
    <xf numFmtId="0" fontId="9" fillId="4" borderId="11" xfId="0" applyFont="1" applyFill="1" applyBorder="1" applyAlignment="1" applyProtection="1">
      <alignment horizontal="left"/>
    </xf>
    <xf numFmtId="173" fontId="6" fillId="4" borderId="11" xfId="0" applyNumberFormat="1" applyFont="1" applyFill="1" applyBorder="1" applyAlignment="1" applyProtection="1">
      <alignment horizontal="center"/>
    </xf>
    <xf numFmtId="0" fontId="6" fillId="4" borderId="11" xfId="0" applyNumberFormat="1" applyFont="1" applyFill="1" applyBorder="1" applyAlignment="1" applyProtection="1">
      <alignment horizontal="center"/>
    </xf>
    <xf numFmtId="171" fontId="6" fillId="4" borderId="11" xfId="0" applyNumberFormat="1" applyFont="1" applyFill="1" applyBorder="1" applyAlignment="1" applyProtection="1">
      <alignment horizontal="center"/>
    </xf>
    <xf numFmtId="0" fontId="22" fillId="4" borderId="13" xfId="0" applyFont="1" applyFill="1" applyBorder="1" applyAlignment="1" applyProtection="1">
      <alignment horizontal="center"/>
    </xf>
    <xf numFmtId="0" fontId="36" fillId="4" borderId="0" xfId="0" applyFont="1" applyFill="1" applyBorder="1" applyAlignment="1" applyProtection="1">
      <alignment horizontal="center"/>
    </xf>
    <xf numFmtId="0" fontId="22" fillId="4" borderId="13" xfId="0" applyFont="1" applyFill="1" applyBorder="1" applyProtection="1"/>
    <xf numFmtId="0" fontId="35" fillId="4" borderId="14" xfId="0" applyFont="1" applyFill="1" applyBorder="1" applyAlignment="1" applyProtection="1">
      <alignment horizontal="left"/>
    </xf>
    <xf numFmtId="0" fontId="22" fillId="4" borderId="15" xfId="0" applyFont="1" applyFill="1" applyBorder="1" applyProtection="1"/>
    <xf numFmtId="167" fontId="8" fillId="4" borderId="15" xfId="0" applyNumberFormat="1" applyFont="1" applyFill="1" applyBorder="1" applyAlignment="1" applyProtection="1">
      <alignment horizontal="center"/>
    </xf>
    <xf numFmtId="173" fontId="6" fillId="3" borderId="14" xfId="0" applyNumberFormat="1" applyFont="1" applyFill="1" applyBorder="1" applyAlignment="1" applyProtection="1">
      <alignment horizontal="center"/>
      <protection locked="0"/>
    </xf>
    <xf numFmtId="0" fontId="6" fillId="3" borderId="14" xfId="0" applyNumberFormat="1" applyFont="1" applyFill="1" applyBorder="1" applyAlignment="1" applyProtection="1">
      <alignment horizontal="center"/>
      <protection locked="0"/>
    </xf>
    <xf numFmtId="171" fontId="6" fillId="3" borderId="14" xfId="3" applyNumberFormat="1" applyFont="1" applyFill="1" applyBorder="1" applyAlignment="1" applyProtection="1">
      <alignment horizontal="center"/>
      <protection locked="0"/>
    </xf>
    <xf numFmtId="167" fontId="6" fillId="4" borderId="14" xfId="3" applyNumberFormat="1" applyFont="1" applyFill="1" applyBorder="1" applyProtection="1"/>
    <xf numFmtId="14" fontId="6" fillId="3" borderId="14" xfId="0" applyNumberFormat="1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 applyProtection="1">
      <alignment horizontal="center"/>
    </xf>
    <xf numFmtId="0" fontId="7" fillId="4" borderId="14" xfId="0" applyNumberFormat="1" applyFont="1" applyFill="1" applyBorder="1" applyAlignment="1" applyProtection="1">
      <alignment horizontal="center"/>
    </xf>
    <xf numFmtId="0" fontId="6" fillId="4" borderId="15" xfId="0" applyNumberFormat="1" applyFont="1" applyFill="1" applyBorder="1" applyAlignment="1" applyProtection="1">
      <alignment horizontal="center"/>
    </xf>
    <xf numFmtId="0" fontId="6" fillId="4" borderId="17" xfId="0" applyFont="1" applyFill="1" applyBorder="1" applyAlignment="1" applyProtection="1">
      <alignment horizontal="center"/>
    </xf>
    <xf numFmtId="0" fontId="6" fillId="4" borderId="17" xfId="0" applyNumberFormat="1" applyFont="1" applyFill="1" applyBorder="1" applyAlignment="1" applyProtection="1">
      <alignment horizontal="center"/>
    </xf>
    <xf numFmtId="171" fontId="6" fillId="4" borderId="17" xfId="0" applyNumberFormat="1" applyFont="1" applyFill="1" applyBorder="1" applyAlignment="1" applyProtection="1">
      <alignment horizontal="center"/>
    </xf>
    <xf numFmtId="167" fontId="7" fillId="4" borderId="17" xfId="0" applyNumberFormat="1" applyFont="1" applyFill="1" applyBorder="1" applyProtection="1"/>
    <xf numFmtId="0" fontId="6" fillId="4" borderId="18" xfId="0" applyNumberFormat="1" applyFont="1" applyFill="1" applyBorder="1" applyAlignment="1" applyProtection="1">
      <alignment horizontal="center"/>
    </xf>
    <xf numFmtId="167" fontId="7" fillId="4" borderId="0" xfId="0" applyNumberFormat="1" applyFont="1" applyFill="1" applyBorder="1" applyProtection="1"/>
    <xf numFmtId="167" fontId="7" fillId="3" borderId="2" xfId="0" applyNumberFormat="1" applyFont="1" applyFill="1" applyBorder="1" applyProtection="1"/>
    <xf numFmtId="167" fontId="7" fillId="3" borderId="0" xfId="0" applyNumberFormat="1" applyFont="1" applyFill="1" applyBorder="1" applyProtection="1"/>
    <xf numFmtId="167" fontId="7" fillId="4" borderId="11" xfId="0" applyNumberFormat="1" applyFont="1" applyFill="1" applyBorder="1" applyProtection="1"/>
    <xf numFmtId="167" fontId="7" fillId="3" borderId="0" xfId="3" applyNumberFormat="1" applyFont="1" applyFill="1" applyBorder="1" applyAlignment="1" applyProtection="1">
      <alignment horizontal="left"/>
    </xf>
    <xf numFmtId="167" fontId="7" fillId="3" borderId="7" xfId="3" applyNumberFormat="1" applyFont="1" applyFill="1" applyBorder="1" applyAlignment="1" applyProtection="1">
      <alignment horizontal="left"/>
    </xf>
    <xf numFmtId="167" fontId="7" fillId="4" borderId="0" xfId="3" applyNumberFormat="1" applyFont="1" applyFill="1" applyBorder="1" applyAlignment="1" applyProtection="1">
      <alignment horizontal="left"/>
    </xf>
    <xf numFmtId="0" fontId="12" fillId="3" borderId="0" xfId="0" applyFont="1" applyFill="1" applyBorder="1" applyProtection="1"/>
    <xf numFmtId="0" fontId="18" fillId="3" borderId="0" xfId="0" applyFont="1" applyFill="1" applyBorder="1" applyProtection="1"/>
    <xf numFmtId="0" fontId="23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12" fillId="3" borderId="0" xfId="0" applyNumberFormat="1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0" fontId="12" fillId="4" borderId="11" xfId="0" applyNumberFormat="1" applyFont="1" applyFill="1" applyBorder="1" applyAlignment="1" applyProtection="1">
      <alignment horizontal="center"/>
    </xf>
    <xf numFmtId="0" fontId="10" fillId="4" borderId="11" xfId="0" applyFont="1" applyFill="1" applyBorder="1" applyAlignment="1" applyProtection="1">
      <alignment horizontal="center"/>
    </xf>
    <xf numFmtId="0" fontId="12" fillId="4" borderId="13" xfId="0" applyFont="1" applyFill="1" applyBorder="1" applyAlignment="1" applyProtection="1">
      <alignment horizontal="center"/>
    </xf>
    <xf numFmtId="0" fontId="12" fillId="4" borderId="14" xfId="0" applyNumberFormat="1" applyFont="1" applyFill="1" applyBorder="1" applyAlignment="1" applyProtection="1">
      <alignment horizontal="center"/>
    </xf>
    <xf numFmtId="0" fontId="10" fillId="4" borderId="14" xfId="0" applyFont="1" applyFill="1" applyBorder="1" applyAlignment="1" applyProtection="1">
      <alignment horizontal="center"/>
      <protection locked="0"/>
    </xf>
    <xf numFmtId="0" fontId="35" fillId="3" borderId="0" xfId="0" applyFont="1" applyFill="1" applyBorder="1" applyAlignment="1" applyProtection="1">
      <alignment horizontal="center"/>
    </xf>
    <xf numFmtId="0" fontId="35" fillId="4" borderId="0" xfId="0" applyFont="1" applyFill="1" applyBorder="1" applyAlignment="1" applyProtection="1">
      <alignment horizontal="center"/>
    </xf>
    <xf numFmtId="0" fontId="40" fillId="4" borderId="0" xfId="0" applyFont="1" applyFill="1" applyBorder="1" applyProtection="1"/>
    <xf numFmtId="0" fontId="40" fillId="3" borderId="0" xfId="0" applyFont="1" applyFill="1" applyBorder="1" applyProtection="1"/>
    <xf numFmtId="0" fontId="22" fillId="3" borderId="0" xfId="0" applyFont="1" applyFill="1" applyBorder="1" applyAlignment="1" applyProtection="1">
      <alignment horizontal="center"/>
    </xf>
    <xf numFmtId="0" fontId="12" fillId="3" borderId="4" xfId="0" applyFont="1" applyFill="1" applyBorder="1" applyProtection="1"/>
    <xf numFmtId="0" fontId="13" fillId="3" borderId="0" xfId="0" applyFont="1" applyFill="1" applyBorder="1" applyProtection="1"/>
    <xf numFmtId="0" fontId="11" fillId="3" borderId="4" xfId="0" applyFont="1" applyFill="1" applyBorder="1" applyProtection="1"/>
    <xf numFmtId="0" fontId="12" fillId="3" borderId="5" xfId="0" applyFont="1" applyFill="1" applyBorder="1" applyProtection="1"/>
    <xf numFmtId="0" fontId="10" fillId="3" borderId="0" xfId="0" applyFont="1" applyFill="1" applyBorder="1" applyAlignment="1" applyProtection="1">
      <alignment horizontal="right"/>
    </xf>
    <xf numFmtId="0" fontId="11" fillId="3" borderId="7" xfId="0" applyFont="1" applyFill="1" applyBorder="1" applyProtection="1"/>
    <xf numFmtId="170" fontId="11" fillId="3" borderId="7" xfId="0" applyNumberFormat="1" applyFont="1" applyFill="1" applyBorder="1" applyAlignment="1" applyProtection="1">
      <alignment horizontal="center"/>
    </xf>
    <xf numFmtId="0" fontId="11" fillId="4" borderId="10" xfId="0" applyFont="1" applyFill="1" applyBorder="1" applyProtection="1"/>
    <xf numFmtId="0" fontId="12" fillId="4" borderId="11" xfId="0" applyFont="1" applyFill="1" applyBorder="1" applyProtection="1"/>
    <xf numFmtId="0" fontId="13" fillId="4" borderId="11" xfId="0" applyFont="1" applyFill="1" applyBorder="1" applyAlignment="1" applyProtection="1">
      <alignment horizontal="center"/>
    </xf>
    <xf numFmtId="0" fontId="13" fillId="4" borderId="12" xfId="0" applyFont="1" applyFill="1" applyBorder="1" applyAlignment="1" applyProtection="1">
      <alignment horizontal="center"/>
    </xf>
    <xf numFmtId="0" fontId="13" fillId="4" borderId="15" xfId="0" applyFont="1" applyFill="1" applyBorder="1" applyAlignment="1" applyProtection="1">
      <alignment horizontal="center"/>
    </xf>
    <xf numFmtId="164" fontId="10" fillId="4" borderId="15" xfId="0" applyNumberFormat="1" applyFont="1" applyFill="1" applyBorder="1" applyAlignment="1" applyProtection="1">
      <alignment horizontal="center"/>
    </xf>
    <xf numFmtId="0" fontId="12" fillId="4" borderId="13" xfId="0" applyFont="1" applyFill="1" applyBorder="1" applyProtection="1"/>
    <xf numFmtId="0" fontId="13" fillId="4" borderId="14" xfId="0" applyFont="1" applyFill="1" applyBorder="1" applyAlignment="1" applyProtection="1">
      <alignment horizontal="left"/>
    </xf>
    <xf numFmtId="164" fontId="13" fillId="4" borderId="15" xfId="0" applyNumberFormat="1" applyFont="1" applyFill="1" applyBorder="1" applyAlignment="1" applyProtection="1">
      <alignment horizontal="center"/>
    </xf>
    <xf numFmtId="0" fontId="10" fillId="4" borderId="14" xfId="0" applyFont="1" applyFill="1" applyBorder="1" applyAlignment="1" applyProtection="1">
      <alignment horizontal="right"/>
    </xf>
    <xf numFmtId="164" fontId="11" fillId="4" borderId="15" xfId="0" applyNumberFormat="1" applyFont="1" applyFill="1" applyBorder="1" applyAlignment="1" applyProtection="1">
      <alignment horizontal="center"/>
    </xf>
    <xf numFmtId="0" fontId="10" fillId="4" borderId="15" xfId="0" applyFont="1" applyFill="1" applyBorder="1" applyAlignment="1" applyProtection="1">
      <alignment horizontal="right"/>
    </xf>
    <xf numFmtId="9" fontId="10" fillId="4" borderId="15" xfId="2" applyFont="1" applyFill="1" applyBorder="1" applyAlignment="1" applyProtection="1">
      <alignment horizontal="right"/>
    </xf>
    <xf numFmtId="0" fontId="10" fillId="4" borderId="17" xfId="0" applyFont="1" applyFill="1" applyBorder="1" applyAlignment="1" applyProtection="1">
      <alignment horizontal="right"/>
    </xf>
    <xf numFmtId="0" fontId="10" fillId="4" borderId="18" xfId="0" applyFont="1" applyFill="1" applyBorder="1" applyAlignment="1" applyProtection="1">
      <alignment horizontal="right"/>
    </xf>
    <xf numFmtId="0" fontId="10" fillId="4" borderId="18" xfId="0" applyFont="1" applyFill="1" applyBorder="1" applyAlignment="1" applyProtection="1">
      <alignment horizontal="center"/>
    </xf>
    <xf numFmtId="0" fontId="10" fillId="4" borderId="11" xfId="0" applyFont="1" applyFill="1" applyBorder="1" applyAlignment="1" applyProtection="1">
      <alignment horizontal="right"/>
    </xf>
    <xf numFmtId="164" fontId="10" fillId="3" borderId="2" xfId="0" applyNumberFormat="1" applyFont="1" applyFill="1" applyBorder="1" applyAlignment="1" applyProtection="1">
      <alignment horizontal="center"/>
    </xf>
    <xf numFmtId="164" fontId="33" fillId="3" borderId="0" xfId="0" applyNumberFormat="1" applyFont="1" applyFill="1" applyBorder="1" applyAlignment="1" applyProtection="1">
      <alignment horizontal="center"/>
    </xf>
    <xf numFmtId="164" fontId="33" fillId="3" borderId="0" xfId="0" applyNumberFormat="1" applyFont="1" applyFill="1" applyBorder="1" applyProtection="1"/>
    <xf numFmtId="0" fontId="33" fillId="4" borderId="0" xfId="0" applyFont="1" applyFill="1" applyBorder="1" applyProtection="1"/>
    <xf numFmtId="164" fontId="35" fillId="3" borderId="0" xfId="0" applyNumberFormat="1" applyFont="1" applyFill="1" applyBorder="1" applyAlignment="1" applyProtection="1">
      <alignment horizontal="center"/>
    </xf>
    <xf numFmtId="164" fontId="35" fillId="3" borderId="0" xfId="0" applyNumberFormat="1" applyFont="1" applyFill="1" applyBorder="1" applyProtection="1"/>
    <xf numFmtId="0" fontId="35" fillId="4" borderId="0" xfId="0" applyFont="1" applyFill="1" applyBorder="1" applyProtection="1"/>
    <xf numFmtId="164" fontId="35" fillId="4" borderId="0" xfId="0" applyNumberFormat="1" applyFont="1" applyFill="1" applyBorder="1" applyProtection="1"/>
    <xf numFmtId="169" fontId="10" fillId="4" borderId="14" xfId="0" applyNumberFormat="1" applyFont="1" applyFill="1" applyBorder="1" applyProtection="1"/>
    <xf numFmtId="169" fontId="10" fillId="4" borderId="11" xfId="0" applyNumberFormat="1" applyFont="1" applyFill="1" applyBorder="1" applyProtection="1"/>
    <xf numFmtId="2" fontId="10" fillId="4" borderId="14" xfId="0" applyNumberFormat="1" applyFont="1" applyFill="1" applyBorder="1" applyAlignment="1" applyProtection="1">
      <alignment horizontal="center"/>
    </xf>
    <xf numFmtId="169" fontId="10" fillId="4" borderId="17" xfId="0" applyNumberFormat="1" applyFont="1" applyFill="1" applyBorder="1" applyProtection="1"/>
    <xf numFmtId="165" fontId="6" fillId="2" borderId="0" xfId="0" applyNumberFormat="1" applyFont="1" applyFill="1" applyBorder="1" applyAlignment="1" applyProtection="1">
      <alignment horizontal="left"/>
      <protection locked="0"/>
    </xf>
    <xf numFmtId="0" fontId="41" fillId="4" borderId="14" xfId="0" applyFont="1" applyFill="1" applyBorder="1" applyAlignment="1" applyProtection="1">
      <alignment horizontal="left"/>
    </xf>
    <xf numFmtId="0" fontId="41" fillId="4" borderId="14" xfId="0" applyFont="1" applyFill="1" applyBorder="1" applyProtection="1"/>
    <xf numFmtId="164" fontId="41" fillId="4" borderId="14" xfId="3" applyNumberFormat="1" applyFont="1" applyFill="1" applyBorder="1" applyAlignment="1" applyProtection="1">
      <alignment horizontal="left"/>
    </xf>
    <xf numFmtId="0" fontId="41" fillId="4" borderId="14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10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1" fillId="3" borderId="0" xfId="0" applyFont="1" applyFill="1"/>
    <xf numFmtId="0" fontId="6" fillId="3" borderId="0" xfId="0" applyFont="1" applyFill="1"/>
    <xf numFmtId="0" fontId="11" fillId="3" borderId="9" xfId="0" applyFont="1" applyFill="1" applyBorder="1" applyAlignment="1">
      <alignment horizontal="center"/>
    </xf>
    <xf numFmtId="1" fontId="10" fillId="6" borderId="14" xfId="0" applyNumberFormat="1" applyFont="1" applyFill="1" applyBorder="1" applyAlignment="1" applyProtection="1">
      <alignment horizontal="left"/>
      <protection locked="0"/>
    </xf>
    <xf numFmtId="1" fontId="10" fillId="6" borderId="14" xfId="0" applyNumberFormat="1" applyFont="1" applyFill="1" applyBorder="1" applyAlignment="1" applyProtection="1">
      <alignment horizontal="center"/>
      <protection locked="0"/>
    </xf>
    <xf numFmtId="175" fontId="10" fillId="6" borderId="14" xfId="0" applyNumberFormat="1" applyFont="1" applyFill="1" applyBorder="1" applyAlignment="1" applyProtection="1">
      <alignment horizontal="left"/>
      <protection locked="0"/>
    </xf>
    <xf numFmtId="0" fontId="10" fillId="6" borderId="14" xfId="0" applyFont="1" applyFill="1" applyBorder="1" applyAlignment="1" applyProtection="1">
      <alignment horizontal="center"/>
      <protection locked="0"/>
    </xf>
    <xf numFmtId="4" fontId="10" fillId="6" borderId="14" xfId="0" applyNumberFormat="1" applyFont="1" applyFill="1" applyBorder="1" applyAlignment="1" applyProtection="1">
      <alignment horizontal="center"/>
      <protection locked="0"/>
    </xf>
    <xf numFmtId="164" fontId="10" fillId="6" borderId="14" xfId="0" applyNumberFormat="1" applyFont="1" applyFill="1" applyBorder="1" applyAlignment="1" applyProtection="1">
      <alignment horizontal="center"/>
      <protection locked="0"/>
    </xf>
    <xf numFmtId="2" fontId="10" fillId="6" borderId="14" xfId="0" applyNumberFormat="1" applyFont="1" applyFill="1" applyBorder="1" applyAlignment="1" applyProtection="1">
      <alignment horizontal="center"/>
      <protection locked="0"/>
    </xf>
    <xf numFmtId="164" fontId="10" fillId="6" borderId="14" xfId="0" quotePrefix="1" applyNumberFormat="1" applyFont="1" applyFill="1" applyBorder="1" applyAlignment="1" applyProtection="1">
      <alignment horizontal="center"/>
      <protection locked="0"/>
    </xf>
    <xf numFmtId="175" fontId="10" fillId="6" borderId="14" xfId="0" applyNumberFormat="1" applyFont="1" applyFill="1" applyBorder="1" applyAlignment="1" applyProtection="1">
      <alignment horizontal="center"/>
      <protection locked="0"/>
    </xf>
    <xf numFmtId="171" fontId="10" fillId="6" borderId="14" xfId="0" applyNumberFormat="1" applyFont="1" applyFill="1" applyBorder="1" applyAlignment="1" applyProtection="1">
      <alignment horizontal="center"/>
      <protection locked="0"/>
    </xf>
    <xf numFmtId="3" fontId="44" fillId="0" borderId="0" xfId="0" applyNumberFormat="1" applyFont="1" applyFill="1" applyBorder="1" applyAlignment="1" applyProtection="1">
      <alignment horizontal="left"/>
    </xf>
    <xf numFmtId="0" fontId="40" fillId="3" borderId="4" xfId="0" applyFont="1" applyFill="1" applyBorder="1" applyProtection="1"/>
    <xf numFmtId="0" fontId="40" fillId="3" borderId="5" xfId="0" applyFont="1" applyFill="1" applyBorder="1" applyProtection="1"/>
    <xf numFmtId="0" fontId="18" fillId="3" borderId="5" xfId="0" applyFont="1" applyFill="1" applyBorder="1" applyProtection="1"/>
    <xf numFmtId="0" fontId="36" fillId="3" borderId="4" xfId="0" applyFont="1" applyFill="1" applyBorder="1" applyAlignment="1" applyProtection="1">
      <alignment horizontal="center"/>
    </xf>
    <xf numFmtId="0" fontId="35" fillId="3" borderId="5" xfId="0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/>
    </xf>
    <xf numFmtId="165" fontId="10" fillId="0" borderId="0" xfId="3" applyFont="1" applyFill="1" applyBorder="1" applyAlignment="1" applyProtection="1">
      <alignment horizontal="left"/>
    </xf>
    <xf numFmtId="3" fontId="6" fillId="2" borderId="0" xfId="0" applyNumberFormat="1" applyFont="1" applyFill="1" applyBorder="1" applyAlignment="1" applyProtection="1">
      <alignment horizontal="left"/>
      <protection locked="0"/>
    </xf>
    <xf numFmtId="173" fontId="6" fillId="2" borderId="0" xfId="0" applyNumberFormat="1" applyFont="1" applyFill="1" applyBorder="1" applyAlignment="1" applyProtection="1">
      <alignment horizontal="left"/>
      <protection locked="0"/>
    </xf>
    <xf numFmtId="173" fontId="6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left"/>
    </xf>
    <xf numFmtId="169" fontId="6" fillId="0" borderId="0" xfId="0" applyNumberFormat="1" applyFont="1" applyFill="1" applyBorder="1" applyAlignment="1" applyProtection="1">
      <alignment horizontal="left"/>
    </xf>
    <xf numFmtId="0" fontId="26" fillId="3" borderId="4" xfId="0" applyFont="1" applyFill="1" applyBorder="1" applyProtection="1"/>
    <xf numFmtId="0" fontId="28" fillId="3" borderId="4" xfId="0" applyFont="1" applyFill="1" applyBorder="1" applyProtection="1"/>
    <xf numFmtId="0" fontId="26" fillId="3" borderId="4" xfId="0" applyFont="1" applyFill="1" applyBorder="1" applyAlignment="1" applyProtection="1">
      <alignment horizontal="left"/>
    </xf>
    <xf numFmtId="167" fontId="26" fillId="3" borderId="0" xfId="0" applyNumberFormat="1" applyFont="1" applyFill="1" applyBorder="1" applyProtection="1"/>
    <xf numFmtId="164" fontId="10" fillId="6" borderId="14" xfId="0" applyNumberFormat="1" applyFont="1" applyFill="1" applyBorder="1" applyProtection="1"/>
    <xf numFmtId="164" fontId="10" fillId="6" borderId="14" xfId="3" applyNumberFormat="1" applyFont="1" applyFill="1" applyBorder="1" applyProtection="1"/>
    <xf numFmtId="164" fontId="10" fillId="6" borderId="14" xfId="3" applyNumberFormat="1" applyFont="1" applyFill="1" applyBorder="1" applyAlignment="1" applyProtection="1">
      <alignment horizontal="left"/>
    </xf>
    <xf numFmtId="164" fontId="7" fillId="7" borderId="14" xfId="0" applyNumberFormat="1" applyFont="1" applyFill="1" applyBorder="1" applyAlignment="1" applyProtection="1">
      <alignment horizontal="center"/>
    </xf>
    <xf numFmtId="164" fontId="7" fillId="7" borderId="14" xfId="0" applyNumberFormat="1" applyFont="1" applyFill="1" applyBorder="1" applyProtection="1"/>
    <xf numFmtId="167" fontId="7" fillId="7" borderId="14" xfId="3" applyNumberFormat="1" applyFont="1" applyFill="1" applyBorder="1" applyProtection="1"/>
    <xf numFmtId="164" fontId="7" fillId="7" borderId="14" xfId="3" applyNumberFormat="1" applyFont="1" applyFill="1" applyBorder="1" applyProtection="1"/>
    <xf numFmtId="164" fontId="7" fillId="7" borderId="14" xfId="0" applyNumberFormat="1" applyFont="1" applyFill="1" applyBorder="1" applyAlignment="1" applyProtection="1">
      <alignment horizontal="left"/>
    </xf>
    <xf numFmtId="0" fontId="47" fillId="4" borderId="14" xfId="0" applyFont="1" applyFill="1" applyBorder="1" applyAlignment="1" applyProtection="1">
      <alignment horizontal="left"/>
    </xf>
    <xf numFmtId="0" fontId="47" fillId="4" borderId="14" xfId="0" applyFont="1" applyFill="1" applyBorder="1" applyProtection="1"/>
    <xf numFmtId="0" fontId="48" fillId="3" borderId="0" xfId="0" applyNumberFormat="1" applyFont="1" applyFill="1" applyBorder="1" applyAlignment="1" applyProtection="1">
      <alignment horizontal="center"/>
    </xf>
    <xf numFmtId="0" fontId="49" fillId="3" borderId="0" xfId="0" applyFont="1" applyFill="1" applyBorder="1" applyAlignment="1" applyProtection="1">
      <alignment horizontal="center"/>
    </xf>
    <xf numFmtId="1" fontId="47" fillId="4" borderId="14" xfId="0" applyNumberFormat="1" applyFont="1" applyFill="1" applyBorder="1" applyProtection="1"/>
    <xf numFmtId="0" fontId="51" fillId="4" borderId="14" xfId="0" applyFont="1" applyFill="1" applyBorder="1" applyAlignment="1" applyProtection="1">
      <alignment horizontal="left"/>
    </xf>
    <xf numFmtId="0" fontId="48" fillId="4" borderId="14" xfId="0" applyFont="1" applyFill="1" applyBorder="1" applyAlignment="1" applyProtection="1">
      <alignment horizontal="center"/>
    </xf>
    <xf numFmtId="0" fontId="52" fillId="4" borderId="14" xfId="0" applyFont="1" applyFill="1" applyBorder="1" applyAlignment="1" applyProtection="1">
      <alignment horizontal="left"/>
    </xf>
    <xf numFmtId="0" fontId="52" fillId="4" borderId="14" xfId="0" applyNumberFormat="1" applyFont="1" applyFill="1" applyBorder="1" applyAlignment="1" applyProtection="1">
      <alignment horizontal="center"/>
    </xf>
    <xf numFmtId="173" fontId="52" fillId="4" borderId="14" xfId="0" applyNumberFormat="1" applyFont="1" applyFill="1" applyBorder="1" applyAlignment="1" applyProtection="1">
      <alignment horizontal="center"/>
    </xf>
    <xf numFmtId="171" fontId="52" fillId="4" borderId="14" xfId="0" applyNumberFormat="1" applyFont="1" applyFill="1" applyBorder="1" applyAlignment="1" applyProtection="1">
      <alignment horizontal="center"/>
    </xf>
    <xf numFmtId="1" fontId="52" fillId="4" borderId="14" xfId="0" applyNumberFormat="1" applyFont="1" applyFill="1" applyBorder="1" applyAlignment="1" applyProtection="1">
      <alignment horizontal="center"/>
    </xf>
    <xf numFmtId="0" fontId="52" fillId="4" borderId="14" xfId="0" applyFont="1" applyFill="1" applyBorder="1" applyAlignment="1" applyProtection="1">
      <alignment horizontal="center"/>
    </xf>
    <xf numFmtId="167" fontId="52" fillId="4" borderId="14" xfId="0" applyNumberFormat="1" applyFont="1" applyFill="1" applyBorder="1" applyAlignment="1" applyProtection="1">
      <alignment horizontal="center"/>
    </xf>
    <xf numFmtId="0" fontId="52" fillId="4" borderId="0" xfId="0" applyFont="1" applyFill="1" applyBorder="1" applyAlignment="1" applyProtection="1">
      <alignment horizontal="center"/>
    </xf>
    <xf numFmtId="164" fontId="52" fillId="4" borderId="14" xfId="0" applyNumberFormat="1" applyFont="1" applyFill="1" applyBorder="1" applyAlignment="1" applyProtection="1">
      <alignment horizontal="center"/>
    </xf>
    <xf numFmtId="0" fontId="49" fillId="4" borderId="14" xfId="0" applyFont="1" applyFill="1" applyBorder="1" applyAlignment="1" applyProtection="1">
      <alignment horizontal="center"/>
    </xf>
    <xf numFmtId="167" fontId="49" fillId="4" borderId="14" xfId="0" applyNumberFormat="1" applyFont="1" applyFill="1" applyBorder="1" applyAlignment="1" applyProtection="1">
      <alignment horizontal="center"/>
    </xf>
    <xf numFmtId="167" fontId="47" fillId="4" borderId="14" xfId="0" applyNumberFormat="1" applyFont="1" applyFill="1" applyBorder="1" applyAlignment="1" applyProtection="1">
      <alignment horizontal="center"/>
    </xf>
    <xf numFmtId="171" fontId="7" fillId="7" borderId="14" xfId="0" applyNumberFormat="1" applyFont="1" applyFill="1" applyBorder="1" applyAlignment="1" applyProtection="1">
      <alignment horizontal="center"/>
    </xf>
    <xf numFmtId="167" fontId="7" fillId="7" borderId="14" xfId="0" applyNumberFormat="1" applyFont="1" applyFill="1" applyBorder="1" applyProtection="1"/>
    <xf numFmtId="164" fontId="9" fillId="7" borderId="14" xfId="0" applyNumberFormat="1" applyFont="1" applyFill="1" applyBorder="1" applyAlignment="1" applyProtection="1">
      <alignment horizontal="center"/>
    </xf>
    <xf numFmtId="0" fontId="47" fillId="3" borderId="0" xfId="0" applyFont="1" applyFill="1" applyBorder="1" applyAlignment="1" applyProtection="1">
      <alignment horizontal="left"/>
    </xf>
    <xf numFmtId="0" fontId="52" fillId="3" borderId="0" xfId="0" applyFont="1" applyFill="1" applyBorder="1" applyAlignment="1" applyProtection="1">
      <alignment horizontal="left"/>
    </xf>
    <xf numFmtId="0" fontId="48" fillId="3" borderId="0" xfId="0" applyFont="1" applyFill="1" applyBorder="1" applyAlignment="1" applyProtection="1">
      <alignment horizontal="center"/>
    </xf>
    <xf numFmtId="164" fontId="7" fillId="7" borderId="13" xfId="0" applyNumberFormat="1" applyFont="1" applyFill="1" applyBorder="1" applyAlignment="1" applyProtection="1"/>
    <xf numFmtId="164" fontId="7" fillId="7" borderId="14" xfId="0" applyNumberFormat="1" applyFont="1" applyFill="1" applyBorder="1" applyAlignment="1" applyProtection="1"/>
    <xf numFmtId="164" fontId="6" fillId="6" borderId="14" xfId="0" applyNumberFormat="1" applyFont="1" applyFill="1" applyBorder="1" applyAlignment="1" applyProtection="1"/>
    <xf numFmtId="164" fontId="6" fillId="6" borderId="13" xfId="0" applyNumberFormat="1" applyFont="1" applyFill="1" applyBorder="1" applyProtection="1"/>
    <xf numFmtId="164" fontId="10" fillId="6" borderId="14" xfId="0" applyNumberFormat="1" applyFont="1" applyFill="1" applyBorder="1" applyAlignment="1" applyProtection="1">
      <alignment horizontal="center"/>
    </xf>
    <xf numFmtId="0" fontId="10" fillId="6" borderId="14" xfId="0" applyNumberFormat="1" applyFont="1" applyFill="1" applyBorder="1" applyAlignment="1" applyProtection="1">
      <alignment horizontal="center"/>
    </xf>
    <xf numFmtId="164" fontId="6" fillId="6" borderId="14" xfId="0" applyNumberFormat="1" applyFont="1" applyFill="1" applyBorder="1" applyAlignment="1" applyProtection="1">
      <alignment horizontal="center"/>
    </xf>
    <xf numFmtId="0" fontId="52" fillId="3" borderId="0" xfId="0" applyFont="1" applyFill="1" applyBorder="1" applyAlignment="1" applyProtection="1">
      <alignment horizontal="center"/>
    </xf>
    <xf numFmtId="0" fontId="52" fillId="3" borderId="0" xfId="0" applyNumberFormat="1" applyFont="1" applyFill="1" applyBorder="1" applyAlignment="1" applyProtection="1">
      <alignment horizontal="center"/>
    </xf>
    <xf numFmtId="1" fontId="52" fillId="3" borderId="0" xfId="0" quotePrefix="1" applyNumberFormat="1" applyFont="1" applyFill="1" applyBorder="1" applyAlignment="1" applyProtection="1">
      <alignment horizontal="center"/>
    </xf>
    <xf numFmtId="1" fontId="52" fillId="3" borderId="0" xfId="0" applyNumberFormat="1" applyFont="1" applyFill="1" applyBorder="1" applyAlignment="1" applyProtection="1">
      <alignment horizontal="center"/>
    </xf>
    <xf numFmtId="0" fontId="52" fillId="3" borderId="0" xfId="0" applyFont="1" applyFill="1" applyBorder="1" applyProtection="1"/>
    <xf numFmtId="164" fontId="6" fillId="6" borderId="14" xfId="0" applyNumberFormat="1" applyFont="1" applyFill="1" applyBorder="1" applyProtection="1"/>
    <xf numFmtId="164" fontId="6" fillId="6" borderId="14" xfId="0" applyNumberFormat="1" applyFont="1" applyFill="1" applyBorder="1" applyAlignment="1" applyProtection="1">
      <alignment horizontal="left"/>
    </xf>
    <xf numFmtId="164" fontId="6" fillId="6" borderId="14" xfId="3" applyNumberFormat="1" applyFont="1" applyFill="1" applyBorder="1" applyAlignment="1" applyProtection="1">
      <alignment horizontal="left"/>
    </xf>
    <xf numFmtId="164" fontId="6" fillId="6" borderId="14" xfId="0" applyNumberFormat="1" applyFont="1" applyFill="1" applyBorder="1" applyProtection="1">
      <protection locked="0"/>
    </xf>
    <xf numFmtId="164" fontId="8" fillId="7" borderId="14" xfId="0" applyNumberFormat="1" applyFont="1" applyFill="1" applyBorder="1" applyProtection="1"/>
    <xf numFmtId="164" fontId="8" fillId="7" borderId="14" xfId="0" applyNumberFormat="1" applyFont="1" applyFill="1" applyBorder="1" applyAlignment="1" applyProtection="1">
      <alignment horizontal="center"/>
    </xf>
    <xf numFmtId="0" fontId="52" fillId="4" borderId="14" xfId="0" applyFont="1" applyFill="1" applyBorder="1" applyProtection="1"/>
    <xf numFmtId="164" fontId="6" fillId="4" borderId="14" xfId="0" applyNumberFormat="1" applyFont="1" applyFill="1" applyBorder="1" applyAlignment="1" applyProtection="1">
      <alignment horizontal="center"/>
    </xf>
    <xf numFmtId="164" fontId="9" fillId="7" borderId="14" xfId="0" applyNumberFormat="1" applyFont="1" applyFill="1" applyBorder="1" applyProtection="1"/>
    <xf numFmtId="164" fontId="7" fillId="4" borderId="14" xfId="0" applyNumberFormat="1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right"/>
    </xf>
    <xf numFmtId="9" fontId="6" fillId="6" borderId="14" xfId="2" applyFont="1" applyFill="1" applyBorder="1" applyAlignment="1" applyProtection="1">
      <alignment horizontal="center"/>
    </xf>
    <xf numFmtId="176" fontId="6" fillId="6" borderId="14" xfId="0" applyNumberFormat="1" applyFont="1" applyFill="1" applyBorder="1" applyAlignment="1" applyProtection="1">
      <alignment horizontal="center"/>
    </xf>
    <xf numFmtId="174" fontId="6" fillId="6" borderId="14" xfId="2" applyNumberFormat="1" applyFont="1" applyFill="1" applyBorder="1" applyAlignment="1" applyProtection="1">
      <alignment horizontal="center"/>
    </xf>
    <xf numFmtId="171" fontId="7" fillId="7" borderId="11" xfId="0" applyNumberFormat="1" applyFont="1" applyFill="1" applyBorder="1" applyAlignment="1" applyProtection="1">
      <alignment horizontal="center"/>
    </xf>
    <xf numFmtId="2" fontId="7" fillId="7" borderId="11" xfId="0" applyNumberFormat="1" applyFont="1" applyFill="1" applyBorder="1" applyAlignment="1" applyProtection="1">
      <alignment horizontal="center"/>
    </xf>
    <xf numFmtId="171" fontId="52" fillId="3" borderId="0" xfId="0" applyNumberFormat="1" applyFont="1" applyFill="1" applyBorder="1" applyAlignment="1" applyProtection="1">
      <alignment horizontal="center"/>
    </xf>
    <xf numFmtId="0" fontId="49" fillId="3" borderId="5" xfId="0" applyFont="1" applyFill="1" applyBorder="1" applyProtection="1"/>
    <xf numFmtId="0" fontId="49" fillId="4" borderId="0" xfId="0" applyFont="1" applyFill="1" applyProtection="1"/>
    <xf numFmtId="0" fontId="49" fillId="3" borderId="4" xfId="0" applyFont="1" applyFill="1" applyBorder="1" applyProtection="1"/>
    <xf numFmtId="0" fontId="49" fillId="3" borderId="0" xfId="0" applyFont="1" applyFill="1" applyBorder="1" applyProtection="1"/>
    <xf numFmtId="0" fontId="49" fillId="3" borderId="0" xfId="0" applyFont="1" applyFill="1" applyBorder="1" applyAlignment="1" applyProtection="1">
      <alignment horizontal="left"/>
    </xf>
    <xf numFmtId="0" fontId="37" fillId="4" borderId="0" xfId="0" applyFont="1" applyFill="1" applyBorder="1" applyProtection="1"/>
    <xf numFmtId="171" fontId="7" fillId="6" borderId="14" xfId="0" applyNumberFormat="1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/>
    <xf numFmtId="0" fontId="6" fillId="3" borderId="2" xfId="0" applyFont="1" applyFill="1" applyBorder="1" applyAlignment="1" applyProtection="1"/>
    <xf numFmtId="0" fontId="6" fillId="3" borderId="0" xfId="0" applyFont="1" applyFill="1" applyBorder="1" applyAlignment="1" applyProtection="1"/>
    <xf numFmtId="0" fontId="19" fillId="3" borderId="0" xfId="0" applyFont="1" applyFill="1" applyBorder="1" applyAlignment="1" applyProtection="1"/>
    <xf numFmtId="0" fontId="7" fillId="3" borderId="7" xfId="0" applyFont="1" applyFill="1" applyBorder="1" applyProtection="1"/>
    <xf numFmtId="4" fontId="10" fillId="6" borderId="14" xfId="0" applyNumberFormat="1" applyFont="1" applyFill="1" applyBorder="1" applyAlignment="1" applyProtection="1">
      <alignment horizontal="center"/>
    </xf>
    <xf numFmtId="166" fontId="10" fillId="6" borderId="14" xfId="0" applyNumberFormat="1" applyFont="1" applyFill="1" applyBorder="1" applyAlignment="1" applyProtection="1">
      <alignment horizontal="center"/>
    </xf>
    <xf numFmtId="2" fontId="10" fillId="6" borderId="14" xfId="0" applyNumberFormat="1" applyFont="1" applyFill="1" applyBorder="1" applyAlignment="1" applyProtection="1">
      <alignment horizontal="center"/>
    </xf>
    <xf numFmtId="0" fontId="10" fillId="6" borderId="14" xfId="0" applyFont="1" applyFill="1" applyBorder="1" applyAlignment="1" applyProtection="1">
      <alignment horizontal="center"/>
    </xf>
    <xf numFmtId="0" fontId="47" fillId="4" borderId="14" xfId="0" applyFont="1" applyFill="1" applyBorder="1" applyAlignment="1" applyProtection="1">
      <alignment horizontal="left"/>
    </xf>
    <xf numFmtId="0" fontId="49" fillId="4" borderId="14" xfId="0" applyFont="1" applyFill="1" applyBorder="1" applyAlignment="1" applyProtection="1">
      <alignment horizontal="left"/>
    </xf>
    <xf numFmtId="0" fontId="50" fillId="4" borderId="14" xfId="0" applyFont="1" applyFill="1" applyBorder="1" applyAlignment="1" applyProtection="1">
      <alignment horizontal="left"/>
    </xf>
    <xf numFmtId="1" fontId="50" fillId="4" borderId="14" xfId="0" applyNumberFormat="1" applyFont="1" applyFill="1" applyBorder="1" applyAlignment="1" applyProtection="1">
      <alignment horizontal="left"/>
    </xf>
    <xf numFmtId="167" fontId="52" fillId="4" borderId="14" xfId="0" applyNumberFormat="1" applyFont="1" applyFill="1" applyBorder="1" applyAlignment="1" applyProtection="1"/>
    <xf numFmtId="167" fontId="6" fillId="8" borderId="14" xfId="3" applyNumberFormat="1" applyFont="1" applyFill="1" applyBorder="1" applyProtection="1"/>
    <xf numFmtId="167" fontId="7" fillId="8" borderId="14" xfId="3" applyNumberFormat="1" applyFont="1" applyFill="1" applyBorder="1" applyAlignment="1" applyProtection="1">
      <alignment horizontal="left"/>
    </xf>
    <xf numFmtId="1" fontId="6" fillId="3" borderId="14" xfId="0" applyNumberFormat="1" applyFont="1" applyFill="1" applyBorder="1" applyAlignment="1" applyProtection="1">
      <alignment horizontal="center"/>
      <protection locked="0"/>
    </xf>
    <xf numFmtId="1" fontId="7" fillId="7" borderId="14" xfId="0" applyNumberFormat="1" applyFont="1" applyFill="1" applyBorder="1" applyAlignment="1" applyProtection="1">
      <alignment horizontal="center"/>
    </xf>
    <xf numFmtId="0" fontId="55" fillId="4" borderId="0" xfId="0" applyNumberFormat="1" applyFont="1" applyFill="1" applyBorder="1" applyAlignment="1" applyProtection="1"/>
    <xf numFmtId="0" fontId="55" fillId="4" borderId="0" xfId="0" applyFont="1" applyFill="1" applyBorder="1" applyProtection="1"/>
    <xf numFmtId="2" fontId="55" fillId="4" borderId="0" xfId="0" applyNumberFormat="1" applyFont="1" applyFill="1" applyBorder="1" applyProtection="1"/>
    <xf numFmtId="164" fontId="54" fillId="4" borderId="0" xfId="0" applyNumberFormat="1" applyFont="1" applyFill="1" applyBorder="1" applyProtection="1"/>
    <xf numFmtId="0" fontId="56" fillId="4" borderId="0" xfId="0" applyFont="1" applyFill="1" applyBorder="1" applyProtection="1"/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Alignment="1" applyProtection="1">
      <alignment horizontal="left"/>
    </xf>
    <xf numFmtId="0" fontId="54" fillId="4" borderId="0" xfId="0" applyFont="1" applyFill="1" applyBorder="1" applyAlignment="1" applyProtection="1">
      <alignment horizontal="center"/>
    </xf>
    <xf numFmtId="9" fontId="55" fillId="4" borderId="0" xfId="2" applyFont="1" applyFill="1" applyBorder="1" applyAlignment="1" applyProtection="1">
      <alignment horizontal="center"/>
    </xf>
    <xf numFmtId="171" fontId="55" fillId="4" borderId="0" xfId="0" applyNumberFormat="1" applyFont="1" applyFill="1" applyBorder="1" applyAlignment="1" applyProtection="1">
      <alignment horizontal="center"/>
    </xf>
    <xf numFmtId="171" fontId="54" fillId="4" borderId="0" xfId="0" applyNumberFormat="1" applyFont="1" applyFill="1" applyBorder="1" applyAlignment="1" applyProtection="1">
      <alignment horizontal="center"/>
    </xf>
    <xf numFmtId="167" fontId="55" fillId="4" borderId="0" xfId="3" applyNumberFormat="1" applyFont="1" applyFill="1" applyBorder="1" applyAlignment="1" applyProtection="1"/>
    <xf numFmtId="2" fontId="55" fillId="4" borderId="0" xfId="0" applyNumberFormat="1" applyFont="1" applyFill="1" applyBorder="1" applyAlignment="1" applyProtection="1">
      <alignment horizontal="center"/>
    </xf>
    <xf numFmtId="164" fontId="54" fillId="4" borderId="0" xfId="0" applyNumberFormat="1" applyFont="1" applyFill="1" applyBorder="1" applyAlignment="1" applyProtection="1">
      <alignment horizontal="center"/>
    </xf>
    <xf numFmtId="0" fontId="56" fillId="4" borderId="0" xfId="0" applyNumberFormat="1" applyFont="1" applyFill="1" applyBorder="1" applyAlignment="1" applyProtection="1"/>
    <xf numFmtId="2" fontId="56" fillId="4" borderId="0" xfId="0" applyNumberFormat="1" applyFont="1" applyFill="1" applyBorder="1" applyProtection="1"/>
    <xf numFmtId="164" fontId="56" fillId="4" borderId="0" xfId="0" applyNumberFormat="1" applyFont="1" applyFill="1" applyBorder="1" applyProtection="1"/>
    <xf numFmtId="2" fontId="53" fillId="4" borderId="0" xfId="0" applyNumberFormat="1" applyFont="1" applyFill="1" applyBorder="1" applyAlignment="1" applyProtection="1">
      <alignment horizontal="center"/>
    </xf>
    <xf numFmtId="0" fontId="57" fillId="4" borderId="0" xfId="0" applyFont="1" applyFill="1" applyBorder="1" applyAlignment="1" applyProtection="1">
      <alignment horizontal="center"/>
    </xf>
    <xf numFmtId="2" fontId="54" fillId="4" borderId="0" xfId="0" applyNumberFormat="1" applyFont="1" applyFill="1" applyBorder="1" applyAlignment="1" applyProtection="1">
      <alignment horizontal="center"/>
    </xf>
    <xf numFmtId="167" fontId="54" fillId="4" borderId="0" xfId="0" applyNumberFormat="1" applyFont="1" applyFill="1" applyBorder="1" applyAlignment="1" applyProtection="1">
      <alignment horizontal="left"/>
    </xf>
    <xf numFmtId="167" fontId="53" fillId="4" borderId="0" xfId="0" applyNumberFormat="1" applyFont="1" applyFill="1" applyBorder="1" applyProtection="1"/>
    <xf numFmtId="164" fontId="57" fillId="4" borderId="0" xfId="0" applyNumberFormat="1" applyFont="1" applyFill="1" applyBorder="1" applyAlignment="1" applyProtection="1">
      <alignment horizontal="center"/>
    </xf>
    <xf numFmtId="0" fontId="55" fillId="4" borderId="0" xfId="0" applyNumberFormat="1" applyFont="1" applyFill="1" applyBorder="1" applyAlignment="1" applyProtection="1">
      <alignment horizontal="center"/>
    </xf>
    <xf numFmtId="2" fontId="53" fillId="4" borderId="0" xfId="0" applyNumberFormat="1" applyFont="1" applyFill="1" applyBorder="1" applyProtection="1"/>
    <xf numFmtId="164" fontId="57" fillId="4" borderId="0" xfId="0" applyNumberFormat="1" applyFont="1" applyFill="1" applyBorder="1" applyProtection="1"/>
    <xf numFmtId="167" fontId="58" fillId="4" borderId="0" xfId="0" applyNumberFormat="1" applyFont="1" applyFill="1" applyBorder="1" applyAlignment="1" applyProtection="1">
      <alignment horizontal="left"/>
    </xf>
    <xf numFmtId="1" fontId="58" fillId="4" borderId="0" xfId="0" applyNumberFormat="1" applyFont="1" applyFill="1" applyBorder="1" applyAlignment="1" applyProtection="1">
      <alignment horizontal="center"/>
    </xf>
    <xf numFmtId="2" fontId="58" fillId="4" borderId="0" xfId="0" applyNumberFormat="1" applyFont="1" applyFill="1" applyBorder="1" applyAlignment="1" applyProtection="1">
      <alignment horizontal="center"/>
    </xf>
    <xf numFmtId="1" fontId="6" fillId="3" borderId="14" xfId="3" applyNumberFormat="1" applyFont="1" applyFill="1" applyBorder="1" applyAlignment="1" applyProtection="1">
      <alignment horizontal="center"/>
      <protection locked="0"/>
    </xf>
    <xf numFmtId="174" fontId="59" fillId="4" borderId="0" xfId="2" applyNumberFormat="1" applyFont="1" applyFill="1" applyBorder="1" applyAlignment="1" applyProtection="1">
      <alignment horizontal="center"/>
    </xf>
    <xf numFmtId="174" fontId="60" fillId="4" borderId="0" xfId="2" applyNumberFormat="1" applyFont="1" applyFill="1" applyBorder="1" applyAlignment="1" applyProtection="1">
      <alignment horizontal="center"/>
    </xf>
    <xf numFmtId="1" fontId="63" fillId="4" borderId="14" xfId="0" applyNumberFormat="1" applyFont="1" applyFill="1" applyBorder="1" applyAlignment="1" applyProtection="1">
      <alignment horizontal="left"/>
    </xf>
    <xf numFmtId="0" fontId="63" fillId="4" borderId="14" xfId="0" applyFont="1" applyFill="1" applyBorder="1" applyAlignment="1" applyProtection="1">
      <alignment horizontal="left"/>
    </xf>
    <xf numFmtId="0" fontId="49" fillId="4" borderId="0" xfId="0" applyNumberFormat="1" applyFont="1" applyFill="1" applyBorder="1" applyAlignment="1" applyProtection="1">
      <alignment horizontal="center"/>
    </xf>
    <xf numFmtId="167" fontId="35" fillId="3" borderId="5" xfId="0" applyNumberFormat="1" applyFont="1" applyFill="1" applyBorder="1" applyAlignment="1" applyProtection="1">
      <alignment horizontal="center"/>
    </xf>
    <xf numFmtId="167" fontId="35" fillId="4" borderId="0" xfId="0" applyNumberFormat="1" applyFont="1" applyFill="1" applyBorder="1" applyAlignment="1" applyProtection="1">
      <alignment horizontal="center"/>
    </xf>
    <xf numFmtId="167" fontId="59" fillId="4" borderId="0" xfId="0" applyNumberFormat="1" applyFont="1" applyFill="1" applyBorder="1" applyAlignment="1" applyProtection="1">
      <alignment horizontal="center"/>
    </xf>
    <xf numFmtId="0" fontId="59" fillId="4" borderId="0" xfId="0" applyFont="1" applyFill="1" applyBorder="1" applyProtection="1"/>
    <xf numFmtId="0" fontId="61" fillId="4" borderId="0" xfId="0" applyFont="1" applyFill="1" applyBorder="1" applyAlignment="1" applyProtection="1">
      <alignment horizontal="left"/>
    </xf>
    <xf numFmtId="1" fontId="61" fillId="4" borderId="0" xfId="0" applyNumberFormat="1" applyFont="1" applyFill="1" applyBorder="1" applyAlignment="1" applyProtection="1">
      <alignment horizontal="left"/>
    </xf>
    <xf numFmtId="1" fontId="48" fillId="4" borderId="14" xfId="0" applyNumberFormat="1" applyFont="1" applyFill="1" applyBorder="1" applyAlignment="1" applyProtection="1">
      <alignment horizontal="center"/>
    </xf>
    <xf numFmtId="167" fontId="48" fillId="4" borderId="14" xfId="0" applyNumberFormat="1" applyFont="1" applyFill="1" applyBorder="1" applyAlignment="1" applyProtection="1">
      <alignment horizontal="center"/>
    </xf>
    <xf numFmtId="0" fontId="52" fillId="4" borderId="0" xfId="0" applyNumberFormat="1" applyFont="1" applyFill="1" applyBorder="1" applyAlignment="1" applyProtection="1">
      <alignment horizontal="center"/>
    </xf>
    <xf numFmtId="167" fontId="36" fillId="3" borderId="5" xfId="0" applyNumberFormat="1" applyFont="1" applyFill="1" applyBorder="1" applyAlignment="1" applyProtection="1">
      <alignment horizontal="center"/>
    </xf>
    <xf numFmtId="167" fontId="36" fillId="4" borderId="0" xfId="0" applyNumberFormat="1" applyFont="1" applyFill="1" applyBorder="1" applyAlignment="1" applyProtection="1">
      <alignment horizontal="center"/>
    </xf>
    <xf numFmtId="167" fontId="58" fillId="4" borderId="0" xfId="0" applyNumberFormat="1" applyFont="1" applyFill="1" applyBorder="1" applyAlignment="1" applyProtection="1">
      <alignment horizontal="center"/>
    </xf>
    <xf numFmtId="167" fontId="58" fillId="4" borderId="0" xfId="0" applyNumberFormat="1" applyFont="1" applyFill="1" applyBorder="1" applyAlignment="1" applyProtection="1"/>
    <xf numFmtId="0" fontId="49" fillId="4" borderId="0" xfId="0" applyFont="1" applyFill="1" applyBorder="1" applyProtection="1"/>
    <xf numFmtId="174" fontId="58" fillId="4" borderId="0" xfId="0" applyNumberFormat="1" applyFont="1" applyFill="1" applyBorder="1" applyAlignment="1" applyProtection="1">
      <alignment horizontal="center"/>
    </xf>
    <xf numFmtId="174" fontId="59" fillId="4" borderId="0" xfId="0" applyNumberFormat="1" applyFont="1" applyFill="1" applyBorder="1" applyAlignment="1" applyProtection="1">
      <alignment horizontal="center"/>
    </xf>
    <xf numFmtId="1" fontId="6" fillId="8" borderId="14" xfId="3" applyNumberFormat="1" applyFont="1" applyFill="1" applyBorder="1" applyAlignment="1" applyProtection="1">
      <alignment horizontal="center"/>
    </xf>
    <xf numFmtId="1" fontId="7" fillId="8" borderId="14" xfId="3" applyNumberFormat="1" applyFont="1" applyFill="1" applyBorder="1" applyAlignment="1" applyProtection="1">
      <alignment horizontal="center"/>
    </xf>
    <xf numFmtId="167" fontId="6" fillId="3" borderId="5" xfId="3" applyNumberFormat="1" applyFont="1" applyFill="1" applyBorder="1" applyProtection="1"/>
    <xf numFmtId="167" fontId="6" fillId="4" borderId="0" xfId="3" applyNumberFormat="1" applyFont="1" applyFill="1" applyBorder="1" applyProtection="1"/>
    <xf numFmtId="167" fontId="59" fillId="4" borderId="0" xfId="3" applyNumberFormat="1" applyFont="1" applyFill="1" applyBorder="1" applyProtection="1"/>
    <xf numFmtId="167" fontId="59" fillId="4" borderId="0" xfId="3" applyNumberFormat="1" applyFont="1" applyFill="1" applyBorder="1" applyAlignment="1" applyProtection="1"/>
    <xf numFmtId="165" fontId="59" fillId="4" borderId="0" xfId="3" applyNumberFormat="1" applyFont="1" applyFill="1" applyBorder="1" applyProtection="1"/>
    <xf numFmtId="1" fontId="59" fillId="4" borderId="0" xfId="3" applyNumberFormat="1" applyFont="1" applyFill="1" applyBorder="1" applyAlignment="1" applyProtection="1">
      <alignment horizontal="center"/>
      <protection locked="0"/>
    </xf>
    <xf numFmtId="0" fontId="59" fillId="4" borderId="0" xfId="0" applyNumberFormat="1" applyFont="1" applyFill="1" applyBorder="1" applyAlignment="1" applyProtection="1"/>
    <xf numFmtId="0" fontId="60" fillId="4" borderId="0" xfId="0" applyNumberFormat="1" applyFont="1" applyFill="1" applyBorder="1" applyAlignment="1" applyProtection="1"/>
    <xf numFmtId="167" fontId="62" fillId="4" borderId="0" xfId="0" applyNumberFormat="1" applyFont="1" applyFill="1" applyBorder="1" applyProtection="1"/>
    <xf numFmtId="0" fontId="59" fillId="4" borderId="0" xfId="0" applyNumberFormat="1" applyFont="1" applyFill="1" applyBorder="1" applyAlignment="1" applyProtection="1">
      <alignment horizontal="center"/>
    </xf>
    <xf numFmtId="174" fontId="62" fillId="4" borderId="0" xfId="2" applyNumberFormat="1" applyFont="1" applyFill="1" applyBorder="1" applyAlignment="1" applyProtection="1">
      <alignment horizontal="center"/>
    </xf>
    <xf numFmtId="167" fontId="7" fillId="4" borderId="12" xfId="0" applyNumberFormat="1" applyFont="1" applyFill="1" applyBorder="1" applyProtection="1"/>
    <xf numFmtId="0" fontId="63" fillId="4" borderId="15" xfId="0" applyFont="1" applyFill="1" applyBorder="1" applyAlignment="1" applyProtection="1">
      <alignment horizontal="left"/>
    </xf>
    <xf numFmtId="167" fontId="48" fillId="4" borderId="15" xfId="0" applyNumberFormat="1" applyFont="1" applyFill="1" applyBorder="1" applyAlignment="1" applyProtection="1">
      <alignment horizontal="center"/>
    </xf>
    <xf numFmtId="167" fontId="47" fillId="4" borderId="15" xfId="0" applyNumberFormat="1" applyFont="1" applyFill="1" applyBorder="1" applyAlignment="1" applyProtection="1">
      <alignment horizontal="center"/>
    </xf>
    <xf numFmtId="167" fontId="7" fillId="8" borderId="15" xfId="3" applyNumberFormat="1" applyFont="1" applyFill="1" applyBorder="1" applyAlignment="1" applyProtection="1">
      <alignment horizontal="left"/>
    </xf>
    <xf numFmtId="167" fontId="7" fillId="7" borderId="15" xfId="0" applyNumberFormat="1" applyFont="1" applyFill="1" applyBorder="1" applyProtection="1"/>
    <xf numFmtId="167" fontId="7" fillId="4" borderId="18" xfId="0" applyNumberFormat="1" applyFont="1" applyFill="1" applyBorder="1" applyProtection="1"/>
    <xf numFmtId="167" fontId="8" fillId="4" borderId="0" xfId="0" applyNumberFormat="1" applyFont="1" applyFill="1" applyBorder="1" applyAlignment="1" applyProtection="1">
      <alignment horizontal="center"/>
    </xf>
    <xf numFmtId="0" fontId="6" fillId="4" borderId="0" xfId="0" applyNumberFormat="1" applyFont="1" applyFill="1" applyBorder="1" applyAlignment="1" applyProtection="1">
      <alignment horizontal="center"/>
    </xf>
    <xf numFmtId="0" fontId="64" fillId="3" borderId="0" xfId="0" applyFont="1" applyFill="1"/>
    <xf numFmtId="3" fontId="65" fillId="2" borderId="0" xfId="0" applyNumberFormat="1" applyFont="1" applyFill="1" applyBorder="1" applyAlignment="1" applyProtection="1">
      <alignment horizontal="left"/>
      <protection locked="0"/>
    </xf>
    <xf numFmtId="14" fontId="46" fillId="3" borderId="0" xfId="0" applyNumberFormat="1" applyFont="1" applyFill="1"/>
    <xf numFmtId="0" fontId="66" fillId="3" borderId="0" xfId="4" applyFill="1"/>
    <xf numFmtId="14" fontId="45" fillId="2" borderId="0" xfId="0" applyNumberFormat="1" applyFont="1" applyFill="1" applyBorder="1" applyAlignment="1" applyProtection="1">
      <alignment horizontal="left"/>
      <protection locked="0"/>
    </xf>
    <xf numFmtId="49" fontId="44" fillId="0" borderId="0" xfId="0" applyNumberFormat="1" applyFont="1" applyFill="1" applyBorder="1" applyAlignment="1" applyProtection="1">
      <alignment horizontal="left"/>
    </xf>
    <xf numFmtId="49" fontId="67" fillId="0" borderId="0" xfId="0" applyNumberFormat="1" applyFont="1" applyFill="1" applyBorder="1" applyAlignment="1" applyProtection="1">
      <alignment horizontal="left" indent="1"/>
    </xf>
    <xf numFmtId="3" fontId="6" fillId="8" borderId="0" xfId="0" applyNumberFormat="1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left"/>
    </xf>
    <xf numFmtId="0" fontId="67" fillId="0" borderId="0" xfId="0" applyFont="1" applyFill="1" applyBorder="1" applyAlignment="1" applyProtection="1">
      <alignment horizontal="left" indent="1"/>
    </xf>
    <xf numFmtId="3" fontId="7" fillId="8" borderId="0" xfId="0" applyNumberFormat="1" applyFont="1" applyFill="1" applyBorder="1" applyAlignment="1" applyProtection="1">
      <alignment horizontal="left"/>
      <protection locked="0"/>
    </xf>
    <xf numFmtId="0" fontId="44" fillId="0" borderId="0" xfId="0" applyFont="1" applyFill="1" applyAlignment="1" applyProtection="1">
      <alignment horizontal="left"/>
    </xf>
    <xf numFmtId="0" fontId="68" fillId="0" borderId="0" xfId="0" applyFont="1" applyFill="1" applyBorder="1" applyAlignment="1" applyProtection="1">
      <alignment horizontal="left" indent="1"/>
    </xf>
    <xf numFmtId="3" fontId="43" fillId="8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left" indent="1"/>
    </xf>
    <xf numFmtId="167" fontId="10" fillId="0" borderId="14" xfId="3" applyNumberFormat="1" applyFont="1" applyFill="1" applyBorder="1" applyAlignment="1" applyProtection="1">
      <alignment horizontal="left"/>
      <protection locked="0"/>
    </xf>
    <xf numFmtId="164" fontId="10" fillId="0" borderId="14" xfId="0" applyNumberFormat="1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</xf>
  </cellXfs>
  <cellStyles count="5">
    <cellStyle name="Euro" xfId="1"/>
    <cellStyle name="Hyperlink" xfId="4" builtinId="8"/>
    <cellStyle name="Procent" xfId="2" builtinId="5"/>
    <cellStyle name="Standaard" xfId="0" builtinId="0"/>
    <cellStyle name="Valuta" xfId="3" builtinId="4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Desinvesteringen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28576"/>
        <c:axId val="57529664"/>
      </c:barChart>
      <c:catAx>
        <c:axId val="5752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5296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7529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528576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Afschrijvingen (totaal)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37280"/>
        <c:axId val="57523136"/>
      </c:barChart>
      <c:catAx>
        <c:axId val="5753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5231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752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537280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Waarde materiële vaste activa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 31-12)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11700</c:v>
              </c:pt>
              <c:pt idx="1">
                <c:v>11400</c:v>
              </c:pt>
              <c:pt idx="2">
                <c:v>11100</c:v>
              </c:pt>
              <c:pt idx="3">
                <c:v>10800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32928"/>
        <c:axId val="57527488"/>
      </c:barChart>
      <c:catAx>
        <c:axId val="5753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5274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7527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532928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Desinvesteringen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34016"/>
        <c:axId val="57534560"/>
      </c:barChart>
      <c:catAx>
        <c:axId val="5753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5345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7534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534016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Afschrijvingen (totaal)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22048"/>
        <c:axId val="57522592"/>
      </c:barChart>
      <c:catAx>
        <c:axId val="575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5225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752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7522048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Waarde materiële vaste activa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 31-12)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11700</c:v>
              </c:pt>
              <c:pt idx="1">
                <c:v>11400</c:v>
              </c:pt>
              <c:pt idx="2">
                <c:v>11100</c:v>
              </c:pt>
              <c:pt idx="3">
                <c:v>10800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22544"/>
        <c:axId val="300126336"/>
      </c:barChart>
      <c:catAx>
        <c:axId val="1472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001263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00126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722544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33" r="0.750000000000003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99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31</xdr:row>
      <xdr:rowOff>0</xdr:rowOff>
    </xdr:from>
    <xdr:to>
      <xdr:col>9</xdr:col>
      <xdr:colOff>104775</xdr:colOff>
      <xdr:row>31</xdr:row>
      <xdr:rowOff>0</xdr:rowOff>
    </xdr:to>
    <xdr:graphicFrame macro="">
      <xdr:nvGraphicFramePr>
        <xdr:cNvPr id="993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993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850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64</xdr:row>
      <xdr:rowOff>0</xdr:rowOff>
    </xdr:from>
    <xdr:to>
      <xdr:col>9</xdr:col>
      <xdr:colOff>104775</xdr:colOff>
      <xdr:row>64</xdr:row>
      <xdr:rowOff>0</xdr:rowOff>
    </xdr:to>
    <xdr:graphicFrame macro="">
      <xdr:nvGraphicFramePr>
        <xdr:cNvPr id="850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8500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34</xdr:row>
      <xdr:rowOff>0</xdr:rowOff>
    </xdr:from>
    <xdr:to>
      <xdr:col>11</xdr:col>
      <xdr:colOff>0</xdr:colOff>
      <xdr:row>34</xdr:row>
      <xdr:rowOff>0</xdr:rowOff>
    </xdr:to>
    <xdr:pic>
      <xdr:nvPicPr>
        <xdr:cNvPr id="108545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96325" y="5534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0</xdr:rowOff>
    </xdr:from>
    <xdr:to>
      <xdr:col>10</xdr:col>
      <xdr:colOff>133350</xdr:colOff>
      <xdr:row>9</xdr:row>
      <xdr:rowOff>0</xdr:rowOff>
    </xdr:to>
    <xdr:pic>
      <xdr:nvPicPr>
        <xdr:cNvPr id="18463" name="Picture 27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34375" y="1371600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87076" name="Picture 13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6825" y="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goedhart@poraad.n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81"/>
  <sheetViews>
    <sheetView showGridLines="0" workbookViewId="0">
      <selection activeCell="L3" sqref="L3"/>
    </sheetView>
  </sheetViews>
  <sheetFormatPr defaultColWidth="9.140625" defaultRowHeight="12.75" x14ac:dyDescent="0.2"/>
  <cols>
    <col min="1" max="1" width="3.7109375" style="487" customWidth="1"/>
    <col min="2" max="2" width="2.7109375" style="487" customWidth="1"/>
    <col min="3" max="3" width="11.42578125" style="487" customWidth="1"/>
    <col min="4" max="5" width="9.140625" style="487"/>
    <col min="6" max="6" width="8.85546875" style="487" customWidth="1"/>
    <col min="7" max="7" width="9.42578125" style="487" customWidth="1"/>
    <col min="8" max="8" width="10.28515625" style="487" customWidth="1"/>
    <col min="9" max="11" width="9.140625" style="487"/>
    <col min="12" max="12" width="13" style="487" bestFit="1" customWidth="1"/>
    <col min="13" max="15" width="9.140625" style="487"/>
    <col min="16" max="16" width="1.5703125" style="487" customWidth="1"/>
    <col min="17" max="16384" width="9.140625" style="487"/>
  </cols>
  <sheetData>
    <row r="3" spans="3:13" ht="15" x14ac:dyDescent="0.25">
      <c r="C3" s="681" t="s">
        <v>313</v>
      </c>
      <c r="K3" s="488" t="s">
        <v>67</v>
      </c>
      <c r="L3" s="683">
        <v>42331</v>
      </c>
      <c r="M3" s="489"/>
    </row>
    <row r="4" spans="3:13" x14ac:dyDescent="0.2">
      <c r="C4" s="490"/>
    </row>
    <row r="5" spans="3:13" x14ac:dyDescent="0.2">
      <c r="C5" s="491"/>
    </row>
    <row r="6" spans="3:13" x14ac:dyDescent="0.2">
      <c r="C6" s="491" t="s">
        <v>321</v>
      </c>
    </row>
    <row r="7" spans="3:13" x14ac:dyDescent="0.2">
      <c r="C7" s="487" t="s">
        <v>82</v>
      </c>
      <c r="G7" s="492" t="s">
        <v>210</v>
      </c>
      <c r="H7" s="491" t="s">
        <v>274</v>
      </c>
    </row>
    <row r="8" spans="3:13" x14ac:dyDescent="0.2">
      <c r="C8" s="487" t="s">
        <v>83</v>
      </c>
    </row>
    <row r="10" spans="3:13" x14ac:dyDescent="0.2">
      <c r="C10" s="491" t="s">
        <v>314</v>
      </c>
    </row>
    <row r="11" spans="3:13" x14ac:dyDescent="0.2">
      <c r="C11" s="491" t="s">
        <v>277</v>
      </c>
    </row>
    <row r="12" spans="3:13" x14ac:dyDescent="0.2">
      <c r="C12" s="491" t="s">
        <v>322</v>
      </c>
    </row>
    <row r="14" spans="3:13" x14ac:dyDescent="0.2">
      <c r="C14" s="487" t="s">
        <v>84</v>
      </c>
    </row>
    <row r="15" spans="3:13" x14ac:dyDescent="0.2">
      <c r="C15" s="487" t="s">
        <v>85</v>
      </c>
    </row>
    <row r="16" spans="3:13" x14ac:dyDescent="0.2">
      <c r="C16" s="491" t="s">
        <v>275</v>
      </c>
    </row>
    <row r="17" spans="3:3" x14ac:dyDescent="0.2">
      <c r="C17" s="487" t="s">
        <v>222</v>
      </c>
    </row>
    <row r="19" spans="3:3" x14ac:dyDescent="0.2">
      <c r="C19" s="487" t="s">
        <v>94</v>
      </c>
    </row>
    <row r="21" spans="3:3" x14ac:dyDescent="0.2">
      <c r="C21" s="490" t="s">
        <v>107</v>
      </c>
    </row>
    <row r="23" spans="3:3" x14ac:dyDescent="0.2">
      <c r="C23" s="487" t="s">
        <v>92</v>
      </c>
    </row>
    <row r="25" spans="3:3" x14ac:dyDescent="0.2">
      <c r="C25" s="487" t="s">
        <v>207</v>
      </c>
    </row>
    <row r="26" spans="3:3" x14ac:dyDescent="0.2">
      <c r="C26" s="487" t="s">
        <v>208</v>
      </c>
    </row>
    <row r="27" spans="3:3" x14ac:dyDescent="0.2">
      <c r="C27" s="487" t="s">
        <v>223</v>
      </c>
    </row>
    <row r="29" spans="3:3" x14ac:dyDescent="0.2">
      <c r="C29" s="490" t="s">
        <v>209</v>
      </c>
    </row>
    <row r="31" spans="3:3" x14ac:dyDescent="0.2">
      <c r="C31" s="491" t="s">
        <v>311</v>
      </c>
    </row>
    <row r="33" spans="3:3" x14ac:dyDescent="0.2">
      <c r="C33" s="490" t="s">
        <v>86</v>
      </c>
    </row>
    <row r="35" spans="3:3" x14ac:dyDescent="0.2">
      <c r="C35" s="487" t="s">
        <v>108</v>
      </c>
    </row>
    <row r="36" spans="3:3" x14ac:dyDescent="0.2">
      <c r="C36" s="487" t="s">
        <v>109</v>
      </c>
    </row>
    <row r="37" spans="3:3" x14ac:dyDescent="0.2">
      <c r="C37" s="487" t="s">
        <v>127</v>
      </c>
    </row>
    <row r="39" spans="3:3" x14ac:dyDescent="0.2">
      <c r="C39" s="490" t="s">
        <v>87</v>
      </c>
    </row>
    <row r="40" spans="3:3" x14ac:dyDescent="0.2">
      <c r="C40" s="490"/>
    </row>
    <row r="41" spans="3:3" x14ac:dyDescent="0.2">
      <c r="C41" s="487" t="s">
        <v>91</v>
      </c>
    </row>
    <row r="42" spans="3:3" x14ac:dyDescent="0.2">
      <c r="C42" s="491" t="s">
        <v>279</v>
      </c>
    </row>
    <row r="43" spans="3:3" x14ac:dyDescent="0.2">
      <c r="C43" s="491" t="s">
        <v>280</v>
      </c>
    </row>
    <row r="45" spans="3:3" x14ac:dyDescent="0.2">
      <c r="C45" s="490" t="s">
        <v>122</v>
      </c>
    </row>
    <row r="47" spans="3:3" x14ac:dyDescent="0.2">
      <c r="C47" s="487" t="s">
        <v>110</v>
      </c>
    </row>
    <row r="49" spans="3:3" x14ac:dyDescent="0.2">
      <c r="C49" s="490" t="s">
        <v>152</v>
      </c>
    </row>
    <row r="51" spans="3:3" x14ac:dyDescent="0.2">
      <c r="C51" s="487" t="s">
        <v>128</v>
      </c>
    </row>
    <row r="53" spans="3:3" x14ac:dyDescent="0.2">
      <c r="C53" s="490" t="s">
        <v>151</v>
      </c>
    </row>
    <row r="55" spans="3:3" x14ac:dyDescent="0.2">
      <c r="C55" s="487" t="s">
        <v>174</v>
      </c>
    </row>
    <row r="56" spans="3:3" x14ac:dyDescent="0.2">
      <c r="C56" s="487" t="s">
        <v>224</v>
      </c>
    </row>
    <row r="58" spans="3:3" x14ac:dyDescent="0.2">
      <c r="C58" s="490" t="s">
        <v>225</v>
      </c>
    </row>
    <row r="60" spans="3:3" x14ac:dyDescent="0.2">
      <c r="C60" s="491" t="s">
        <v>323</v>
      </c>
    </row>
    <row r="61" spans="3:3" x14ac:dyDescent="0.2">
      <c r="C61" s="487" t="s">
        <v>95</v>
      </c>
    </row>
    <row r="62" spans="3:3" x14ac:dyDescent="0.2">
      <c r="C62" s="487" t="s">
        <v>153</v>
      </c>
    </row>
    <row r="63" spans="3:3" x14ac:dyDescent="0.2">
      <c r="C63" s="487" t="s">
        <v>154</v>
      </c>
    </row>
    <row r="65" spans="3:3" x14ac:dyDescent="0.2">
      <c r="C65" s="490" t="s">
        <v>88</v>
      </c>
    </row>
    <row r="66" spans="3:3" x14ac:dyDescent="0.2">
      <c r="C66" s="490"/>
    </row>
    <row r="67" spans="3:3" x14ac:dyDescent="0.2">
      <c r="C67" s="491" t="s">
        <v>324</v>
      </c>
    </row>
    <row r="68" spans="3:3" x14ac:dyDescent="0.2">
      <c r="C68" s="491" t="s">
        <v>325</v>
      </c>
    </row>
    <row r="70" spans="3:3" x14ac:dyDescent="0.2">
      <c r="C70" s="490" t="s">
        <v>93</v>
      </c>
    </row>
    <row r="72" spans="3:3" x14ac:dyDescent="0.2">
      <c r="C72" s="491" t="s">
        <v>315</v>
      </c>
    </row>
    <row r="73" spans="3:3" x14ac:dyDescent="0.2">
      <c r="C73" s="491" t="s">
        <v>319</v>
      </c>
    </row>
    <row r="74" spans="3:3" x14ac:dyDescent="0.2">
      <c r="C74" s="491" t="s">
        <v>276</v>
      </c>
    </row>
    <row r="75" spans="3:3" x14ac:dyDescent="0.2">
      <c r="C75" s="487" t="s">
        <v>226</v>
      </c>
    </row>
    <row r="76" spans="3:3" x14ac:dyDescent="0.2">
      <c r="C76" s="487" t="s">
        <v>96</v>
      </c>
    </row>
    <row r="78" spans="3:3" x14ac:dyDescent="0.2">
      <c r="C78" s="490" t="s">
        <v>89</v>
      </c>
    </row>
    <row r="79" spans="3:3" x14ac:dyDescent="0.2">
      <c r="C79" s="490"/>
    </row>
    <row r="80" spans="3:3" x14ac:dyDescent="0.2">
      <c r="C80" s="487" t="s">
        <v>90</v>
      </c>
    </row>
    <row r="81" spans="3:5" x14ac:dyDescent="0.2">
      <c r="C81" s="491" t="s">
        <v>318</v>
      </c>
      <c r="E81" s="684" t="s">
        <v>317</v>
      </c>
    </row>
  </sheetData>
  <sheetProtection algorithmName="SHA-512" hashValue="49v8SHWpZid2ituaVHo2y1DgWqrpQ//YAu3HAtg3K6N/TXFL3WnC1rUOEs9b02lMRLrh5X1l+nyFvDtK7a1/iQ==" saltValue="GrvNjxk3BTC1RL7mGsUi9Q==" spinCount="100000" sheet="1" objects="1" scenarios="1"/>
  <phoneticPr fontId="0" type="noConversion"/>
  <hyperlinks>
    <hyperlink ref="E81" r:id="rId1"/>
  </hyperlinks>
  <pageMargins left="0.74803149606299213" right="0.74803149606299213" top="0.98425196850393704" bottom="0.98425196850393704" header="0.51181102362204722" footer="0.51181102362204722"/>
  <pageSetup paperSize="9" scale="61" orientation="portrait" r:id="rId2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54"/>
  <sheetViews>
    <sheetView zoomScale="83" zoomScaleNormal="83" workbookViewId="0">
      <selection activeCell="B2" sqref="B2"/>
    </sheetView>
  </sheetViews>
  <sheetFormatPr defaultColWidth="9.140625" defaultRowHeight="15" x14ac:dyDescent="0.25"/>
  <cols>
    <col min="1" max="1" width="3.7109375" style="65" customWidth="1"/>
    <col min="2" max="3" width="2.7109375" style="75" customWidth="1"/>
    <col min="4" max="4" width="4.28515625" style="143" customWidth="1"/>
    <col min="5" max="5" width="8.7109375" style="144" customWidth="1"/>
    <col min="6" max="6" width="30.85546875" style="143" customWidth="1"/>
    <col min="7" max="9" width="15.85546875" style="145" customWidth="1"/>
    <col min="10" max="11" width="2.7109375" style="75" customWidth="1"/>
    <col min="12" max="12" width="1.7109375" style="65" customWidth="1"/>
    <col min="13" max="14" width="2.7109375" style="65" customWidth="1"/>
    <col min="15" max="15" width="4.28515625" style="65" customWidth="1"/>
    <col min="16" max="16" width="8.7109375" style="65" customWidth="1"/>
    <col min="17" max="17" width="30.85546875" style="65" customWidth="1"/>
    <col min="18" max="20" width="15.85546875" style="65" customWidth="1"/>
    <col min="21" max="22" width="2.7109375" style="65" customWidth="1"/>
    <col min="23" max="37" width="9.140625" style="65"/>
    <col min="38" max="16384" width="9.140625" style="75"/>
  </cols>
  <sheetData>
    <row r="1" spans="1:37" s="65" customFormat="1" x14ac:dyDescent="0.25">
      <c r="D1" s="66"/>
      <c r="E1" s="67"/>
      <c r="F1" s="66"/>
      <c r="G1" s="68"/>
      <c r="H1" s="68"/>
      <c r="I1" s="68"/>
    </row>
    <row r="2" spans="1:37" x14ac:dyDescent="0.25">
      <c r="B2" s="69"/>
      <c r="C2" s="70"/>
      <c r="D2" s="71"/>
      <c r="E2" s="72"/>
      <c r="F2" s="71"/>
      <c r="G2" s="73"/>
      <c r="H2" s="73"/>
      <c r="I2" s="73"/>
      <c r="J2" s="70"/>
      <c r="K2" s="74"/>
      <c r="M2" s="69"/>
      <c r="N2" s="70"/>
      <c r="O2" s="71"/>
      <c r="P2" s="72"/>
      <c r="Q2" s="71"/>
      <c r="R2" s="73"/>
      <c r="S2" s="73"/>
      <c r="T2" s="73"/>
      <c r="U2" s="70"/>
      <c r="V2" s="74"/>
    </row>
    <row r="3" spans="1:37" x14ac:dyDescent="0.25">
      <c r="B3" s="76"/>
      <c r="C3" s="77"/>
      <c r="D3" s="78"/>
      <c r="E3" s="79"/>
      <c r="F3" s="78"/>
      <c r="G3" s="80"/>
      <c r="H3" s="80"/>
      <c r="I3" s="80"/>
      <c r="J3" s="77"/>
      <c r="K3" s="81"/>
      <c r="M3" s="76"/>
      <c r="N3" s="77"/>
      <c r="O3" s="78"/>
      <c r="P3" s="79"/>
      <c r="Q3" s="78"/>
      <c r="R3" s="80"/>
      <c r="S3" s="80"/>
      <c r="T3" s="80"/>
      <c r="U3" s="77"/>
      <c r="V3" s="81"/>
    </row>
    <row r="4" spans="1:37" s="89" customFormat="1" ht="18.75" x14ac:dyDescent="0.3">
      <c r="A4" s="82"/>
      <c r="B4" s="83"/>
      <c r="C4" s="87" t="str">
        <f>"BEREKENING BESTUURS GGL SCHOOLJAAR "&amp;tab!D3</f>
        <v>BEREKENING BESTUURS GGL SCHOOLJAAR 2015/16</v>
      </c>
      <c r="D4" s="85"/>
      <c r="E4" s="84"/>
      <c r="F4" s="85"/>
      <c r="G4" s="86"/>
      <c r="H4" s="86"/>
      <c r="I4" s="86"/>
      <c r="J4" s="87"/>
      <c r="K4" s="88"/>
      <c r="L4" s="82"/>
      <c r="M4" s="83"/>
      <c r="N4" s="87" t="str">
        <f>"BEREKENING BESTUURS GGL SCHOOLJAAR "&amp;tab!E3</f>
        <v>BEREKENING BESTUURS GGL SCHOOLJAAR 2016/17</v>
      </c>
      <c r="O4" s="85"/>
      <c r="P4" s="84"/>
      <c r="Q4" s="85"/>
      <c r="R4" s="86"/>
      <c r="S4" s="86"/>
      <c r="T4" s="86"/>
      <c r="U4" s="87"/>
      <c r="V4" s="88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</row>
    <row r="5" spans="1:37" s="97" customFormat="1" ht="15.75" x14ac:dyDescent="0.25">
      <c r="A5" s="90"/>
      <c r="B5" s="91"/>
      <c r="C5" s="92" t="str">
        <f>"teldatum 1 oktober "&amp;tab!C2</f>
        <v>teldatum 1 oktober 2014</v>
      </c>
      <c r="D5" s="93"/>
      <c r="E5" s="94"/>
      <c r="F5" s="93"/>
      <c r="G5" s="95"/>
      <c r="H5" s="95"/>
      <c r="I5" s="95"/>
      <c r="J5" s="92"/>
      <c r="K5" s="96"/>
      <c r="L5" s="90"/>
      <c r="M5" s="91"/>
      <c r="N5" s="92" t="str">
        <f>"teldatum 1 oktober "&amp;tab!D2</f>
        <v>teldatum 1 oktober 2015</v>
      </c>
      <c r="O5" s="93"/>
      <c r="P5" s="94"/>
      <c r="Q5" s="93"/>
      <c r="R5" s="95"/>
      <c r="S5" s="95"/>
      <c r="T5" s="95"/>
      <c r="U5" s="92"/>
      <c r="V5" s="96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</row>
    <row r="6" spans="1:37" x14ac:dyDescent="0.25">
      <c r="B6" s="76"/>
      <c r="C6" s="77"/>
      <c r="D6" s="78"/>
      <c r="E6" s="79"/>
      <c r="F6" s="78"/>
      <c r="G6" s="80"/>
      <c r="H6" s="80"/>
      <c r="I6" s="80"/>
      <c r="J6" s="77"/>
      <c r="K6" s="81"/>
      <c r="M6" s="76"/>
      <c r="N6" s="77"/>
      <c r="O6" s="78"/>
      <c r="P6" s="79"/>
      <c r="Q6" s="78"/>
      <c r="R6" s="80"/>
      <c r="S6" s="80"/>
      <c r="T6" s="80"/>
      <c r="U6" s="77"/>
      <c r="V6" s="81"/>
    </row>
    <row r="7" spans="1:37" s="105" customFormat="1" ht="12.75" x14ac:dyDescent="0.2">
      <c r="A7" s="98"/>
      <c r="B7" s="99"/>
      <c r="C7" s="100"/>
      <c r="D7" s="101"/>
      <c r="E7" s="102"/>
      <c r="F7" s="101"/>
      <c r="G7" s="103"/>
      <c r="H7" s="103"/>
      <c r="I7" s="103"/>
      <c r="J7" s="100"/>
      <c r="K7" s="104"/>
      <c r="L7" s="98"/>
      <c r="M7" s="99"/>
      <c r="N7" s="100"/>
      <c r="O7" s="101"/>
      <c r="P7" s="102"/>
      <c r="Q7" s="101"/>
      <c r="R7" s="103"/>
      <c r="S7" s="103"/>
      <c r="T7" s="103"/>
      <c r="U7" s="100"/>
      <c r="V7" s="104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</row>
    <row r="8" spans="1:37" s="112" customFormat="1" ht="12.75" x14ac:dyDescent="0.2">
      <c r="A8" s="106"/>
      <c r="B8" s="107"/>
      <c r="C8" s="108"/>
      <c r="D8" s="109"/>
      <c r="E8" s="561" t="s">
        <v>230</v>
      </c>
      <c r="F8" s="552" t="s">
        <v>231</v>
      </c>
      <c r="G8" s="582" t="s">
        <v>232</v>
      </c>
      <c r="H8" s="582" t="s">
        <v>232</v>
      </c>
      <c r="I8" s="582" t="s">
        <v>233</v>
      </c>
      <c r="J8" s="561"/>
      <c r="K8" s="583"/>
      <c r="L8" s="584"/>
      <c r="M8" s="585"/>
      <c r="N8" s="586"/>
      <c r="O8" s="587"/>
      <c r="P8" s="561" t="s">
        <v>230</v>
      </c>
      <c r="Q8" s="552" t="s">
        <v>231</v>
      </c>
      <c r="R8" s="582" t="s">
        <v>232</v>
      </c>
      <c r="S8" s="582" t="s">
        <v>232</v>
      </c>
      <c r="T8" s="582" t="s">
        <v>233</v>
      </c>
      <c r="U8" s="110"/>
      <c r="V8" s="111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</row>
    <row r="9" spans="1:37" s="112" customFormat="1" ht="12.75" x14ac:dyDescent="0.2">
      <c r="A9" s="106"/>
      <c r="B9" s="107"/>
      <c r="C9" s="108"/>
      <c r="D9" s="109"/>
      <c r="E9" s="110"/>
      <c r="F9" s="552"/>
      <c r="G9" s="582" t="s">
        <v>202</v>
      </c>
      <c r="H9" s="582" t="s">
        <v>234</v>
      </c>
      <c r="I9" s="582"/>
      <c r="J9" s="561"/>
      <c r="K9" s="583"/>
      <c r="L9" s="584"/>
      <c r="M9" s="585"/>
      <c r="N9" s="586"/>
      <c r="O9" s="587"/>
      <c r="P9" s="561"/>
      <c r="Q9" s="552"/>
      <c r="R9" s="582" t="s">
        <v>202</v>
      </c>
      <c r="S9" s="582" t="s">
        <v>234</v>
      </c>
      <c r="T9" s="582"/>
      <c r="U9" s="110"/>
      <c r="V9" s="111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</row>
    <row r="10" spans="1:37" s="112" customFormat="1" ht="12.75" x14ac:dyDescent="0.2">
      <c r="A10" s="106"/>
      <c r="B10" s="107"/>
      <c r="C10" s="108"/>
      <c r="D10" s="109"/>
      <c r="E10" s="110"/>
      <c r="F10" s="552"/>
      <c r="G10" s="582"/>
      <c r="H10" s="582"/>
      <c r="I10" s="582"/>
      <c r="J10" s="561"/>
      <c r="K10" s="583"/>
      <c r="L10" s="584"/>
      <c r="M10" s="585"/>
      <c r="N10" s="586"/>
      <c r="O10" s="587"/>
      <c r="P10" s="561"/>
      <c r="Q10" s="552"/>
      <c r="R10" s="582"/>
      <c r="S10" s="582"/>
      <c r="T10" s="582"/>
      <c r="U10" s="110"/>
      <c r="V10" s="111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</row>
    <row r="11" spans="1:37" s="121" customFormat="1" ht="12.75" x14ac:dyDescent="0.2">
      <c r="A11" s="113"/>
      <c r="B11" s="114"/>
      <c r="C11" s="115"/>
      <c r="D11" s="588"/>
      <c r="E11" s="116"/>
      <c r="F11" s="117"/>
      <c r="G11" s="118"/>
      <c r="H11" s="118"/>
      <c r="I11" s="119"/>
      <c r="J11" s="116"/>
      <c r="K11" s="120"/>
      <c r="L11" s="113"/>
      <c r="M11" s="114"/>
      <c r="N11" s="115"/>
      <c r="O11" s="588"/>
      <c r="P11" s="116"/>
      <c r="Q11" s="117"/>
      <c r="R11" s="118"/>
      <c r="S11" s="118"/>
      <c r="T11" s="119"/>
      <c r="U11" s="116"/>
      <c r="V11" s="120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</row>
    <row r="12" spans="1:37" s="105" customFormat="1" ht="12.75" x14ac:dyDescent="0.2">
      <c r="A12" s="98"/>
      <c r="B12" s="99"/>
      <c r="C12" s="122"/>
      <c r="D12" s="123"/>
      <c r="E12" s="124"/>
      <c r="F12" s="125"/>
      <c r="G12" s="580">
        <f>SUM(G14:G63)</f>
        <v>0</v>
      </c>
      <c r="H12" s="580">
        <f>SUM(H14:H63)</f>
        <v>0</v>
      </c>
      <c r="I12" s="581" t="e">
        <f>ROUND(G12/H12,2)</f>
        <v>#DIV/0!</v>
      </c>
      <c r="J12" s="126"/>
      <c r="K12" s="104"/>
      <c r="L12" s="98"/>
      <c r="M12" s="99"/>
      <c r="N12" s="122"/>
      <c r="O12" s="123"/>
      <c r="P12" s="124"/>
      <c r="Q12" s="125"/>
      <c r="R12" s="580">
        <f>SUM(R14:R63)</f>
        <v>0</v>
      </c>
      <c r="S12" s="580">
        <f>SUM(S14:S63)</f>
        <v>0</v>
      </c>
      <c r="T12" s="581" t="e">
        <f>ROUND(R12/S12,2)</f>
        <v>#DIV/0!</v>
      </c>
      <c r="U12" s="126"/>
      <c r="V12" s="104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</row>
    <row r="13" spans="1:37" s="105" customFormat="1" ht="12.75" x14ac:dyDescent="0.2">
      <c r="A13" s="98"/>
      <c r="B13" s="99"/>
      <c r="C13" s="122"/>
      <c r="D13" s="123"/>
      <c r="E13" s="124"/>
      <c r="F13" s="125"/>
      <c r="G13" s="125"/>
      <c r="H13" s="125"/>
      <c r="I13" s="125"/>
      <c r="J13" s="126"/>
      <c r="K13" s="104"/>
      <c r="L13" s="98"/>
      <c r="M13" s="99"/>
      <c r="N13" s="122"/>
      <c r="O13" s="123"/>
      <c r="P13" s="124"/>
      <c r="Q13" s="125"/>
      <c r="R13" s="125"/>
      <c r="S13" s="125"/>
      <c r="T13" s="125"/>
      <c r="U13" s="126"/>
      <c r="V13" s="104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</row>
    <row r="14" spans="1:37" s="105" customFormat="1" ht="12.75" x14ac:dyDescent="0.2">
      <c r="A14" s="98"/>
      <c r="B14" s="99"/>
      <c r="C14" s="127"/>
      <c r="D14" s="133">
        <v>1</v>
      </c>
      <c r="E14" s="128"/>
      <c r="F14" s="129"/>
      <c r="G14" s="130"/>
      <c r="H14" s="130"/>
      <c r="I14" s="589" t="str">
        <f t="shared" ref="I14:I63" si="0">IF(G14=0,"",G14/H14)</f>
        <v/>
      </c>
      <c r="J14" s="131"/>
      <c r="K14" s="104"/>
      <c r="L14" s="98"/>
      <c r="M14" s="99"/>
      <c r="N14" s="127"/>
      <c r="O14" s="133">
        <v>1</v>
      </c>
      <c r="P14" s="128"/>
      <c r="Q14" s="129"/>
      <c r="R14" s="130"/>
      <c r="S14" s="130"/>
      <c r="T14" s="589" t="str">
        <f t="shared" ref="T14:T63" si="1">IF(R14=0,"",R14/S14)</f>
        <v/>
      </c>
      <c r="U14" s="131"/>
      <c r="V14" s="104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</row>
    <row r="15" spans="1:37" s="105" customFormat="1" ht="12.75" x14ac:dyDescent="0.2">
      <c r="A15" s="98"/>
      <c r="B15" s="99"/>
      <c r="C15" s="127"/>
      <c r="D15" s="133">
        <v>2</v>
      </c>
      <c r="E15" s="128"/>
      <c r="F15" s="129"/>
      <c r="G15" s="130"/>
      <c r="H15" s="130"/>
      <c r="I15" s="589" t="str">
        <f t="shared" si="0"/>
        <v/>
      </c>
      <c r="J15" s="131"/>
      <c r="K15" s="104"/>
      <c r="L15" s="98"/>
      <c r="M15" s="99"/>
      <c r="N15" s="127"/>
      <c r="O15" s="133">
        <v>2</v>
      </c>
      <c r="P15" s="128"/>
      <c r="Q15" s="129"/>
      <c r="R15" s="130"/>
      <c r="S15" s="130"/>
      <c r="T15" s="589" t="str">
        <f t="shared" si="1"/>
        <v/>
      </c>
      <c r="U15" s="131"/>
      <c r="V15" s="104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</row>
    <row r="16" spans="1:37" s="105" customFormat="1" ht="12.75" x14ac:dyDescent="0.2">
      <c r="A16" s="98"/>
      <c r="B16" s="99"/>
      <c r="C16" s="127"/>
      <c r="D16" s="133">
        <v>3</v>
      </c>
      <c r="E16" s="128"/>
      <c r="F16" s="129"/>
      <c r="G16" s="130"/>
      <c r="H16" s="130"/>
      <c r="I16" s="589" t="str">
        <f t="shared" si="0"/>
        <v/>
      </c>
      <c r="J16" s="131"/>
      <c r="K16" s="104"/>
      <c r="L16" s="98"/>
      <c r="M16" s="99"/>
      <c r="N16" s="127"/>
      <c r="O16" s="133">
        <v>3</v>
      </c>
      <c r="P16" s="128"/>
      <c r="Q16" s="129"/>
      <c r="R16" s="130"/>
      <c r="S16" s="130"/>
      <c r="T16" s="589" t="str">
        <f t="shared" si="1"/>
        <v/>
      </c>
      <c r="U16" s="131"/>
      <c r="V16" s="104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</row>
    <row r="17" spans="1:37" s="105" customFormat="1" ht="12.75" x14ac:dyDescent="0.2">
      <c r="A17" s="98"/>
      <c r="B17" s="99"/>
      <c r="C17" s="127"/>
      <c r="D17" s="133">
        <v>4</v>
      </c>
      <c r="E17" s="128"/>
      <c r="F17" s="129"/>
      <c r="G17" s="130"/>
      <c r="H17" s="130"/>
      <c r="I17" s="589" t="str">
        <f t="shared" si="0"/>
        <v/>
      </c>
      <c r="J17" s="131"/>
      <c r="K17" s="104"/>
      <c r="L17" s="98"/>
      <c r="M17" s="99"/>
      <c r="N17" s="127"/>
      <c r="O17" s="133">
        <v>4</v>
      </c>
      <c r="P17" s="128"/>
      <c r="Q17" s="129"/>
      <c r="R17" s="130"/>
      <c r="S17" s="130"/>
      <c r="T17" s="589" t="str">
        <f t="shared" si="1"/>
        <v/>
      </c>
      <c r="U17" s="131"/>
      <c r="V17" s="104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</row>
    <row r="18" spans="1:37" s="105" customFormat="1" ht="12.75" x14ac:dyDescent="0.2">
      <c r="A18" s="98"/>
      <c r="B18" s="99"/>
      <c r="C18" s="127"/>
      <c r="D18" s="133">
        <v>5</v>
      </c>
      <c r="E18" s="128"/>
      <c r="F18" s="129"/>
      <c r="G18" s="130"/>
      <c r="H18" s="130"/>
      <c r="I18" s="589" t="str">
        <f t="shared" si="0"/>
        <v/>
      </c>
      <c r="J18" s="131"/>
      <c r="K18" s="104"/>
      <c r="L18" s="98"/>
      <c r="M18" s="99"/>
      <c r="N18" s="127"/>
      <c r="O18" s="133">
        <v>5</v>
      </c>
      <c r="P18" s="128"/>
      <c r="Q18" s="129"/>
      <c r="R18" s="130"/>
      <c r="S18" s="130"/>
      <c r="T18" s="589" t="str">
        <f t="shared" si="1"/>
        <v/>
      </c>
      <c r="U18" s="131"/>
      <c r="V18" s="104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</row>
    <row r="19" spans="1:37" s="105" customFormat="1" ht="12.75" x14ac:dyDescent="0.2">
      <c r="A19" s="98"/>
      <c r="B19" s="99"/>
      <c r="C19" s="127"/>
      <c r="D19" s="133">
        <v>6</v>
      </c>
      <c r="E19" s="128"/>
      <c r="F19" s="129"/>
      <c r="G19" s="130"/>
      <c r="H19" s="130"/>
      <c r="I19" s="589" t="str">
        <f t="shared" si="0"/>
        <v/>
      </c>
      <c r="J19" s="131"/>
      <c r="K19" s="104"/>
      <c r="L19" s="98"/>
      <c r="M19" s="99"/>
      <c r="N19" s="127"/>
      <c r="O19" s="133">
        <v>6</v>
      </c>
      <c r="P19" s="128"/>
      <c r="Q19" s="129"/>
      <c r="R19" s="130"/>
      <c r="S19" s="130"/>
      <c r="T19" s="589" t="str">
        <f t="shared" si="1"/>
        <v/>
      </c>
      <c r="U19" s="131"/>
      <c r="V19" s="104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</row>
    <row r="20" spans="1:37" s="105" customFormat="1" ht="12.75" x14ac:dyDescent="0.2">
      <c r="A20" s="98"/>
      <c r="B20" s="99"/>
      <c r="C20" s="127"/>
      <c r="D20" s="133">
        <v>7</v>
      </c>
      <c r="E20" s="128"/>
      <c r="F20" s="129"/>
      <c r="G20" s="130"/>
      <c r="H20" s="130"/>
      <c r="I20" s="589" t="str">
        <f t="shared" si="0"/>
        <v/>
      </c>
      <c r="J20" s="131"/>
      <c r="K20" s="104"/>
      <c r="L20" s="98"/>
      <c r="M20" s="99"/>
      <c r="N20" s="127"/>
      <c r="O20" s="133">
        <v>7</v>
      </c>
      <c r="P20" s="128"/>
      <c r="Q20" s="129"/>
      <c r="R20" s="130"/>
      <c r="S20" s="130"/>
      <c r="T20" s="589" t="str">
        <f t="shared" si="1"/>
        <v/>
      </c>
      <c r="U20" s="131"/>
      <c r="V20" s="104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</row>
    <row r="21" spans="1:37" s="105" customFormat="1" ht="12.75" x14ac:dyDescent="0.2">
      <c r="A21" s="98"/>
      <c r="B21" s="99"/>
      <c r="C21" s="127"/>
      <c r="D21" s="133">
        <v>8</v>
      </c>
      <c r="E21" s="128"/>
      <c r="F21" s="129"/>
      <c r="G21" s="130"/>
      <c r="H21" s="130"/>
      <c r="I21" s="589" t="str">
        <f t="shared" si="0"/>
        <v/>
      </c>
      <c r="J21" s="131"/>
      <c r="K21" s="104"/>
      <c r="L21" s="98"/>
      <c r="M21" s="99"/>
      <c r="N21" s="127"/>
      <c r="O21" s="133">
        <v>8</v>
      </c>
      <c r="P21" s="128"/>
      <c r="Q21" s="129"/>
      <c r="R21" s="130"/>
      <c r="S21" s="130"/>
      <c r="T21" s="589" t="str">
        <f t="shared" si="1"/>
        <v/>
      </c>
      <c r="U21" s="131"/>
      <c r="V21" s="104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</row>
    <row r="22" spans="1:37" s="105" customFormat="1" ht="12.75" x14ac:dyDescent="0.2">
      <c r="A22" s="98"/>
      <c r="B22" s="99"/>
      <c r="C22" s="127"/>
      <c r="D22" s="133">
        <v>9</v>
      </c>
      <c r="E22" s="128"/>
      <c r="F22" s="129"/>
      <c r="G22" s="130"/>
      <c r="H22" s="130"/>
      <c r="I22" s="589" t="str">
        <f t="shared" si="0"/>
        <v/>
      </c>
      <c r="J22" s="131"/>
      <c r="K22" s="104"/>
      <c r="L22" s="98"/>
      <c r="M22" s="99"/>
      <c r="N22" s="127"/>
      <c r="O22" s="133">
        <v>9</v>
      </c>
      <c r="P22" s="128"/>
      <c r="Q22" s="129"/>
      <c r="R22" s="130"/>
      <c r="S22" s="130"/>
      <c r="T22" s="589" t="str">
        <f t="shared" si="1"/>
        <v/>
      </c>
      <c r="U22" s="131"/>
      <c r="V22" s="104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</row>
    <row r="23" spans="1:37" s="105" customFormat="1" ht="12.75" x14ac:dyDescent="0.2">
      <c r="A23" s="98"/>
      <c r="B23" s="99"/>
      <c r="C23" s="127"/>
      <c r="D23" s="133">
        <v>10</v>
      </c>
      <c r="E23" s="128"/>
      <c r="F23" s="129"/>
      <c r="G23" s="130"/>
      <c r="H23" s="130"/>
      <c r="I23" s="589" t="str">
        <f t="shared" si="0"/>
        <v/>
      </c>
      <c r="J23" s="131"/>
      <c r="K23" s="104"/>
      <c r="L23" s="98"/>
      <c r="M23" s="99"/>
      <c r="N23" s="127"/>
      <c r="O23" s="133">
        <v>10</v>
      </c>
      <c r="P23" s="128"/>
      <c r="Q23" s="129"/>
      <c r="R23" s="130"/>
      <c r="S23" s="130"/>
      <c r="T23" s="589" t="str">
        <f t="shared" si="1"/>
        <v/>
      </c>
      <c r="U23" s="131"/>
      <c r="V23" s="104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</row>
    <row r="24" spans="1:37" s="105" customFormat="1" ht="12.75" x14ac:dyDescent="0.2">
      <c r="A24" s="98"/>
      <c r="B24" s="99"/>
      <c r="C24" s="127"/>
      <c r="D24" s="133">
        <v>11</v>
      </c>
      <c r="E24" s="128"/>
      <c r="F24" s="129"/>
      <c r="G24" s="130"/>
      <c r="H24" s="130"/>
      <c r="I24" s="589" t="str">
        <f t="shared" si="0"/>
        <v/>
      </c>
      <c r="J24" s="131"/>
      <c r="K24" s="104"/>
      <c r="L24" s="98"/>
      <c r="M24" s="99"/>
      <c r="N24" s="127"/>
      <c r="O24" s="133">
        <v>11</v>
      </c>
      <c r="P24" s="128"/>
      <c r="Q24" s="129"/>
      <c r="R24" s="130"/>
      <c r="S24" s="130"/>
      <c r="T24" s="589" t="str">
        <f t="shared" si="1"/>
        <v/>
      </c>
      <c r="U24" s="131"/>
      <c r="V24" s="104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</row>
    <row r="25" spans="1:37" s="105" customFormat="1" ht="12.75" x14ac:dyDescent="0.2">
      <c r="A25" s="98"/>
      <c r="B25" s="99"/>
      <c r="C25" s="127"/>
      <c r="D25" s="133">
        <v>12</v>
      </c>
      <c r="E25" s="128"/>
      <c r="F25" s="129"/>
      <c r="G25" s="130"/>
      <c r="H25" s="130"/>
      <c r="I25" s="589" t="str">
        <f t="shared" si="0"/>
        <v/>
      </c>
      <c r="J25" s="131"/>
      <c r="K25" s="104"/>
      <c r="L25" s="98"/>
      <c r="M25" s="99"/>
      <c r="N25" s="127"/>
      <c r="O25" s="133">
        <v>12</v>
      </c>
      <c r="P25" s="128"/>
      <c r="Q25" s="129"/>
      <c r="R25" s="130"/>
      <c r="S25" s="130"/>
      <c r="T25" s="589" t="str">
        <f t="shared" si="1"/>
        <v/>
      </c>
      <c r="U25" s="131"/>
      <c r="V25" s="104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</row>
    <row r="26" spans="1:37" s="105" customFormat="1" ht="12.75" x14ac:dyDescent="0.2">
      <c r="A26" s="98"/>
      <c r="B26" s="99"/>
      <c r="C26" s="127"/>
      <c r="D26" s="133">
        <v>13</v>
      </c>
      <c r="E26" s="128"/>
      <c r="F26" s="129"/>
      <c r="G26" s="130"/>
      <c r="H26" s="130"/>
      <c r="I26" s="589" t="str">
        <f t="shared" si="0"/>
        <v/>
      </c>
      <c r="J26" s="131"/>
      <c r="K26" s="104"/>
      <c r="L26" s="98"/>
      <c r="M26" s="99"/>
      <c r="N26" s="127"/>
      <c r="O26" s="133">
        <v>13</v>
      </c>
      <c r="P26" s="128"/>
      <c r="Q26" s="129"/>
      <c r="R26" s="130"/>
      <c r="S26" s="130"/>
      <c r="T26" s="589" t="str">
        <f t="shared" si="1"/>
        <v/>
      </c>
      <c r="U26" s="131"/>
      <c r="V26" s="104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</row>
    <row r="27" spans="1:37" s="105" customFormat="1" ht="12.75" x14ac:dyDescent="0.2">
      <c r="A27" s="98"/>
      <c r="B27" s="99"/>
      <c r="C27" s="127"/>
      <c r="D27" s="133">
        <v>14</v>
      </c>
      <c r="E27" s="128"/>
      <c r="F27" s="129"/>
      <c r="G27" s="130"/>
      <c r="H27" s="130"/>
      <c r="I27" s="589" t="str">
        <f t="shared" si="0"/>
        <v/>
      </c>
      <c r="J27" s="131"/>
      <c r="K27" s="104"/>
      <c r="L27" s="98"/>
      <c r="M27" s="99"/>
      <c r="N27" s="127"/>
      <c r="O27" s="133">
        <v>14</v>
      </c>
      <c r="P27" s="128"/>
      <c r="Q27" s="129"/>
      <c r="R27" s="130"/>
      <c r="S27" s="130"/>
      <c r="T27" s="589" t="str">
        <f t="shared" si="1"/>
        <v/>
      </c>
      <c r="U27" s="131"/>
      <c r="V27" s="104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</row>
    <row r="28" spans="1:37" s="105" customFormat="1" ht="12.75" x14ac:dyDescent="0.2">
      <c r="A28" s="98"/>
      <c r="B28" s="99"/>
      <c r="C28" s="127"/>
      <c r="D28" s="133">
        <v>15</v>
      </c>
      <c r="E28" s="128"/>
      <c r="F28" s="129"/>
      <c r="G28" s="130"/>
      <c r="H28" s="130"/>
      <c r="I28" s="589" t="str">
        <f t="shared" si="0"/>
        <v/>
      </c>
      <c r="J28" s="131"/>
      <c r="K28" s="104"/>
      <c r="L28" s="98"/>
      <c r="M28" s="99"/>
      <c r="N28" s="127"/>
      <c r="O28" s="133">
        <v>15</v>
      </c>
      <c r="P28" s="128"/>
      <c r="Q28" s="129"/>
      <c r="R28" s="130"/>
      <c r="S28" s="130"/>
      <c r="T28" s="589" t="str">
        <f t="shared" si="1"/>
        <v/>
      </c>
      <c r="U28" s="131"/>
      <c r="V28" s="104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</row>
    <row r="29" spans="1:37" s="105" customFormat="1" ht="12.75" x14ac:dyDescent="0.2">
      <c r="A29" s="98"/>
      <c r="B29" s="99"/>
      <c r="C29" s="127"/>
      <c r="D29" s="133">
        <v>16</v>
      </c>
      <c r="E29" s="128"/>
      <c r="F29" s="129"/>
      <c r="G29" s="130"/>
      <c r="H29" s="130"/>
      <c r="I29" s="589" t="str">
        <f t="shared" si="0"/>
        <v/>
      </c>
      <c r="J29" s="131"/>
      <c r="K29" s="104"/>
      <c r="L29" s="98"/>
      <c r="M29" s="99"/>
      <c r="N29" s="127"/>
      <c r="O29" s="133">
        <v>16</v>
      </c>
      <c r="P29" s="128"/>
      <c r="Q29" s="129"/>
      <c r="R29" s="130"/>
      <c r="S29" s="130"/>
      <c r="T29" s="589" t="str">
        <f t="shared" si="1"/>
        <v/>
      </c>
      <c r="U29" s="131"/>
      <c r="V29" s="104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</row>
    <row r="30" spans="1:37" s="105" customFormat="1" ht="12.75" x14ac:dyDescent="0.2">
      <c r="A30" s="98"/>
      <c r="B30" s="99"/>
      <c r="C30" s="127"/>
      <c r="D30" s="133">
        <v>17</v>
      </c>
      <c r="E30" s="128"/>
      <c r="F30" s="129"/>
      <c r="G30" s="130"/>
      <c r="H30" s="130"/>
      <c r="I30" s="589" t="str">
        <f t="shared" si="0"/>
        <v/>
      </c>
      <c r="J30" s="131"/>
      <c r="K30" s="104"/>
      <c r="L30" s="98"/>
      <c r="M30" s="99"/>
      <c r="N30" s="127"/>
      <c r="O30" s="133">
        <v>17</v>
      </c>
      <c r="P30" s="128"/>
      <c r="Q30" s="129"/>
      <c r="R30" s="130"/>
      <c r="S30" s="130"/>
      <c r="T30" s="589" t="str">
        <f t="shared" si="1"/>
        <v/>
      </c>
      <c r="U30" s="131"/>
      <c r="V30" s="104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</row>
    <row r="31" spans="1:37" s="105" customFormat="1" ht="12.75" x14ac:dyDescent="0.2">
      <c r="A31" s="98"/>
      <c r="B31" s="99"/>
      <c r="C31" s="127"/>
      <c r="D31" s="133">
        <v>18</v>
      </c>
      <c r="E31" s="128"/>
      <c r="F31" s="129"/>
      <c r="G31" s="130"/>
      <c r="H31" s="130"/>
      <c r="I31" s="589" t="str">
        <f t="shared" si="0"/>
        <v/>
      </c>
      <c r="J31" s="131"/>
      <c r="K31" s="104"/>
      <c r="L31" s="98"/>
      <c r="M31" s="99"/>
      <c r="N31" s="127"/>
      <c r="O31" s="133">
        <v>18</v>
      </c>
      <c r="P31" s="128"/>
      <c r="Q31" s="129"/>
      <c r="R31" s="130"/>
      <c r="S31" s="130"/>
      <c r="T31" s="589" t="str">
        <f t="shared" si="1"/>
        <v/>
      </c>
      <c r="U31" s="131"/>
      <c r="V31" s="104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</row>
    <row r="32" spans="1:37" s="105" customFormat="1" ht="12.75" x14ac:dyDescent="0.2">
      <c r="A32" s="98"/>
      <c r="B32" s="99"/>
      <c r="C32" s="127"/>
      <c r="D32" s="133">
        <v>19</v>
      </c>
      <c r="E32" s="128"/>
      <c r="F32" s="129"/>
      <c r="G32" s="130"/>
      <c r="H32" s="130"/>
      <c r="I32" s="589" t="str">
        <f t="shared" si="0"/>
        <v/>
      </c>
      <c r="J32" s="131"/>
      <c r="K32" s="104"/>
      <c r="L32" s="98"/>
      <c r="M32" s="99"/>
      <c r="N32" s="127"/>
      <c r="O32" s="133">
        <v>19</v>
      </c>
      <c r="P32" s="128"/>
      <c r="Q32" s="129"/>
      <c r="R32" s="130"/>
      <c r="S32" s="130"/>
      <c r="T32" s="589" t="str">
        <f t="shared" si="1"/>
        <v/>
      </c>
      <c r="U32" s="131"/>
      <c r="V32" s="104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</row>
    <row r="33" spans="1:37" s="105" customFormat="1" ht="12.75" x14ac:dyDescent="0.2">
      <c r="A33" s="98"/>
      <c r="B33" s="99"/>
      <c r="C33" s="127"/>
      <c r="D33" s="133">
        <v>20</v>
      </c>
      <c r="E33" s="128"/>
      <c r="F33" s="129"/>
      <c r="G33" s="130"/>
      <c r="H33" s="130"/>
      <c r="I33" s="589" t="str">
        <f t="shared" si="0"/>
        <v/>
      </c>
      <c r="J33" s="131"/>
      <c r="K33" s="104"/>
      <c r="L33" s="98"/>
      <c r="M33" s="99"/>
      <c r="N33" s="127"/>
      <c r="O33" s="133">
        <v>20</v>
      </c>
      <c r="P33" s="128"/>
      <c r="Q33" s="129"/>
      <c r="R33" s="130"/>
      <c r="S33" s="130"/>
      <c r="T33" s="589" t="str">
        <f t="shared" si="1"/>
        <v/>
      </c>
      <c r="U33" s="131"/>
      <c r="V33" s="104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</row>
    <row r="34" spans="1:37" s="105" customFormat="1" ht="12.75" x14ac:dyDescent="0.2">
      <c r="A34" s="98"/>
      <c r="B34" s="99"/>
      <c r="C34" s="127"/>
      <c r="D34" s="133">
        <v>21</v>
      </c>
      <c r="E34" s="128"/>
      <c r="F34" s="129"/>
      <c r="G34" s="130"/>
      <c r="H34" s="130"/>
      <c r="I34" s="589" t="str">
        <f t="shared" si="0"/>
        <v/>
      </c>
      <c r="J34" s="131"/>
      <c r="K34" s="104"/>
      <c r="L34" s="98"/>
      <c r="M34" s="99"/>
      <c r="N34" s="127"/>
      <c r="O34" s="133">
        <v>21</v>
      </c>
      <c r="P34" s="128"/>
      <c r="Q34" s="129"/>
      <c r="R34" s="130"/>
      <c r="S34" s="130"/>
      <c r="T34" s="589" t="str">
        <f t="shared" si="1"/>
        <v/>
      </c>
      <c r="U34" s="131"/>
      <c r="V34" s="104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</row>
    <row r="35" spans="1:37" s="105" customFormat="1" ht="12.75" x14ac:dyDescent="0.2">
      <c r="A35" s="98"/>
      <c r="B35" s="99"/>
      <c r="C35" s="127"/>
      <c r="D35" s="133">
        <v>22</v>
      </c>
      <c r="E35" s="128"/>
      <c r="F35" s="129"/>
      <c r="G35" s="130"/>
      <c r="H35" s="130"/>
      <c r="I35" s="589" t="str">
        <f t="shared" si="0"/>
        <v/>
      </c>
      <c r="J35" s="131"/>
      <c r="K35" s="104"/>
      <c r="L35" s="98"/>
      <c r="M35" s="99"/>
      <c r="N35" s="127"/>
      <c r="O35" s="133">
        <v>22</v>
      </c>
      <c r="P35" s="128"/>
      <c r="Q35" s="129"/>
      <c r="R35" s="130"/>
      <c r="S35" s="130"/>
      <c r="T35" s="589" t="str">
        <f t="shared" si="1"/>
        <v/>
      </c>
      <c r="U35" s="131"/>
      <c r="V35" s="104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</row>
    <row r="36" spans="1:37" s="105" customFormat="1" ht="12.75" x14ac:dyDescent="0.2">
      <c r="A36" s="98"/>
      <c r="B36" s="99"/>
      <c r="C36" s="127"/>
      <c r="D36" s="133">
        <v>23</v>
      </c>
      <c r="E36" s="128"/>
      <c r="F36" s="129"/>
      <c r="G36" s="130"/>
      <c r="H36" s="130"/>
      <c r="I36" s="589" t="str">
        <f t="shared" si="0"/>
        <v/>
      </c>
      <c r="J36" s="131"/>
      <c r="K36" s="104"/>
      <c r="L36" s="98"/>
      <c r="M36" s="99"/>
      <c r="N36" s="127"/>
      <c r="O36" s="133">
        <v>23</v>
      </c>
      <c r="P36" s="128"/>
      <c r="Q36" s="129"/>
      <c r="R36" s="130"/>
      <c r="S36" s="130"/>
      <c r="T36" s="589" t="str">
        <f t="shared" si="1"/>
        <v/>
      </c>
      <c r="U36" s="131"/>
      <c r="V36" s="104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</row>
    <row r="37" spans="1:37" s="105" customFormat="1" ht="12.75" x14ac:dyDescent="0.2">
      <c r="A37" s="98"/>
      <c r="B37" s="99"/>
      <c r="C37" s="127"/>
      <c r="D37" s="133">
        <v>24</v>
      </c>
      <c r="E37" s="128"/>
      <c r="F37" s="129"/>
      <c r="G37" s="130"/>
      <c r="H37" s="130"/>
      <c r="I37" s="589" t="str">
        <f t="shared" si="0"/>
        <v/>
      </c>
      <c r="J37" s="131"/>
      <c r="K37" s="104"/>
      <c r="L37" s="98"/>
      <c r="M37" s="99"/>
      <c r="N37" s="127"/>
      <c r="O37" s="133">
        <v>24</v>
      </c>
      <c r="P37" s="128"/>
      <c r="Q37" s="129"/>
      <c r="R37" s="130"/>
      <c r="S37" s="130"/>
      <c r="T37" s="589" t="str">
        <f t="shared" si="1"/>
        <v/>
      </c>
      <c r="U37" s="131"/>
      <c r="V37" s="104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</row>
    <row r="38" spans="1:37" s="105" customFormat="1" ht="12.75" x14ac:dyDescent="0.2">
      <c r="A38" s="98"/>
      <c r="B38" s="99"/>
      <c r="C38" s="127"/>
      <c r="D38" s="133">
        <v>25</v>
      </c>
      <c r="E38" s="128"/>
      <c r="F38" s="129"/>
      <c r="G38" s="130"/>
      <c r="H38" s="130"/>
      <c r="I38" s="589" t="str">
        <f t="shared" si="0"/>
        <v/>
      </c>
      <c r="J38" s="131"/>
      <c r="K38" s="104"/>
      <c r="L38" s="98"/>
      <c r="M38" s="99"/>
      <c r="N38" s="127"/>
      <c r="O38" s="133">
        <v>25</v>
      </c>
      <c r="P38" s="128"/>
      <c r="Q38" s="129"/>
      <c r="R38" s="130"/>
      <c r="S38" s="130"/>
      <c r="T38" s="589" t="str">
        <f t="shared" si="1"/>
        <v/>
      </c>
      <c r="U38" s="131"/>
      <c r="V38" s="104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</row>
    <row r="39" spans="1:37" s="105" customFormat="1" ht="12.75" x14ac:dyDescent="0.2">
      <c r="A39" s="98"/>
      <c r="B39" s="99"/>
      <c r="C39" s="127"/>
      <c r="D39" s="133">
        <v>26</v>
      </c>
      <c r="E39" s="128"/>
      <c r="F39" s="129"/>
      <c r="G39" s="130"/>
      <c r="H39" s="130"/>
      <c r="I39" s="589" t="str">
        <f t="shared" si="0"/>
        <v/>
      </c>
      <c r="J39" s="131"/>
      <c r="K39" s="104"/>
      <c r="L39" s="98"/>
      <c r="M39" s="99"/>
      <c r="N39" s="127"/>
      <c r="O39" s="133">
        <v>26</v>
      </c>
      <c r="P39" s="128"/>
      <c r="Q39" s="129"/>
      <c r="R39" s="130"/>
      <c r="S39" s="130"/>
      <c r="T39" s="589" t="str">
        <f t="shared" si="1"/>
        <v/>
      </c>
      <c r="U39" s="131"/>
      <c r="V39" s="104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</row>
    <row r="40" spans="1:37" s="105" customFormat="1" ht="12.75" x14ac:dyDescent="0.2">
      <c r="A40" s="98"/>
      <c r="B40" s="99"/>
      <c r="C40" s="127"/>
      <c r="D40" s="133">
        <v>27</v>
      </c>
      <c r="E40" s="128"/>
      <c r="F40" s="129"/>
      <c r="G40" s="130"/>
      <c r="H40" s="130"/>
      <c r="I40" s="589" t="str">
        <f t="shared" si="0"/>
        <v/>
      </c>
      <c r="J40" s="131"/>
      <c r="K40" s="104"/>
      <c r="L40" s="98"/>
      <c r="M40" s="99"/>
      <c r="N40" s="127"/>
      <c r="O40" s="133">
        <v>27</v>
      </c>
      <c r="P40" s="128"/>
      <c r="Q40" s="129"/>
      <c r="R40" s="130"/>
      <c r="S40" s="130"/>
      <c r="T40" s="589" t="str">
        <f t="shared" si="1"/>
        <v/>
      </c>
      <c r="U40" s="131"/>
      <c r="V40" s="104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</row>
    <row r="41" spans="1:37" s="105" customFormat="1" ht="12.75" x14ac:dyDescent="0.2">
      <c r="A41" s="98"/>
      <c r="B41" s="99"/>
      <c r="C41" s="127"/>
      <c r="D41" s="133">
        <v>28</v>
      </c>
      <c r="E41" s="128"/>
      <c r="F41" s="129"/>
      <c r="G41" s="130"/>
      <c r="H41" s="130"/>
      <c r="I41" s="589" t="str">
        <f t="shared" si="0"/>
        <v/>
      </c>
      <c r="J41" s="131"/>
      <c r="K41" s="104"/>
      <c r="L41" s="98"/>
      <c r="M41" s="99"/>
      <c r="N41" s="127"/>
      <c r="O41" s="133">
        <v>28</v>
      </c>
      <c r="P41" s="128"/>
      <c r="Q41" s="129"/>
      <c r="R41" s="130"/>
      <c r="S41" s="130"/>
      <c r="T41" s="589" t="str">
        <f t="shared" si="1"/>
        <v/>
      </c>
      <c r="U41" s="131"/>
      <c r="V41" s="104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</row>
    <row r="42" spans="1:37" s="105" customFormat="1" ht="12.75" x14ac:dyDescent="0.2">
      <c r="A42" s="98"/>
      <c r="B42" s="99"/>
      <c r="C42" s="127"/>
      <c r="D42" s="133">
        <v>29</v>
      </c>
      <c r="E42" s="128"/>
      <c r="F42" s="129"/>
      <c r="G42" s="130"/>
      <c r="H42" s="130"/>
      <c r="I42" s="589" t="str">
        <f t="shared" si="0"/>
        <v/>
      </c>
      <c r="J42" s="131"/>
      <c r="K42" s="104"/>
      <c r="L42" s="98"/>
      <c r="M42" s="99"/>
      <c r="N42" s="127"/>
      <c r="O42" s="133">
        <v>29</v>
      </c>
      <c r="P42" s="128"/>
      <c r="Q42" s="129"/>
      <c r="R42" s="130"/>
      <c r="S42" s="130"/>
      <c r="T42" s="589" t="str">
        <f t="shared" si="1"/>
        <v/>
      </c>
      <c r="U42" s="131"/>
      <c r="V42" s="104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</row>
    <row r="43" spans="1:37" s="105" customFormat="1" ht="12.75" x14ac:dyDescent="0.2">
      <c r="A43" s="98"/>
      <c r="B43" s="99"/>
      <c r="C43" s="127"/>
      <c r="D43" s="133">
        <v>30</v>
      </c>
      <c r="E43" s="128"/>
      <c r="F43" s="129"/>
      <c r="G43" s="130"/>
      <c r="H43" s="130"/>
      <c r="I43" s="589" t="str">
        <f t="shared" si="0"/>
        <v/>
      </c>
      <c r="J43" s="131"/>
      <c r="K43" s="104"/>
      <c r="L43" s="98"/>
      <c r="M43" s="99"/>
      <c r="N43" s="127"/>
      <c r="O43" s="133">
        <v>30</v>
      </c>
      <c r="P43" s="128"/>
      <c r="Q43" s="129"/>
      <c r="R43" s="130"/>
      <c r="S43" s="130"/>
      <c r="T43" s="589" t="str">
        <f t="shared" si="1"/>
        <v/>
      </c>
      <c r="U43" s="131"/>
      <c r="V43" s="104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</row>
    <row r="44" spans="1:37" s="105" customFormat="1" ht="12.75" x14ac:dyDescent="0.2">
      <c r="A44" s="98"/>
      <c r="B44" s="99"/>
      <c r="C44" s="127"/>
      <c r="D44" s="133">
        <v>31</v>
      </c>
      <c r="E44" s="128"/>
      <c r="F44" s="129"/>
      <c r="G44" s="130"/>
      <c r="H44" s="130"/>
      <c r="I44" s="589" t="str">
        <f t="shared" si="0"/>
        <v/>
      </c>
      <c r="J44" s="131"/>
      <c r="K44" s="104"/>
      <c r="L44" s="98"/>
      <c r="M44" s="99"/>
      <c r="N44" s="127"/>
      <c r="O44" s="133">
        <v>31</v>
      </c>
      <c r="P44" s="128"/>
      <c r="Q44" s="129"/>
      <c r="R44" s="130"/>
      <c r="S44" s="130"/>
      <c r="T44" s="589" t="str">
        <f t="shared" si="1"/>
        <v/>
      </c>
      <c r="U44" s="131"/>
      <c r="V44" s="104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</row>
    <row r="45" spans="1:37" s="105" customFormat="1" ht="12.75" x14ac:dyDescent="0.2">
      <c r="A45" s="98"/>
      <c r="B45" s="99"/>
      <c r="C45" s="127"/>
      <c r="D45" s="133">
        <v>32</v>
      </c>
      <c r="E45" s="128"/>
      <c r="F45" s="129"/>
      <c r="G45" s="130"/>
      <c r="H45" s="130"/>
      <c r="I45" s="589" t="str">
        <f t="shared" si="0"/>
        <v/>
      </c>
      <c r="J45" s="131"/>
      <c r="K45" s="104"/>
      <c r="L45" s="98"/>
      <c r="M45" s="99"/>
      <c r="N45" s="127"/>
      <c r="O45" s="133">
        <v>32</v>
      </c>
      <c r="P45" s="128"/>
      <c r="Q45" s="129"/>
      <c r="R45" s="130"/>
      <c r="S45" s="130"/>
      <c r="T45" s="589" t="str">
        <f t="shared" si="1"/>
        <v/>
      </c>
      <c r="U45" s="131"/>
      <c r="V45" s="104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</row>
    <row r="46" spans="1:37" s="105" customFormat="1" ht="12.75" x14ac:dyDescent="0.2">
      <c r="A46" s="98"/>
      <c r="B46" s="99"/>
      <c r="C46" s="127"/>
      <c r="D46" s="133">
        <v>33</v>
      </c>
      <c r="E46" s="128"/>
      <c r="F46" s="129"/>
      <c r="G46" s="130"/>
      <c r="H46" s="130"/>
      <c r="I46" s="589" t="str">
        <f t="shared" si="0"/>
        <v/>
      </c>
      <c r="J46" s="131"/>
      <c r="K46" s="104"/>
      <c r="L46" s="98"/>
      <c r="M46" s="99"/>
      <c r="N46" s="127"/>
      <c r="O46" s="133">
        <v>33</v>
      </c>
      <c r="P46" s="128"/>
      <c r="Q46" s="129"/>
      <c r="R46" s="130"/>
      <c r="S46" s="130"/>
      <c r="T46" s="589" t="str">
        <f t="shared" si="1"/>
        <v/>
      </c>
      <c r="U46" s="131"/>
      <c r="V46" s="104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</row>
    <row r="47" spans="1:37" s="105" customFormat="1" ht="12.75" x14ac:dyDescent="0.2">
      <c r="A47" s="98"/>
      <c r="B47" s="99"/>
      <c r="C47" s="127"/>
      <c r="D47" s="133">
        <v>34</v>
      </c>
      <c r="E47" s="128"/>
      <c r="F47" s="129"/>
      <c r="G47" s="130"/>
      <c r="H47" s="130"/>
      <c r="I47" s="589" t="str">
        <f t="shared" si="0"/>
        <v/>
      </c>
      <c r="J47" s="131"/>
      <c r="K47" s="104"/>
      <c r="L47" s="98"/>
      <c r="M47" s="99"/>
      <c r="N47" s="127"/>
      <c r="O47" s="133">
        <v>34</v>
      </c>
      <c r="P47" s="128"/>
      <c r="Q47" s="129"/>
      <c r="R47" s="130"/>
      <c r="S47" s="130"/>
      <c r="T47" s="589" t="str">
        <f t="shared" si="1"/>
        <v/>
      </c>
      <c r="U47" s="131"/>
      <c r="V47" s="104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</row>
    <row r="48" spans="1:37" s="105" customFormat="1" ht="12.75" x14ac:dyDescent="0.2">
      <c r="A48" s="98"/>
      <c r="B48" s="99"/>
      <c r="C48" s="127"/>
      <c r="D48" s="133">
        <v>35</v>
      </c>
      <c r="E48" s="128"/>
      <c r="F48" s="129"/>
      <c r="G48" s="130"/>
      <c r="H48" s="130"/>
      <c r="I48" s="589" t="str">
        <f t="shared" si="0"/>
        <v/>
      </c>
      <c r="J48" s="131"/>
      <c r="K48" s="104"/>
      <c r="L48" s="98"/>
      <c r="M48" s="99"/>
      <c r="N48" s="127"/>
      <c r="O48" s="133">
        <v>35</v>
      </c>
      <c r="P48" s="128"/>
      <c r="Q48" s="129"/>
      <c r="R48" s="130"/>
      <c r="S48" s="130"/>
      <c r="T48" s="589" t="str">
        <f t="shared" si="1"/>
        <v/>
      </c>
      <c r="U48" s="131"/>
      <c r="V48" s="104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</row>
    <row r="49" spans="1:37" s="105" customFormat="1" ht="12.75" x14ac:dyDescent="0.2">
      <c r="A49" s="98"/>
      <c r="B49" s="99"/>
      <c r="C49" s="127"/>
      <c r="D49" s="133">
        <v>36</v>
      </c>
      <c r="E49" s="128"/>
      <c r="F49" s="129"/>
      <c r="G49" s="130"/>
      <c r="H49" s="130"/>
      <c r="I49" s="589" t="str">
        <f t="shared" si="0"/>
        <v/>
      </c>
      <c r="J49" s="131"/>
      <c r="K49" s="104"/>
      <c r="L49" s="98"/>
      <c r="M49" s="99"/>
      <c r="N49" s="127"/>
      <c r="O49" s="133">
        <v>36</v>
      </c>
      <c r="P49" s="128"/>
      <c r="Q49" s="129"/>
      <c r="R49" s="130"/>
      <c r="S49" s="130"/>
      <c r="T49" s="589" t="str">
        <f t="shared" si="1"/>
        <v/>
      </c>
      <c r="U49" s="131"/>
      <c r="V49" s="104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</row>
    <row r="50" spans="1:37" s="105" customFormat="1" ht="12.75" x14ac:dyDescent="0.2">
      <c r="A50" s="98"/>
      <c r="B50" s="99"/>
      <c r="C50" s="127"/>
      <c r="D50" s="133">
        <v>37</v>
      </c>
      <c r="E50" s="128"/>
      <c r="F50" s="129"/>
      <c r="G50" s="130"/>
      <c r="H50" s="130"/>
      <c r="I50" s="589" t="str">
        <f t="shared" si="0"/>
        <v/>
      </c>
      <c r="J50" s="131"/>
      <c r="K50" s="104"/>
      <c r="L50" s="98"/>
      <c r="M50" s="99"/>
      <c r="N50" s="127"/>
      <c r="O50" s="133">
        <v>37</v>
      </c>
      <c r="P50" s="128"/>
      <c r="Q50" s="129"/>
      <c r="R50" s="130"/>
      <c r="S50" s="130"/>
      <c r="T50" s="589" t="str">
        <f t="shared" si="1"/>
        <v/>
      </c>
      <c r="U50" s="131"/>
      <c r="V50" s="104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</row>
    <row r="51" spans="1:37" s="105" customFormat="1" ht="12.75" x14ac:dyDescent="0.2">
      <c r="A51" s="98"/>
      <c r="B51" s="99"/>
      <c r="C51" s="127"/>
      <c r="D51" s="133">
        <v>38</v>
      </c>
      <c r="E51" s="128"/>
      <c r="F51" s="129"/>
      <c r="G51" s="130"/>
      <c r="H51" s="130"/>
      <c r="I51" s="589" t="str">
        <f t="shared" si="0"/>
        <v/>
      </c>
      <c r="J51" s="131"/>
      <c r="K51" s="104"/>
      <c r="L51" s="98"/>
      <c r="M51" s="99"/>
      <c r="N51" s="127"/>
      <c r="O51" s="133">
        <v>38</v>
      </c>
      <c r="P51" s="128"/>
      <c r="Q51" s="129"/>
      <c r="R51" s="130"/>
      <c r="S51" s="130"/>
      <c r="T51" s="589" t="str">
        <f t="shared" si="1"/>
        <v/>
      </c>
      <c r="U51" s="131"/>
      <c r="V51" s="104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</row>
    <row r="52" spans="1:37" s="105" customFormat="1" ht="12.75" x14ac:dyDescent="0.2">
      <c r="A52" s="98"/>
      <c r="B52" s="99"/>
      <c r="C52" s="127"/>
      <c r="D52" s="133">
        <v>39</v>
      </c>
      <c r="E52" s="128"/>
      <c r="F52" s="129"/>
      <c r="G52" s="130"/>
      <c r="H52" s="130"/>
      <c r="I52" s="589" t="str">
        <f t="shared" si="0"/>
        <v/>
      </c>
      <c r="J52" s="131"/>
      <c r="K52" s="104"/>
      <c r="L52" s="98"/>
      <c r="M52" s="99"/>
      <c r="N52" s="127"/>
      <c r="O52" s="133">
        <v>39</v>
      </c>
      <c r="P52" s="128"/>
      <c r="Q52" s="129"/>
      <c r="R52" s="130"/>
      <c r="S52" s="130"/>
      <c r="T52" s="589" t="str">
        <f t="shared" si="1"/>
        <v/>
      </c>
      <c r="U52" s="131"/>
      <c r="V52" s="104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</row>
    <row r="53" spans="1:37" s="105" customFormat="1" ht="12.75" x14ac:dyDescent="0.2">
      <c r="A53" s="98"/>
      <c r="B53" s="99"/>
      <c r="C53" s="127"/>
      <c r="D53" s="133">
        <v>40</v>
      </c>
      <c r="E53" s="128"/>
      <c r="F53" s="129"/>
      <c r="G53" s="130"/>
      <c r="H53" s="130"/>
      <c r="I53" s="589" t="str">
        <f t="shared" si="0"/>
        <v/>
      </c>
      <c r="J53" s="131"/>
      <c r="K53" s="104"/>
      <c r="L53" s="98"/>
      <c r="M53" s="99"/>
      <c r="N53" s="127"/>
      <c r="O53" s="133">
        <v>40</v>
      </c>
      <c r="P53" s="128"/>
      <c r="Q53" s="129"/>
      <c r="R53" s="130"/>
      <c r="S53" s="130"/>
      <c r="T53" s="589" t="str">
        <f t="shared" si="1"/>
        <v/>
      </c>
      <c r="U53" s="131"/>
      <c r="V53" s="104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</row>
    <row r="54" spans="1:37" s="105" customFormat="1" ht="12.75" x14ac:dyDescent="0.2">
      <c r="A54" s="98"/>
      <c r="B54" s="99"/>
      <c r="C54" s="127"/>
      <c r="D54" s="133">
        <v>41</v>
      </c>
      <c r="E54" s="128"/>
      <c r="F54" s="129"/>
      <c r="G54" s="130"/>
      <c r="H54" s="130"/>
      <c r="I54" s="589" t="str">
        <f t="shared" si="0"/>
        <v/>
      </c>
      <c r="J54" s="131"/>
      <c r="K54" s="104"/>
      <c r="L54" s="98"/>
      <c r="M54" s="99"/>
      <c r="N54" s="127"/>
      <c r="O54" s="133">
        <v>41</v>
      </c>
      <c r="P54" s="128"/>
      <c r="Q54" s="129"/>
      <c r="R54" s="130"/>
      <c r="S54" s="130"/>
      <c r="T54" s="589" t="str">
        <f t="shared" si="1"/>
        <v/>
      </c>
      <c r="U54" s="131"/>
      <c r="V54" s="104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</row>
    <row r="55" spans="1:37" s="105" customFormat="1" ht="12.75" x14ac:dyDescent="0.2">
      <c r="A55" s="98"/>
      <c r="B55" s="99"/>
      <c r="C55" s="127"/>
      <c r="D55" s="133">
        <v>42</v>
      </c>
      <c r="E55" s="128"/>
      <c r="F55" s="129"/>
      <c r="G55" s="130"/>
      <c r="H55" s="130"/>
      <c r="I55" s="589" t="str">
        <f t="shared" si="0"/>
        <v/>
      </c>
      <c r="J55" s="131"/>
      <c r="K55" s="104"/>
      <c r="L55" s="98"/>
      <c r="M55" s="99"/>
      <c r="N55" s="127"/>
      <c r="O55" s="133">
        <v>42</v>
      </c>
      <c r="P55" s="128"/>
      <c r="Q55" s="129"/>
      <c r="R55" s="130"/>
      <c r="S55" s="130"/>
      <c r="T55" s="589" t="str">
        <f t="shared" si="1"/>
        <v/>
      </c>
      <c r="U55" s="131"/>
      <c r="V55" s="104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</row>
    <row r="56" spans="1:37" s="105" customFormat="1" ht="12.75" x14ac:dyDescent="0.2">
      <c r="A56" s="98"/>
      <c r="B56" s="99"/>
      <c r="C56" s="127"/>
      <c r="D56" s="133">
        <v>43</v>
      </c>
      <c r="E56" s="128"/>
      <c r="F56" s="129"/>
      <c r="G56" s="130"/>
      <c r="H56" s="130"/>
      <c r="I56" s="589" t="str">
        <f t="shared" si="0"/>
        <v/>
      </c>
      <c r="J56" s="131"/>
      <c r="K56" s="104"/>
      <c r="L56" s="98"/>
      <c r="M56" s="99"/>
      <c r="N56" s="127"/>
      <c r="O56" s="133">
        <v>43</v>
      </c>
      <c r="P56" s="128"/>
      <c r="Q56" s="129"/>
      <c r="R56" s="130"/>
      <c r="S56" s="130"/>
      <c r="T56" s="589" t="str">
        <f t="shared" si="1"/>
        <v/>
      </c>
      <c r="U56" s="131"/>
      <c r="V56" s="104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</row>
    <row r="57" spans="1:37" s="105" customFormat="1" ht="12.75" x14ac:dyDescent="0.2">
      <c r="A57" s="98"/>
      <c r="B57" s="99"/>
      <c r="C57" s="127"/>
      <c r="D57" s="133">
        <v>44</v>
      </c>
      <c r="E57" s="128"/>
      <c r="F57" s="129"/>
      <c r="G57" s="130"/>
      <c r="H57" s="130"/>
      <c r="I57" s="589" t="str">
        <f t="shared" si="0"/>
        <v/>
      </c>
      <c r="J57" s="131"/>
      <c r="K57" s="104"/>
      <c r="L57" s="98"/>
      <c r="M57" s="99"/>
      <c r="N57" s="127"/>
      <c r="O57" s="133">
        <v>44</v>
      </c>
      <c r="P57" s="128"/>
      <c r="Q57" s="129"/>
      <c r="R57" s="130"/>
      <c r="S57" s="130"/>
      <c r="T57" s="589" t="str">
        <f t="shared" si="1"/>
        <v/>
      </c>
      <c r="U57" s="131"/>
      <c r="V57" s="104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</row>
    <row r="58" spans="1:37" s="105" customFormat="1" ht="12.75" x14ac:dyDescent="0.2">
      <c r="A58" s="98"/>
      <c r="B58" s="99"/>
      <c r="C58" s="127"/>
      <c r="D58" s="133">
        <v>45</v>
      </c>
      <c r="E58" s="128"/>
      <c r="F58" s="129"/>
      <c r="G58" s="130"/>
      <c r="H58" s="130"/>
      <c r="I58" s="589" t="str">
        <f t="shared" si="0"/>
        <v/>
      </c>
      <c r="J58" s="131"/>
      <c r="K58" s="104"/>
      <c r="L58" s="98"/>
      <c r="M58" s="99"/>
      <c r="N58" s="127"/>
      <c r="O58" s="133">
        <v>45</v>
      </c>
      <c r="P58" s="128"/>
      <c r="Q58" s="129"/>
      <c r="R58" s="130"/>
      <c r="S58" s="130"/>
      <c r="T58" s="589" t="str">
        <f t="shared" si="1"/>
        <v/>
      </c>
      <c r="U58" s="131"/>
      <c r="V58" s="104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</row>
    <row r="59" spans="1:37" s="105" customFormat="1" ht="12.75" x14ac:dyDescent="0.2">
      <c r="A59" s="98"/>
      <c r="B59" s="99"/>
      <c r="C59" s="127"/>
      <c r="D59" s="133">
        <v>46</v>
      </c>
      <c r="E59" s="128"/>
      <c r="F59" s="129"/>
      <c r="G59" s="130"/>
      <c r="H59" s="130"/>
      <c r="I59" s="589" t="str">
        <f t="shared" si="0"/>
        <v/>
      </c>
      <c r="J59" s="131"/>
      <c r="K59" s="104"/>
      <c r="L59" s="98"/>
      <c r="M59" s="99"/>
      <c r="N59" s="127"/>
      <c r="O59" s="133">
        <v>46</v>
      </c>
      <c r="P59" s="128"/>
      <c r="Q59" s="129"/>
      <c r="R59" s="130"/>
      <c r="S59" s="130"/>
      <c r="T59" s="589" t="str">
        <f t="shared" si="1"/>
        <v/>
      </c>
      <c r="U59" s="131"/>
      <c r="V59" s="104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</row>
    <row r="60" spans="1:37" s="105" customFormat="1" ht="12.75" x14ac:dyDescent="0.2">
      <c r="A60" s="98"/>
      <c r="B60" s="99"/>
      <c r="C60" s="127"/>
      <c r="D60" s="133">
        <v>47</v>
      </c>
      <c r="E60" s="128"/>
      <c r="F60" s="129"/>
      <c r="G60" s="130"/>
      <c r="H60" s="130"/>
      <c r="I60" s="589" t="str">
        <f t="shared" si="0"/>
        <v/>
      </c>
      <c r="J60" s="131"/>
      <c r="K60" s="104"/>
      <c r="L60" s="98"/>
      <c r="M60" s="99"/>
      <c r="N60" s="127"/>
      <c r="O60" s="133">
        <v>47</v>
      </c>
      <c r="P60" s="128"/>
      <c r="Q60" s="129"/>
      <c r="R60" s="130"/>
      <c r="S60" s="130"/>
      <c r="T60" s="589" t="str">
        <f t="shared" si="1"/>
        <v/>
      </c>
      <c r="U60" s="131"/>
      <c r="V60" s="104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</row>
    <row r="61" spans="1:37" s="105" customFormat="1" ht="12.75" x14ac:dyDescent="0.2">
      <c r="A61" s="98"/>
      <c r="B61" s="99"/>
      <c r="C61" s="127"/>
      <c r="D61" s="133">
        <v>48</v>
      </c>
      <c r="E61" s="128"/>
      <c r="F61" s="129"/>
      <c r="G61" s="130"/>
      <c r="H61" s="130"/>
      <c r="I61" s="589" t="str">
        <f t="shared" si="0"/>
        <v/>
      </c>
      <c r="J61" s="131"/>
      <c r="K61" s="104"/>
      <c r="L61" s="98"/>
      <c r="M61" s="99"/>
      <c r="N61" s="127"/>
      <c r="O61" s="133">
        <v>48</v>
      </c>
      <c r="P61" s="128"/>
      <c r="Q61" s="129"/>
      <c r="R61" s="130"/>
      <c r="S61" s="130"/>
      <c r="T61" s="589" t="str">
        <f t="shared" si="1"/>
        <v/>
      </c>
      <c r="U61" s="131"/>
      <c r="V61" s="104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</row>
    <row r="62" spans="1:37" s="105" customFormat="1" ht="12.75" x14ac:dyDescent="0.2">
      <c r="A62" s="98"/>
      <c r="B62" s="99"/>
      <c r="C62" s="127"/>
      <c r="D62" s="133">
        <v>49</v>
      </c>
      <c r="E62" s="128"/>
      <c r="F62" s="129"/>
      <c r="G62" s="130"/>
      <c r="H62" s="130"/>
      <c r="I62" s="589" t="str">
        <f t="shared" si="0"/>
        <v/>
      </c>
      <c r="J62" s="131"/>
      <c r="K62" s="104"/>
      <c r="L62" s="98"/>
      <c r="M62" s="99"/>
      <c r="N62" s="127"/>
      <c r="O62" s="133">
        <v>49</v>
      </c>
      <c r="P62" s="128"/>
      <c r="Q62" s="129"/>
      <c r="R62" s="130"/>
      <c r="S62" s="130"/>
      <c r="T62" s="589" t="str">
        <f t="shared" si="1"/>
        <v/>
      </c>
      <c r="U62" s="131"/>
      <c r="V62" s="104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</row>
    <row r="63" spans="1:37" s="105" customFormat="1" ht="12.75" x14ac:dyDescent="0.2">
      <c r="A63" s="98"/>
      <c r="B63" s="99"/>
      <c r="C63" s="127"/>
      <c r="D63" s="133">
        <v>50</v>
      </c>
      <c r="E63" s="128"/>
      <c r="F63" s="129"/>
      <c r="G63" s="130"/>
      <c r="H63" s="130"/>
      <c r="I63" s="589" t="str">
        <f t="shared" si="0"/>
        <v/>
      </c>
      <c r="J63" s="131"/>
      <c r="K63" s="104"/>
      <c r="L63" s="98"/>
      <c r="M63" s="99"/>
      <c r="N63" s="127"/>
      <c r="O63" s="133">
        <v>50</v>
      </c>
      <c r="P63" s="128"/>
      <c r="Q63" s="129"/>
      <c r="R63" s="130"/>
      <c r="S63" s="130"/>
      <c r="T63" s="589" t="str">
        <f t="shared" si="1"/>
        <v/>
      </c>
      <c r="U63" s="131"/>
      <c r="V63" s="104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</row>
    <row r="64" spans="1:37" s="105" customFormat="1" ht="12.75" x14ac:dyDescent="0.2">
      <c r="A64" s="98"/>
      <c r="B64" s="99"/>
      <c r="C64" s="127"/>
      <c r="D64" s="132"/>
      <c r="E64" s="133"/>
      <c r="F64" s="132"/>
      <c r="G64" s="134"/>
      <c r="H64" s="134"/>
      <c r="I64" s="134"/>
      <c r="J64" s="131"/>
      <c r="K64" s="104"/>
      <c r="L64" s="98"/>
      <c r="M64" s="99"/>
      <c r="N64" s="127"/>
      <c r="O64" s="132"/>
      <c r="P64" s="133"/>
      <c r="Q64" s="132"/>
      <c r="R64" s="134"/>
      <c r="S64" s="134"/>
      <c r="T64" s="134"/>
      <c r="U64" s="131"/>
      <c r="V64" s="104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</row>
    <row r="65" spans="1:37" s="105" customFormat="1" ht="12.75" x14ac:dyDescent="0.2">
      <c r="A65" s="98"/>
      <c r="B65" s="99"/>
      <c r="C65" s="100"/>
      <c r="D65" s="101"/>
      <c r="E65" s="102"/>
      <c r="F65" s="101"/>
      <c r="G65" s="103"/>
      <c r="H65" s="103"/>
      <c r="I65" s="103"/>
      <c r="J65" s="100"/>
      <c r="K65" s="104"/>
      <c r="L65" s="98"/>
      <c r="M65" s="99"/>
      <c r="N65" s="100"/>
      <c r="O65" s="101"/>
      <c r="P65" s="102"/>
      <c r="Q65" s="101"/>
      <c r="R65" s="103"/>
      <c r="S65" s="103"/>
      <c r="T65" s="103"/>
      <c r="U65" s="100"/>
      <c r="V65" s="104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</row>
    <row r="66" spans="1:37" x14ac:dyDescent="0.25">
      <c r="B66" s="135"/>
      <c r="C66" s="136"/>
      <c r="D66" s="137"/>
      <c r="E66" s="138"/>
      <c r="F66" s="139"/>
      <c r="G66" s="140"/>
      <c r="H66" s="136"/>
      <c r="I66" s="141"/>
      <c r="J66" s="142" t="s">
        <v>235</v>
      </c>
      <c r="K66" s="141"/>
      <c r="M66" s="135"/>
      <c r="N66" s="136"/>
      <c r="O66" s="137"/>
      <c r="P66" s="138"/>
      <c r="Q66" s="139"/>
      <c r="R66" s="140"/>
      <c r="S66" s="136"/>
      <c r="T66" s="141"/>
      <c r="U66" s="142" t="s">
        <v>235</v>
      </c>
      <c r="V66" s="141"/>
    </row>
    <row r="67" spans="1:37" s="65" customFormat="1" x14ac:dyDescent="0.25">
      <c r="D67" s="66"/>
      <c r="E67" s="67"/>
      <c r="F67" s="66"/>
      <c r="G67" s="68"/>
      <c r="H67" s="68"/>
      <c r="I67" s="68"/>
    </row>
    <row r="68" spans="1:37" s="65" customFormat="1" x14ac:dyDescent="0.25">
      <c r="D68" s="66"/>
      <c r="E68" s="67"/>
      <c r="F68" s="66"/>
      <c r="G68" s="68"/>
      <c r="H68" s="68"/>
      <c r="I68" s="68"/>
    </row>
    <row r="69" spans="1:37" s="65" customFormat="1" x14ac:dyDescent="0.25">
      <c r="D69" s="66"/>
      <c r="E69" s="67"/>
      <c r="F69" s="66"/>
      <c r="G69" s="68"/>
      <c r="H69" s="68"/>
      <c r="I69" s="68"/>
    </row>
    <row r="70" spans="1:37" s="65" customFormat="1" x14ac:dyDescent="0.25">
      <c r="D70" s="66"/>
      <c r="E70" s="67"/>
      <c r="F70" s="66"/>
      <c r="G70" s="68"/>
      <c r="H70" s="68"/>
      <c r="I70" s="68"/>
    </row>
    <row r="71" spans="1:37" s="65" customFormat="1" x14ac:dyDescent="0.25">
      <c r="D71" s="66"/>
      <c r="E71" s="67"/>
      <c r="F71" s="66"/>
      <c r="G71" s="68"/>
      <c r="H71" s="68"/>
      <c r="I71" s="68"/>
    </row>
    <row r="72" spans="1:37" s="65" customFormat="1" x14ac:dyDescent="0.25">
      <c r="D72" s="66"/>
      <c r="E72" s="67"/>
      <c r="F72" s="66"/>
      <c r="G72" s="68"/>
      <c r="H72" s="68"/>
      <c r="I72" s="68"/>
    </row>
    <row r="73" spans="1:37" s="65" customFormat="1" x14ac:dyDescent="0.25">
      <c r="D73" s="66"/>
      <c r="E73" s="67"/>
      <c r="F73" s="66"/>
      <c r="G73" s="68"/>
      <c r="H73" s="68"/>
      <c r="I73" s="68"/>
    </row>
    <row r="74" spans="1:37" s="65" customFormat="1" x14ac:dyDescent="0.25">
      <c r="D74" s="66"/>
      <c r="E74" s="67"/>
      <c r="F74" s="66"/>
      <c r="G74" s="68"/>
      <c r="H74" s="68"/>
      <c r="I74" s="68"/>
    </row>
    <row r="75" spans="1:37" s="65" customFormat="1" x14ac:dyDescent="0.25">
      <c r="D75" s="66"/>
      <c r="E75" s="67"/>
      <c r="F75" s="66"/>
      <c r="G75" s="68"/>
      <c r="H75" s="68"/>
      <c r="I75" s="68"/>
    </row>
    <row r="76" spans="1:37" s="65" customFormat="1" x14ac:dyDescent="0.25">
      <c r="D76" s="66"/>
      <c r="E76" s="67"/>
      <c r="F76" s="66"/>
      <c r="G76" s="68"/>
      <c r="H76" s="68"/>
      <c r="I76" s="68"/>
    </row>
    <row r="77" spans="1:37" s="65" customFormat="1" x14ac:dyDescent="0.25">
      <c r="D77" s="66"/>
      <c r="E77" s="67"/>
      <c r="F77" s="66"/>
      <c r="G77" s="68"/>
      <c r="H77" s="68"/>
      <c r="I77" s="68"/>
    </row>
    <row r="78" spans="1:37" s="65" customFormat="1" x14ac:dyDescent="0.25">
      <c r="D78" s="66"/>
      <c r="E78" s="67"/>
      <c r="F78" s="66"/>
      <c r="G78" s="68"/>
      <c r="H78" s="68"/>
      <c r="I78" s="68"/>
    </row>
    <row r="79" spans="1:37" s="65" customFormat="1" x14ac:dyDescent="0.25">
      <c r="D79" s="66"/>
      <c r="E79" s="67"/>
      <c r="F79" s="66"/>
      <c r="G79" s="68"/>
      <c r="H79" s="68"/>
      <c r="I79" s="68"/>
    </row>
    <row r="80" spans="1:37" s="65" customFormat="1" x14ac:dyDescent="0.25">
      <c r="D80" s="66"/>
      <c r="E80" s="67"/>
      <c r="F80" s="66"/>
      <c r="G80" s="68"/>
      <c r="H80" s="68"/>
      <c r="I80" s="68"/>
    </row>
    <row r="81" spans="4:9" s="65" customFormat="1" x14ac:dyDescent="0.25">
      <c r="D81" s="66"/>
      <c r="E81" s="67"/>
      <c r="F81" s="66"/>
      <c r="G81" s="68"/>
      <c r="H81" s="68"/>
      <c r="I81" s="68"/>
    </row>
    <row r="82" spans="4:9" s="65" customFormat="1" x14ac:dyDescent="0.25">
      <c r="D82" s="66"/>
      <c r="E82" s="67"/>
      <c r="F82" s="66"/>
      <c r="G82" s="68"/>
      <c r="H82" s="68"/>
      <c r="I82" s="68"/>
    </row>
    <row r="83" spans="4:9" s="65" customFormat="1" x14ac:dyDescent="0.25">
      <c r="D83" s="66"/>
      <c r="E83" s="67"/>
      <c r="F83" s="66"/>
      <c r="G83" s="68"/>
      <c r="H83" s="68"/>
      <c r="I83" s="68"/>
    </row>
    <row r="84" spans="4:9" s="65" customFormat="1" x14ac:dyDescent="0.25">
      <c r="D84" s="66"/>
      <c r="E84" s="67"/>
      <c r="F84" s="66"/>
      <c r="G84" s="68"/>
      <c r="H84" s="68"/>
      <c r="I84" s="68"/>
    </row>
    <row r="85" spans="4:9" s="65" customFormat="1" x14ac:dyDescent="0.25">
      <c r="D85" s="66"/>
      <c r="E85" s="67"/>
      <c r="F85" s="66"/>
      <c r="G85" s="68"/>
      <c r="H85" s="68"/>
      <c r="I85" s="68"/>
    </row>
    <row r="86" spans="4:9" s="65" customFormat="1" x14ac:dyDescent="0.25">
      <c r="D86" s="66"/>
      <c r="E86" s="67"/>
      <c r="F86" s="66"/>
      <c r="G86" s="68"/>
      <c r="H86" s="68"/>
      <c r="I86" s="68"/>
    </row>
    <row r="87" spans="4:9" s="65" customFormat="1" x14ac:dyDescent="0.25">
      <c r="D87" s="66"/>
      <c r="E87" s="67"/>
      <c r="F87" s="66"/>
      <c r="G87" s="68"/>
      <c r="H87" s="68"/>
      <c r="I87" s="68"/>
    </row>
    <row r="88" spans="4:9" s="65" customFormat="1" x14ac:dyDescent="0.25">
      <c r="D88" s="66"/>
      <c r="E88" s="67"/>
      <c r="F88" s="66"/>
      <c r="G88" s="68"/>
      <c r="H88" s="68"/>
      <c r="I88" s="68"/>
    </row>
    <row r="89" spans="4:9" s="65" customFormat="1" x14ac:dyDescent="0.25">
      <c r="D89" s="66"/>
      <c r="E89" s="67"/>
      <c r="F89" s="66"/>
      <c r="G89" s="68"/>
      <c r="H89" s="68"/>
      <c r="I89" s="68"/>
    </row>
    <row r="90" spans="4:9" s="65" customFormat="1" x14ac:dyDescent="0.25">
      <c r="D90" s="66"/>
      <c r="E90" s="67"/>
      <c r="F90" s="66"/>
      <c r="G90" s="68"/>
      <c r="H90" s="68"/>
      <c r="I90" s="68"/>
    </row>
    <row r="91" spans="4:9" s="65" customFormat="1" x14ac:dyDescent="0.25">
      <c r="D91" s="66"/>
      <c r="E91" s="67"/>
      <c r="F91" s="66"/>
      <c r="G91" s="68"/>
      <c r="H91" s="68"/>
      <c r="I91" s="68"/>
    </row>
    <row r="92" spans="4:9" s="65" customFormat="1" x14ac:dyDescent="0.25">
      <c r="D92" s="66"/>
      <c r="E92" s="67"/>
      <c r="F92" s="66"/>
      <c r="G92" s="68"/>
      <c r="H92" s="68"/>
      <c r="I92" s="68"/>
    </row>
    <row r="93" spans="4:9" s="65" customFormat="1" x14ac:dyDescent="0.25">
      <c r="D93" s="66"/>
      <c r="E93" s="67"/>
      <c r="F93" s="66"/>
      <c r="G93" s="68"/>
      <c r="H93" s="68"/>
      <c r="I93" s="68"/>
    </row>
    <row r="94" spans="4:9" s="65" customFormat="1" x14ac:dyDescent="0.25">
      <c r="D94" s="66"/>
      <c r="E94" s="67"/>
      <c r="F94" s="66"/>
      <c r="G94" s="68"/>
      <c r="H94" s="68"/>
      <c r="I94" s="68"/>
    </row>
    <row r="95" spans="4:9" s="65" customFormat="1" x14ac:dyDescent="0.25">
      <c r="D95" s="66"/>
      <c r="E95" s="67"/>
      <c r="F95" s="66"/>
      <c r="G95" s="68"/>
      <c r="H95" s="68"/>
      <c r="I95" s="68"/>
    </row>
    <row r="96" spans="4:9" s="65" customFormat="1" x14ac:dyDescent="0.25">
      <c r="D96" s="66"/>
      <c r="E96" s="67"/>
      <c r="F96" s="66"/>
      <c r="G96" s="68"/>
      <c r="H96" s="68"/>
      <c r="I96" s="68"/>
    </row>
    <row r="97" spans="4:9" s="65" customFormat="1" x14ac:dyDescent="0.25">
      <c r="D97" s="66"/>
      <c r="E97" s="67"/>
      <c r="F97" s="66"/>
      <c r="G97" s="68"/>
      <c r="H97" s="68"/>
      <c r="I97" s="68"/>
    </row>
    <row r="98" spans="4:9" s="65" customFormat="1" x14ac:dyDescent="0.25">
      <c r="D98" s="66"/>
      <c r="E98" s="67"/>
      <c r="F98" s="66"/>
      <c r="G98" s="68"/>
      <c r="H98" s="68"/>
      <c r="I98" s="68"/>
    </row>
    <row r="99" spans="4:9" s="65" customFormat="1" x14ac:dyDescent="0.25">
      <c r="D99" s="66"/>
      <c r="E99" s="67"/>
      <c r="F99" s="66"/>
      <c r="G99" s="68"/>
      <c r="H99" s="68"/>
      <c r="I99" s="68"/>
    </row>
    <row r="100" spans="4:9" s="65" customFormat="1" x14ac:dyDescent="0.25">
      <c r="D100" s="66"/>
      <c r="E100" s="67"/>
      <c r="F100" s="66"/>
      <c r="G100" s="68"/>
      <c r="H100" s="68"/>
      <c r="I100" s="68"/>
    </row>
    <row r="101" spans="4:9" s="65" customFormat="1" x14ac:dyDescent="0.25">
      <c r="D101" s="66"/>
      <c r="E101" s="67"/>
      <c r="F101" s="66"/>
      <c r="G101" s="68"/>
      <c r="H101" s="68"/>
      <c r="I101" s="68"/>
    </row>
    <row r="102" spans="4:9" s="65" customFormat="1" x14ac:dyDescent="0.25">
      <c r="D102" s="66"/>
      <c r="E102" s="67"/>
      <c r="F102" s="66"/>
      <c r="G102" s="68"/>
      <c r="H102" s="68"/>
      <c r="I102" s="68"/>
    </row>
    <row r="103" spans="4:9" s="65" customFormat="1" x14ac:dyDescent="0.25">
      <c r="D103" s="66"/>
      <c r="E103" s="67"/>
      <c r="F103" s="66"/>
      <c r="G103" s="68"/>
      <c r="H103" s="68"/>
      <c r="I103" s="68"/>
    </row>
    <row r="104" spans="4:9" s="65" customFormat="1" x14ac:dyDescent="0.25">
      <c r="D104" s="66"/>
      <c r="E104" s="67"/>
      <c r="F104" s="66"/>
      <c r="G104" s="68"/>
      <c r="H104" s="68"/>
      <c r="I104" s="68"/>
    </row>
    <row r="105" spans="4:9" s="65" customFormat="1" x14ac:dyDescent="0.25">
      <c r="D105" s="66"/>
      <c r="E105" s="67"/>
      <c r="F105" s="66"/>
      <c r="G105" s="68"/>
      <c r="H105" s="68"/>
      <c r="I105" s="68"/>
    </row>
    <row r="106" spans="4:9" s="65" customFormat="1" x14ac:dyDescent="0.25">
      <c r="D106" s="66"/>
      <c r="E106" s="67"/>
      <c r="F106" s="66"/>
      <c r="G106" s="68"/>
      <c r="H106" s="68"/>
      <c r="I106" s="68"/>
    </row>
    <row r="107" spans="4:9" s="65" customFormat="1" x14ac:dyDescent="0.25">
      <c r="D107" s="66"/>
      <c r="E107" s="67"/>
      <c r="F107" s="66"/>
      <c r="G107" s="68"/>
      <c r="H107" s="68"/>
      <c r="I107" s="68"/>
    </row>
    <row r="108" spans="4:9" s="65" customFormat="1" x14ac:dyDescent="0.25">
      <c r="D108" s="66"/>
      <c r="E108" s="67"/>
      <c r="F108" s="66"/>
      <c r="G108" s="68"/>
      <c r="H108" s="68"/>
      <c r="I108" s="68"/>
    </row>
    <row r="109" spans="4:9" s="65" customFormat="1" x14ac:dyDescent="0.25">
      <c r="D109" s="66"/>
      <c r="E109" s="67"/>
      <c r="F109" s="66"/>
      <c r="G109" s="68"/>
      <c r="H109" s="68"/>
      <c r="I109" s="68"/>
    </row>
    <row r="110" spans="4:9" s="65" customFormat="1" x14ac:dyDescent="0.25">
      <c r="D110" s="66"/>
      <c r="E110" s="67"/>
      <c r="F110" s="66"/>
      <c r="G110" s="68"/>
      <c r="H110" s="68"/>
      <c r="I110" s="68"/>
    </row>
    <row r="111" spans="4:9" s="65" customFormat="1" x14ac:dyDescent="0.25">
      <c r="D111" s="66"/>
      <c r="E111" s="67"/>
      <c r="F111" s="66"/>
      <c r="G111" s="68"/>
      <c r="H111" s="68"/>
      <c r="I111" s="68"/>
    </row>
    <row r="112" spans="4:9" s="65" customFormat="1" x14ac:dyDescent="0.25">
      <c r="D112" s="66"/>
      <c r="E112" s="67"/>
      <c r="F112" s="66"/>
      <c r="G112" s="68"/>
      <c r="H112" s="68"/>
      <c r="I112" s="68"/>
    </row>
    <row r="113" spans="4:9" s="65" customFormat="1" x14ac:dyDescent="0.25">
      <c r="D113" s="66"/>
      <c r="E113" s="67"/>
      <c r="F113" s="66"/>
      <c r="G113" s="68"/>
      <c r="H113" s="68"/>
      <c r="I113" s="68"/>
    </row>
    <row r="114" spans="4:9" s="65" customFormat="1" x14ac:dyDescent="0.25">
      <c r="D114" s="66"/>
      <c r="E114" s="67"/>
      <c r="F114" s="66"/>
      <c r="G114" s="68"/>
      <c r="H114" s="68"/>
      <c r="I114" s="68"/>
    </row>
    <row r="115" spans="4:9" s="65" customFormat="1" x14ac:dyDescent="0.25">
      <c r="D115" s="66"/>
      <c r="E115" s="67"/>
      <c r="F115" s="66"/>
      <c r="G115" s="68"/>
      <c r="H115" s="68"/>
      <c r="I115" s="68"/>
    </row>
    <row r="116" spans="4:9" s="65" customFormat="1" x14ac:dyDescent="0.25">
      <c r="D116" s="66"/>
      <c r="E116" s="67"/>
      <c r="F116" s="66"/>
      <c r="G116" s="68"/>
      <c r="H116" s="68"/>
      <c r="I116" s="68"/>
    </row>
    <row r="117" spans="4:9" s="65" customFormat="1" x14ac:dyDescent="0.25">
      <c r="D117" s="66"/>
      <c r="E117" s="67"/>
      <c r="F117" s="66"/>
      <c r="G117" s="68"/>
      <c r="H117" s="68"/>
      <c r="I117" s="68"/>
    </row>
    <row r="118" spans="4:9" s="65" customFormat="1" x14ac:dyDescent="0.25">
      <c r="D118" s="66"/>
      <c r="E118" s="67"/>
      <c r="F118" s="66"/>
      <c r="G118" s="68"/>
      <c r="H118" s="68"/>
      <c r="I118" s="68"/>
    </row>
    <row r="119" spans="4:9" s="65" customFormat="1" x14ac:dyDescent="0.25">
      <c r="D119" s="66"/>
      <c r="E119" s="67"/>
      <c r="F119" s="66"/>
      <c r="G119" s="68"/>
      <c r="H119" s="68"/>
      <c r="I119" s="68"/>
    </row>
    <row r="120" spans="4:9" s="65" customFormat="1" x14ac:dyDescent="0.25">
      <c r="D120" s="66"/>
      <c r="E120" s="67"/>
      <c r="F120" s="66"/>
      <c r="G120" s="68"/>
      <c r="H120" s="68"/>
      <c r="I120" s="68"/>
    </row>
    <row r="121" spans="4:9" s="65" customFormat="1" x14ac:dyDescent="0.25">
      <c r="D121" s="66"/>
      <c r="E121" s="67"/>
      <c r="F121" s="66"/>
      <c r="G121" s="68"/>
      <c r="H121" s="68"/>
      <c r="I121" s="68"/>
    </row>
    <row r="122" spans="4:9" s="65" customFormat="1" x14ac:dyDescent="0.25">
      <c r="D122" s="66"/>
      <c r="E122" s="67"/>
      <c r="F122" s="66"/>
      <c r="G122" s="68"/>
      <c r="H122" s="68"/>
      <c r="I122" s="68"/>
    </row>
    <row r="123" spans="4:9" s="65" customFormat="1" x14ac:dyDescent="0.25">
      <c r="D123" s="66"/>
      <c r="E123" s="67"/>
      <c r="F123" s="66"/>
      <c r="G123" s="68"/>
      <c r="H123" s="68"/>
      <c r="I123" s="68"/>
    </row>
    <row r="124" spans="4:9" s="65" customFormat="1" x14ac:dyDescent="0.25">
      <c r="D124" s="66"/>
      <c r="E124" s="67"/>
      <c r="F124" s="66"/>
      <c r="G124" s="68"/>
      <c r="H124" s="68"/>
      <c r="I124" s="68"/>
    </row>
    <row r="125" spans="4:9" s="65" customFormat="1" x14ac:dyDescent="0.25">
      <c r="D125" s="66"/>
      <c r="E125" s="67"/>
      <c r="F125" s="66"/>
      <c r="G125" s="68"/>
      <c r="H125" s="68"/>
      <c r="I125" s="68"/>
    </row>
    <row r="126" spans="4:9" s="65" customFormat="1" x14ac:dyDescent="0.25">
      <c r="D126" s="66"/>
      <c r="E126" s="67"/>
      <c r="F126" s="66"/>
      <c r="G126" s="68"/>
      <c r="H126" s="68"/>
      <c r="I126" s="68"/>
    </row>
    <row r="127" spans="4:9" s="65" customFormat="1" x14ac:dyDescent="0.25">
      <c r="D127" s="66"/>
      <c r="E127" s="67"/>
      <c r="F127" s="66"/>
      <c r="G127" s="68"/>
      <c r="H127" s="68"/>
      <c r="I127" s="68"/>
    </row>
    <row r="128" spans="4:9" s="65" customFormat="1" x14ac:dyDescent="0.25">
      <c r="D128" s="66"/>
      <c r="E128" s="67"/>
      <c r="F128" s="66"/>
      <c r="G128" s="68"/>
      <c r="H128" s="68"/>
      <c r="I128" s="68"/>
    </row>
    <row r="129" spans="4:9" s="65" customFormat="1" x14ac:dyDescent="0.25">
      <c r="D129" s="66"/>
      <c r="E129" s="67"/>
      <c r="F129" s="66"/>
      <c r="G129" s="68"/>
      <c r="H129" s="68"/>
      <c r="I129" s="68"/>
    </row>
    <row r="130" spans="4:9" s="65" customFormat="1" x14ac:dyDescent="0.25">
      <c r="D130" s="66"/>
      <c r="E130" s="67"/>
      <c r="F130" s="66"/>
      <c r="G130" s="68"/>
      <c r="H130" s="68"/>
      <c r="I130" s="68"/>
    </row>
    <row r="131" spans="4:9" s="65" customFormat="1" x14ac:dyDescent="0.25">
      <c r="D131" s="66"/>
      <c r="E131" s="67"/>
      <c r="F131" s="66"/>
      <c r="G131" s="68"/>
      <c r="H131" s="68"/>
      <c r="I131" s="68"/>
    </row>
    <row r="132" spans="4:9" s="65" customFormat="1" x14ac:dyDescent="0.25">
      <c r="D132" s="66"/>
      <c r="E132" s="67"/>
      <c r="F132" s="66"/>
      <c r="G132" s="68"/>
      <c r="H132" s="68"/>
      <c r="I132" s="68"/>
    </row>
    <row r="133" spans="4:9" s="65" customFormat="1" x14ac:dyDescent="0.25">
      <c r="D133" s="66"/>
      <c r="E133" s="67"/>
      <c r="F133" s="66"/>
      <c r="G133" s="68"/>
      <c r="H133" s="68"/>
      <c r="I133" s="68"/>
    </row>
    <row r="134" spans="4:9" s="65" customFormat="1" x14ac:dyDescent="0.25">
      <c r="D134" s="66"/>
      <c r="E134" s="67"/>
      <c r="F134" s="66"/>
      <c r="G134" s="68"/>
      <c r="H134" s="68"/>
      <c r="I134" s="68"/>
    </row>
    <row r="135" spans="4:9" s="65" customFormat="1" x14ac:dyDescent="0.25">
      <c r="D135" s="66"/>
      <c r="E135" s="67"/>
      <c r="F135" s="66"/>
      <c r="G135" s="68"/>
      <c r="H135" s="68"/>
      <c r="I135" s="68"/>
    </row>
    <row r="136" spans="4:9" s="65" customFormat="1" x14ac:dyDescent="0.25">
      <c r="D136" s="66"/>
      <c r="E136" s="67"/>
      <c r="F136" s="66"/>
      <c r="G136" s="68"/>
      <c r="H136" s="68"/>
      <c r="I136" s="68"/>
    </row>
    <row r="137" spans="4:9" s="65" customFormat="1" x14ac:dyDescent="0.25">
      <c r="D137" s="66"/>
      <c r="E137" s="67"/>
      <c r="F137" s="66"/>
      <c r="G137" s="68"/>
      <c r="H137" s="68"/>
      <c r="I137" s="68"/>
    </row>
    <row r="138" spans="4:9" s="65" customFormat="1" x14ac:dyDescent="0.25">
      <c r="D138" s="66"/>
      <c r="E138" s="67"/>
      <c r="F138" s="66"/>
      <c r="G138" s="68"/>
      <c r="H138" s="68"/>
      <c r="I138" s="68"/>
    </row>
    <row r="139" spans="4:9" s="65" customFormat="1" x14ac:dyDescent="0.25">
      <c r="D139" s="66"/>
      <c r="E139" s="67"/>
      <c r="F139" s="66"/>
      <c r="G139" s="68"/>
      <c r="H139" s="68"/>
      <c r="I139" s="68"/>
    </row>
    <row r="140" spans="4:9" s="65" customFormat="1" x14ac:dyDescent="0.25">
      <c r="D140" s="66"/>
      <c r="E140" s="67"/>
      <c r="F140" s="66"/>
      <c r="G140" s="68"/>
      <c r="H140" s="68"/>
      <c r="I140" s="68"/>
    </row>
    <row r="141" spans="4:9" s="65" customFormat="1" x14ac:dyDescent="0.25">
      <c r="D141" s="66"/>
      <c r="E141" s="67"/>
      <c r="F141" s="66"/>
      <c r="G141" s="68"/>
      <c r="H141" s="68"/>
      <c r="I141" s="68"/>
    </row>
    <row r="142" spans="4:9" s="65" customFormat="1" x14ac:dyDescent="0.25">
      <c r="D142" s="66"/>
      <c r="E142" s="67"/>
      <c r="F142" s="66"/>
      <c r="G142" s="68"/>
      <c r="H142" s="68"/>
      <c r="I142" s="68"/>
    </row>
    <row r="143" spans="4:9" s="65" customFormat="1" x14ac:dyDescent="0.25">
      <c r="D143" s="66"/>
      <c r="E143" s="67"/>
      <c r="F143" s="66"/>
      <c r="G143" s="68"/>
      <c r="H143" s="68"/>
      <c r="I143" s="68"/>
    </row>
    <row r="144" spans="4:9" s="65" customFormat="1" x14ac:dyDescent="0.25">
      <c r="D144" s="66"/>
      <c r="E144" s="67"/>
      <c r="F144" s="66"/>
      <c r="G144" s="68"/>
      <c r="H144" s="68"/>
      <c r="I144" s="68"/>
    </row>
    <row r="145" spans="4:9" s="65" customFormat="1" x14ac:dyDescent="0.25">
      <c r="D145" s="66"/>
      <c r="E145" s="67"/>
      <c r="F145" s="66"/>
      <c r="G145" s="68"/>
      <c r="H145" s="68"/>
      <c r="I145" s="68"/>
    </row>
    <row r="146" spans="4:9" s="65" customFormat="1" x14ac:dyDescent="0.25">
      <c r="D146" s="66"/>
      <c r="E146" s="67"/>
      <c r="F146" s="66"/>
      <c r="G146" s="68"/>
      <c r="H146" s="68"/>
      <c r="I146" s="68"/>
    </row>
    <row r="147" spans="4:9" s="65" customFormat="1" x14ac:dyDescent="0.25">
      <c r="D147" s="66"/>
      <c r="E147" s="67"/>
      <c r="F147" s="66"/>
      <c r="G147" s="68"/>
      <c r="H147" s="68"/>
      <c r="I147" s="68"/>
    </row>
    <row r="148" spans="4:9" s="65" customFormat="1" x14ac:dyDescent="0.25">
      <c r="D148" s="66"/>
      <c r="E148" s="67"/>
      <c r="F148" s="66"/>
      <c r="G148" s="68"/>
      <c r="H148" s="68"/>
      <c r="I148" s="68"/>
    </row>
    <row r="149" spans="4:9" s="65" customFormat="1" x14ac:dyDescent="0.25">
      <c r="D149" s="66"/>
      <c r="E149" s="67"/>
      <c r="F149" s="66"/>
      <c r="G149" s="68"/>
      <c r="H149" s="68"/>
      <c r="I149" s="68"/>
    </row>
    <row r="150" spans="4:9" s="65" customFormat="1" x14ac:dyDescent="0.25">
      <c r="D150" s="66"/>
      <c r="E150" s="67"/>
      <c r="F150" s="66"/>
      <c r="G150" s="68"/>
      <c r="H150" s="68"/>
      <c r="I150" s="68"/>
    </row>
    <row r="151" spans="4:9" s="65" customFormat="1" x14ac:dyDescent="0.25">
      <c r="D151" s="66"/>
      <c r="E151" s="67"/>
      <c r="F151" s="66"/>
      <c r="G151" s="68"/>
      <c r="H151" s="68"/>
      <c r="I151" s="68"/>
    </row>
    <row r="152" spans="4:9" s="65" customFormat="1" x14ac:dyDescent="0.25">
      <c r="D152" s="66"/>
      <c r="E152" s="67"/>
      <c r="F152" s="66"/>
      <c r="G152" s="68"/>
      <c r="H152" s="68"/>
      <c r="I152" s="68"/>
    </row>
    <row r="153" spans="4:9" s="65" customFormat="1" x14ac:dyDescent="0.25">
      <c r="D153" s="66"/>
      <c r="E153" s="67"/>
      <c r="F153" s="66"/>
      <c r="G153" s="68"/>
      <c r="H153" s="68"/>
      <c r="I153" s="68"/>
    </row>
    <row r="154" spans="4:9" s="65" customFormat="1" x14ac:dyDescent="0.25">
      <c r="D154" s="66"/>
      <c r="E154" s="67"/>
      <c r="F154" s="66"/>
      <c r="G154" s="68"/>
      <c r="H154" s="68"/>
      <c r="I154" s="68"/>
    </row>
    <row r="155" spans="4:9" s="65" customFormat="1" x14ac:dyDescent="0.25">
      <c r="D155" s="66"/>
      <c r="E155" s="67"/>
      <c r="F155" s="66"/>
      <c r="G155" s="68"/>
      <c r="H155" s="68"/>
      <c r="I155" s="68"/>
    </row>
    <row r="156" spans="4:9" s="65" customFormat="1" x14ac:dyDescent="0.25">
      <c r="D156" s="66"/>
      <c r="E156" s="67"/>
      <c r="F156" s="66"/>
      <c r="G156" s="68"/>
      <c r="H156" s="68"/>
      <c r="I156" s="68"/>
    </row>
    <row r="157" spans="4:9" s="65" customFormat="1" x14ac:dyDescent="0.25">
      <c r="D157" s="66"/>
      <c r="E157" s="67"/>
      <c r="F157" s="66"/>
      <c r="G157" s="68"/>
      <c r="H157" s="68"/>
      <c r="I157" s="68"/>
    </row>
    <row r="158" spans="4:9" s="65" customFormat="1" x14ac:dyDescent="0.25">
      <c r="D158" s="66"/>
      <c r="E158" s="67"/>
      <c r="F158" s="66"/>
      <c r="G158" s="68"/>
      <c r="H158" s="68"/>
      <c r="I158" s="68"/>
    </row>
    <row r="159" spans="4:9" s="65" customFormat="1" x14ac:dyDescent="0.25">
      <c r="D159" s="66"/>
      <c r="E159" s="67"/>
      <c r="F159" s="66"/>
      <c r="G159" s="68"/>
      <c r="H159" s="68"/>
      <c r="I159" s="68"/>
    </row>
    <row r="160" spans="4:9" s="65" customFormat="1" x14ac:dyDescent="0.25">
      <c r="D160" s="66"/>
      <c r="E160" s="67"/>
      <c r="F160" s="66"/>
      <c r="G160" s="68"/>
      <c r="H160" s="68"/>
      <c r="I160" s="68"/>
    </row>
    <row r="161" spans="4:9" s="65" customFormat="1" x14ac:dyDescent="0.25">
      <c r="D161" s="66"/>
      <c r="E161" s="67"/>
      <c r="F161" s="66"/>
      <c r="G161" s="68"/>
      <c r="H161" s="68"/>
      <c r="I161" s="68"/>
    </row>
    <row r="162" spans="4:9" s="65" customFormat="1" x14ac:dyDescent="0.25">
      <c r="D162" s="66"/>
      <c r="E162" s="67"/>
      <c r="F162" s="66"/>
      <c r="G162" s="68"/>
      <c r="H162" s="68"/>
      <c r="I162" s="68"/>
    </row>
    <row r="163" spans="4:9" s="65" customFormat="1" x14ac:dyDescent="0.25">
      <c r="D163" s="66"/>
      <c r="E163" s="67"/>
      <c r="F163" s="66"/>
      <c r="G163" s="68"/>
      <c r="H163" s="68"/>
      <c r="I163" s="68"/>
    </row>
    <row r="164" spans="4:9" s="65" customFormat="1" x14ac:dyDescent="0.25">
      <c r="D164" s="66"/>
      <c r="E164" s="67"/>
      <c r="F164" s="66"/>
      <c r="G164" s="68"/>
      <c r="H164" s="68"/>
      <c r="I164" s="68"/>
    </row>
    <row r="165" spans="4:9" s="65" customFormat="1" x14ac:dyDescent="0.25">
      <c r="D165" s="66"/>
      <c r="E165" s="67"/>
      <c r="F165" s="66"/>
      <c r="G165" s="68"/>
      <c r="H165" s="68"/>
      <c r="I165" s="68"/>
    </row>
    <row r="166" spans="4:9" s="65" customFormat="1" x14ac:dyDescent="0.25">
      <c r="D166" s="66"/>
      <c r="E166" s="67"/>
      <c r="F166" s="66"/>
      <c r="G166" s="68"/>
      <c r="H166" s="68"/>
      <c r="I166" s="68"/>
    </row>
    <row r="167" spans="4:9" s="65" customFormat="1" x14ac:dyDescent="0.25">
      <c r="D167" s="66"/>
      <c r="E167" s="67"/>
      <c r="F167" s="66"/>
      <c r="G167" s="68"/>
      <c r="H167" s="68"/>
      <c r="I167" s="68"/>
    </row>
    <row r="168" spans="4:9" s="65" customFormat="1" x14ac:dyDescent="0.25">
      <c r="D168" s="66"/>
      <c r="E168" s="67"/>
      <c r="F168" s="66"/>
      <c r="G168" s="68"/>
      <c r="H168" s="68"/>
      <c r="I168" s="68"/>
    </row>
    <row r="169" spans="4:9" s="65" customFormat="1" x14ac:dyDescent="0.25">
      <c r="D169" s="66"/>
      <c r="E169" s="67"/>
      <c r="F169" s="66"/>
      <c r="G169" s="68"/>
      <c r="H169" s="68"/>
      <c r="I169" s="68"/>
    </row>
    <row r="170" spans="4:9" s="65" customFormat="1" x14ac:dyDescent="0.25">
      <c r="D170" s="66"/>
      <c r="E170" s="67"/>
      <c r="F170" s="66"/>
      <c r="G170" s="68"/>
      <c r="H170" s="68"/>
      <c r="I170" s="68"/>
    </row>
    <row r="171" spans="4:9" s="65" customFormat="1" x14ac:dyDescent="0.25">
      <c r="D171" s="66"/>
      <c r="E171" s="67"/>
      <c r="F171" s="66"/>
      <c r="G171" s="68"/>
      <c r="H171" s="68"/>
      <c r="I171" s="68"/>
    </row>
    <row r="172" spans="4:9" s="65" customFormat="1" x14ac:dyDescent="0.25">
      <c r="D172" s="66"/>
      <c r="E172" s="67"/>
      <c r="F172" s="66"/>
      <c r="G172" s="68"/>
      <c r="H172" s="68"/>
      <c r="I172" s="68"/>
    </row>
    <row r="173" spans="4:9" s="65" customFormat="1" x14ac:dyDescent="0.25">
      <c r="D173" s="66"/>
      <c r="E173" s="67"/>
      <c r="F173" s="66"/>
      <c r="G173" s="68"/>
      <c r="H173" s="68"/>
      <c r="I173" s="68"/>
    </row>
    <row r="174" spans="4:9" s="65" customFormat="1" x14ac:dyDescent="0.25">
      <c r="D174" s="66"/>
      <c r="E174" s="67"/>
      <c r="F174" s="66"/>
      <c r="G174" s="68"/>
      <c r="H174" s="68"/>
      <c r="I174" s="68"/>
    </row>
    <row r="175" spans="4:9" s="65" customFormat="1" x14ac:dyDescent="0.25">
      <c r="D175" s="66"/>
      <c r="E175" s="67"/>
      <c r="F175" s="66"/>
      <c r="G175" s="68"/>
      <c r="H175" s="68"/>
      <c r="I175" s="68"/>
    </row>
    <row r="176" spans="4:9" s="65" customFormat="1" x14ac:dyDescent="0.25">
      <c r="D176" s="66"/>
      <c r="E176" s="67"/>
      <c r="F176" s="66"/>
      <c r="G176" s="68"/>
      <c r="H176" s="68"/>
      <c r="I176" s="68"/>
    </row>
    <row r="177" spans="4:9" s="65" customFormat="1" x14ac:dyDescent="0.25">
      <c r="D177" s="66"/>
      <c r="E177" s="67"/>
      <c r="F177" s="66"/>
      <c r="G177" s="68"/>
      <c r="H177" s="68"/>
      <c r="I177" s="68"/>
    </row>
    <row r="178" spans="4:9" s="65" customFormat="1" x14ac:dyDescent="0.25">
      <c r="D178" s="66"/>
      <c r="E178" s="67"/>
      <c r="F178" s="66"/>
      <c r="G178" s="68"/>
      <c r="H178" s="68"/>
      <c r="I178" s="68"/>
    </row>
    <row r="179" spans="4:9" s="65" customFormat="1" x14ac:dyDescent="0.25">
      <c r="D179" s="66"/>
      <c r="E179" s="67"/>
      <c r="F179" s="66"/>
      <c r="G179" s="68"/>
      <c r="H179" s="68"/>
      <c r="I179" s="68"/>
    </row>
    <row r="180" spans="4:9" s="65" customFormat="1" x14ac:dyDescent="0.25">
      <c r="D180" s="66"/>
      <c r="E180" s="67"/>
      <c r="F180" s="66"/>
      <c r="G180" s="68"/>
      <c r="H180" s="68"/>
      <c r="I180" s="68"/>
    </row>
    <row r="181" spans="4:9" s="65" customFormat="1" x14ac:dyDescent="0.25">
      <c r="D181" s="66"/>
      <c r="E181" s="67"/>
      <c r="F181" s="66"/>
      <c r="G181" s="68"/>
      <c r="H181" s="68"/>
      <c r="I181" s="68"/>
    </row>
    <row r="182" spans="4:9" s="65" customFormat="1" x14ac:dyDescent="0.25">
      <c r="D182" s="66"/>
      <c r="E182" s="67"/>
      <c r="F182" s="66"/>
      <c r="G182" s="68"/>
      <c r="H182" s="68"/>
      <c r="I182" s="68"/>
    </row>
    <row r="183" spans="4:9" s="65" customFormat="1" x14ac:dyDescent="0.25">
      <c r="D183" s="66"/>
      <c r="E183" s="67"/>
      <c r="F183" s="66"/>
      <c r="G183" s="68"/>
      <c r="H183" s="68"/>
      <c r="I183" s="68"/>
    </row>
    <row r="184" spans="4:9" s="65" customFormat="1" x14ac:dyDescent="0.25">
      <c r="D184" s="66"/>
      <c r="E184" s="67"/>
      <c r="F184" s="66"/>
      <c r="G184" s="68"/>
      <c r="H184" s="68"/>
      <c r="I184" s="68"/>
    </row>
    <row r="185" spans="4:9" s="65" customFormat="1" x14ac:dyDescent="0.25">
      <c r="D185" s="66"/>
      <c r="E185" s="67"/>
      <c r="F185" s="66"/>
      <c r="G185" s="68"/>
      <c r="H185" s="68"/>
      <c r="I185" s="68"/>
    </row>
    <row r="186" spans="4:9" s="65" customFormat="1" x14ac:dyDescent="0.25">
      <c r="D186" s="66"/>
      <c r="E186" s="67"/>
      <c r="F186" s="66"/>
      <c r="G186" s="68"/>
      <c r="H186" s="68"/>
      <c r="I186" s="68"/>
    </row>
    <row r="187" spans="4:9" s="65" customFormat="1" x14ac:dyDescent="0.25">
      <c r="D187" s="66"/>
      <c r="E187" s="67"/>
      <c r="F187" s="66"/>
      <c r="G187" s="68"/>
      <c r="H187" s="68"/>
      <c r="I187" s="68"/>
    </row>
    <row r="188" spans="4:9" s="65" customFormat="1" x14ac:dyDescent="0.25">
      <c r="D188" s="66"/>
      <c r="E188" s="67"/>
      <c r="F188" s="66"/>
      <c r="G188" s="68"/>
      <c r="H188" s="68"/>
      <c r="I188" s="68"/>
    </row>
    <row r="189" spans="4:9" s="65" customFormat="1" x14ac:dyDescent="0.25">
      <c r="D189" s="66"/>
      <c r="E189" s="67"/>
      <c r="F189" s="66"/>
      <c r="G189" s="68"/>
      <c r="H189" s="68"/>
      <c r="I189" s="68"/>
    </row>
    <row r="190" spans="4:9" s="65" customFormat="1" x14ac:dyDescent="0.25">
      <c r="D190" s="66"/>
      <c r="E190" s="67"/>
      <c r="F190" s="66"/>
      <c r="G190" s="68"/>
      <c r="H190" s="68"/>
      <c r="I190" s="68"/>
    </row>
    <row r="191" spans="4:9" s="65" customFormat="1" x14ac:dyDescent="0.25">
      <c r="D191" s="66"/>
      <c r="E191" s="67"/>
      <c r="F191" s="66"/>
      <c r="G191" s="68"/>
      <c r="H191" s="68"/>
      <c r="I191" s="68"/>
    </row>
    <row r="192" spans="4:9" s="65" customFormat="1" x14ac:dyDescent="0.25">
      <c r="D192" s="66"/>
      <c r="E192" s="67"/>
      <c r="F192" s="66"/>
      <c r="G192" s="68"/>
      <c r="H192" s="68"/>
      <c r="I192" s="68"/>
    </row>
    <row r="193" spans="4:9" s="65" customFormat="1" x14ac:dyDescent="0.25">
      <c r="D193" s="66"/>
      <c r="E193" s="67"/>
      <c r="F193" s="66"/>
      <c r="G193" s="68"/>
      <c r="H193" s="68"/>
      <c r="I193" s="68"/>
    </row>
    <row r="194" spans="4:9" s="65" customFormat="1" x14ac:dyDescent="0.25">
      <c r="D194" s="66"/>
      <c r="E194" s="67"/>
      <c r="F194" s="66"/>
      <c r="G194" s="68"/>
      <c r="H194" s="68"/>
      <c r="I194" s="68"/>
    </row>
    <row r="195" spans="4:9" s="65" customFormat="1" x14ac:dyDescent="0.25">
      <c r="D195" s="66"/>
      <c r="E195" s="67"/>
      <c r="F195" s="66"/>
      <c r="G195" s="68"/>
      <c r="H195" s="68"/>
      <c r="I195" s="68"/>
    </row>
    <row r="196" spans="4:9" s="65" customFormat="1" x14ac:dyDescent="0.25">
      <c r="D196" s="66"/>
      <c r="E196" s="67"/>
      <c r="F196" s="66"/>
      <c r="G196" s="68"/>
      <c r="H196" s="68"/>
      <c r="I196" s="68"/>
    </row>
    <row r="197" spans="4:9" s="65" customFormat="1" x14ac:dyDescent="0.25">
      <c r="D197" s="66"/>
      <c r="E197" s="67"/>
      <c r="F197" s="66"/>
      <c r="G197" s="68"/>
      <c r="H197" s="68"/>
      <c r="I197" s="68"/>
    </row>
    <row r="198" spans="4:9" s="65" customFormat="1" x14ac:dyDescent="0.25">
      <c r="D198" s="66"/>
      <c r="E198" s="67"/>
      <c r="F198" s="66"/>
      <c r="G198" s="68"/>
      <c r="H198" s="68"/>
      <c r="I198" s="68"/>
    </row>
    <row r="199" spans="4:9" s="65" customFormat="1" x14ac:dyDescent="0.25">
      <c r="D199" s="66"/>
      <c r="E199" s="67"/>
      <c r="F199" s="66"/>
      <c r="G199" s="68"/>
      <c r="H199" s="68"/>
      <c r="I199" s="68"/>
    </row>
    <row r="200" spans="4:9" s="65" customFormat="1" x14ac:dyDescent="0.25">
      <c r="D200" s="66"/>
      <c r="E200" s="67"/>
      <c r="F200" s="66"/>
      <c r="G200" s="68"/>
      <c r="H200" s="68"/>
      <c r="I200" s="68"/>
    </row>
    <row r="201" spans="4:9" s="65" customFormat="1" x14ac:dyDescent="0.25">
      <c r="D201" s="66"/>
      <c r="E201" s="67"/>
      <c r="F201" s="66"/>
      <c r="G201" s="68"/>
      <c r="H201" s="68"/>
      <c r="I201" s="68"/>
    </row>
    <row r="202" spans="4:9" s="65" customFormat="1" x14ac:dyDescent="0.25">
      <c r="D202" s="66"/>
      <c r="E202" s="67"/>
      <c r="F202" s="66"/>
      <c r="G202" s="68"/>
      <c r="H202" s="68"/>
      <c r="I202" s="68"/>
    </row>
    <row r="203" spans="4:9" s="65" customFormat="1" x14ac:dyDescent="0.25">
      <c r="D203" s="66"/>
      <c r="E203" s="67"/>
      <c r="F203" s="66"/>
      <c r="G203" s="68"/>
      <c r="H203" s="68"/>
      <c r="I203" s="68"/>
    </row>
    <row r="204" spans="4:9" s="65" customFormat="1" x14ac:dyDescent="0.25">
      <c r="D204" s="66"/>
      <c r="E204" s="67"/>
      <c r="F204" s="66"/>
      <c r="G204" s="68"/>
      <c r="H204" s="68"/>
      <c r="I204" s="68"/>
    </row>
    <row r="205" spans="4:9" s="65" customFormat="1" x14ac:dyDescent="0.25">
      <c r="D205" s="66"/>
      <c r="E205" s="67"/>
      <c r="F205" s="66"/>
      <c r="G205" s="68"/>
      <c r="H205" s="68"/>
      <c r="I205" s="68"/>
    </row>
    <row r="206" spans="4:9" s="65" customFormat="1" x14ac:dyDescent="0.25">
      <c r="D206" s="66"/>
      <c r="E206" s="67"/>
      <c r="F206" s="66"/>
      <c r="G206" s="68"/>
      <c r="H206" s="68"/>
      <c r="I206" s="68"/>
    </row>
    <row r="207" spans="4:9" s="65" customFormat="1" x14ac:dyDescent="0.25">
      <c r="D207" s="66"/>
      <c r="E207" s="67"/>
      <c r="F207" s="66"/>
      <c r="G207" s="68"/>
      <c r="H207" s="68"/>
      <c r="I207" s="68"/>
    </row>
    <row r="208" spans="4:9" s="65" customFormat="1" x14ac:dyDescent="0.25">
      <c r="D208" s="66"/>
      <c r="E208" s="67"/>
      <c r="F208" s="66"/>
      <c r="G208" s="68"/>
      <c r="H208" s="68"/>
      <c r="I208" s="68"/>
    </row>
    <row r="209" spans="4:9" s="65" customFormat="1" x14ac:dyDescent="0.25">
      <c r="D209" s="66"/>
      <c r="E209" s="67"/>
      <c r="F209" s="66"/>
      <c r="G209" s="68"/>
      <c r="H209" s="68"/>
      <c r="I209" s="68"/>
    </row>
    <row r="210" spans="4:9" s="65" customFormat="1" x14ac:dyDescent="0.25">
      <c r="D210" s="66"/>
      <c r="E210" s="67"/>
      <c r="F210" s="66"/>
      <c r="G210" s="68"/>
      <c r="H210" s="68"/>
      <c r="I210" s="68"/>
    </row>
    <row r="211" spans="4:9" s="65" customFormat="1" x14ac:dyDescent="0.25">
      <c r="D211" s="66"/>
      <c r="E211" s="67"/>
      <c r="F211" s="66"/>
      <c r="G211" s="68"/>
      <c r="H211" s="68"/>
      <c r="I211" s="68"/>
    </row>
    <row r="212" spans="4:9" s="65" customFormat="1" x14ac:dyDescent="0.25">
      <c r="D212" s="66"/>
      <c r="E212" s="67"/>
      <c r="F212" s="66"/>
      <c r="G212" s="68"/>
      <c r="H212" s="68"/>
      <c r="I212" s="68"/>
    </row>
    <row r="213" spans="4:9" s="65" customFormat="1" x14ac:dyDescent="0.25">
      <c r="D213" s="66"/>
      <c r="E213" s="67"/>
      <c r="F213" s="66"/>
      <c r="G213" s="68"/>
      <c r="H213" s="68"/>
      <c r="I213" s="68"/>
    </row>
    <row r="214" spans="4:9" s="65" customFormat="1" x14ac:dyDescent="0.25">
      <c r="D214" s="66"/>
      <c r="E214" s="67"/>
      <c r="F214" s="66"/>
      <c r="G214" s="68"/>
      <c r="H214" s="68"/>
      <c r="I214" s="68"/>
    </row>
    <row r="215" spans="4:9" s="65" customFormat="1" x14ac:dyDescent="0.25">
      <c r="D215" s="66"/>
      <c r="E215" s="67"/>
      <c r="F215" s="66"/>
      <c r="G215" s="68"/>
      <c r="H215" s="68"/>
      <c r="I215" s="68"/>
    </row>
    <row r="216" spans="4:9" s="65" customFormat="1" x14ac:dyDescent="0.25">
      <c r="D216" s="66"/>
      <c r="E216" s="67"/>
      <c r="F216" s="66"/>
      <c r="G216" s="68"/>
      <c r="H216" s="68"/>
      <c r="I216" s="68"/>
    </row>
    <row r="217" spans="4:9" s="65" customFormat="1" x14ac:dyDescent="0.25">
      <c r="D217" s="66"/>
      <c r="E217" s="67"/>
      <c r="F217" s="66"/>
      <c r="G217" s="68"/>
      <c r="H217" s="68"/>
      <c r="I217" s="68"/>
    </row>
    <row r="218" spans="4:9" s="65" customFormat="1" x14ac:dyDescent="0.25">
      <c r="D218" s="66"/>
      <c r="E218" s="67"/>
      <c r="F218" s="66"/>
      <c r="G218" s="68"/>
      <c r="H218" s="68"/>
      <c r="I218" s="68"/>
    </row>
    <row r="219" spans="4:9" s="65" customFormat="1" x14ac:dyDescent="0.25">
      <c r="D219" s="66"/>
      <c r="E219" s="67"/>
      <c r="F219" s="66"/>
      <c r="G219" s="68"/>
      <c r="H219" s="68"/>
      <c r="I219" s="68"/>
    </row>
    <row r="220" spans="4:9" s="65" customFormat="1" x14ac:dyDescent="0.25">
      <c r="D220" s="66"/>
      <c r="E220" s="67"/>
      <c r="F220" s="66"/>
      <c r="G220" s="68"/>
      <c r="H220" s="68"/>
      <c r="I220" s="68"/>
    </row>
    <row r="221" spans="4:9" s="65" customFormat="1" x14ac:dyDescent="0.25">
      <c r="D221" s="66"/>
      <c r="E221" s="67"/>
      <c r="F221" s="66"/>
      <c r="G221" s="68"/>
      <c r="H221" s="68"/>
      <c r="I221" s="68"/>
    </row>
    <row r="222" spans="4:9" s="65" customFormat="1" x14ac:dyDescent="0.25">
      <c r="D222" s="66"/>
      <c r="E222" s="67"/>
      <c r="F222" s="66"/>
      <c r="G222" s="68"/>
      <c r="H222" s="68"/>
      <c r="I222" s="68"/>
    </row>
    <row r="223" spans="4:9" s="65" customFormat="1" x14ac:dyDescent="0.25">
      <c r="D223" s="66"/>
      <c r="E223" s="67"/>
      <c r="F223" s="66"/>
      <c r="G223" s="68"/>
      <c r="H223" s="68"/>
      <c r="I223" s="68"/>
    </row>
    <row r="224" spans="4:9" s="65" customFormat="1" x14ac:dyDescent="0.25">
      <c r="D224" s="66"/>
      <c r="E224" s="67"/>
      <c r="F224" s="66"/>
      <c r="G224" s="68"/>
      <c r="H224" s="68"/>
      <c r="I224" s="68"/>
    </row>
    <row r="225" spans="4:9" s="65" customFormat="1" x14ac:dyDescent="0.25">
      <c r="D225" s="66"/>
      <c r="E225" s="67"/>
      <c r="F225" s="66"/>
      <c r="G225" s="68"/>
      <c r="H225" s="68"/>
      <c r="I225" s="68"/>
    </row>
    <row r="226" spans="4:9" s="65" customFormat="1" x14ac:dyDescent="0.25">
      <c r="D226" s="66"/>
      <c r="E226" s="67"/>
      <c r="F226" s="66"/>
      <c r="G226" s="68"/>
      <c r="H226" s="68"/>
      <c r="I226" s="68"/>
    </row>
    <row r="227" spans="4:9" s="65" customFormat="1" x14ac:dyDescent="0.25">
      <c r="D227" s="66"/>
      <c r="E227" s="67"/>
      <c r="F227" s="66"/>
      <c r="G227" s="68"/>
      <c r="H227" s="68"/>
      <c r="I227" s="68"/>
    </row>
    <row r="228" spans="4:9" s="65" customFormat="1" x14ac:dyDescent="0.25">
      <c r="D228" s="66"/>
      <c r="E228" s="67"/>
      <c r="F228" s="66"/>
      <c r="G228" s="68"/>
      <c r="H228" s="68"/>
      <c r="I228" s="68"/>
    </row>
    <row r="229" spans="4:9" s="65" customFormat="1" x14ac:dyDescent="0.25">
      <c r="D229" s="66"/>
      <c r="E229" s="67"/>
      <c r="F229" s="66"/>
      <c r="G229" s="68"/>
      <c r="H229" s="68"/>
      <c r="I229" s="68"/>
    </row>
    <row r="230" spans="4:9" s="65" customFormat="1" x14ac:dyDescent="0.25">
      <c r="D230" s="66"/>
      <c r="E230" s="67"/>
      <c r="F230" s="66"/>
      <c r="G230" s="68"/>
      <c r="H230" s="68"/>
      <c r="I230" s="68"/>
    </row>
    <row r="231" spans="4:9" s="65" customFormat="1" x14ac:dyDescent="0.25">
      <c r="D231" s="66"/>
      <c r="E231" s="67"/>
      <c r="F231" s="66"/>
      <c r="G231" s="68"/>
      <c r="H231" s="68"/>
      <c r="I231" s="68"/>
    </row>
    <row r="232" spans="4:9" s="65" customFormat="1" x14ac:dyDescent="0.25">
      <c r="D232" s="66"/>
      <c r="E232" s="67"/>
      <c r="F232" s="66"/>
      <c r="G232" s="68"/>
      <c r="H232" s="68"/>
      <c r="I232" s="68"/>
    </row>
    <row r="233" spans="4:9" s="65" customFormat="1" x14ac:dyDescent="0.25">
      <c r="D233" s="66"/>
      <c r="E233" s="67"/>
      <c r="F233" s="66"/>
      <c r="G233" s="68"/>
      <c r="H233" s="68"/>
      <c r="I233" s="68"/>
    </row>
    <row r="234" spans="4:9" s="65" customFormat="1" x14ac:dyDescent="0.25">
      <c r="D234" s="66"/>
      <c r="E234" s="67"/>
      <c r="F234" s="66"/>
      <c r="G234" s="68"/>
      <c r="H234" s="68"/>
      <c r="I234" s="68"/>
    </row>
    <row r="235" spans="4:9" s="65" customFormat="1" x14ac:dyDescent="0.25">
      <c r="D235" s="66"/>
      <c r="E235" s="67"/>
      <c r="F235" s="66"/>
      <c r="G235" s="68"/>
      <c r="H235" s="68"/>
      <c r="I235" s="68"/>
    </row>
    <row r="236" spans="4:9" s="65" customFormat="1" x14ac:dyDescent="0.25">
      <c r="D236" s="66"/>
      <c r="E236" s="67"/>
      <c r="F236" s="66"/>
      <c r="G236" s="68"/>
      <c r="H236" s="68"/>
      <c r="I236" s="68"/>
    </row>
    <row r="237" spans="4:9" s="65" customFormat="1" x14ac:dyDescent="0.25">
      <c r="D237" s="66"/>
      <c r="E237" s="67"/>
      <c r="F237" s="66"/>
      <c r="G237" s="68"/>
      <c r="H237" s="68"/>
      <c r="I237" s="68"/>
    </row>
    <row r="238" spans="4:9" s="65" customFormat="1" x14ac:dyDescent="0.25">
      <c r="D238" s="66"/>
      <c r="E238" s="67"/>
      <c r="F238" s="66"/>
      <c r="G238" s="68"/>
      <c r="H238" s="68"/>
      <c r="I238" s="68"/>
    </row>
    <row r="239" spans="4:9" s="65" customFormat="1" x14ac:dyDescent="0.25">
      <c r="D239" s="66"/>
      <c r="E239" s="67"/>
      <c r="F239" s="66"/>
      <c r="G239" s="68"/>
      <c r="H239" s="68"/>
      <c r="I239" s="68"/>
    </row>
    <row r="240" spans="4:9" s="65" customFormat="1" x14ac:dyDescent="0.25">
      <c r="D240" s="66"/>
      <c r="E240" s="67"/>
      <c r="F240" s="66"/>
      <c r="G240" s="68"/>
      <c r="H240" s="68"/>
      <c r="I240" s="68"/>
    </row>
    <row r="241" spans="4:9" s="65" customFormat="1" x14ac:dyDescent="0.25">
      <c r="D241" s="66"/>
      <c r="E241" s="67"/>
      <c r="F241" s="66"/>
      <c r="G241" s="68"/>
      <c r="H241" s="68"/>
      <c r="I241" s="68"/>
    </row>
    <row r="242" spans="4:9" s="65" customFormat="1" x14ac:dyDescent="0.25">
      <c r="D242" s="66"/>
      <c r="E242" s="67"/>
      <c r="F242" s="66"/>
      <c r="G242" s="68"/>
      <c r="H242" s="68"/>
      <c r="I242" s="68"/>
    </row>
    <row r="243" spans="4:9" s="65" customFormat="1" x14ac:dyDescent="0.25">
      <c r="D243" s="66"/>
      <c r="E243" s="67"/>
      <c r="F243" s="66"/>
      <c r="G243" s="68"/>
      <c r="H243" s="68"/>
      <c r="I243" s="68"/>
    </row>
    <row r="244" spans="4:9" s="65" customFormat="1" x14ac:dyDescent="0.25">
      <c r="D244" s="66"/>
      <c r="E244" s="67"/>
      <c r="F244" s="66"/>
      <c r="G244" s="68"/>
      <c r="H244" s="68"/>
      <c r="I244" s="68"/>
    </row>
    <row r="245" spans="4:9" s="65" customFormat="1" x14ac:dyDescent="0.25">
      <c r="D245" s="66"/>
      <c r="E245" s="67"/>
      <c r="F245" s="66"/>
      <c r="G245" s="68"/>
      <c r="H245" s="68"/>
      <c r="I245" s="68"/>
    </row>
    <row r="246" spans="4:9" s="65" customFormat="1" x14ac:dyDescent="0.25">
      <c r="D246" s="66"/>
      <c r="E246" s="67"/>
      <c r="F246" s="66"/>
      <c r="G246" s="68"/>
      <c r="H246" s="68"/>
      <c r="I246" s="68"/>
    </row>
    <row r="247" spans="4:9" s="65" customFormat="1" x14ac:dyDescent="0.25">
      <c r="D247" s="66"/>
      <c r="E247" s="67"/>
      <c r="F247" s="66"/>
      <c r="G247" s="68"/>
      <c r="H247" s="68"/>
      <c r="I247" s="68"/>
    </row>
    <row r="248" spans="4:9" s="65" customFormat="1" x14ac:dyDescent="0.25">
      <c r="D248" s="66"/>
      <c r="E248" s="67"/>
      <c r="F248" s="66"/>
      <c r="G248" s="68"/>
      <c r="H248" s="68"/>
      <c r="I248" s="68"/>
    </row>
    <row r="249" spans="4:9" s="65" customFormat="1" x14ac:dyDescent="0.25">
      <c r="D249" s="66"/>
      <c r="E249" s="67"/>
      <c r="F249" s="66"/>
      <c r="G249" s="68"/>
      <c r="H249" s="68"/>
      <c r="I249" s="68"/>
    </row>
    <row r="250" spans="4:9" s="65" customFormat="1" x14ac:dyDescent="0.25">
      <c r="D250" s="66"/>
      <c r="E250" s="67"/>
      <c r="F250" s="66"/>
      <c r="G250" s="68"/>
      <c r="H250" s="68"/>
      <c r="I250" s="68"/>
    </row>
    <row r="251" spans="4:9" s="65" customFormat="1" x14ac:dyDescent="0.25">
      <c r="D251" s="66"/>
      <c r="E251" s="67"/>
      <c r="F251" s="66"/>
      <c r="G251" s="68"/>
      <c r="H251" s="68"/>
      <c r="I251" s="68"/>
    </row>
    <row r="252" spans="4:9" s="65" customFormat="1" x14ac:dyDescent="0.25">
      <c r="D252" s="66"/>
      <c r="E252" s="67"/>
      <c r="F252" s="66"/>
      <c r="G252" s="68"/>
      <c r="H252" s="68"/>
      <c r="I252" s="68"/>
    </row>
    <row r="253" spans="4:9" s="65" customFormat="1" x14ac:dyDescent="0.25">
      <c r="D253" s="66"/>
      <c r="E253" s="67"/>
      <c r="F253" s="66"/>
      <c r="G253" s="68"/>
      <c r="H253" s="68"/>
      <c r="I253" s="68"/>
    </row>
    <row r="254" spans="4:9" s="65" customFormat="1" x14ac:dyDescent="0.25">
      <c r="D254" s="66"/>
      <c r="E254" s="67"/>
      <c r="F254" s="66"/>
      <c r="G254" s="68"/>
      <c r="H254" s="68"/>
      <c r="I254" s="68"/>
    </row>
  </sheetData>
  <sheetProtection algorithmName="SHA-512" hashValue="YlXTx7ZgVdfs3woxofvg4iAeU9RJ1opBwnpnxRI8oqELPMpcLaCGN2h842PYLLT7MQ0m2CD1gr1s26diyFJbhA==" saltValue="Aurh9fxIa+Q+iXMjMGKYc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1">
    <pageSetUpPr fitToPage="1"/>
  </sheetPr>
  <dimension ref="A1:BG82"/>
  <sheetViews>
    <sheetView zoomScale="85" zoomScaleNormal="85" zoomScaleSheetLayoutView="50" workbookViewId="0">
      <pane ySplit="5" topLeftCell="A6" activePane="bottomLeft" state="frozen"/>
      <selection activeCell="C6" sqref="B6:C6"/>
      <selection pane="bottomLeft"/>
    </sheetView>
  </sheetViews>
  <sheetFormatPr defaultColWidth="9.140625" defaultRowHeight="12.75" customHeight="1" x14ac:dyDescent="0.2"/>
  <cols>
    <col min="1" max="1" width="45.7109375" style="1" customWidth="1"/>
    <col min="2" max="2" width="2.7109375" style="1" customWidth="1"/>
    <col min="3" max="34" width="14.85546875" style="1" customWidth="1"/>
    <col min="35" max="56" width="9.7109375" style="1" customWidth="1"/>
    <col min="57" max="58" width="9.7109375" style="13" customWidth="1"/>
    <col min="59" max="59" width="9.7109375" style="14" customWidth="1"/>
    <col min="60" max="136" width="9.7109375" style="1" customWidth="1"/>
    <col min="137" max="16384" width="9.140625" style="1"/>
  </cols>
  <sheetData>
    <row r="1" spans="1:59" ht="12.75" customHeight="1" x14ac:dyDescent="0.2">
      <c r="A1" s="2"/>
      <c r="B1" s="2"/>
      <c r="C1" s="2"/>
      <c r="D1" s="2"/>
      <c r="E1" s="2"/>
      <c r="F1" s="2"/>
      <c r="G1" s="2"/>
      <c r="X1" s="12"/>
    </row>
    <row r="2" spans="1:59" ht="12.75" customHeight="1" x14ac:dyDescent="0.2">
      <c r="A2" s="1" t="s">
        <v>120</v>
      </c>
      <c r="B2" s="2"/>
      <c r="C2" s="3">
        <v>2014</v>
      </c>
      <c r="D2" s="3">
        <f t="shared" ref="D2" si="0">C2+1</f>
        <v>2015</v>
      </c>
      <c r="E2" s="3">
        <f t="shared" ref="E2:J2" si="1">D2+1</f>
        <v>2016</v>
      </c>
      <c r="F2" s="3">
        <f t="shared" si="1"/>
        <v>2017</v>
      </c>
      <c r="G2" s="3">
        <f t="shared" si="1"/>
        <v>2018</v>
      </c>
      <c r="H2" s="3">
        <f t="shared" si="1"/>
        <v>2019</v>
      </c>
      <c r="I2" s="3">
        <f t="shared" si="1"/>
        <v>2020</v>
      </c>
      <c r="J2" s="3">
        <f t="shared" si="1"/>
        <v>2021</v>
      </c>
      <c r="X2" s="12"/>
    </row>
    <row r="3" spans="1:59" ht="12.75" customHeight="1" x14ac:dyDescent="0.2">
      <c r="A3" s="1" t="s">
        <v>8</v>
      </c>
      <c r="B3" s="2"/>
      <c r="C3" s="3" t="s">
        <v>204</v>
      </c>
      <c r="D3" s="3" t="s">
        <v>220</v>
      </c>
      <c r="E3" s="307" t="s">
        <v>236</v>
      </c>
      <c r="F3" s="307" t="s">
        <v>267</v>
      </c>
      <c r="G3" s="307" t="s">
        <v>278</v>
      </c>
      <c r="H3" s="307" t="s">
        <v>281</v>
      </c>
      <c r="I3" s="307" t="s">
        <v>312</v>
      </c>
      <c r="J3" s="307" t="s">
        <v>316</v>
      </c>
      <c r="X3" s="12"/>
    </row>
    <row r="4" spans="1:59" s="486" customFormat="1" ht="12.75" customHeight="1" x14ac:dyDescent="0.2">
      <c r="A4" s="486" t="s">
        <v>66</v>
      </c>
      <c r="C4" s="513">
        <v>41548</v>
      </c>
      <c r="D4" s="513">
        <v>41913</v>
      </c>
      <c r="E4" s="513">
        <v>42278</v>
      </c>
      <c r="F4" s="513">
        <v>41913</v>
      </c>
      <c r="G4" s="513">
        <v>42278</v>
      </c>
      <c r="H4" s="513">
        <v>42644</v>
      </c>
      <c r="I4" s="513">
        <v>43009</v>
      </c>
      <c r="J4" s="513">
        <v>43374</v>
      </c>
      <c r="X4" s="514"/>
      <c r="BE4" s="515"/>
      <c r="BF4" s="515"/>
      <c r="BG4" s="516"/>
    </row>
    <row r="5" spans="1:59" ht="12.75" customHeight="1" x14ac:dyDescent="0.2">
      <c r="A5" s="2"/>
      <c r="B5" s="2"/>
      <c r="C5" s="2"/>
      <c r="D5" s="2"/>
      <c r="E5" s="2"/>
      <c r="F5" s="2"/>
      <c r="G5" s="2"/>
      <c r="X5" s="12"/>
    </row>
    <row r="6" spans="1:59" ht="12.75" customHeight="1" x14ac:dyDescent="0.2">
      <c r="A6" s="2"/>
      <c r="B6" s="2"/>
      <c r="C6" s="2"/>
      <c r="D6" s="2"/>
      <c r="E6" s="2"/>
      <c r="F6" s="2"/>
      <c r="G6" s="2"/>
      <c r="X6" s="12"/>
    </row>
    <row r="7" spans="1:59" ht="12.75" customHeight="1" x14ac:dyDescent="0.2">
      <c r="G7" s="2"/>
    </row>
    <row r="8" spans="1:59" ht="12.75" customHeight="1" x14ac:dyDescent="0.2">
      <c r="A8" s="2" t="s">
        <v>149</v>
      </c>
      <c r="C8" s="511"/>
      <c r="D8" s="4">
        <v>58829.87</v>
      </c>
      <c r="E8" s="4">
        <f>D8</f>
        <v>58829.87</v>
      </c>
      <c r="G8" s="2"/>
    </row>
    <row r="9" spans="1:59" ht="12.75" customHeight="1" x14ac:dyDescent="0.2">
      <c r="A9" s="1" t="s">
        <v>125</v>
      </c>
      <c r="C9" s="511"/>
      <c r="D9" s="4">
        <v>28080.44</v>
      </c>
      <c r="E9" s="4">
        <f>D9</f>
        <v>28080.44</v>
      </c>
      <c r="G9" s="2"/>
    </row>
    <row r="10" spans="1:59" ht="12.75" customHeight="1" x14ac:dyDescent="0.2">
      <c r="A10" s="1" t="s">
        <v>126</v>
      </c>
      <c r="C10" s="511"/>
      <c r="D10" s="4">
        <v>757.75</v>
      </c>
      <c r="E10" s="4">
        <f>D10</f>
        <v>757.75</v>
      </c>
      <c r="G10" s="2"/>
    </row>
    <row r="11" spans="1:59" ht="12.75" customHeight="1" x14ac:dyDescent="0.2">
      <c r="A11" s="1" t="s">
        <v>129</v>
      </c>
      <c r="D11" s="11" t="s">
        <v>219</v>
      </c>
      <c r="E11" s="11" t="str">
        <f>D11</f>
        <v>nee</v>
      </c>
      <c r="G11" s="2"/>
    </row>
    <row r="12" spans="1:59" ht="12.75" customHeight="1" x14ac:dyDescent="0.2">
      <c r="A12" s="1" t="s">
        <v>175</v>
      </c>
      <c r="D12" s="15">
        <v>40.58</v>
      </c>
      <c r="E12" s="15">
        <f>D12</f>
        <v>40.58</v>
      </c>
      <c r="G12" s="2"/>
    </row>
    <row r="13" spans="1:59" ht="12.75" customHeight="1" x14ac:dyDescent="0.2">
      <c r="A13" s="1" t="s">
        <v>176</v>
      </c>
      <c r="D13" s="5">
        <f>+D9+ROUND(D10*D12,2)</f>
        <v>58829.94</v>
      </c>
      <c r="E13" s="5">
        <f>+E9+ROUND(E10*E12,2)</f>
        <v>58829.94</v>
      </c>
      <c r="G13" s="2"/>
    </row>
    <row r="14" spans="1:59" ht="12.75" customHeight="1" x14ac:dyDescent="0.2">
      <c r="G14" s="2"/>
    </row>
    <row r="15" spans="1:59" ht="12.75" customHeight="1" x14ac:dyDescent="0.2">
      <c r="A15" s="2" t="s">
        <v>150</v>
      </c>
      <c r="C15" s="511"/>
      <c r="D15" s="4">
        <v>63960.56</v>
      </c>
      <c r="E15" s="4">
        <f>D15</f>
        <v>63960.56</v>
      </c>
      <c r="G15" s="2"/>
    </row>
    <row r="16" spans="1:59" ht="12.75" customHeight="1" x14ac:dyDescent="0.2">
      <c r="A16" s="1" t="s">
        <v>177</v>
      </c>
      <c r="C16" s="511"/>
      <c r="D16" s="4">
        <v>27218.37</v>
      </c>
      <c r="E16" s="4">
        <f>D16</f>
        <v>27218.37</v>
      </c>
      <c r="G16" s="2"/>
    </row>
    <row r="17" spans="1:29" ht="12.75" customHeight="1" x14ac:dyDescent="0.2">
      <c r="A17" s="1" t="s">
        <v>178</v>
      </c>
      <c r="C17" s="511"/>
      <c r="D17" s="4">
        <v>881.32</v>
      </c>
      <c r="E17" s="4">
        <f>D17</f>
        <v>881.32</v>
      </c>
      <c r="G17" s="2"/>
    </row>
    <row r="18" spans="1:29" ht="12.75" customHeight="1" x14ac:dyDescent="0.2">
      <c r="A18" s="1" t="s">
        <v>129</v>
      </c>
      <c r="D18" s="11" t="s">
        <v>219</v>
      </c>
      <c r="E18" s="11" t="str">
        <f>D18</f>
        <v>nee</v>
      </c>
      <c r="G18" s="2"/>
    </row>
    <row r="19" spans="1:29" ht="12.75" customHeight="1" x14ac:dyDescent="0.2">
      <c r="A19" s="1" t="s">
        <v>179</v>
      </c>
      <c r="D19" s="15">
        <v>41.69</v>
      </c>
      <c r="E19" s="15">
        <f>D19</f>
        <v>41.69</v>
      </c>
      <c r="G19" s="2"/>
    </row>
    <row r="20" spans="1:29" ht="12.75" customHeight="1" x14ac:dyDescent="0.2">
      <c r="A20" s="1" t="s">
        <v>180</v>
      </c>
      <c r="D20" s="5">
        <f>+D16+ROUND(D17*D19,2)</f>
        <v>63960.600000000006</v>
      </c>
      <c r="E20" s="5">
        <f>+E16+ROUND(E17*E19,2)</f>
        <v>63960.600000000006</v>
      </c>
      <c r="G20" s="2"/>
    </row>
    <row r="21" spans="1:29" ht="12.75" hidden="1" customHeight="1" x14ac:dyDescent="0.2">
      <c r="G21" s="2"/>
    </row>
    <row r="22" spans="1:29" ht="12.75" hidden="1" customHeight="1" x14ac:dyDescent="0.2">
      <c r="A22" s="485" t="s">
        <v>268</v>
      </c>
      <c r="D22" s="480">
        <v>60024.98</v>
      </c>
      <c r="E22" s="4">
        <f>D22</f>
        <v>60024.98</v>
      </c>
      <c r="G22" s="2"/>
    </row>
    <row r="23" spans="1:29" ht="12.75" hidden="1" customHeight="1" x14ac:dyDescent="0.2">
      <c r="A23" s="486" t="s">
        <v>269</v>
      </c>
      <c r="D23" s="480">
        <v>20941.599999999999</v>
      </c>
      <c r="E23" s="4">
        <f>D23</f>
        <v>20941.599999999999</v>
      </c>
      <c r="G23" s="2"/>
    </row>
    <row r="24" spans="1:29" ht="12.75" hidden="1" customHeight="1" x14ac:dyDescent="0.2">
      <c r="A24" s="486" t="s">
        <v>270</v>
      </c>
      <c r="D24" s="480">
        <v>948.63</v>
      </c>
      <c r="E24" s="4">
        <f>D24</f>
        <v>948.63</v>
      </c>
      <c r="G24" s="2"/>
    </row>
    <row r="25" spans="1:29" ht="12.75" hidden="1" customHeight="1" x14ac:dyDescent="0.2">
      <c r="A25" s="1" t="s">
        <v>129</v>
      </c>
      <c r="D25" s="11" t="s">
        <v>219</v>
      </c>
      <c r="E25" s="11" t="str">
        <f>D25</f>
        <v>nee</v>
      </c>
      <c r="G25" s="2"/>
    </row>
    <row r="26" spans="1:29" ht="12.75" hidden="1" customHeight="1" x14ac:dyDescent="0.2">
      <c r="A26" s="486" t="s">
        <v>271</v>
      </c>
      <c r="D26" s="15">
        <v>41.2</v>
      </c>
      <c r="E26" s="15">
        <f>D26</f>
        <v>41.2</v>
      </c>
      <c r="G26" s="2"/>
    </row>
    <row r="27" spans="1:29" ht="12.75" hidden="1" customHeight="1" x14ac:dyDescent="0.2">
      <c r="A27" s="486" t="s">
        <v>272</v>
      </c>
      <c r="D27" s="5">
        <f>+D23+ROUND(D24*D26,2)</f>
        <v>60025.159999999996</v>
      </c>
      <c r="E27" s="5">
        <f>+E23+ROUND(E24*E26,2)</f>
        <v>60025.159999999996</v>
      </c>
      <c r="G27" s="2"/>
    </row>
    <row r="28" spans="1:29" ht="12.75" customHeight="1" x14ac:dyDescent="0.2">
      <c r="G28" s="2"/>
    </row>
    <row r="29" spans="1:29" ht="12.75" customHeight="1" x14ac:dyDescent="0.2">
      <c r="G29" s="2"/>
    </row>
    <row r="30" spans="1:29" ht="12.75" customHeight="1" x14ac:dyDescent="0.2">
      <c r="G30" s="2"/>
    </row>
    <row r="31" spans="1:29" ht="12.75" customHeight="1" x14ac:dyDescent="0.2">
      <c r="A31" s="2" t="s">
        <v>181</v>
      </c>
      <c r="B31" s="2"/>
      <c r="C31" s="685">
        <v>42248</v>
      </c>
      <c r="D31" s="6"/>
      <c r="E31" s="2"/>
    </row>
    <row r="32" spans="1:29" ht="12.75" customHeight="1" x14ac:dyDescent="0.2">
      <c r="AB32" s="16"/>
      <c r="AC32" s="16"/>
    </row>
    <row r="33" spans="1:23" ht="12.75" customHeight="1" x14ac:dyDescent="0.2">
      <c r="A33" s="2" t="s">
        <v>182</v>
      </c>
      <c r="B33" s="2"/>
      <c r="C33" s="7">
        <v>1</v>
      </c>
      <c r="D33" s="7">
        <v>2</v>
      </c>
      <c r="E33" s="7">
        <v>3</v>
      </c>
      <c r="F33" s="7">
        <v>4</v>
      </c>
      <c r="G33" s="7">
        <v>5</v>
      </c>
      <c r="H33" s="7">
        <v>6</v>
      </c>
      <c r="I33" s="7">
        <v>7</v>
      </c>
      <c r="J33" s="7">
        <v>8</v>
      </c>
      <c r="K33" s="7">
        <v>9</v>
      </c>
      <c r="L33" s="7">
        <v>10</v>
      </c>
      <c r="M33" s="7">
        <v>11</v>
      </c>
      <c r="N33" s="7">
        <v>12</v>
      </c>
      <c r="O33" s="7">
        <v>13</v>
      </c>
      <c r="P33" s="7">
        <v>14</v>
      </c>
      <c r="Q33" s="7">
        <v>15</v>
      </c>
      <c r="R33" s="7">
        <v>16</v>
      </c>
      <c r="S33" s="7">
        <v>17</v>
      </c>
      <c r="T33" s="7">
        <v>18</v>
      </c>
      <c r="U33" s="7">
        <v>19</v>
      </c>
      <c r="V33" s="7">
        <v>20</v>
      </c>
      <c r="W33" s="7" t="s">
        <v>183</v>
      </c>
    </row>
    <row r="34" spans="1:23" ht="12.75" customHeight="1" x14ac:dyDescent="0.2">
      <c r="A34" s="686" t="s">
        <v>18</v>
      </c>
      <c r="B34" s="687"/>
      <c r="C34" s="512">
        <v>2444</v>
      </c>
      <c r="D34" s="512">
        <v>2554</v>
      </c>
      <c r="E34" s="512">
        <v>2675</v>
      </c>
      <c r="F34" s="512">
        <v>2809</v>
      </c>
      <c r="G34" s="512">
        <v>2922</v>
      </c>
      <c r="H34" s="512">
        <v>3039</v>
      </c>
      <c r="I34" s="512">
        <v>3148</v>
      </c>
      <c r="J34" s="512">
        <v>3257</v>
      </c>
      <c r="K34" s="512">
        <v>3375</v>
      </c>
      <c r="L34" s="512">
        <v>3484</v>
      </c>
      <c r="M34" s="512">
        <v>3589</v>
      </c>
      <c r="N34" s="512">
        <v>3697</v>
      </c>
      <c r="O34" s="512">
        <v>3879</v>
      </c>
      <c r="P34" s="512"/>
      <c r="Q34" s="512"/>
      <c r="R34" s="512"/>
      <c r="S34" s="512"/>
      <c r="T34" s="512"/>
      <c r="U34" s="512"/>
      <c r="V34" s="512"/>
      <c r="W34" s="503">
        <f t="shared" ref="W34:W74" si="2">COUNTA(C34:V34)</f>
        <v>13</v>
      </c>
    </row>
    <row r="35" spans="1:23" ht="12.75" customHeight="1" x14ac:dyDescent="0.2">
      <c r="A35" s="686" t="s">
        <v>19</v>
      </c>
      <c r="B35" s="687"/>
      <c r="C35" s="512">
        <v>2496</v>
      </c>
      <c r="D35" s="512">
        <v>2619</v>
      </c>
      <c r="E35" s="512">
        <v>2749</v>
      </c>
      <c r="F35" s="512">
        <v>2866</v>
      </c>
      <c r="G35" s="512">
        <v>2981</v>
      </c>
      <c r="H35" s="512">
        <v>3092</v>
      </c>
      <c r="I35" s="512">
        <v>3200</v>
      </c>
      <c r="J35" s="512">
        <v>3320</v>
      </c>
      <c r="K35" s="512">
        <v>3426</v>
      </c>
      <c r="L35" s="512">
        <v>3534</v>
      </c>
      <c r="M35" s="512">
        <v>3642</v>
      </c>
      <c r="N35" s="512">
        <v>3759</v>
      </c>
      <c r="O35" s="512">
        <v>3879</v>
      </c>
      <c r="P35" s="512">
        <v>3993</v>
      </c>
      <c r="Q35" s="512">
        <v>4105</v>
      </c>
      <c r="R35" s="512">
        <v>4215</v>
      </c>
      <c r="S35" s="512">
        <v>4324</v>
      </c>
      <c r="T35" s="512">
        <v>4380</v>
      </c>
      <c r="U35" s="512"/>
      <c r="V35" s="512"/>
      <c r="W35" s="503">
        <f t="shared" si="2"/>
        <v>18</v>
      </c>
    </row>
    <row r="36" spans="1:23" ht="12.75" customHeight="1" x14ac:dyDescent="0.2">
      <c r="A36" s="686" t="s">
        <v>20</v>
      </c>
      <c r="B36" s="687"/>
      <c r="C36" s="512">
        <v>2619</v>
      </c>
      <c r="D36" s="512">
        <v>2749</v>
      </c>
      <c r="E36" s="512">
        <v>2981</v>
      </c>
      <c r="F36" s="512">
        <v>3200</v>
      </c>
      <c r="G36" s="512">
        <v>3320</v>
      </c>
      <c r="H36" s="512">
        <v>3426</v>
      </c>
      <c r="I36" s="512">
        <v>3534</v>
      </c>
      <c r="J36" s="512">
        <v>3642</v>
      </c>
      <c r="K36" s="512">
        <v>3759</v>
      </c>
      <c r="L36" s="512">
        <v>3879</v>
      </c>
      <c r="M36" s="512">
        <v>3993</v>
      </c>
      <c r="N36" s="512">
        <v>4105</v>
      </c>
      <c r="O36" s="512">
        <v>4215</v>
      </c>
      <c r="P36" s="512">
        <v>4324</v>
      </c>
      <c r="Q36" s="512">
        <v>4438</v>
      </c>
      <c r="R36" s="512">
        <v>4550</v>
      </c>
      <c r="S36" s="512">
        <v>4657</v>
      </c>
      <c r="T36" s="512">
        <v>4770</v>
      </c>
      <c r="U36" s="512">
        <v>4910</v>
      </c>
      <c r="V36" s="512">
        <v>4979</v>
      </c>
      <c r="W36" s="503">
        <f t="shared" si="2"/>
        <v>20</v>
      </c>
    </row>
    <row r="37" spans="1:23" ht="12.75" customHeight="1" x14ac:dyDescent="0.2">
      <c r="A37" s="686" t="s">
        <v>21</v>
      </c>
      <c r="B37" s="687"/>
      <c r="C37" s="512">
        <v>2749</v>
      </c>
      <c r="D37" s="512">
        <v>2981</v>
      </c>
      <c r="E37" s="512">
        <v>3200</v>
      </c>
      <c r="F37" s="512">
        <v>3426</v>
      </c>
      <c r="G37" s="512">
        <v>3642</v>
      </c>
      <c r="H37" s="512">
        <v>3879</v>
      </c>
      <c r="I37" s="512">
        <v>3993</v>
      </c>
      <c r="J37" s="512">
        <v>4105</v>
      </c>
      <c r="K37" s="512">
        <v>4215</v>
      </c>
      <c r="L37" s="512">
        <v>4324</v>
      </c>
      <c r="M37" s="512">
        <v>4438</v>
      </c>
      <c r="N37" s="512">
        <v>4550</v>
      </c>
      <c r="O37" s="512">
        <v>4657</v>
      </c>
      <c r="P37" s="512">
        <v>4770</v>
      </c>
      <c r="Q37" s="512">
        <v>4910</v>
      </c>
      <c r="R37" s="512">
        <v>5048</v>
      </c>
      <c r="S37" s="512">
        <v>5189</v>
      </c>
      <c r="T37" s="512">
        <v>5239</v>
      </c>
      <c r="U37" s="512">
        <v>5396</v>
      </c>
      <c r="V37" s="682"/>
      <c r="W37" s="503">
        <f t="shared" si="2"/>
        <v>19</v>
      </c>
    </row>
    <row r="38" spans="1:23" ht="12.75" customHeight="1" x14ac:dyDescent="0.2">
      <c r="A38" s="686" t="s">
        <v>10</v>
      </c>
      <c r="B38" s="687"/>
      <c r="C38" s="512">
        <v>2669</v>
      </c>
      <c r="D38" s="512">
        <v>2774</v>
      </c>
      <c r="E38" s="512">
        <v>2880</v>
      </c>
      <c r="F38" s="512">
        <v>2984</v>
      </c>
      <c r="G38" s="512">
        <v>3088</v>
      </c>
      <c r="H38" s="512">
        <v>3195</v>
      </c>
      <c r="I38" s="512">
        <v>3299</v>
      </c>
      <c r="J38" s="512">
        <v>3405</v>
      </c>
      <c r="K38" s="512">
        <v>3508</v>
      </c>
      <c r="L38" s="512">
        <v>3614</v>
      </c>
      <c r="M38" s="512">
        <v>3721</v>
      </c>
      <c r="N38" s="512">
        <v>3825</v>
      </c>
      <c r="O38" s="512">
        <v>3932</v>
      </c>
      <c r="P38" s="512"/>
      <c r="Q38" s="512"/>
      <c r="R38" s="512"/>
      <c r="S38" s="512"/>
      <c r="T38" s="512"/>
      <c r="U38" s="688"/>
      <c r="V38" s="688"/>
      <c r="W38" s="503">
        <f t="shared" si="2"/>
        <v>13</v>
      </c>
    </row>
    <row r="39" spans="1:23" ht="12.75" customHeight="1" x14ac:dyDescent="0.2">
      <c r="A39" s="686" t="s">
        <v>11</v>
      </c>
      <c r="B39" s="687"/>
      <c r="C39" s="512">
        <v>2774</v>
      </c>
      <c r="D39" s="512">
        <v>2984</v>
      </c>
      <c r="E39" s="512">
        <v>3195</v>
      </c>
      <c r="F39" s="512">
        <v>3299</v>
      </c>
      <c r="G39" s="512">
        <v>3405</v>
      </c>
      <c r="H39" s="512">
        <v>3508</v>
      </c>
      <c r="I39" s="512">
        <v>3614</v>
      </c>
      <c r="J39" s="512">
        <v>3721</v>
      </c>
      <c r="K39" s="512">
        <v>3825</v>
      </c>
      <c r="L39" s="512">
        <v>3932</v>
      </c>
      <c r="M39" s="512">
        <v>4037</v>
      </c>
      <c r="N39" s="512">
        <v>4141</v>
      </c>
      <c r="O39" s="512">
        <v>4246</v>
      </c>
      <c r="P39" s="512">
        <v>4350</v>
      </c>
      <c r="Q39" s="512">
        <v>4457</v>
      </c>
      <c r="R39" s="512"/>
      <c r="S39" s="512"/>
      <c r="T39" s="512"/>
      <c r="U39" s="688"/>
      <c r="V39" s="688"/>
      <c r="W39" s="503">
        <f t="shared" si="2"/>
        <v>15</v>
      </c>
    </row>
    <row r="40" spans="1:23" ht="12.75" customHeight="1" x14ac:dyDescent="0.2">
      <c r="A40" s="686" t="s">
        <v>12</v>
      </c>
      <c r="B40" s="687"/>
      <c r="C40" s="512">
        <v>2774</v>
      </c>
      <c r="D40" s="512">
        <v>2984</v>
      </c>
      <c r="E40" s="512">
        <v>3195</v>
      </c>
      <c r="F40" s="512">
        <v>3299</v>
      </c>
      <c r="G40" s="512">
        <v>3405</v>
      </c>
      <c r="H40" s="512">
        <v>3508</v>
      </c>
      <c r="I40" s="512">
        <v>3614</v>
      </c>
      <c r="J40" s="512">
        <v>3721</v>
      </c>
      <c r="K40" s="512">
        <v>3825</v>
      </c>
      <c r="L40" s="512">
        <v>3932</v>
      </c>
      <c r="M40" s="512">
        <v>4037</v>
      </c>
      <c r="N40" s="512">
        <v>4141</v>
      </c>
      <c r="O40" s="512">
        <v>4246</v>
      </c>
      <c r="P40" s="512">
        <v>4350</v>
      </c>
      <c r="Q40" s="512">
        <v>4457</v>
      </c>
      <c r="R40" s="512">
        <v>4562</v>
      </c>
      <c r="S40" s="512">
        <v>4667</v>
      </c>
      <c r="T40" s="512"/>
      <c r="U40" s="688"/>
      <c r="V40" s="688"/>
      <c r="W40" s="503">
        <f t="shared" si="2"/>
        <v>17</v>
      </c>
    </row>
    <row r="41" spans="1:23" ht="12.75" customHeight="1" x14ac:dyDescent="0.2">
      <c r="A41" s="686" t="s">
        <v>13</v>
      </c>
      <c r="B41" s="687"/>
      <c r="C41" s="512">
        <v>2880</v>
      </c>
      <c r="D41" s="512">
        <v>3195</v>
      </c>
      <c r="E41" s="512">
        <v>3405</v>
      </c>
      <c r="F41" s="512">
        <v>3614</v>
      </c>
      <c r="G41" s="512">
        <v>3825</v>
      </c>
      <c r="H41" s="512">
        <v>3932</v>
      </c>
      <c r="I41" s="512">
        <v>4037</v>
      </c>
      <c r="J41" s="512">
        <v>4141</v>
      </c>
      <c r="K41" s="512">
        <v>4246</v>
      </c>
      <c r="L41" s="512">
        <v>4350</v>
      </c>
      <c r="M41" s="512">
        <v>4457</v>
      </c>
      <c r="N41" s="512">
        <v>4562</v>
      </c>
      <c r="O41" s="512">
        <v>4667</v>
      </c>
      <c r="P41" s="512">
        <v>4771</v>
      </c>
      <c r="Q41" s="512">
        <v>4876</v>
      </c>
      <c r="R41" s="512">
        <v>4983</v>
      </c>
      <c r="S41" s="512"/>
      <c r="T41" s="512"/>
      <c r="U41" s="688"/>
      <c r="V41" s="688"/>
      <c r="W41" s="503">
        <f t="shared" si="2"/>
        <v>16</v>
      </c>
    </row>
    <row r="42" spans="1:23" ht="12.75" customHeight="1" x14ac:dyDescent="0.2">
      <c r="A42" s="686" t="s">
        <v>14</v>
      </c>
      <c r="B42" s="687"/>
      <c r="C42" s="512">
        <v>2880</v>
      </c>
      <c r="D42" s="512">
        <v>3195</v>
      </c>
      <c r="E42" s="512">
        <v>3405</v>
      </c>
      <c r="F42" s="512">
        <v>3614</v>
      </c>
      <c r="G42" s="512">
        <v>3825</v>
      </c>
      <c r="H42" s="512">
        <v>3932</v>
      </c>
      <c r="I42" s="512">
        <v>4037</v>
      </c>
      <c r="J42" s="512">
        <v>4141</v>
      </c>
      <c r="K42" s="512">
        <v>4246</v>
      </c>
      <c r="L42" s="512">
        <v>4350</v>
      </c>
      <c r="M42" s="512">
        <v>4457</v>
      </c>
      <c r="N42" s="512">
        <v>4562</v>
      </c>
      <c r="O42" s="512">
        <v>4667</v>
      </c>
      <c r="P42" s="512">
        <v>4771</v>
      </c>
      <c r="Q42" s="512">
        <v>4876</v>
      </c>
      <c r="R42" s="512">
        <v>4983</v>
      </c>
      <c r="S42" s="512">
        <v>5087</v>
      </c>
      <c r="T42" s="512">
        <v>5192</v>
      </c>
      <c r="U42" s="688"/>
      <c r="V42" s="688"/>
      <c r="W42" s="503">
        <f t="shared" si="2"/>
        <v>18</v>
      </c>
    </row>
    <row r="43" spans="1:23" ht="12.75" customHeight="1" x14ac:dyDescent="0.2">
      <c r="A43" s="686" t="s">
        <v>15</v>
      </c>
      <c r="B43" s="687"/>
      <c r="C43" s="512">
        <v>2924</v>
      </c>
      <c r="D43" s="512">
        <v>3143</v>
      </c>
      <c r="E43" s="512">
        <v>3366</v>
      </c>
      <c r="F43" s="512">
        <v>3580</v>
      </c>
      <c r="G43" s="512">
        <v>3817</v>
      </c>
      <c r="H43" s="512">
        <v>3932</v>
      </c>
      <c r="I43" s="512">
        <v>4041</v>
      </c>
      <c r="J43" s="512">
        <v>4153</v>
      </c>
      <c r="K43" s="512">
        <v>4259</v>
      </c>
      <c r="L43" s="512">
        <v>4374</v>
      </c>
      <c r="M43" s="512">
        <v>4485</v>
      </c>
      <c r="N43" s="512">
        <v>4592</v>
      </c>
      <c r="O43" s="512">
        <v>4703</v>
      </c>
      <c r="P43" s="512">
        <v>4842</v>
      </c>
      <c r="Q43" s="512">
        <v>4982</v>
      </c>
      <c r="R43" s="512">
        <v>5120</v>
      </c>
      <c r="S43" s="512">
        <v>5260</v>
      </c>
      <c r="T43" s="512">
        <v>5326</v>
      </c>
      <c r="U43" s="688"/>
      <c r="V43" s="688"/>
      <c r="W43" s="503">
        <f t="shared" si="2"/>
        <v>18</v>
      </c>
    </row>
    <row r="44" spans="1:23" ht="12.75" customHeight="1" x14ac:dyDescent="0.2">
      <c r="A44" s="686" t="s">
        <v>16</v>
      </c>
      <c r="B44" s="687"/>
      <c r="C44" s="512">
        <v>3034</v>
      </c>
      <c r="D44" s="512">
        <v>3260</v>
      </c>
      <c r="E44" s="512">
        <v>3474</v>
      </c>
      <c r="F44" s="512">
        <v>3698</v>
      </c>
      <c r="G44" s="512">
        <v>3932</v>
      </c>
      <c r="H44" s="512">
        <v>4153</v>
      </c>
      <c r="I44" s="512">
        <v>4374</v>
      </c>
      <c r="J44" s="512">
        <v>4485</v>
      </c>
      <c r="K44" s="512">
        <v>4592</v>
      </c>
      <c r="L44" s="512">
        <v>4703</v>
      </c>
      <c r="M44" s="512">
        <v>4842</v>
      </c>
      <c r="N44" s="512">
        <v>4982</v>
      </c>
      <c r="O44" s="512">
        <v>5120</v>
      </c>
      <c r="P44" s="512">
        <v>5260</v>
      </c>
      <c r="Q44" s="512">
        <v>5400</v>
      </c>
      <c r="R44" s="512">
        <v>5547</v>
      </c>
      <c r="S44" s="512">
        <v>5698</v>
      </c>
      <c r="T44" s="512">
        <v>5854</v>
      </c>
      <c r="U44" s="688"/>
      <c r="V44" s="688"/>
      <c r="W44" s="503">
        <f t="shared" si="2"/>
        <v>18</v>
      </c>
    </row>
    <row r="45" spans="1:23" ht="12.75" customHeight="1" x14ac:dyDescent="0.2">
      <c r="A45" s="689" t="s">
        <v>184</v>
      </c>
      <c r="B45" s="690"/>
      <c r="C45" s="688">
        <v>1507.8</v>
      </c>
      <c r="D45" s="688">
        <v>1513</v>
      </c>
      <c r="E45" s="688">
        <v>1556</v>
      </c>
      <c r="F45" s="688">
        <v>1585</v>
      </c>
      <c r="G45" s="688">
        <v>1617</v>
      </c>
      <c r="H45" s="688">
        <v>1651</v>
      </c>
      <c r="I45" s="688">
        <v>1694</v>
      </c>
      <c r="J45" s="688"/>
      <c r="K45" s="688"/>
      <c r="L45" s="688"/>
      <c r="M45" s="688"/>
      <c r="N45" s="688"/>
      <c r="O45" s="688"/>
      <c r="P45" s="688"/>
      <c r="Q45" s="688"/>
      <c r="R45" s="688"/>
      <c r="S45" s="688"/>
      <c r="T45" s="688"/>
      <c r="U45" s="688"/>
      <c r="V45" s="688"/>
      <c r="W45" s="503">
        <f t="shared" si="2"/>
        <v>7</v>
      </c>
    </row>
    <row r="46" spans="1:23" ht="12.75" customHeight="1" x14ac:dyDescent="0.2">
      <c r="A46" s="689" t="s">
        <v>185</v>
      </c>
      <c r="B46" s="690"/>
      <c r="C46" s="688">
        <v>1507.8</v>
      </c>
      <c r="D46" s="688">
        <v>1526</v>
      </c>
      <c r="E46" s="688">
        <v>1585</v>
      </c>
      <c r="F46" s="688">
        <v>1651</v>
      </c>
      <c r="G46" s="688">
        <v>1694</v>
      </c>
      <c r="H46" s="688">
        <v>1744</v>
      </c>
      <c r="I46" s="688">
        <v>1804</v>
      </c>
      <c r="J46" s="688">
        <v>1862</v>
      </c>
      <c r="K46" s="688"/>
      <c r="L46" s="688"/>
      <c r="M46" s="688"/>
      <c r="N46" s="688"/>
      <c r="O46" s="688"/>
      <c r="P46" s="688"/>
      <c r="Q46" s="688"/>
      <c r="R46" s="688"/>
      <c r="S46" s="688"/>
      <c r="T46" s="688"/>
      <c r="U46" s="688"/>
      <c r="V46" s="688"/>
      <c r="W46" s="503">
        <f t="shared" si="2"/>
        <v>8</v>
      </c>
    </row>
    <row r="47" spans="1:23" ht="12.75" customHeight="1" x14ac:dyDescent="0.2">
      <c r="A47" s="689" t="s">
        <v>186</v>
      </c>
      <c r="B47" s="690"/>
      <c r="C47" s="688">
        <v>1507.8</v>
      </c>
      <c r="D47" s="688">
        <v>1585</v>
      </c>
      <c r="E47" s="688">
        <v>1651</v>
      </c>
      <c r="F47" s="688">
        <v>1744</v>
      </c>
      <c r="G47" s="688">
        <v>1804</v>
      </c>
      <c r="H47" s="688">
        <v>1862</v>
      </c>
      <c r="I47" s="688">
        <v>1919</v>
      </c>
      <c r="J47" s="688"/>
      <c r="K47" s="688"/>
      <c r="L47" s="688"/>
      <c r="M47" s="688"/>
      <c r="N47" s="688"/>
      <c r="O47" s="688"/>
      <c r="P47" s="688"/>
      <c r="Q47" s="688"/>
      <c r="R47" s="688"/>
      <c r="S47" s="688"/>
      <c r="T47" s="688"/>
      <c r="U47" s="688"/>
      <c r="V47" s="688"/>
      <c r="W47" s="503">
        <f t="shared" si="2"/>
        <v>7</v>
      </c>
    </row>
    <row r="48" spans="1:23" ht="12.75" customHeight="1" x14ac:dyDescent="0.2">
      <c r="A48" s="686" t="s">
        <v>22</v>
      </c>
      <c r="B48" s="687"/>
      <c r="C48" s="512">
        <v>2346</v>
      </c>
      <c r="D48" s="512">
        <v>2394</v>
      </c>
      <c r="E48" s="512">
        <v>2446</v>
      </c>
      <c r="F48" s="512">
        <v>2498</v>
      </c>
      <c r="G48" s="512">
        <v>2550</v>
      </c>
      <c r="H48" s="512">
        <v>2611</v>
      </c>
      <c r="I48" s="512">
        <v>2674</v>
      </c>
      <c r="J48" s="512">
        <v>2743</v>
      </c>
      <c r="K48" s="512">
        <v>2820</v>
      </c>
      <c r="L48" s="512">
        <v>2899</v>
      </c>
      <c r="M48" s="512">
        <v>2986</v>
      </c>
      <c r="N48" s="512">
        <v>3077</v>
      </c>
      <c r="O48" s="512">
        <v>3175</v>
      </c>
      <c r="P48" s="512">
        <v>3277</v>
      </c>
      <c r="Q48" s="512">
        <v>3355</v>
      </c>
      <c r="R48" s="688"/>
      <c r="S48" s="688"/>
      <c r="T48" s="688"/>
      <c r="U48" s="688"/>
      <c r="V48" s="688"/>
      <c r="W48" s="503">
        <f t="shared" si="2"/>
        <v>15</v>
      </c>
    </row>
    <row r="49" spans="1:23" ht="12.75" customHeight="1" x14ac:dyDescent="0.2">
      <c r="A49" s="686" t="s">
        <v>23</v>
      </c>
      <c r="B49" s="687"/>
      <c r="C49" s="512">
        <v>2433</v>
      </c>
      <c r="D49" s="512">
        <v>2491</v>
      </c>
      <c r="E49" s="512">
        <v>2558</v>
      </c>
      <c r="F49" s="512">
        <v>2622</v>
      </c>
      <c r="G49" s="512">
        <v>2687</v>
      </c>
      <c r="H49" s="512">
        <v>2760</v>
      </c>
      <c r="I49" s="512">
        <v>2839</v>
      </c>
      <c r="J49" s="512">
        <v>2925</v>
      </c>
      <c r="K49" s="512">
        <v>3026</v>
      </c>
      <c r="L49" s="512">
        <v>3127</v>
      </c>
      <c r="M49" s="512">
        <v>3237</v>
      </c>
      <c r="N49" s="512">
        <v>3350</v>
      </c>
      <c r="O49" s="512">
        <v>3467</v>
      </c>
      <c r="P49" s="512">
        <v>3590</v>
      </c>
      <c r="Q49" s="512">
        <v>3686</v>
      </c>
      <c r="R49" s="688"/>
      <c r="S49" s="688"/>
      <c r="T49" s="688"/>
      <c r="U49" s="688"/>
      <c r="V49" s="688"/>
      <c r="W49" s="503">
        <f t="shared" si="2"/>
        <v>15</v>
      </c>
    </row>
    <row r="50" spans="1:23" ht="12.75" customHeight="1" x14ac:dyDescent="0.2">
      <c r="A50" s="686" t="s">
        <v>24</v>
      </c>
      <c r="B50" s="687"/>
      <c r="C50" s="512">
        <v>2446</v>
      </c>
      <c r="D50" s="512">
        <v>2565</v>
      </c>
      <c r="E50" s="512">
        <v>2686</v>
      </c>
      <c r="F50" s="512">
        <v>2809</v>
      </c>
      <c r="G50" s="512">
        <v>2929</v>
      </c>
      <c r="H50" s="512">
        <v>3054</v>
      </c>
      <c r="I50" s="512">
        <v>3183</v>
      </c>
      <c r="J50" s="512">
        <v>3314</v>
      </c>
      <c r="K50" s="512">
        <v>3451</v>
      </c>
      <c r="L50" s="512">
        <v>3591</v>
      </c>
      <c r="M50" s="512">
        <v>3732</v>
      </c>
      <c r="N50" s="512">
        <v>3879</v>
      </c>
      <c r="O50" s="512">
        <v>4030</v>
      </c>
      <c r="P50" s="512">
        <v>4183</v>
      </c>
      <c r="Q50" s="512">
        <v>4300</v>
      </c>
      <c r="R50" s="688"/>
      <c r="S50" s="688"/>
      <c r="T50" s="688"/>
      <c r="U50" s="688"/>
      <c r="V50" s="688"/>
      <c r="W50" s="503">
        <f t="shared" si="2"/>
        <v>15</v>
      </c>
    </row>
    <row r="51" spans="1:23" ht="12.75" customHeight="1" x14ac:dyDescent="0.2">
      <c r="A51" s="686" t="s">
        <v>25</v>
      </c>
      <c r="B51" s="687"/>
      <c r="C51" s="512">
        <v>2455</v>
      </c>
      <c r="D51" s="512">
        <v>2603</v>
      </c>
      <c r="E51" s="512">
        <v>2754</v>
      </c>
      <c r="F51" s="512">
        <v>2908</v>
      </c>
      <c r="G51" s="512">
        <v>3062</v>
      </c>
      <c r="H51" s="512">
        <v>3223</v>
      </c>
      <c r="I51" s="512">
        <v>3390</v>
      </c>
      <c r="J51" s="512">
        <v>3559</v>
      </c>
      <c r="K51" s="512">
        <v>3737</v>
      </c>
      <c r="L51" s="512">
        <v>3922</v>
      </c>
      <c r="M51" s="512">
        <v>4113</v>
      </c>
      <c r="N51" s="512">
        <v>4310</v>
      </c>
      <c r="O51" s="512">
        <v>4514</v>
      </c>
      <c r="P51" s="512">
        <v>4723</v>
      </c>
      <c r="Q51" s="512">
        <v>4893</v>
      </c>
      <c r="R51" s="688"/>
      <c r="S51" s="688"/>
      <c r="T51" s="688"/>
      <c r="U51" s="688"/>
      <c r="V51" s="688"/>
      <c r="W51" s="503">
        <f t="shared" si="2"/>
        <v>15</v>
      </c>
    </row>
    <row r="52" spans="1:23" ht="12.75" customHeight="1" x14ac:dyDescent="0.2">
      <c r="A52" s="689" t="s">
        <v>27</v>
      </c>
      <c r="B52" s="690"/>
      <c r="C52" s="688">
        <f>+C48/2</f>
        <v>1173</v>
      </c>
      <c r="D52" s="691"/>
      <c r="E52" s="691"/>
      <c r="F52" s="691"/>
      <c r="G52" s="691"/>
      <c r="H52" s="691"/>
      <c r="I52" s="691"/>
      <c r="J52" s="691"/>
      <c r="K52" s="691"/>
      <c r="L52" s="691"/>
      <c r="M52" s="691"/>
      <c r="N52" s="691"/>
      <c r="O52" s="691"/>
      <c r="P52" s="691"/>
      <c r="Q52" s="691"/>
      <c r="R52" s="688"/>
      <c r="S52" s="691"/>
      <c r="T52" s="691"/>
      <c r="U52" s="691"/>
      <c r="V52" s="691"/>
      <c r="W52" s="503">
        <f t="shared" si="2"/>
        <v>1</v>
      </c>
    </row>
    <row r="53" spans="1:23" ht="12.75" customHeight="1" x14ac:dyDescent="0.2">
      <c r="A53" s="689" t="s">
        <v>28</v>
      </c>
      <c r="B53" s="690"/>
      <c r="C53" s="688">
        <f>+C49/2</f>
        <v>1216.5</v>
      </c>
      <c r="D53" s="691"/>
      <c r="E53" s="691"/>
      <c r="F53" s="691"/>
      <c r="G53" s="691"/>
      <c r="H53" s="691"/>
      <c r="I53" s="691"/>
      <c r="J53" s="691"/>
      <c r="K53" s="691"/>
      <c r="L53" s="691"/>
      <c r="M53" s="691"/>
      <c r="N53" s="691"/>
      <c r="O53" s="691"/>
      <c r="P53" s="691"/>
      <c r="Q53" s="691"/>
      <c r="R53" s="688"/>
      <c r="S53" s="691"/>
      <c r="T53" s="691"/>
      <c r="U53" s="691"/>
      <c r="V53" s="691"/>
      <c r="W53" s="503">
        <f t="shared" si="2"/>
        <v>1</v>
      </c>
    </row>
    <row r="54" spans="1:23" ht="12.75" customHeight="1" x14ac:dyDescent="0.2">
      <c r="A54" s="692" t="s">
        <v>187</v>
      </c>
      <c r="B54" s="693"/>
      <c r="C54" s="512">
        <v>2669</v>
      </c>
      <c r="D54" s="512">
        <v>2774</v>
      </c>
      <c r="E54" s="512">
        <v>2880</v>
      </c>
      <c r="F54" s="512">
        <v>2984</v>
      </c>
      <c r="G54" s="512">
        <v>3088</v>
      </c>
      <c r="H54" s="512">
        <v>3195</v>
      </c>
      <c r="I54" s="512">
        <v>3299</v>
      </c>
      <c r="J54" s="512">
        <v>3405</v>
      </c>
      <c r="K54" s="512">
        <v>3508</v>
      </c>
      <c r="L54" s="512">
        <v>3614</v>
      </c>
      <c r="M54" s="512">
        <v>3721</v>
      </c>
      <c r="N54" s="512"/>
      <c r="O54" s="512"/>
      <c r="P54" s="512"/>
      <c r="Q54" s="512"/>
      <c r="R54" s="688"/>
      <c r="S54" s="688"/>
      <c r="T54" s="688"/>
      <c r="U54" s="688"/>
      <c r="V54" s="688"/>
      <c r="W54" s="503">
        <f t="shared" si="2"/>
        <v>11</v>
      </c>
    </row>
    <row r="55" spans="1:23" ht="12.75" customHeight="1" x14ac:dyDescent="0.2">
      <c r="A55" s="692" t="s">
        <v>69</v>
      </c>
      <c r="B55" s="693"/>
      <c r="C55" s="512">
        <v>2774</v>
      </c>
      <c r="D55" s="512">
        <v>2984</v>
      </c>
      <c r="E55" s="512">
        <v>3195</v>
      </c>
      <c r="F55" s="512">
        <v>3299</v>
      </c>
      <c r="G55" s="512">
        <v>3405</v>
      </c>
      <c r="H55" s="512">
        <v>3508</v>
      </c>
      <c r="I55" s="512">
        <v>3614</v>
      </c>
      <c r="J55" s="512">
        <v>3721</v>
      </c>
      <c r="K55" s="512">
        <v>3825</v>
      </c>
      <c r="L55" s="512">
        <v>3932</v>
      </c>
      <c r="M55" s="512"/>
      <c r="N55" s="512"/>
      <c r="O55" s="512"/>
      <c r="P55" s="512"/>
      <c r="Q55" s="512"/>
      <c r="R55" s="688"/>
      <c r="S55" s="688"/>
      <c r="T55" s="688"/>
      <c r="U55" s="688"/>
      <c r="V55" s="688"/>
      <c r="W55" s="503">
        <f t="shared" si="2"/>
        <v>10</v>
      </c>
    </row>
    <row r="56" spans="1:23" ht="12.75" customHeight="1" x14ac:dyDescent="0.2">
      <c r="A56" s="692" t="s">
        <v>70</v>
      </c>
      <c r="B56" s="693"/>
      <c r="C56" s="512">
        <v>2774</v>
      </c>
      <c r="D56" s="512">
        <v>2984</v>
      </c>
      <c r="E56" s="512">
        <v>3195</v>
      </c>
      <c r="F56" s="512">
        <v>3299</v>
      </c>
      <c r="G56" s="512">
        <v>3405</v>
      </c>
      <c r="H56" s="512">
        <v>3508</v>
      </c>
      <c r="I56" s="512">
        <v>3614</v>
      </c>
      <c r="J56" s="512">
        <v>3721</v>
      </c>
      <c r="K56" s="512">
        <v>3825</v>
      </c>
      <c r="L56" s="512">
        <v>3932</v>
      </c>
      <c r="M56" s="512">
        <v>4037</v>
      </c>
      <c r="N56" s="512"/>
      <c r="O56" s="512"/>
      <c r="P56" s="512"/>
      <c r="Q56" s="512"/>
      <c r="R56" s="688"/>
      <c r="S56" s="688"/>
      <c r="T56" s="688"/>
      <c r="U56" s="688"/>
      <c r="V56" s="688"/>
      <c r="W56" s="503">
        <f t="shared" si="2"/>
        <v>11</v>
      </c>
    </row>
    <row r="57" spans="1:23" ht="12.75" customHeight="1" x14ac:dyDescent="0.2">
      <c r="A57" s="692" t="s">
        <v>188</v>
      </c>
      <c r="B57" s="693"/>
      <c r="C57" s="512">
        <v>2880</v>
      </c>
      <c r="D57" s="512">
        <v>3195</v>
      </c>
      <c r="E57" s="512">
        <v>3405</v>
      </c>
      <c r="F57" s="512">
        <v>3614</v>
      </c>
      <c r="G57" s="512">
        <v>3825</v>
      </c>
      <c r="H57" s="512">
        <v>3932</v>
      </c>
      <c r="I57" s="512">
        <v>4037</v>
      </c>
      <c r="J57" s="512">
        <v>4141</v>
      </c>
      <c r="K57" s="512">
        <v>4246</v>
      </c>
      <c r="L57" s="512">
        <v>4350</v>
      </c>
      <c r="M57" s="512">
        <v>4457</v>
      </c>
      <c r="N57" s="512">
        <v>4562</v>
      </c>
      <c r="O57" s="512">
        <v>4667</v>
      </c>
      <c r="P57" s="512"/>
      <c r="Q57" s="512"/>
      <c r="R57" s="688"/>
      <c r="S57" s="688"/>
      <c r="T57" s="688"/>
      <c r="U57" s="688"/>
      <c r="V57" s="688"/>
      <c r="W57" s="503">
        <f t="shared" si="2"/>
        <v>13</v>
      </c>
    </row>
    <row r="58" spans="1:23" ht="12.75" customHeight="1" x14ac:dyDescent="0.2">
      <c r="A58" s="692" t="s">
        <v>71</v>
      </c>
      <c r="B58" s="693"/>
      <c r="C58" s="688">
        <v>2880</v>
      </c>
      <c r="D58" s="512">
        <v>3195</v>
      </c>
      <c r="E58" s="512">
        <v>3405</v>
      </c>
      <c r="F58" s="512">
        <v>3614</v>
      </c>
      <c r="G58" s="512">
        <v>3825</v>
      </c>
      <c r="H58" s="512">
        <v>3932</v>
      </c>
      <c r="I58" s="512">
        <v>4037</v>
      </c>
      <c r="J58" s="512">
        <v>4141</v>
      </c>
      <c r="K58" s="512">
        <v>4246</v>
      </c>
      <c r="L58" s="512">
        <v>4350</v>
      </c>
      <c r="M58" s="512">
        <v>4457</v>
      </c>
      <c r="N58" s="512">
        <v>4562</v>
      </c>
      <c r="O58" s="512">
        <v>4667</v>
      </c>
      <c r="P58" s="512">
        <v>4771</v>
      </c>
      <c r="Q58" s="512">
        <v>4876</v>
      </c>
      <c r="R58" s="688"/>
      <c r="S58" s="688"/>
      <c r="T58" s="688"/>
      <c r="U58" s="688"/>
      <c r="V58" s="688"/>
      <c r="W58" s="503">
        <f t="shared" si="2"/>
        <v>15</v>
      </c>
    </row>
    <row r="59" spans="1:23" ht="12.75" customHeight="1" x14ac:dyDescent="0.2">
      <c r="A59" s="689">
        <v>1</v>
      </c>
      <c r="B59" s="690"/>
      <c r="C59" s="688">
        <v>1507.8</v>
      </c>
      <c r="D59" s="688">
        <v>1513</v>
      </c>
      <c r="E59" s="512">
        <v>1576</v>
      </c>
      <c r="F59" s="512">
        <v>1605</v>
      </c>
      <c r="G59" s="512">
        <v>1637</v>
      </c>
      <c r="H59" s="512">
        <v>1671</v>
      </c>
      <c r="I59" s="512">
        <v>1715</v>
      </c>
      <c r="J59" s="682"/>
      <c r="K59" s="682"/>
      <c r="L59" s="682"/>
      <c r="M59" s="682"/>
      <c r="N59" s="682"/>
      <c r="O59" s="682"/>
      <c r="P59" s="682"/>
      <c r="Q59" s="682"/>
      <c r="R59" s="682"/>
      <c r="S59" s="682"/>
      <c r="T59" s="682"/>
      <c r="U59" s="688"/>
      <c r="V59" s="688"/>
      <c r="W59" s="503">
        <f t="shared" si="2"/>
        <v>7</v>
      </c>
    </row>
    <row r="60" spans="1:23" ht="12.75" customHeight="1" x14ac:dyDescent="0.2">
      <c r="A60" s="689">
        <v>2</v>
      </c>
      <c r="B60" s="690"/>
      <c r="C60" s="688">
        <f>C59</f>
        <v>1507.8</v>
      </c>
      <c r="D60" s="512">
        <v>1513</v>
      </c>
      <c r="E60" s="512">
        <v>1576</v>
      </c>
      <c r="F60" s="512">
        <v>1605</v>
      </c>
      <c r="G60" s="512">
        <v>1637</v>
      </c>
      <c r="H60" s="512">
        <v>1671</v>
      </c>
      <c r="I60" s="512">
        <v>1715</v>
      </c>
      <c r="J60" s="512">
        <v>1885</v>
      </c>
      <c r="K60" s="512"/>
      <c r="L60" s="512"/>
      <c r="M60" s="512"/>
      <c r="N60" s="512"/>
      <c r="O60" s="512"/>
      <c r="P60" s="512"/>
      <c r="Q60" s="512"/>
      <c r="R60" s="512"/>
      <c r="S60" s="512"/>
      <c r="T60" s="512"/>
      <c r="U60" s="688"/>
      <c r="V60" s="688"/>
      <c r="W60" s="503">
        <f t="shared" si="2"/>
        <v>8</v>
      </c>
    </row>
    <row r="61" spans="1:23" ht="12.75" customHeight="1" x14ac:dyDescent="0.2">
      <c r="A61" s="689">
        <v>3</v>
      </c>
      <c r="B61" s="690"/>
      <c r="C61" s="688">
        <f>C59</f>
        <v>1507.8</v>
      </c>
      <c r="D61" s="512">
        <v>1605</v>
      </c>
      <c r="E61" s="512">
        <v>1671</v>
      </c>
      <c r="F61" s="512">
        <v>1765</v>
      </c>
      <c r="G61" s="512">
        <v>1827</v>
      </c>
      <c r="H61" s="512">
        <v>1885</v>
      </c>
      <c r="I61" s="512">
        <v>1943</v>
      </c>
      <c r="J61" s="512">
        <v>1998</v>
      </c>
      <c r="K61" s="512">
        <v>2053</v>
      </c>
      <c r="L61" s="512"/>
      <c r="M61" s="512"/>
      <c r="N61" s="512"/>
      <c r="O61" s="512"/>
      <c r="P61" s="512"/>
      <c r="Q61" s="512"/>
      <c r="R61" s="512"/>
      <c r="S61" s="512"/>
      <c r="T61" s="512"/>
      <c r="U61" s="688"/>
      <c r="V61" s="688"/>
      <c r="W61" s="503">
        <f t="shared" si="2"/>
        <v>9</v>
      </c>
    </row>
    <row r="62" spans="1:23" ht="12.75" customHeight="1" x14ac:dyDescent="0.2">
      <c r="A62" s="689">
        <v>4</v>
      </c>
      <c r="B62" s="690"/>
      <c r="C62" s="688">
        <v>1513</v>
      </c>
      <c r="D62" s="512">
        <v>1576</v>
      </c>
      <c r="E62" s="512">
        <v>1637</v>
      </c>
      <c r="F62" s="512">
        <v>1715</v>
      </c>
      <c r="G62" s="512">
        <v>1827</v>
      </c>
      <c r="H62" s="512">
        <v>1885</v>
      </c>
      <c r="I62" s="512">
        <v>1943</v>
      </c>
      <c r="J62" s="512">
        <v>1998</v>
      </c>
      <c r="K62" s="512">
        <v>2053</v>
      </c>
      <c r="L62" s="512">
        <v>2107</v>
      </c>
      <c r="M62" s="512">
        <v>2160</v>
      </c>
      <c r="N62" s="682"/>
      <c r="O62" s="682"/>
      <c r="P62" s="682"/>
      <c r="Q62" s="682"/>
      <c r="R62" s="682"/>
      <c r="S62" s="682"/>
      <c r="T62" s="682"/>
      <c r="U62" s="688"/>
      <c r="V62" s="688"/>
      <c r="W62" s="503">
        <f t="shared" si="2"/>
        <v>11</v>
      </c>
    </row>
    <row r="63" spans="1:23" ht="12.75" customHeight="1" x14ac:dyDescent="0.2">
      <c r="A63" s="689">
        <v>5</v>
      </c>
      <c r="B63" s="690"/>
      <c r="C63" s="512">
        <v>1545</v>
      </c>
      <c r="D63" s="512">
        <v>1576</v>
      </c>
      <c r="E63" s="512">
        <v>1671</v>
      </c>
      <c r="F63" s="512">
        <v>1765</v>
      </c>
      <c r="G63" s="512">
        <v>1885</v>
      </c>
      <c r="H63" s="512">
        <v>1943</v>
      </c>
      <c r="I63" s="512">
        <v>1998</v>
      </c>
      <c r="J63" s="512">
        <v>2053</v>
      </c>
      <c r="K63" s="512">
        <v>2107</v>
      </c>
      <c r="L63" s="512">
        <v>2160</v>
      </c>
      <c r="M63" s="512">
        <v>2211</v>
      </c>
      <c r="N63" s="512">
        <v>2271</v>
      </c>
      <c r="O63" s="682"/>
      <c r="P63" s="682"/>
      <c r="Q63" s="682"/>
      <c r="R63" s="682"/>
      <c r="S63" s="682"/>
      <c r="T63" s="682"/>
      <c r="U63" s="688"/>
      <c r="V63" s="688"/>
      <c r="W63" s="503">
        <f t="shared" si="2"/>
        <v>12</v>
      </c>
    </row>
    <row r="64" spans="1:23" ht="12.75" customHeight="1" x14ac:dyDescent="0.2">
      <c r="A64" s="689">
        <v>6</v>
      </c>
      <c r="B64" s="690"/>
      <c r="C64" s="512">
        <v>1605</v>
      </c>
      <c r="D64" s="512">
        <v>1671</v>
      </c>
      <c r="E64" s="512">
        <v>1885</v>
      </c>
      <c r="F64" s="512">
        <v>1998</v>
      </c>
      <c r="G64" s="512">
        <v>2053</v>
      </c>
      <c r="H64" s="512">
        <v>2107</v>
      </c>
      <c r="I64" s="512">
        <v>2160</v>
      </c>
      <c r="J64" s="512">
        <v>2211</v>
      </c>
      <c r="K64" s="512">
        <v>2271</v>
      </c>
      <c r="L64" s="512">
        <v>2326</v>
      </c>
      <c r="M64" s="512">
        <v>2379</v>
      </c>
      <c r="N64" s="512"/>
      <c r="O64" s="512"/>
      <c r="P64" s="512"/>
      <c r="Q64" s="512"/>
      <c r="R64" s="512"/>
      <c r="S64" s="512"/>
      <c r="T64" s="512"/>
      <c r="U64" s="688"/>
      <c r="V64" s="688"/>
      <c r="W64" s="503">
        <f t="shared" si="2"/>
        <v>11</v>
      </c>
    </row>
    <row r="65" spans="1:23" ht="12.75" customHeight="1" x14ac:dyDescent="0.2">
      <c r="A65" s="689">
        <v>7</v>
      </c>
      <c r="B65" s="690"/>
      <c r="C65" s="512">
        <v>1715</v>
      </c>
      <c r="D65" s="512">
        <v>1765</v>
      </c>
      <c r="E65" s="512">
        <v>1885</v>
      </c>
      <c r="F65" s="512">
        <v>2107</v>
      </c>
      <c r="G65" s="512">
        <v>2211</v>
      </c>
      <c r="H65" s="512">
        <v>2271</v>
      </c>
      <c r="I65" s="512">
        <v>2326</v>
      </c>
      <c r="J65" s="512">
        <v>2379</v>
      </c>
      <c r="K65" s="512">
        <v>2435</v>
      </c>
      <c r="L65" s="512">
        <v>2494</v>
      </c>
      <c r="M65" s="512">
        <v>2555</v>
      </c>
      <c r="N65" s="512">
        <v>2623</v>
      </c>
      <c r="O65" s="512"/>
      <c r="P65" s="512"/>
      <c r="Q65" s="512"/>
      <c r="R65" s="512"/>
      <c r="S65" s="512"/>
      <c r="T65" s="512"/>
      <c r="U65" s="688"/>
      <c r="V65" s="688"/>
      <c r="W65" s="503">
        <f t="shared" si="2"/>
        <v>12</v>
      </c>
    </row>
    <row r="66" spans="1:23" ht="12.75" customHeight="1" x14ac:dyDescent="0.2">
      <c r="A66" s="689">
        <v>8</v>
      </c>
      <c r="B66" s="690"/>
      <c r="C66" s="512">
        <v>1943</v>
      </c>
      <c r="D66" s="512">
        <v>1998</v>
      </c>
      <c r="E66" s="512">
        <v>2107</v>
      </c>
      <c r="F66" s="512">
        <v>2326</v>
      </c>
      <c r="G66" s="512">
        <v>2435</v>
      </c>
      <c r="H66" s="512">
        <v>2555</v>
      </c>
      <c r="I66" s="512">
        <v>2623</v>
      </c>
      <c r="J66" s="512">
        <v>2686</v>
      </c>
      <c r="K66" s="512">
        <v>2741</v>
      </c>
      <c r="L66" s="512">
        <v>2800</v>
      </c>
      <c r="M66" s="512">
        <v>2860</v>
      </c>
      <c r="N66" s="512">
        <v>2915</v>
      </c>
      <c r="O66" s="512">
        <v>2967</v>
      </c>
      <c r="P66" s="512"/>
      <c r="Q66" s="512"/>
      <c r="R66" s="512"/>
      <c r="S66" s="512"/>
      <c r="T66" s="512"/>
      <c r="U66" s="688"/>
      <c r="V66" s="688"/>
      <c r="W66" s="503">
        <f t="shared" si="2"/>
        <v>13</v>
      </c>
    </row>
    <row r="67" spans="1:23" ht="12.75" customHeight="1" x14ac:dyDescent="0.2">
      <c r="A67" s="689">
        <v>9</v>
      </c>
      <c r="B67" s="690"/>
      <c r="C67" s="512">
        <v>2234</v>
      </c>
      <c r="D67" s="512">
        <v>2348</v>
      </c>
      <c r="E67" s="512">
        <v>2580</v>
      </c>
      <c r="F67" s="512">
        <v>2712</v>
      </c>
      <c r="G67" s="512">
        <v>2827</v>
      </c>
      <c r="H67" s="512">
        <v>2944</v>
      </c>
      <c r="I67" s="512">
        <v>3053</v>
      </c>
      <c r="J67" s="512">
        <v>3163</v>
      </c>
      <c r="K67" s="512">
        <v>3283</v>
      </c>
      <c r="L67" s="512">
        <v>3387</v>
      </c>
      <c r="M67" s="512"/>
      <c r="N67" s="512"/>
      <c r="O67" s="512"/>
      <c r="P67" s="512"/>
      <c r="Q67" s="512"/>
      <c r="R67" s="512"/>
      <c r="S67" s="512"/>
      <c r="T67" s="512"/>
      <c r="U67" s="688"/>
      <c r="V67" s="688"/>
      <c r="W67" s="503">
        <f t="shared" si="2"/>
        <v>10</v>
      </c>
    </row>
    <row r="68" spans="1:23" ht="12.75" customHeight="1" x14ac:dyDescent="0.2">
      <c r="A68" s="689">
        <v>10</v>
      </c>
      <c r="B68" s="690"/>
      <c r="C68" s="512">
        <v>2234</v>
      </c>
      <c r="D68" s="512">
        <v>2459</v>
      </c>
      <c r="E68" s="512">
        <v>2580</v>
      </c>
      <c r="F68" s="512">
        <v>2712</v>
      </c>
      <c r="G68" s="512">
        <v>2827</v>
      </c>
      <c r="H68" s="512">
        <v>2944</v>
      </c>
      <c r="I68" s="512">
        <v>3053</v>
      </c>
      <c r="J68" s="512">
        <v>3163</v>
      </c>
      <c r="K68" s="512">
        <v>3283</v>
      </c>
      <c r="L68" s="512">
        <v>3387</v>
      </c>
      <c r="M68" s="512">
        <v>3497</v>
      </c>
      <c r="N68" s="512">
        <v>3603</v>
      </c>
      <c r="O68" s="512">
        <v>3723</v>
      </c>
      <c r="P68" s="512"/>
      <c r="Q68" s="512"/>
      <c r="R68" s="512"/>
      <c r="S68" s="512"/>
      <c r="T68" s="512"/>
      <c r="U68" s="688"/>
      <c r="V68" s="688"/>
      <c r="W68" s="503">
        <f t="shared" si="2"/>
        <v>13</v>
      </c>
    </row>
    <row r="69" spans="1:23" ht="12.75" customHeight="1" x14ac:dyDescent="0.2">
      <c r="A69" s="689">
        <v>11</v>
      </c>
      <c r="B69" s="690"/>
      <c r="C69" s="512">
        <v>2348</v>
      </c>
      <c r="D69" s="512">
        <v>2459</v>
      </c>
      <c r="E69" s="512">
        <v>2580</v>
      </c>
      <c r="F69" s="512">
        <v>2712</v>
      </c>
      <c r="G69" s="512">
        <v>2827</v>
      </c>
      <c r="H69" s="512">
        <v>2944</v>
      </c>
      <c r="I69" s="512">
        <v>3053</v>
      </c>
      <c r="J69" s="512">
        <v>3283</v>
      </c>
      <c r="K69" s="512">
        <v>3397</v>
      </c>
      <c r="L69" s="512">
        <v>3497</v>
      </c>
      <c r="M69" s="512">
        <v>3603</v>
      </c>
      <c r="N69" s="512">
        <v>3723</v>
      </c>
      <c r="O69" s="512">
        <v>3840</v>
      </c>
      <c r="P69" s="512">
        <v>3956</v>
      </c>
      <c r="Q69" s="512">
        <v>4066</v>
      </c>
      <c r="R69" s="512">
        <v>4179</v>
      </c>
      <c r="S69" s="512">
        <v>4285</v>
      </c>
      <c r="T69" s="512">
        <v>4343</v>
      </c>
      <c r="U69" s="688"/>
      <c r="V69" s="688"/>
      <c r="W69" s="503">
        <f t="shared" si="2"/>
        <v>18</v>
      </c>
    </row>
    <row r="70" spans="1:23" ht="12.75" customHeight="1" x14ac:dyDescent="0.2">
      <c r="A70" s="689">
        <v>12</v>
      </c>
      <c r="B70" s="690"/>
      <c r="C70" s="512">
        <v>3163</v>
      </c>
      <c r="D70" s="512">
        <v>3283</v>
      </c>
      <c r="E70" s="512">
        <v>3387</v>
      </c>
      <c r="F70" s="512">
        <v>3497</v>
      </c>
      <c r="G70" s="512">
        <v>3603</v>
      </c>
      <c r="H70" s="512">
        <v>3723</v>
      </c>
      <c r="I70" s="512">
        <v>3965</v>
      </c>
      <c r="J70" s="512">
        <v>4066</v>
      </c>
      <c r="K70" s="512">
        <v>4179</v>
      </c>
      <c r="L70" s="512">
        <v>4285</v>
      </c>
      <c r="M70" s="512">
        <v>4401</v>
      </c>
      <c r="N70" s="512">
        <v>4514</v>
      </c>
      <c r="O70" s="512">
        <v>4620</v>
      </c>
      <c r="P70" s="512">
        <v>4733</v>
      </c>
      <c r="Q70" s="512">
        <v>4871</v>
      </c>
      <c r="R70" s="512">
        <v>4942</v>
      </c>
      <c r="S70" s="512"/>
      <c r="T70" s="682"/>
      <c r="U70" s="688"/>
      <c r="V70" s="688"/>
      <c r="W70" s="503">
        <f t="shared" si="2"/>
        <v>16</v>
      </c>
    </row>
    <row r="71" spans="1:23" ht="12.75" customHeight="1" x14ac:dyDescent="0.2">
      <c r="A71" s="689">
        <v>13</v>
      </c>
      <c r="B71" s="690"/>
      <c r="C71" s="512">
        <v>3840</v>
      </c>
      <c r="D71" s="512">
        <v>3956</v>
      </c>
      <c r="E71" s="512">
        <v>4066</v>
      </c>
      <c r="F71" s="512">
        <v>4179</v>
      </c>
      <c r="G71" s="512">
        <v>4285</v>
      </c>
      <c r="H71" s="512">
        <v>4514</v>
      </c>
      <c r="I71" s="512">
        <v>4620</v>
      </c>
      <c r="J71" s="512">
        <v>4733</v>
      </c>
      <c r="K71" s="512">
        <v>4871</v>
      </c>
      <c r="L71" s="512">
        <v>5012</v>
      </c>
      <c r="M71" s="512">
        <v>5152</v>
      </c>
      <c r="N71" s="512">
        <v>5290</v>
      </c>
      <c r="O71" s="512">
        <v>5359</v>
      </c>
      <c r="P71" s="512"/>
      <c r="Q71" s="512"/>
      <c r="R71" s="512"/>
      <c r="S71" s="512"/>
      <c r="T71" s="682"/>
      <c r="U71" s="688"/>
      <c r="V71" s="688"/>
      <c r="W71" s="503">
        <f t="shared" si="2"/>
        <v>13</v>
      </c>
    </row>
    <row r="72" spans="1:23" ht="12.75" customHeight="1" x14ac:dyDescent="0.2">
      <c r="A72" s="689">
        <v>14</v>
      </c>
      <c r="B72" s="690"/>
      <c r="C72" s="512">
        <v>4401</v>
      </c>
      <c r="D72" s="512">
        <v>4515</v>
      </c>
      <c r="E72" s="512">
        <v>4733</v>
      </c>
      <c r="F72" s="512">
        <v>4871</v>
      </c>
      <c r="G72" s="512">
        <v>5012</v>
      </c>
      <c r="H72" s="512">
        <v>5152</v>
      </c>
      <c r="I72" s="512">
        <v>5290</v>
      </c>
      <c r="J72" s="512">
        <v>5432</v>
      </c>
      <c r="K72" s="512">
        <v>5581</v>
      </c>
      <c r="L72" s="512">
        <v>5731</v>
      </c>
      <c r="M72" s="512">
        <v>5888</v>
      </c>
      <c r="N72" s="512"/>
      <c r="O72" s="512"/>
      <c r="P72" s="512"/>
      <c r="Q72" s="512"/>
      <c r="R72" s="512"/>
      <c r="S72" s="512"/>
      <c r="T72" s="682"/>
      <c r="U72" s="688"/>
      <c r="V72" s="688"/>
      <c r="W72" s="503">
        <f t="shared" si="2"/>
        <v>11</v>
      </c>
    </row>
    <row r="73" spans="1:23" ht="12.75" customHeight="1" x14ac:dyDescent="0.2">
      <c r="A73" s="689">
        <v>15</v>
      </c>
      <c r="B73" s="690"/>
      <c r="C73" s="512">
        <v>4620</v>
      </c>
      <c r="D73" s="512">
        <v>4733</v>
      </c>
      <c r="E73" s="512">
        <v>4871</v>
      </c>
      <c r="F73" s="512">
        <v>5152</v>
      </c>
      <c r="G73" s="512">
        <v>5290</v>
      </c>
      <c r="H73" s="512">
        <v>5432</v>
      </c>
      <c r="I73" s="512">
        <v>5581</v>
      </c>
      <c r="J73" s="512">
        <v>5731</v>
      </c>
      <c r="K73" s="512">
        <v>5888</v>
      </c>
      <c r="L73" s="512">
        <v>6074</v>
      </c>
      <c r="M73" s="512">
        <v>6270</v>
      </c>
      <c r="N73" s="512">
        <v>6470</v>
      </c>
      <c r="O73" s="512"/>
      <c r="P73" s="512"/>
      <c r="Q73" s="512"/>
      <c r="R73" s="512"/>
      <c r="S73" s="512"/>
      <c r="T73" s="682"/>
      <c r="U73" s="694"/>
      <c r="V73" s="694"/>
      <c r="W73" s="503">
        <f t="shared" si="2"/>
        <v>12</v>
      </c>
    </row>
    <row r="74" spans="1:23" ht="12.75" customHeight="1" x14ac:dyDescent="0.2">
      <c r="A74" s="695">
        <v>16</v>
      </c>
      <c r="B74" s="696"/>
      <c r="C74" s="512">
        <v>5012</v>
      </c>
      <c r="D74" s="512">
        <v>5152</v>
      </c>
      <c r="E74" s="512">
        <v>5290</v>
      </c>
      <c r="F74" s="512">
        <v>5581</v>
      </c>
      <c r="G74" s="512">
        <v>5731</v>
      </c>
      <c r="H74" s="512">
        <v>5888</v>
      </c>
      <c r="I74" s="512">
        <v>6074</v>
      </c>
      <c r="J74" s="512">
        <v>6270</v>
      </c>
      <c r="K74" s="512">
        <v>6470</v>
      </c>
      <c r="L74" s="512">
        <v>6677</v>
      </c>
      <c r="M74" s="512">
        <v>6887</v>
      </c>
      <c r="N74" s="512">
        <v>7170</v>
      </c>
      <c r="O74" s="512"/>
      <c r="P74" s="512"/>
      <c r="Q74" s="512"/>
      <c r="R74" s="512"/>
      <c r="S74" s="512"/>
      <c r="T74" s="682"/>
      <c r="U74" s="694"/>
      <c r="V74" s="694"/>
      <c r="W74" s="503">
        <f t="shared" si="2"/>
        <v>12</v>
      </c>
    </row>
    <row r="77" spans="1:23" ht="12.75" customHeight="1" x14ac:dyDescent="0.2">
      <c r="A77" s="2" t="s">
        <v>203</v>
      </c>
      <c r="B77" s="8"/>
      <c r="C77"/>
      <c r="D77" s="9">
        <v>0.62</v>
      </c>
      <c r="E77" s="9">
        <v>0.62</v>
      </c>
    </row>
    <row r="78" spans="1:23" ht="12.75" customHeight="1" x14ac:dyDescent="0.2">
      <c r="B78" s="8"/>
      <c r="C78"/>
      <c r="D78" s="10"/>
      <c r="E78" s="10"/>
    </row>
    <row r="79" spans="1:23" ht="12.75" customHeight="1" x14ac:dyDescent="0.2">
      <c r="A79" s="486" t="s">
        <v>299</v>
      </c>
      <c r="B79" s="8"/>
      <c r="C79"/>
      <c r="D79" s="9">
        <v>0.5</v>
      </c>
      <c r="E79" s="9">
        <v>0.5</v>
      </c>
    </row>
    <row r="80" spans="1:23" ht="12.75" customHeight="1" x14ac:dyDescent="0.2">
      <c r="A80" s="486" t="s">
        <v>298</v>
      </c>
      <c r="B80" s="8"/>
      <c r="C80"/>
      <c r="D80" s="10">
        <f>D77-D79</f>
        <v>0.12</v>
      </c>
      <c r="E80" s="10">
        <f>E77-E79</f>
        <v>0.12</v>
      </c>
    </row>
    <row r="81" spans="1:5" ht="12.75" customHeight="1" x14ac:dyDescent="0.2">
      <c r="A81" s="486" t="s">
        <v>320</v>
      </c>
      <c r="B81" s="8"/>
      <c r="C81"/>
      <c r="D81" s="9">
        <v>0.4</v>
      </c>
      <c r="E81" s="9">
        <v>0.4</v>
      </c>
    </row>
    <row r="82" spans="1:5" ht="12.75" customHeight="1" x14ac:dyDescent="0.2">
      <c r="A82" s="486" t="s">
        <v>298</v>
      </c>
      <c r="B82" s="8"/>
      <c r="C82"/>
      <c r="D82" s="10">
        <f>D77-D81</f>
        <v>0.21999999999999997</v>
      </c>
      <c r="E82" s="10">
        <f>E77-E81</f>
        <v>0.21999999999999997</v>
      </c>
    </row>
  </sheetData>
  <sheetProtection algorithmName="SHA-512" hashValue="/oQFRE9qkOWEXchEeQ+qYa988QR+yYqPL1mHtcC4qGs+dM3OdbhP9qODu0FGGrZwlcRVD2KsPL+mv7ULyU0Ucg==" saltValue="+eiMxNj3v/1qUBALK/SDmQ==" spinCount="100000" sheet="1" objects="1" scenarios="1"/>
  <phoneticPr fontId="0" type="noConversion"/>
  <dataValidations disablePrompts="1" count="1">
    <dataValidation type="list" allowBlank="1" showInputMessage="1" showErrorMessage="1" sqref="D18:E18 D25:E25 D11:E11">
      <formula1>"ja,nee"</formula1>
    </dataValidation>
  </dataValidations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B2:BL76"/>
  <sheetViews>
    <sheetView showGridLines="0" zoomScale="85" zoomScaleNormal="85" zoomScaleSheetLayoutView="85" workbookViewId="0">
      <selection activeCell="B2" sqref="B2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27"/>
      <c r="E4" s="28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3"/>
      <c r="G7" s="494"/>
      <c r="H7" s="494"/>
      <c r="I7" s="494"/>
      <c r="J7" s="52"/>
      <c r="K7" s="26"/>
      <c r="M7" s="132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3"/>
      <c r="G8" s="494"/>
      <c r="H8" s="494"/>
      <c r="I8" s="494"/>
      <c r="J8" s="52"/>
      <c r="K8" s="26"/>
      <c r="M8" s="132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495"/>
      <c r="G9" s="494"/>
      <c r="H9" s="494"/>
      <c r="I9" s="494"/>
      <c r="J9" s="52"/>
      <c r="K9" s="26"/>
      <c r="M9" s="132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M10" s="337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M11" s="337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M12" s="132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M13" s="132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M14" s="132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M15" s="132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M16" s="337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M17" s="337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M18" s="337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M19" s="337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M20" s="337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M21" s="337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499"/>
      <c r="G22" s="499"/>
      <c r="H22" s="499"/>
      <c r="I22" s="499"/>
      <c r="J22" s="52"/>
      <c r="K22" s="26"/>
      <c r="M22" s="132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499"/>
      <c r="G23" s="499"/>
      <c r="H23" s="499"/>
      <c r="I23" s="499"/>
      <c r="J23" s="52"/>
      <c r="K23" s="26"/>
      <c r="M23" s="132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499"/>
      <c r="G24" s="499"/>
      <c r="H24" s="499"/>
      <c r="I24" s="499"/>
      <c r="J24" s="52"/>
      <c r="K24" s="26"/>
      <c r="M24" s="132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499"/>
      <c r="G25" s="499"/>
      <c r="H25" s="499"/>
      <c r="I25" s="499"/>
      <c r="J25" s="52"/>
      <c r="K25" s="26"/>
      <c r="M25" s="132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499"/>
      <c r="G26" s="499"/>
      <c r="H26" s="499"/>
      <c r="I26" s="499"/>
      <c r="J26" s="52"/>
      <c r="K26" s="26"/>
      <c r="M26" s="132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499"/>
      <c r="G27" s="499"/>
      <c r="H27" s="499"/>
      <c r="I27" s="499"/>
      <c r="J27" s="52"/>
      <c r="K27" s="26"/>
      <c r="M27" s="132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499"/>
      <c r="G28" s="499"/>
      <c r="H28" s="499"/>
      <c r="I28" s="499"/>
      <c r="J28" s="52"/>
      <c r="K28" s="26"/>
      <c r="M28" s="132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499"/>
      <c r="G29" s="499"/>
      <c r="H29" s="499"/>
      <c r="I29" s="499"/>
      <c r="J29" s="52"/>
      <c r="K29" s="26"/>
      <c r="M29" s="132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499"/>
      <c r="G30" s="499"/>
      <c r="H30" s="499"/>
      <c r="I30" s="499"/>
      <c r="J30" s="52"/>
      <c r="K30" s="26"/>
      <c r="M30" s="132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499"/>
      <c r="G31" s="499"/>
      <c r="H31" s="499"/>
      <c r="I31" s="499"/>
      <c r="J31" s="52"/>
      <c r="K31" s="26"/>
      <c r="M31" s="132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499"/>
      <c r="G32" s="499"/>
      <c r="H32" s="499"/>
      <c r="I32" s="499"/>
      <c r="J32" s="52"/>
      <c r="K32" s="26"/>
      <c r="M32" s="132"/>
    </row>
    <row r="33" spans="2:34" ht="12.75" customHeight="1" x14ac:dyDescent="0.2">
      <c r="B33" s="22"/>
      <c r="C33" s="50"/>
      <c r="D33" s="132" t="s">
        <v>21</v>
      </c>
      <c r="E33" s="51"/>
      <c r="F33" s="499"/>
      <c r="G33" s="499"/>
      <c r="H33" s="499"/>
      <c r="I33" s="499"/>
      <c r="J33" s="52"/>
      <c r="K33" s="26"/>
      <c r="M33" s="132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499"/>
      <c r="G34" s="499"/>
      <c r="H34" s="499"/>
      <c r="I34" s="499"/>
      <c r="J34" s="52"/>
      <c r="K34" s="26"/>
      <c r="M34" s="132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499"/>
      <c r="G35" s="499"/>
      <c r="H35" s="499"/>
      <c r="I35" s="499"/>
      <c r="J35" s="52"/>
      <c r="K35" s="26"/>
      <c r="M35" s="132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499"/>
      <c r="G36" s="499"/>
      <c r="H36" s="499"/>
      <c r="I36" s="499"/>
      <c r="J36" s="52"/>
      <c r="K36" s="26"/>
      <c r="M36" s="132"/>
    </row>
    <row r="37" spans="2:34" ht="12.75" customHeight="1" x14ac:dyDescent="0.2">
      <c r="B37" s="22"/>
      <c r="C37" s="50"/>
      <c r="D37" s="132" t="s">
        <v>25</v>
      </c>
      <c r="E37" s="51"/>
      <c r="F37" s="499"/>
      <c r="G37" s="499"/>
      <c r="H37" s="499"/>
      <c r="I37" s="499"/>
      <c r="J37" s="52"/>
      <c r="K37" s="26"/>
      <c r="M37" s="132"/>
    </row>
    <row r="38" spans="2:34" ht="12.75" customHeight="1" x14ac:dyDescent="0.2">
      <c r="B38" s="22"/>
      <c r="C38" s="50"/>
      <c r="D38" s="132" t="s">
        <v>26</v>
      </c>
      <c r="E38" s="51"/>
      <c r="F38" s="499"/>
      <c r="G38" s="499"/>
      <c r="H38" s="499"/>
      <c r="I38" s="499"/>
      <c r="J38" s="52"/>
      <c r="K38" s="26"/>
      <c r="M38" s="132"/>
    </row>
    <row r="39" spans="2:34" ht="12.75" customHeight="1" x14ac:dyDescent="0.2">
      <c r="B39" s="22"/>
      <c r="C39" s="50"/>
      <c r="D39" s="132">
        <v>1</v>
      </c>
      <c r="E39" s="51"/>
      <c r="F39" s="499"/>
      <c r="G39" s="499"/>
      <c r="H39" s="499"/>
      <c r="I39" s="499"/>
      <c r="J39" s="52"/>
      <c r="K39" s="26"/>
      <c r="M39" s="132"/>
    </row>
    <row r="40" spans="2:34" ht="12.75" customHeight="1" x14ac:dyDescent="0.2">
      <c r="B40" s="22"/>
      <c r="C40" s="50"/>
      <c r="D40" s="132">
        <v>2</v>
      </c>
      <c r="E40" s="51"/>
      <c r="F40" s="499"/>
      <c r="G40" s="499"/>
      <c r="H40" s="499"/>
      <c r="I40" s="499"/>
      <c r="J40" s="52"/>
      <c r="K40" s="26"/>
      <c r="M40" s="132"/>
    </row>
    <row r="41" spans="2:34" ht="12.75" customHeight="1" x14ac:dyDescent="0.2">
      <c r="B41" s="22"/>
      <c r="C41" s="50"/>
      <c r="D41" s="132">
        <v>3</v>
      </c>
      <c r="E41" s="51"/>
      <c r="F41" s="499"/>
      <c r="G41" s="499"/>
      <c r="H41" s="499"/>
      <c r="I41" s="499"/>
      <c r="J41" s="52"/>
      <c r="K41" s="26"/>
      <c r="M41" s="132"/>
    </row>
    <row r="42" spans="2:34" ht="12.75" customHeight="1" x14ac:dyDescent="0.2">
      <c r="B42" s="22"/>
      <c r="C42" s="50"/>
      <c r="D42" s="132">
        <v>4</v>
      </c>
      <c r="E42" s="51"/>
      <c r="F42" s="499"/>
      <c r="G42" s="499"/>
      <c r="H42" s="499"/>
      <c r="I42" s="499"/>
      <c r="J42" s="52"/>
      <c r="K42" s="26"/>
      <c r="M42" s="132"/>
    </row>
    <row r="43" spans="2:34" ht="12.75" customHeight="1" x14ac:dyDescent="0.2">
      <c r="B43" s="22"/>
      <c r="C43" s="50"/>
      <c r="D43" s="132">
        <v>5</v>
      </c>
      <c r="E43" s="51"/>
      <c r="F43" s="499"/>
      <c r="G43" s="499"/>
      <c r="H43" s="499"/>
      <c r="I43" s="499"/>
      <c r="J43" s="52"/>
      <c r="K43" s="26"/>
      <c r="M43" s="132"/>
    </row>
    <row r="44" spans="2:34" ht="12.75" customHeight="1" x14ac:dyDescent="0.2">
      <c r="B44" s="22"/>
      <c r="C44" s="50"/>
      <c r="D44" s="132">
        <v>6</v>
      </c>
      <c r="E44" s="51"/>
      <c r="F44" s="499"/>
      <c r="G44" s="499"/>
      <c r="H44" s="499"/>
      <c r="I44" s="499"/>
      <c r="J44" s="52"/>
      <c r="K44" s="26"/>
      <c r="M44" s="132"/>
    </row>
    <row r="45" spans="2:34" ht="12.75" customHeight="1" x14ac:dyDescent="0.2">
      <c r="B45" s="22"/>
      <c r="C45" s="50"/>
      <c r="D45" s="132">
        <v>7</v>
      </c>
      <c r="E45" s="51"/>
      <c r="F45" s="499"/>
      <c r="G45" s="499"/>
      <c r="H45" s="499"/>
      <c r="I45" s="499"/>
      <c r="J45" s="52"/>
      <c r="K45" s="26"/>
      <c r="M45" s="132"/>
    </row>
    <row r="46" spans="2:34" ht="12.75" customHeight="1" x14ac:dyDescent="0.2">
      <c r="B46" s="22"/>
      <c r="C46" s="50"/>
      <c r="D46" s="132">
        <v>8</v>
      </c>
      <c r="E46" s="51"/>
      <c r="F46" s="499"/>
      <c r="G46" s="499"/>
      <c r="H46" s="499"/>
      <c r="I46" s="499"/>
      <c r="J46" s="52"/>
      <c r="K46" s="26"/>
      <c r="M46" s="132"/>
    </row>
    <row r="47" spans="2:34" ht="12.75" customHeight="1" x14ac:dyDescent="0.2">
      <c r="B47" s="22"/>
      <c r="C47" s="50"/>
      <c r="D47" s="132">
        <v>9</v>
      </c>
      <c r="E47" s="51"/>
      <c r="F47" s="499"/>
      <c r="G47" s="499"/>
      <c r="H47" s="499"/>
      <c r="I47" s="499"/>
      <c r="J47" s="52"/>
      <c r="K47" s="26"/>
      <c r="M47" s="132"/>
    </row>
    <row r="48" spans="2:34" ht="12.75" customHeight="1" x14ac:dyDescent="0.2">
      <c r="B48" s="22"/>
      <c r="C48" s="50"/>
      <c r="D48" s="132">
        <v>10</v>
      </c>
      <c r="E48" s="51"/>
      <c r="F48" s="499"/>
      <c r="G48" s="499"/>
      <c r="H48" s="499"/>
      <c r="I48" s="499"/>
      <c r="J48" s="52"/>
      <c r="K48" s="26"/>
      <c r="M48" s="132"/>
    </row>
    <row r="49" spans="2:13" ht="12.75" customHeight="1" x14ac:dyDescent="0.2">
      <c r="B49" s="22"/>
      <c r="C49" s="50"/>
      <c r="D49" s="132">
        <v>11</v>
      </c>
      <c r="E49" s="51"/>
      <c r="F49" s="499"/>
      <c r="G49" s="499"/>
      <c r="H49" s="499"/>
      <c r="I49" s="499"/>
      <c r="J49" s="52"/>
      <c r="K49" s="26"/>
      <c r="M49" s="132"/>
    </row>
    <row r="50" spans="2:13" ht="12.75" customHeight="1" x14ac:dyDescent="0.2">
      <c r="B50" s="22"/>
      <c r="C50" s="50"/>
      <c r="D50" s="132">
        <v>12</v>
      </c>
      <c r="E50" s="51"/>
      <c r="F50" s="499"/>
      <c r="G50" s="499"/>
      <c r="H50" s="499"/>
      <c r="I50" s="499"/>
      <c r="J50" s="52"/>
      <c r="K50" s="26"/>
      <c r="M50" s="132"/>
    </row>
    <row r="51" spans="2:13" ht="12.75" customHeight="1" x14ac:dyDescent="0.2">
      <c r="B51" s="22"/>
      <c r="C51" s="50"/>
      <c r="D51" s="132">
        <v>13</v>
      </c>
      <c r="E51" s="51"/>
      <c r="F51" s="499"/>
      <c r="G51" s="499"/>
      <c r="H51" s="499"/>
      <c r="I51" s="499"/>
      <c r="J51" s="52"/>
      <c r="K51" s="26"/>
      <c r="M51" s="132"/>
    </row>
    <row r="52" spans="2:13" ht="12.75" customHeight="1" x14ac:dyDescent="0.2">
      <c r="B52" s="22"/>
      <c r="C52" s="50"/>
      <c r="D52" s="132">
        <v>14</v>
      </c>
      <c r="E52" s="51"/>
      <c r="F52" s="499"/>
      <c r="G52" s="499"/>
      <c r="H52" s="499"/>
      <c r="I52" s="499"/>
      <c r="J52" s="52"/>
      <c r="K52" s="26"/>
      <c r="M52" s="132"/>
    </row>
    <row r="53" spans="2:13" ht="12.75" customHeight="1" x14ac:dyDescent="0.2">
      <c r="B53" s="22"/>
      <c r="C53" s="50"/>
      <c r="D53" s="132">
        <v>15</v>
      </c>
      <c r="E53" s="51"/>
      <c r="F53" s="499"/>
      <c r="G53" s="499"/>
      <c r="H53" s="499"/>
      <c r="I53" s="499"/>
      <c r="J53" s="52"/>
      <c r="K53" s="26"/>
      <c r="M53" s="132"/>
    </row>
    <row r="54" spans="2:13" ht="12.75" customHeight="1" x14ac:dyDescent="0.2">
      <c r="B54" s="22"/>
      <c r="C54" s="50"/>
      <c r="D54" s="132">
        <v>16</v>
      </c>
      <c r="E54" s="51"/>
      <c r="F54" s="499"/>
      <c r="G54" s="499"/>
      <c r="H54" s="499"/>
      <c r="I54" s="499"/>
      <c r="J54" s="52"/>
      <c r="K54" s="26"/>
      <c r="M54" s="132"/>
    </row>
    <row r="55" spans="2:13" ht="12.75" customHeight="1" x14ac:dyDescent="0.2">
      <c r="B55" s="22"/>
      <c r="C55" s="50"/>
      <c r="D55" s="132" t="s">
        <v>27</v>
      </c>
      <c r="E55" s="51"/>
      <c r="F55" s="499"/>
      <c r="G55" s="499"/>
      <c r="H55" s="499"/>
      <c r="I55" s="499"/>
      <c r="J55" s="52"/>
      <c r="K55" s="26"/>
      <c r="M55" s="132"/>
    </row>
    <row r="56" spans="2:13" ht="12.75" customHeight="1" x14ac:dyDescent="0.2">
      <c r="B56" s="22"/>
      <c r="C56" s="50"/>
      <c r="D56" s="132" t="s">
        <v>28</v>
      </c>
      <c r="E56" s="51"/>
      <c r="F56" s="499"/>
      <c r="G56" s="499"/>
      <c r="H56" s="499"/>
      <c r="I56" s="499"/>
      <c r="J56" s="52"/>
      <c r="K56" s="26"/>
      <c r="M56" s="132"/>
    </row>
    <row r="57" spans="2:13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  <c r="M57" s="132"/>
    </row>
    <row r="58" spans="2:13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  <c r="M58" s="132"/>
    </row>
    <row r="59" spans="2:13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  <c r="M59" s="132"/>
    </row>
    <row r="60" spans="2:13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  <c r="M60" s="132"/>
    </row>
    <row r="61" spans="2:13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  <c r="M61" s="337"/>
    </row>
    <row r="62" spans="2:13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  <c r="M62" s="337"/>
    </row>
    <row r="63" spans="2:13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  <c r="M63" s="337"/>
    </row>
    <row r="64" spans="2:13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  <c r="M64" s="337"/>
    </row>
    <row r="65" spans="2:13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  <c r="M65" s="337"/>
    </row>
    <row r="66" spans="2:13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  <c r="M66" s="337"/>
    </row>
    <row r="67" spans="2:13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  <c r="M67" s="132"/>
    </row>
    <row r="68" spans="2:13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  <c r="M68" s="132"/>
    </row>
    <row r="69" spans="2:13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  <c r="M69" s="132"/>
    </row>
    <row r="70" spans="2:13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  <c r="M70" s="132"/>
    </row>
    <row r="71" spans="2:13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  <c r="M71" s="132"/>
    </row>
    <row r="72" spans="2:13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  <c r="M72" s="132"/>
    </row>
    <row r="73" spans="2:13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  <c r="M73" s="132"/>
    </row>
    <row r="74" spans="2:13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3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3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Z178"/>
  <sheetViews>
    <sheetView tabSelected="1" zoomScale="85" zoomScaleNormal="85" workbookViewId="0">
      <selection activeCell="B2" sqref="B2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37" customWidth="1"/>
    <col min="5" max="5" width="1.7109375" style="37" customWidth="1"/>
    <col min="6" max="6" width="8.7109375" style="37" customWidth="1"/>
    <col min="7" max="7" width="2.7109375" style="37" customWidth="1"/>
    <col min="8" max="11" width="16.85546875" style="44" customWidth="1"/>
    <col min="12" max="13" width="2.7109375" style="37" customWidth="1"/>
    <col min="14" max="16384" width="9.140625" style="37"/>
  </cols>
  <sheetData>
    <row r="2" spans="2:15" ht="12.75" customHeight="1" x14ac:dyDescent="0.2">
      <c r="B2" s="17"/>
      <c r="C2" s="18"/>
      <c r="D2" s="18"/>
      <c r="E2" s="18"/>
      <c r="F2" s="18"/>
      <c r="G2" s="18"/>
      <c r="H2" s="174"/>
      <c r="I2" s="174"/>
      <c r="J2" s="174"/>
      <c r="K2" s="174"/>
      <c r="L2" s="18"/>
      <c r="M2" s="20"/>
    </row>
    <row r="3" spans="2:15" ht="12.75" customHeight="1" x14ac:dyDescent="0.2">
      <c r="B3" s="22"/>
      <c r="C3" s="21"/>
      <c r="D3" s="21"/>
      <c r="E3" s="21"/>
      <c r="F3" s="21"/>
      <c r="G3" s="21"/>
      <c r="H3" s="30"/>
      <c r="I3" s="30"/>
      <c r="J3" s="30"/>
      <c r="K3" s="30"/>
      <c r="L3" s="21"/>
      <c r="M3" s="26"/>
    </row>
    <row r="4" spans="2:15" s="151" customFormat="1" ht="18" customHeight="1" x14ac:dyDescent="0.3">
      <c r="B4" s="175"/>
      <c r="C4" s="87" t="s">
        <v>75</v>
      </c>
      <c r="D4" s="149"/>
      <c r="E4" s="149"/>
      <c r="F4" s="149"/>
      <c r="G4" s="149"/>
      <c r="H4" s="176"/>
      <c r="I4" s="176"/>
      <c r="J4" s="176"/>
      <c r="K4" s="176"/>
      <c r="L4" s="149"/>
      <c r="M4" s="177"/>
    </row>
    <row r="5" spans="2:15" ht="12.75" customHeight="1" x14ac:dyDescent="0.2">
      <c r="B5" s="22"/>
      <c r="C5" s="25"/>
      <c r="D5" s="21"/>
      <c r="E5" s="21"/>
      <c r="F5" s="21"/>
      <c r="G5" s="21"/>
      <c r="H5" s="30"/>
      <c r="I5" s="30"/>
      <c r="J5" s="30"/>
      <c r="K5" s="30"/>
      <c r="L5" s="21"/>
      <c r="M5" s="26"/>
    </row>
    <row r="6" spans="2:15" ht="12.75" customHeight="1" x14ac:dyDescent="0.2">
      <c r="B6" s="22"/>
      <c r="C6" s="21"/>
      <c r="D6" s="25"/>
      <c r="E6" s="21"/>
      <c r="F6" s="21"/>
      <c r="G6" s="21"/>
      <c r="H6" s="699"/>
      <c r="I6" s="699"/>
      <c r="J6" s="699"/>
      <c r="K6" s="699"/>
      <c r="L6" s="25"/>
      <c r="M6" s="26"/>
    </row>
    <row r="7" spans="2:15" ht="12.75" customHeight="1" x14ac:dyDescent="0.2">
      <c r="B7" s="22"/>
      <c r="C7" s="21"/>
      <c r="D7" s="25"/>
      <c r="E7" s="21"/>
      <c r="F7" s="21"/>
      <c r="G7" s="21"/>
      <c r="H7" s="185"/>
      <c r="I7" s="185"/>
      <c r="J7" s="185"/>
      <c r="K7" s="185"/>
      <c r="L7" s="25"/>
      <c r="M7" s="26"/>
    </row>
    <row r="8" spans="2:15" s="42" customFormat="1" ht="12.75" customHeight="1" x14ac:dyDescent="0.2">
      <c r="B8" s="178"/>
      <c r="C8" s="28"/>
      <c r="D8" s="28"/>
      <c r="E8" s="28"/>
      <c r="F8" s="28"/>
      <c r="G8" s="28"/>
      <c r="H8" s="531">
        <f>tab!E2</f>
        <v>2016</v>
      </c>
      <c r="I8" s="531">
        <f>H8+1</f>
        <v>2017</v>
      </c>
      <c r="J8" s="531">
        <f>I8+1</f>
        <v>2018</v>
      </c>
      <c r="K8" s="531">
        <f>J8+1</f>
        <v>2019</v>
      </c>
      <c r="L8" s="28"/>
      <c r="M8" s="179"/>
    </row>
    <row r="9" spans="2:15" ht="12.75" customHeight="1" x14ac:dyDescent="0.2">
      <c r="B9" s="22"/>
      <c r="C9" s="21"/>
      <c r="D9" s="21"/>
      <c r="E9" s="21"/>
      <c r="F9" s="21"/>
      <c r="G9" s="21"/>
      <c r="H9" s="532"/>
      <c r="I9" s="532"/>
      <c r="J9" s="532"/>
      <c r="K9" s="532"/>
      <c r="L9" s="21"/>
      <c r="M9" s="26"/>
    </row>
    <row r="10" spans="2:15" ht="12.75" customHeight="1" x14ac:dyDescent="0.2">
      <c r="B10" s="22"/>
      <c r="C10" s="46"/>
      <c r="D10" s="239"/>
      <c r="E10" s="201"/>
      <c r="F10" s="201"/>
      <c r="G10" s="201"/>
      <c r="H10" s="240"/>
      <c r="I10" s="241"/>
      <c r="J10" s="241"/>
      <c r="K10" s="201"/>
      <c r="L10" s="242"/>
      <c r="M10" s="26"/>
    </row>
    <row r="11" spans="2:15" ht="12.75" customHeight="1" x14ac:dyDescent="0.2">
      <c r="B11" s="22"/>
      <c r="C11" s="50"/>
      <c r="D11" s="529" t="s">
        <v>169</v>
      </c>
      <c r="E11" s="53"/>
      <c r="F11" s="53"/>
      <c r="G11" s="53"/>
      <c r="H11" s="205"/>
      <c r="I11" s="205"/>
      <c r="J11" s="205"/>
      <c r="K11" s="205"/>
      <c r="L11" s="216"/>
      <c r="M11" s="26"/>
    </row>
    <row r="12" spans="2:15" ht="12.75" customHeight="1" x14ac:dyDescent="0.2">
      <c r="B12" s="22"/>
      <c r="C12" s="50"/>
      <c r="D12" s="243"/>
      <c r="E12" s="53"/>
      <c r="F12" s="53"/>
      <c r="G12" s="53"/>
      <c r="H12" s="205"/>
      <c r="I12" s="205"/>
      <c r="J12" s="205"/>
      <c r="K12" s="205"/>
      <c r="L12" s="216"/>
      <c r="M12" s="26"/>
      <c r="O12" s="153"/>
    </row>
    <row r="13" spans="2:15" ht="12.75" customHeight="1" x14ac:dyDescent="0.2">
      <c r="B13" s="22"/>
      <c r="C13" s="50"/>
      <c r="D13" s="243" t="s">
        <v>170</v>
      </c>
      <c r="E13" s="53"/>
      <c r="F13" s="53"/>
      <c r="G13" s="53"/>
      <c r="H13" s="205"/>
      <c r="I13" s="205"/>
      <c r="J13" s="205"/>
      <c r="K13" s="205"/>
      <c r="L13" s="216"/>
      <c r="M13" s="26"/>
      <c r="O13" s="153"/>
    </row>
    <row r="14" spans="2:15" ht="12.75" customHeight="1" x14ac:dyDescent="0.2">
      <c r="B14" s="22"/>
      <c r="C14" s="50"/>
      <c r="D14" s="51" t="s">
        <v>123</v>
      </c>
      <c r="E14" s="53"/>
      <c r="F14" s="53"/>
      <c r="G14" s="53"/>
      <c r="H14" s="521">
        <f>'1'!F71+'2'!F71+'3'!F71+'4'!F71+'5'!F71+'6'!F71+'7'!F71+'8'!F71+'9'!F71+'10'!F71+'11'!F71+'12'!F71+'13'!F71+'14'!F71+'15'!F71+'16'!F71+'17'!F71+'18'!F71+'19'!F71+'20'!F71+'21'!F71+'22'!F71+'23'!F71+'24'!F71+'25'!F71+'26'!F71+'27'!F71+'28'!F71+'29'!F71+'30'!F71+'31'!F71+'32'!F71+'33'!F71+'34'!F71+'35'!F71+'36'!F71+'37'!F71+'38'!F71+'39'!F71+'40'!F71+'41'!F71+'42'!F71+'43'!F71+'44'!F71+'45'!F71+'46'!F71+'47'!F71+'48'!F71+'49'!F71+'50'!F71</f>
        <v>0</v>
      </c>
      <c r="I14" s="521">
        <f>'1'!G71+'2'!G71+'3'!G71+'4'!G71+'5'!G71+'6'!G71+'7'!G71+'8'!G71+'9'!G71+'10'!G71+'11'!G71+'12'!G71+'13'!G71+'14'!G71+'15'!G71+'16'!G71+'17'!G71+'18'!G71+'19'!G71+'20'!G71+'21'!G71+'22'!G71+'23'!G71+'24'!G71+'25'!G71+'26'!G71+'27'!G71+'28'!G71+'29'!G71+'30'!G71+'31'!G71+'32'!G71+'33'!G71+'34'!G71+'35'!G71+'36'!G71+'37'!G71+'38'!G71+'39'!G71+'40'!G71+'41'!G71+'42'!G71+'43'!G71+'44'!G71+'45'!G71+'46'!G71+'47'!G71+'48'!G71+'49'!G71+'50'!G71</f>
        <v>0</v>
      </c>
      <c r="J14" s="521">
        <f>'1'!H71+'2'!H71+'3'!H71+'4'!H71+'5'!H71+'6'!H71+'7'!H71+'8'!H71+'9'!H71+'10'!H71+'11'!H71+'12'!H71+'13'!H71+'14'!H71+'15'!H71+'16'!H71+'17'!H71+'18'!H71+'19'!H71+'20'!H71+'21'!H71+'22'!H71+'23'!H71+'24'!H71+'25'!H71+'26'!H71+'27'!H71+'28'!H71+'29'!H71+'30'!H71+'31'!H71+'32'!H71+'33'!H71+'34'!H71+'35'!H71+'36'!H71+'37'!H71+'38'!H71+'39'!H71+'40'!H71+'41'!H71+'42'!H71+'43'!H71+'44'!H71+'45'!H71+'46'!H71+'47'!H71+'48'!H71+'49'!H71+'50'!H71</f>
        <v>0</v>
      </c>
      <c r="K14" s="521">
        <f>'1'!I71+'2'!I71+'3'!I71+'4'!I71+'5'!I71+'6'!I71+'7'!I71+'8'!I71+'9'!I71+'10'!I71+'11'!I71+'12'!I71+'13'!I71+'14'!I71+'15'!I71+'16'!I71+'17'!I71+'18'!I71+'19'!I71+'20'!I71+'21'!I71+'22'!I71+'23'!I71+'24'!I71+'25'!I71+'26'!I71+'27'!I71+'28'!I71+'29'!I71+'30'!I71+'31'!I71+'32'!I71+'33'!I71+'34'!I71+'35'!I71+'36'!I71+'37'!I71+'38'!I71+'39'!I71+'40'!I71+'41'!I71+'42'!I71+'43'!I71+'44'!I71+'45'!I71+'46'!I71+'47'!I71+'48'!I71+'49'!I71+'50'!I71</f>
        <v>0</v>
      </c>
      <c r="L14" s="216"/>
      <c r="M14" s="26"/>
    </row>
    <row r="15" spans="2:15" ht="12.75" customHeight="1" x14ac:dyDescent="0.2">
      <c r="B15" s="22"/>
      <c r="C15" s="50"/>
      <c r="D15" s="51" t="s">
        <v>145</v>
      </c>
      <c r="E15" s="53"/>
      <c r="F15" s="53"/>
      <c r="G15" s="53"/>
      <c r="H15" s="521">
        <f>'1'!F72+'2'!F72+'3'!F72+'4'!F72+'5'!F72+'6'!F72+'7'!F72+'8'!F72+'9'!F72+'10'!F72+'11'!F72+'12'!F72+'13'!F72+'14'!F72+'15'!F72+'16'!F72+'17'!F72+'18'!F72+'19'!F72+'20'!F72+'21'!F72+'22'!F72+'23'!F72+'24'!F72+'25'!F72+'26'!F72+'27'!F72+'28'!F72+'29'!F72+'30'!F72+'31'!F72+'32'!F72+'33'!F72+'34'!F72+'35'!F72+'36'!F72+'37'!F72+'38'!F72+'39'!F72+'40'!F72+'41'!F72+'42'!F72+'43'!F72+'44'!F72+'45'!F72+'46'!F72+'47'!F72+'48'!F72+'49'!F72+'50'!F72</f>
        <v>0</v>
      </c>
      <c r="I15" s="521">
        <f>'1'!G72+'2'!G72+'3'!G72+'4'!G72+'5'!G72+'6'!G72+'7'!G72+'8'!G72+'9'!G72+'10'!G72+'11'!G72+'12'!G72+'13'!G72+'14'!G72+'15'!G72+'16'!G72+'17'!G72+'18'!G72+'19'!G72+'20'!G72+'21'!G72+'22'!G72+'23'!G72+'24'!G72+'25'!G72+'26'!G72+'27'!G72+'28'!G72+'29'!G72+'30'!G72+'31'!G72+'32'!G72+'33'!G72+'34'!G72+'35'!G72+'36'!G72+'37'!G72+'38'!G72+'39'!G72+'40'!G72+'41'!G72+'42'!G72+'43'!G72+'44'!G72+'45'!G72+'46'!G72+'47'!G72+'48'!G72+'49'!G72+'50'!G72</f>
        <v>0</v>
      </c>
      <c r="J15" s="521">
        <f>'1'!H72+'2'!H72+'3'!H72+'4'!H72+'5'!H72+'6'!H72+'7'!H72+'8'!H72+'9'!H72+'10'!H72+'11'!H72+'12'!H72+'13'!H72+'14'!H72+'15'!H72+'16'!H72+'17'!H72+'18'!H72+'19'!H72+'20'!H72+'21'!H72+'22'!H72+'23'!H72+'24'!H72+'25'!H72+'26'!H72+'27'!H72+'28'!H72+'29'!H72+'30'!H72+'31'!H72+'32'!H72+'33'!H72+'34'!H72+'35'!H72+'36'!H72+'37'!H72+'38'!H72+'39'!H72+'40'!H72+'41'!H72+'42'!H72+'43'!H72+'44'!H72+'45'!H72+'46'!H72+'47'!H72+'48'!H72+'49'!H72+'50'!H72</f>
        <v>0</v>
      </c>
      <c r="K15" s="521">
        <f>'1'!I72+'2'!I72+'3'!I72+'4'!I72+'5'!I72+'6'!I72+'7'!I72+'8'!I72+'9'!I72+'10'!I72+'11'!I72+'12'!I72+'13'!I72+'14'!I72+'15'!I72+'16'!I72+'17'!I72+'18'!I72+'19'!I72+'20'!I72+'21'!I72+'22'!I72+'23'!I72+'24'!I72+'25'!I72+'26'!I72+'27'!I72+'28'!I72+'29'!I72+'30'!I72+'31'!I72+'32'!I72+'33'!I72+'34'!I72+'35'!I72+'36'!I72+'37'!I72+'38'!I72+'39'!I72+'40'!I72+'41'!I72+'42'!I72+'43'!I72+'44'!I72+'45'!I72+'46'!I72+'47'!I72+'48'!I72+'49'!I72+'50'!I72</f>
        <v>0</v>
      </c>
      <c r="L15" s="216"/>
      <c r="M15" s="26"/>
    </row>
    <row r="16" spans="2:15" ht="12.75" customHeight="1" x14ac:dyDescent="0.2">
      <c r="B16" s="22"/>
      <c r="C16" s="50"/>
      <c r="D16" s="51" t="s">
        <v>124</v>
      </c>
      <c r="E16" s="53"/>
      <c r="F16" s="53"/>
      <c r="G16" s="53"/>
      <c r="H16" s="521">
        <f>'1'!F73+'2'!F73+'3'!F73+'4'!F73+'5'!F73+'6'!F73+'7'!F73+'8'!F73+'9'!F73+'10'!F73+'11'!F73+'12'!F73+'13'!F73+'14'!F73+'15'!F73+'16'!F73+'17'!F73+'18'!F73+'19'!F73+'20'!F73+'21'!F73+'22'!F73+'23'!F73+'24'!F73+'25'!F73+'26'!F73+'27'!F73+'28'!F73+'29'!F73+'30'!F73+'31'!F73+'32'!F73+'33'!F73+'34'!F73+'35'!F73+'36'!F73+'37'!F73+'38'!F73+'39'!F73+'40'!F73+'41'!F73+'42'!F73+'43'!F73+'44'!F73+'45'!F73+'46'!F73+'47'!F73+'48'!F73+'49'!F73+'50'!F73</f>
        <v>0</v>
      </c>
      <c r="I16" s="521">
        <f>'1'!G73+'2'!G73+'3'!G73+'4'!G73+'5'!G73+'6'!G73+'7'!G73+'8'!G73+'9'!G73+'10'!G73+'11'!G73+'12'!G73+'13'!G73+'14'!G73+'15'!G73+'16'!G73+'17'!G73+'18'!G73+'19'!G73+'20'!G73+'21'!G73+'22'!G73+'23'!G73+'24'!G73+'25'!G73+'26'!G73+'27'!G73+'28'!G73+'29'!G73+'30'!G73+'31'!G73+'32'!G73+'33'!G73+'34'!G73+'35'!G73+'36'!G73+'37'!G73+'38'!G73+'39'!G73+'40'!G73+'41'!G73+'42'!G73+'43'!G73+'44'!G73+'45'!G73+'46'!G73+'47'!G73+'48'!G73+'49'!G73+'50'!G73</f>
        <v>0</v>
      </c>
      <c r="J16" s="521">
        <f>'1'!H73+'2'!H73+'3'!H73+'4'!H73+'5'!H73+'6'!H73+'7'!H73+'8'!H73+'9'!H73+'10'!H73+'11'!H73+'12'!H73+'13'!H73+'14'!H73+'15'!H73+'16'!H73+'17'!H73+'18'!H73+'19'!H73+'20'!H73+'21'!H73+'22'!H73+'23'!H73+'24'!H73+'25'!H73+'26'!H73+'27'!H73+'28'!H73+'29'!H73+'30'!H73+'31'!H73+'32'!H73+'33'!H73+'34'!H73+'35'!H73+'36'!H73+'37'!H73+'38'!H73+'39'!H73+'40'!H73+'41'!H73+'42'!H73+'43'!H73+'44'!H73+'45'!H73+'46'!H73+'47'!H73+'48'!H73+'49'!H73+'50'!H73</f>
        <v>0</v>
      </c>
      <c r="K16" s="521">
        <f>'1'!I73+'2'!I73+'3'!I73+'4'!I73+'5'!I73+'6'!I73+'7'!I73+'8'!I73+'9'!I73+'10'!I73+'11'!I73+'12'!I73+'13'!I73+'14'!I73+'15'!I73+'16'!I73+'17'!I73+'18'!I73+'19'!I73+'20'!I73+'21'!I73+'22'!I73+'23'!I73+'24'!I73+'25'!I73+'26'!I73+'27'!I73+'28'!I73+'29'!I73+'30'!I73+'31'!I73+'32'!I73+'33'!I73+'34'!I73+'35'!I73+'36'!I73+'37'!I73+'38'!I73+'39'!I73+'40'!I73+'41'!I73+'42'!I73+'43'!I73+'44'!I73+'45'!I73+'46'!I73+'47'!I73+'48'!I73+'49'!I73+'50'!I73</f>
        <v>0</v>
      </c>
      <c r="L16" s="216"/>
      <c r="M16" s="26"/>
    </row>
    <row r="17" spans="2:13" ht="12.75" customHeight="1" x14ac:dyDescent="0.2">
      <c r="B17" s="22"/>
      <c r="C17" s="50"/>
      <c r="D17" s="51"/>
      <c r="E17" s="53"/>
      <c r="F17" s="53"/>
      <c r="G17" s="53"/>
      <c r="H17" s="235"/>
      <c r="I17" s="235"/>
      <c r="J17" s="235"/>
      <c r="K17" s="235"/>
      <c r="L17" s="216"/>
      <c r="M17" s="26"/>
    </row>
    <row r="18" spans="2:13" ht="12.75" customHeight="1" x14ac:dyDescent="0.2">
      <c r="B18" s="22"/>
      <c r="C18" s="50"/>
      <c r="D18" s="243" t="s">
        <v>121</v>
      </c>
      <c r="E18" s="53"/>
      <c r="F18" s="53"/>
      <c r="G18" s="53"/>
      <c r="H18" s="235"/>
      <c r="I18" s="235"/>
      <c r="J18" s="235"/>
      <c r="K18" s="235"/>
      <c r="L18" s="216"/>
      <c r="M18" s="26"/>
    </row>
    <row r="19" spans="2:13" ht="12.75" customHeight="1" x14ac:dyDescent="0.2">
      <c r="B19" s="22"/>
      <c r="C19" s="50"/>
      <c r="D19" s="132" t="s">
        <v>273</v>
      </c>
      <c r="E19" s="53"/>
      <c r="F19" s="53"/>
      <c r="G19" s="53"/>
      <c r="H19" s="64">
        <v>0</v>
      </c>
      <c r="I19" s="64">
        <f t="shared" ref="I19:K21" si="0">H19</f>
        <v>0</v>
      </c>
      <c r="J19" s="64">
        <f t="shared" si="0"/>
        <v>0</v>
      </c>
      <c r="K19" s="64">
        <f t="shared" si="0"/>
        <v>0</v>
      </c>
      <c r="L19" s="216"/>
      <c r="M19" s="26"/>
    </row>
    <row r="20" spans="2:13" ht="12.75" customHeight="1" x14ac:dyDescent="0.2">
      <c r="B20" s="22"/>
      <c r="C20" s="50"/>
      <c r="D20" s="132" t="s">
        <v>282</v>
      </c>
      <c r="E20" s="53"/>
      <c r="F20" s="53"/>
      <c r="G20" s="53"/>
      <c r="H20" s="64">
        <v>0</v>
      </c>
      <c r="I20" s="64">
        <f>H20</f>
        <v>0</v>
      </c>
      <c r="J20" s="64">
        <f>I20</f>
        <v>0</v>
      </c>
      <c r="K20" s="64">
        <f>J20</f>
        <v>0</v>
      </c>
      <c r="L20" s="216"/>
      <c r="M20" s="26"/>
    </row>
    <row r="21" spans="2:13" ht="12.75" customHeight="1" x14ac:dyDescent="0.2">
      <c r="B21" s="22"/>
      <c r="C21" s="50"/>
      <c r="D21" s="396"/>
      <c r="E21" s="53"/>
      <c r="F21" s="53"/>
      <c r="G21" s="53"/>
      <c r="H21" s="64">
        <v>0</v>
      </c>
      <c r="I21" s="64">
        <f t="shared" si="0"/>
        <v>0</v>
      </c>
      <c r="J21" s="64">
        <f t="shared" si="0"/>
        <v>0</v>
      </c>
      <c r="K21" s="64">
        <f t="shared" si="0"/>
        <v>0</v>
      </c>
      <c r="L21" s="216"/>
      <c r="M21" s="26"/>
    </row>
    <row r="22" spans="2:13" ht="12.75" customHeight="1" x14ac:dyDescent="0.2">
      <c r="B22" s="22"/>
      <c r="C22" s="50"/>
      <c r="D22" s="396"/>
      <c r="E22" s="53"/>
      <c r="F22" s="53"/>
      <c r="G22" s="53"/>
      <c r="H22" s="64">
        <v>0</v>
      </c>
      <c r="I22" s="64">
        <f t="shared" ref="I22:I24" si="1">H22</f>
        <v>0</v>
      </c>
      <c r="J22" s="64">
        <f t="shared" ref="J22:J24" si="2">I22</f>
        <v>0</v>
      </c>
      <c r="K22" s="64">
        <f t="shared" ref="K22:K24" si="3">J22</f>
        <v>0</v>
      </c>
      <c r="L22" s="216"/>
      <c r="M22" s="26"/>
    </row>
    <row r="23" spans="2:13" ht="12.75" customHeight="1" x14ac:dyDescent="0.2">
      <c r="B23" s="22"/>
      <c r="C23" s="50"/>
      <c r="D23" s="396"/>
      <c r="E23" s="53"/>
      <c r="F23" s="53"/>
      <c r="G23" s="53"/>
      <c r="H23" s="64">
        <v>0</v>
      </c>
      <c r="I23" s="64">
        <f t="shared" si="1"/>
        <v>0</v>
      </c>
      <c r="J23" s="64">
        <f t="shared" si="2"/>
        <v>0</v>
      </c>
      <c r="K23" s="64">
        <f t="shared" si="3"/>
        <v>0</v>
      </c>
      <c r="L23" s="216"/>
      <c r="M23" s="26"/>
    </row>
    <row r="24" spans="2:13" ht="12.75" customHeight="1" x14ac:dyDescent="0.2">
      <c r="B24" s="22"/>
      <c r="C24" s="50"/>
      <c r="D24" s="396"/>
      <c r="E24" s="53"/>
      <c r="F24" s="53"/>
      <c r="G24" s="53"/>
      <c r="H24" s="64">
        <v>0</v>
      </c>
      <c r="I24" s="64">
        <f t="shared" si="1"/>
        <v>0</v>
      </c>
      <c r="J24" s="64">
        <f t="shared" si="2"/>
        <v>0</v>
      </c>
      <c r="K24" s="64">
        <f t="shared" si="3"/>
        <v>0</v>
      </c>
      <c r="L24" s="216"/>
      <c r="M24" s="26"/>
    </row>
    <row r="25" spans="2:13" ht="12.75" customHeight="1" x14ac:dyDescent="0.2">
      <c r="B25" s="22"/>
      <c r="C25" s="50"/>
      <c r="D25" s="51"/>
      <c r="E25" s="53"/>
      <c r="F25" s="53"/>
      <c r="G25" s="53"/>
      <c r="H25" s="235"/>
      <c r="I25" s="235"/>
      <c r="J25" s="235"/>
      <c r="K25" s="235"/>
      <c r="L25" s="216"/>
      <c r="M25" s="26"/>
    </row>
    <row r="26" spans="2:13" ht="12.75" customHeight="1" x14ac:dyDescent="0.2">
      <c r="B26" s="22"/>
      <c r="C26" s="50"/>
      <c r="D26" s="213" t="s">
        <v>40</v>
      </c>
      <c r="E26" s="53"/>
      <c r="F26" s="53"/>
      <c r="G26" s="53"/>
      <c r="H26" s="525">
        <f>SUM(H14:H24)</f>
        <v>0</v>
      </c>
      <c r="I26" s="525">
        <f>SUM(I14:I24)</f>
        <v>0</v>
      </c>
      <c r="J26" s="525">
        <f>SUM(J14:J24)</f>
        <v>0</v>
      </c>
      <c r="K26" s="525">
        <f>SUM(K14:K24)</f>
        <v>0</v>
      </c>
      <c r="L26" s="216"/>
      <c r="M26" s="26"/>
    </row>
    <row r="27" spans="2:13" ht="12.75" customHeight="1" x14ac:dyDescent="0.2">
      <c r="B27" s="22"/>
      <c r="C27" s="59"/>
      <c r="D27" s="385"/>
      <c r="E27" s="60"/>
      <c r="F27" s="60"/>
      <c r="G27" s="60"/>
      <c r="H27" s="386"/>
      <c r="I27" s="386"/>
      <c r="J27" s="386"/>
      <c r="K27" s="386"/>
      <c r="L27" s="61"/>
      <c r="M27" s="26"/>
    </row>
    <row r="28" spans="2:13" ht="12.75" customHeight="1" x14ac:dyDescent="0.2">
      <c r="B28" s="22"/>
      <c r="C28" s="21"/>
      <c r="D28" s="389"/>
      <c r="E28" s="21"/>
      <c r="F28" s="21"/>
      <c r="G28" s="21"/>
      <c r="H28" s="390"/>
      <c r="I28" s="390"/>
      <c r="J28" s="390"/>
      <c r="K28" s="390"/>
      <c r="L28" s="21"/>
      <c r="M28" s="26"/>
    </row>
    <row r="29" spans="2:13" ht="12.75" customHeight="1" x14ac:dyDescent="0.2">
      <c r="B29" s="22"/>
      <c r="C29" s="46"/>
      <c r="D29" s="387"/>
      <c r="E29" s="201"/>
      <c r="F29" s="201"/>
      <c r="G29" s="201"/>
      <c r="H29" s="388"/>
      <c r="I29" s="388"/>
      <c r="J29" s="388"/>
      <c r="K29" s="388"/>
      <c r="L29" s="242"/>
      <c r="M29" s="26"/>
    </row>
    <row r="30" spans="2:13" ht="12.75" customHeight="1" x14ac:dyDescent="0.2">
      <c r="B30" s="22"/>
      <c r="C30" s="50"/>
      <c r="D30" s="530" t="s">
        <v>132</v>
      </c>
      <c r="E30" s="53"/>
      <c r="F30" s="53"/>
      <c r="G30" s="53"/>
      <c r="H30" s="236"/>
      <c r="I30" s="236"/>
      <c r="J30" s="236"/>
      <c r="K30" s="236"/>
      <c r="L30" s="216"/>
      <c r="M30" s="26"/>
    </row>
    <row r="31" spans="2:13" ht="12.75" customHeight="1" x14ac:dyDescent="0.2">
      <c r="B31" s="22"/>
      <c r="C31" s="50"/>
      <c r="D31" s="245"/>
      <c r="E31" s="53"/>
      <c r="F31" s="53"/>
      <c r="G31" s="53"/>
      <c r="H31" s="236"/>
      <c r="I31" s="236"/>
      <c r="J31" s="236"/>
      <c r="K31" s="236"/>
      <c r="L31" s="216"/>
      <c r="M31" s="26"/>
    </row>
    <row r="32" spans="2:13" ht="12.75" customHeight="1" x14ac:dyDescent="0.2">
      <c r="B32" s="22"/>
      <c r="C32" s="50"/>
      <c r="D32" s="394"/>
      <c r="E32" s="211"/>
      <c r="F32" s="211"/>
      <c r="G32" s="211"/>
      <c r="H32" s="64">
        <v>0</v>
      </c>
      <c r="I32" s="64">
        <f t="shared" ref="I32:K35" si="4">H32</f>
        <v>0</v>
      </c>
      <c r="J32" s="64">
        <f t="shared" si="4"/>
        <v>0</v>
      </c>
      <c r="K32" s="64">
        <f t="shared" si="4"/>
        <v>0</v>
      </c>
      <c r="L32" s="216"/>
      <c r="M32" s="26"/>
    </row>
    <row r="33" spans="2:26" ht="12.75" customHeight="1" x14ac:dyDescent="0.2">
      <c r="B33" s="22"/>
      <c r="C33" s="50"/>
      <c r="D33" s="394"/>
      <c r="E33" s="211"/>
      <c r="F33" s="211"/>
      <c r="G33" s="211"/>
      <c r="H33" s="64">
        <v>0</v>
      </c>
      <c r="I33" s="64">
        <f t="shared" ref="I33:K34" si="5">H33</f>
        <v>0</v>
      </c>
      <c r="J33" s="64">
        <f t="shared" si="5"/>
        <v>0</v>
      </c>
      <c r="K33" s="64">
        <f t="shared" si="5"/>
        <v>0</v>
      </c>
      <c r="L33" s="216"/>
      <c r="M33" s="26"/>
    </row>
    <row r="34" spans="2:26" ht="12.75" customHeight="1" x14ac:dyDescent="0.2">
      <c r="B34" s="22"/>
      <c r="C34" s="50"/>
      <c r="D34" s="394"/>
      <c r="E34" s="211"/>
      <c r="F34" s="211"/>
      <c r="G34" s="211"/>
      <c r="H34" s="64">
        <v>0</v>
      </c>
      <c r="I34" s="64">
        <f t="shared" si="5"/>
        <v>0</v>
      </c>
      <c r="J34" s="64">
        <f t="shared" si="5"/>
        <v>0</v>
      </c>
      <c r="K34" s="64">
        <f t="shared" si="5"/>
        <v>0</v>
      </c>
      <c r="L34" s="216"/>
      <c r="M34" s="26"/>
    </row>
    <row r="35" spans="2:26" ht="12.75" customHeight="1" x14ac:dyDescent="0.2">
      <c r="B35" s="22"/>
      <c r="C35" s="50"/>
      <c r="D35" s="394"/>
      <c r="E35" s="211"/>
      <c r="F35" s="211"/>
      <c r="G35" s="211"/>
      <c r="H35" s="64">
        <v>0</v>
      </c>
      <c r="I35" s="64">
        <f t="shared" si="4"/>
        <v>0</v>
      </c>
      <c r="J35" s="64">
        <f t="shared" si="4"/>
        <v>0</v>
      </c>
      <c r="K35" s="64">
        <f t="shared" si="4"/>
        <v>0</v>
      </c>
      <c r="L35" s="216"/>
      <c r="M35" s="26"/>
    </row>
    <row r="36" spans="2:26" ht="12.75" customHeight="1" x14ac:dyDescent="0.2">
      <c r="B36" s="22"/>
      <c r="C36" s="50"/>
      <c r="D36" s="394"/>
      <c r="E36" s="53"/>
      <c r="F36" s="53"/>
      <c r="G36" s="53"/>
      <c r="H36" s="64">
        <v>0</v>
      </c>
      <c r="I36" s="64">
        <f>H36</f>
        <v>0</v>
      </c>
      <c r="J36" s="64">
        <f>I36</f>
        <v>0</v>
      </c>
      <c r="K36" s="64">
        <f>J36</f>
        <v>0</v>
      </c>
      <c r="L36" s="216"/>
      <c r="M36" s="26"/>
    </row>
    <row r="37" spans="2:26" ht="12.75" customHeight="1" x14ac:dyDescent="0.2">
      <c r="B37" s="22"/>
      <c r="C37" s="50"/>
      <c r="D37" s="51"/>
      <c r="E37" s="53"/>
      <c r="F37" s="53"/>
      <c r="G37" s="53"/>
      <c r="H37" s="246"/>
      <c r="I37" s="246"/>
      <c r="J37" s="246"/>
      <c r="K37" s="246"/>
      <c r="L37" s="216"/>
      <c r="M37" s="26"/>
    </row>
    <row r="38" spans="2:26" ht="12.75" customHeight="1" x14ac:dyDescent="0.2">
      <c r="B38" s="22"/>
      <c r="C38" s="50"/>
      <c r="D38" s="213" t="s">
        <v>40</v>
      </c>
      <c r="E38" s="53"/>
      <c r="F38" s="53"/>
      <c r="G38" s="53"/>
      <c r="H38" s="524">
        <f>SUM(H32:H36)</f>
        <v>0</v>
      </c>
      <c r="I38" s="524">
        <f>SUM(I32:I36)</f>
        <v>0</v>
      </c>
      <c r="J38" s="524">
        <f>SUM(J32:J36)</f>
        <v>0</v>
      </c>
      <c r="K38" s="524">
        <f>SUM(K32:K36)</f>
        <v>0</v>
      </c>
      <c r="L38" s="216"/>
      <c r="M38" s="26"/>
    </row>
    <row r="39" spans="2:26" ht="12.75" customHeight="1" x14ac:dyDescent="0.2">
      <c r="B39" s="22"/>
      <c r="C39" s="50"/>
      <c r="D39" s="51"/>
      <c r="E39" s="53"/>
      <c r="F39" s="53"/>
      <c r="G39" s="53"/>
      <c r="H39" s="246"/>
      <c r="I39" s="246"/>
      <c r="J39" s="246"/>
      <c r="K39" s="246"/>
      <c r="L39" s="216"/>
      <c r="M39" s="26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2:26" ht="12.75" customHeight="1" x14ac:dyDescent="0.2">
      <c r="B40" s="22"/>
      <c r="C40" s="21"/>
      <c r="D40" s="389"/>
      <c r="E40" s="21"/>
      <c r="F40" s="21"/>
      <c r="G40" s="21"/>
      <c r="H40" s="390"/>
      <c r="I40" s="390"/>
      <c r="J40" s="390"/>
      <c r="K40" s="390"/>
      <c r="L40" s="21"/>
      <c r="M40" s="26"/>
    </row>
    <row r="41" spans="2:26" ht="12.75" customHeight="1" x14ac:dyDescent="0.2">
      <c r="B41" s="22"/>
      <c r="C41" s="50"/>
      <c r="D41" s="51"/>
      <c r="E41" s="53"/>
      <c r="F41" s="53"/>
      <c r="G41" s="53"/>
      <c r="H41" s="246"/>
      <c r="I41" s="246"/>
      <c r="J41" s="246"/>
      <c r="K41" s="246"/>
      <c r="L41" s="216"/>
      <c r="M41" s="26"/>
    </row>
    <row r="42" spans="2:26" ht="12.75" customHeight="1" x14ac:dyDescent="0.2">
      <c r="B42" s="22"/>
      <c r="C42" s="50"/>
      <c r="D42" s="530" t="s">
        <v>2</v>
      </c>
      <c r="E42" s="213"/>
      <c r="F42" s="213"/>
      <c r="G42" s="213"/>
      <c r="H42" s="247"/>
      <c r="I42" s="247"/>
      <c r="J42" s="247"/>
      <c r="K42" s="247"/>
      <c r="L42" s="216"/>
      <c r="M42" s="26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</row>
    <row r="43" spans="2:26" ht="12.75" customHeight="1" x14ac:dyDescent="0.2">
      <c r="B43" s="22"/>
      <c r="C43" s="50"/>
      <c r="D43" s="248"/>
      <c r="E43" s="213"/>
      <c r="F43" s="213"/>
      <c r="G43" s="213"/>
      <c r="H43" s="247"/>
      <c r="I43" s="247"/>
      <c r="J43" s="247"/>
      <c r="K43" s="247"/>
      <c r="L43" s="216"/>
      <c r="M43" s="26"/>
    </row>
    <row r="44" spans="2:26" ht="12.75" customHeight="1" x14ac:dyDescent="0.2">
      <c r="B44" s="22"/>
      <c r="C44" s="50"/>
      <c r="D44" s="51" t="s">
        <v>138</v>
      </c>
      <c r="E44" s="53"/>
      <c r="F44" s="53"/>
      <c r="G44" s="53"/>
      <c r="H44" s="64">
        <v>0</v>
      </c>
      <c r="I44" s="64">
        <f t="shared" ref="I44:I51" si="6">H44</f>
        <v>0</v>
      </c>
      <c r="J44" s="64">
        <f t="shared" ref="J44:K51" si="7">I44</f>
        <v>0</v>
      </c>
      <c r="K44" s="64">
        <f t="shared" si="7"/>
        <v>0</v>
      </c>
      <c r="L44" s="216"/>
      <c r="M44" s="26"/>
    </row>
    <row r="45" spans="2:26" ht="12.75" customHeight="1" x14ac:dyDescent="0.2">
      <c r="B45" s="22"/>
      <c r="C45" s="50"/>
      <c r="D45" s="53" t="s">
        <v>139</v>
      </c>
      <c r="E45" s="53"/>
      <c r="F45" s="53"/>
      <c r="G45" s="53"/>
      <c r="H45" s="64">
        <v>0</v>
      </c>
      <c r="I45" s="64">
        <f t="shared" si="6"/>
        <v>0</v>
      </c>
      <c r="J45" s="64">
        <f t="shared" si="7"/>
        <v>0</v>
      </c>
      <c r="K45" s="64">
        <f t="shared" si="7"/>
        <v>0</v>
      </c>
      <c r="L45" s="216"/>
      <c r="M45" s="26"/>
    </row>
    <row r="46" spans="2:26" ht="12.75" customHeight="1" x14ac:dyDescent="0.2">
      <c r="B46" s="22"/>
      <c r="C46" s="50"/>
      <c r="D46" s="53" t="s">
        <v>171</v>
      </c>
      <c r="E46" s="53"/>
      <c r="F46" s="53"/>
      <c r="G46" s="53"/>
      <c r="H46" s="64">
        <v>0</v>
      </c>
      <c r="I46" s="64">
        <f t="shared" si="6"/>
        <v>0</v>
      </c>
      <c r="J46" s="64">
        <f t="shared" si="7"/>
        <v>0</v>
      </c>
      <c r="K46" s="64">
        <f t="shared" si="7"/>
        <v>0</v>
      </c>
      <c r="L46" s="216"/>
      <c r="M46" s="26"/>
    </row>
    <row r="47" spans="2:26" ht="12.75" customHeight="1" x14ac:dyDescent="0.2">
      <c r="B47" s="22"/>
      <c r="C47" s="50"/>
      <c r="D47" s="53" t="s">
        <v>172</v>
      </c>
      <c r="E47" s="53"/>
      <c r="F47" s="53"/>
      <c r="G47" s="53"/>
      <c r="H47" s="64">
        <v>0</v>
      </c>
      <c r="I47" s="64">
        <f t="shared" si="6"/>
        <v>0</v>
      </c>
      <c r="J47" s="64">
        <f t="shared" si="7"/>
        <v>0</v>
      </c>
      <c r="K47" s="64">
        <f t="shared" si="7"/>
        <v>0</v>
      </c>
      <c r="L47" s="216"/>
      <c r="M47" s="26"/>
    </row>
    <row r="48" spans="2:26" ht="12.75" customHeight="1" x14ac:dyDescent="0.2">
      <c r="B48" s="22"/>
      <c r="C48" s="50"/>
      <c r="D48" s="394"/>
      <c r="E48" s="53"/>
      <c r="F48" s="53"/>
      <c r="G48" s="53"/>
      <c r="H48" s="64">
        <v>0</v>
      </c>
      <c r="I48" s="64">
        <f t="shared" si="6"/>
        <v>0</v>
      </c>
      <c r="J48" s="64">
        <f>I48</f>
        <v>0</v>
      </c>
      <c r="K48" s="64">
        <f>J48</f>
        <v>0</v>
      </c>
      <c r="L48" s="216"/>
      <c r="M48" s="26"/>
    </row>
    <row r="49" spans="2:26" ht="12.75" customHeight="1" x14ac:dyDescent="0.2">
      <c r="B49" s="22"/>
      <c r="C49" s="50"/>
      <c r="D49" s="394"/>
      <c r="E49" s="53"/>
      <c r="F49" s="53"/>
      <c r="G49" s="53"/>
      <c r="H49" s="64">
        <v>0</v>
      </c>
      <c r="I49" s="64">
        <f t="shared" si="6"/>
        <v>0</v>
      </c>
      <c r="J49" s="64">
        <f t="shared" si="7"/>
        <v>0</v>
      </c>
      <c r="K49" s="64">
        <f t="shared" si="7"/>
        <v>0</v>
      </c>
      <c r="L49" s="216"/>
      <c r="M49" s="26"/>
    </row>
    <row r="50" spans="2:26" ht="12.75" customHeight="1" x14ac:dyDescent="0.2">
      <c r="B50" s="22"/>
      <c r="C50" s="50"/>
      <c r="D50" s="394"/>
      <c r="E50" s="53"/>
      <c r="F50" s="53"/>
      <c r="G50" s="53"/>
      <c r="H50" s="64">
        <v>0</v>
      </c>
      <c r="I50" s="64">
        <f t="shared" si="6"/>
        <v>0</v>
      </c>
      <c r="J50" s="64">
        <f>I50</f>
        <v>0</v>
      </c>
      <c r="K50" s="64">
        <f>J50</f>
        <v>0</v>
      </c>
      <c r="L50" s="216"/>
      <c r="M50" s="26"/>
    </row>
    <row r="51" spans="2:26" ht="12.75" customHeight="1" x14ac:dyDescent="0.2">
      <c r="B51" s="22"/>
      <c r="C51" s="50"/>
      <c r="D51" s="394"/>
      <c r="E51" s="53"/>
      <c r="F51" s="53"/>
      <c r="G51" s="53"/>
      <c r="H51" s="64">
        <v>0</v>
      </c>
      <c r="I51" s="64">
        <f t="shared" si="6"/>
        <v>0</v>
      </c>
      <c r="J51" s="64">
        <f t="shared" si="7"/>
        <v>0</v>
      </c>
      <c r="K51" s="64">
        <f t="shared" si="7"/>
        <v>0</v>
      </c>
      <c r="L51" s="216"/>
      <c r="M51" s="26"/>
    </row>
    <row r="52" spans="2:26" ht="12.75" customHeight="1" x14ac:dyDescent="0.2">
      <c r="B52" s="22"/>
      <c r="C52" s="50"/>
      <c r="D52" s="51"/>
      <c r="E52" s="53"/>
      <c r="F52" s="53"/>
      <c r="G52" s="53"/>
      <c r="H52" s="246"/>
      <c r="I52" s="246"/>
      <c r="J52" s="246"/>
      <c r="K52" s="246"/>
      <c r="L52" s="216"/>
      <c r="M52" s="26"/>
    </row>
    <row r="53" spans="2:26" ht="12.75" customHeight="1" x14ac:dyDescent="0.2">
      <c r="B53" s="22"/>
      <c r="C53" s="50"/>
      <c r="D53" s="213" t="s">
        <v>40</v>
      </c>
      <c r="E53" s="213"/>
      <c r="F53" s="213"/>
      <c r="G53" s="213"/>
      <c r="H53" s="524">
        <f>SUM(H44:H51)</f>
        <v>0</v>
      </c>
      <c r="I53" s="524">
        <f>SUM(I44:I51)</f>
        <v>0</v>
      </c>
      <c r="J53" s="524">
        <f>SUM(J44:J51)</f>
        <v>0</v>
      </c>
      <c r="K53" s="524">
        <f>SUM(K44:K51)</f>
        <v>0</v>
      </c>
      <c r="L53" s="216"/>
      <c r="M53" s="26"/>
    </row>
    <row r="54" spans="2:26" ht="12.75" customHeight="1" x14ac:dyDescent="0.2">
      <c r="B54" s="22"/>
      <c r="C54" s="50"/>
      <c r="D54" s="211"/>
      <c r="E54" s="211"/>
      <c r="F54" s="211"/>
      <c r="G54" s="211"/>
      <c r="H54" s="231"/>
      <c r="I54" s="231"/>
      <c r="J54" s="231"/>
      <c r="K54" s="231"/>
      <c r="L54" s="216"/>
      <c r="M54" s="26"/>
    </row>
    <row r="55" spans="2:26" ht="12.75" customHeight="1" x14ac:dyDescent="0.2">
      <c r="B55" s="22"/>
      <c r="C55" s="21"/>
      <c r="D55" s="389"/>
      <c r="E55" s="21"/>
      <c r="F55" s="21"/>
      <c r="G55" s="21"/>
      <c r="H55" s="390"/>
      <c r="I55" s="390"/>
      <c r="J55" s="390"/>
      <c r="K55" s="390"/>
      <c r="L55" s="21"/>
      <c r="M55" s="26"/>
    </row>
    <row r="56" spans="2:26" ht="12.75" customHeight="1" x14ac:dyDescent="0.2">
      <c r="B56" s="22"/>
      <c r="C56" s="50"/>
      <c r="D56" s="211"/>
      <c r="E56" s="211"/>
      <c r="F56" s="211"/>
      <c r="G56" s="211"/>
      <c r="H56" s="231"/>
      <c r="I56" s="231"/>
      <c r="J56" s="231"/>
      <c r="K56" s="231"/>
      <c r="L56" s="216"/>
      <c r="M56" s="26"/>
    </row>
    <row r="57" spans="2:26" ht="12.75" customHeight="1" x14ac:dyDescent="0.2">
      <c r="B57" s="22"/>
      <c r="C57" s="50"/>
      <c r="D57" s="213" t="s">
        <v>147</v>
      </c>
      <c r="E57" s="211"/>
      <c r="F57" s="211"/>
      <c r="G57" s="211"/>
      <c r="H57" s="524">
        <f>H26+H38+H53</f>
        <v>0</v>
      </c>
      <c r="I57" s="524">
        <f>I26+I38+I53</f>
        <v>0</v>
      </c>
      <c r="J57" s="524">
        <f>J26+J38+J53</f>
        <v>0</v>
      </c>
      <c r="K57" s="524">
        <f>K26+K38+K53</f>
        <v>0</v>
      </c>
      <c r="L57" s="216"/>
      <c r="M57" s="26"/>
    </row>
    <row r="58" spans="2:26" ht="12.75" customHeight="1" x14ac:dyDescent="0.2">
      <c r="B58" s="22"/>
      <c r="C58" s="50"/>
      <c r="D58" s="211"/>
      <c r="E58" s="211"/>
      <c r="F58" s="211"/>
      <c r="G58" s="211"/>
      <c r="H58" s="231"/>
      <c r="I58" s="231"/>
      <c r="J58" s="231"/>
      <c r="K58" s="231"/>
      <c r="L58" s="216"/>
      <c r="M58" s="26"/>
    </row>
    <row r="59" spans="2:26" ht="12.75" customHeight="1" x14ac:dyDescent="0.2">
      <c r="B59" s="22"/>
      <c r="C59" s="21"/>
      <c r="D59" s="389"/>
      <c r="E59" s="21"/>
      <c r="F59" s="21"/>
      <c r="G59" s="21"/>
      <c r="H59" s="390"/>
      <c r="I59" s="390"/>
      <c r="J59" s="390"/>
      <c r="K59" s="390"/>
      <c r="L59" s="21"/>
      <c r="M59" s="26"/>
    </row>
    <row r="60" spans="2:26" ht="12.75" customHeight="1" x14ac:dyDescent="0.2">
      <c r="B60" s="22"/>
      <c r="C60" s="21"/>
      <c r="D60" s="389"/>
      <c r="E60" s="21"/>
      <c r="F60" s="21"/>
      <c r="G60" s="21"/>
      <c r="H60" s="390"/>
      <c r="I60" s="390"/>
      <c r="J60" s="390"/>
      <c r="K60" s="390"/>
      <c r="L60" s="21"/>
      <c r="M60" s="26"/>
    </row>
    <row r="61" spans="2:26" ht="12.75" customHeight="1" x14ac:dyDescent="0.2">
      <c r="B61" s="22"/>
      <c r="C61" s="50"/>
      <c r="D61" s="53"/>
      <c r="E61" s="53"/>
      <c r="F61" s="53"/>
      <c r="G61" s="53"/>
      <c r="H61" s="54"/>
      <c r="I61" s="54"/>
      <c r="J61" s="249"/>
      <c r="K61" s="250"/>
      <c r="L61" s="251"/>
      <c r="M61" s="26"/>
    </row>
    <row r="62" spans="2:26" ht="12.75" customHeight="1" x14ac:dyDescent="0.2">
      <c r="B62" s="22"/>
      <c r="C62" s="50"/>
      <c r="D62" s="530" t="s">
        <v>211</v>
      </c>
      <c r="E62" s="53"/>
      <c r="F62" s="53"/>
      <c r="G62" s="53"/>
      <c r="H62" s="54"/>
      <c r="I62" s="54"/>
      <c r="J62" s="249"/>
      <c r="K62" s="250"/>
      <c r="L62" s="251"/>
      <c r="M62" s="26"/>
    </row>
    <row r="63" spans="2:26" ht="12.75" customHeight="1" x14ac:dyDescent="0.2">
      <c r="B63" s="22"/>
      <c r="C63" s="50"/>
      <c r="D63" s="53"/>
      <c r="E63" s="53"/>
      <c r="F63" s="53"/>
      <c r="G63" s="53"/>
      <c r="H63" s="54"/>
      <c r="I63" s="54"/>
      <c r="J63" s="249"/>
      <c r="K63" s="250"/>
      <c r="L63" s="251"/>
      <c r="M63" s="26"/>
    </row>
    <row r="64" spans="2:26" s="157" customFormat="1" ht="12.75" customHeight="1" x14ac:dyDescent="0.2">
      <c r="B64" s="181"/>
      <c r="C64" s="252"/>
      <c r="D64" s="347" t="s">
        <v>301</v>
      </c>
      <c r="E64" s="211"/>
      <c r="F64" s="205" t="s">
        <v>146</v>
      </c>
      <c r="G64" s="211"/>
      <c r="H64" s="211"/>
      <c r="I64" s="211"/>
      <c r="J64" s="253"/>
      <c r="K64" s="254"/>
      <c r="L64" s="255"/>
      <c r="M64" s="182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2:26" ht="12.75" customHeight="1" x14ac:dyDescent="0.2">
      <c r="B65" s="22"/>
      <c r="C65" s="50"/>
      <c r="D65" s="337" t="s">
        <v>310</v>
      </c>
      <c r="E65" s="53"/>
      <c r="F65" s="53"/>
      <c r="G65" s="53"/>
      <c r="H65" s="528">
        <f>7/12*'loon(bk)'!T35+5/12*'loon(bk)'!T67</f>
        <v>79321.680000000008</v>
      </c>
      <c r="I65" s="528">
        <f>7/12*'loon(bk)'!T67+5/12*'loon(bk)'!T100</f>
        <v>81351.540000000008</v>
      </c>
      <c r="J65" s="528">
        <f>7/12*'loon(bk)'!T100+5/12*'loon(bk)'!T132</f>
        <v>83384.639999999999</v>
      </c>
      <c r="K65" s="528">
        <f>7/12*'loon(bk)'!T132+5/12*'loon(bk)'!T164</f>
        <v>85430.700000000012</v>
      </c>
      <c r="L65" s="251"/>
      <c r="M65" s="26"/>
    </row>
    <row r="66" spans="2:26" ht="12.75" customHeight="1" x14ac:dyDescent="0.2">
      <c r="B66" s="22"/>
      <c r="C66" s="50"/>
      <c r="D66" s="53"/>
      <c r="E66" s="53"/>
      <c r="F66" s="53"/>
      <c r="G66" s="53"/>
      <c r="H66" s="54"/>
      <c r="I66" s="54"/>
      <c r="J66" s="249"/>
      <c r="K66" s="250"/>
      <c r="L66" s="251"/>
      <c r="M66" s="26"/>
    </row>
    <row r="67" spans="2:26" s="157" customFormat="1" ht="12.75" customHeight="1" x14ac:dyDescent="0.2">
      <c r="B67" s="181"/>
      <c r="C67" s="252"/>
      <c r="D67" s="248" t="s">
        <v>42</v>
      </c>
      <c r="E67" s="211"/>
      <c r="F67" s="254"/>
      <c r="G67" s="211"/>
      <c r="H67" s="254"/>
      <c r="I67" s="254"/>
      <c r="J67" s="253"/>
      <c r="K67" s="254"/>
      <c r="L67" s="255"/>
      <c r="M67" s="182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2:26" ht="12.75" customHeight="1" x14ac:dyDescent="0.2">
      <c r="B68" s="22"/>
      <c r="C68" s="50"/>
      <c r="D68" s="132" t="s">
        <v>227</v>
      </c>
      <c r="E68" s="53"/>
      <c r="F68" s="392"/>
      <c r="G68" s="53"/>
      <c r="H68" s="64">
        <v>0</v>
      </c>
      <c r="I68" s="64">
        <f t="shared" ref="I68:I86" si="8">H68</f>
        <v>0</v>
      </c>
      <c r="J68" s="64">
        <f t="shared" ref="J68:K78" si="9">I68</f>
        <v>0</v>
      </c>
      <c r="K68" s="64">
        <f t="shared" si="9"/>
        <v>0</v>
      </c>
      <c r="L68" s="251"/>
      <c r="M68" s="26"/>
    </row>
    <row r="69" spans="2:26" ht="12.75" customHeight="1" x14ac:dyDescent="0.2">
      <c r="B69" s="22"/>
      <c r="C69" s="50"/>
      <c r="D69" s="396"/>
      <c r="E69" s="53"/>
      <c r="F69" s="392"/>
      <c r="G69" s="53"/>
      <c r="H69" s="64">
        <v>0</v>
      </c>
      <c r="I69" s="64">
        <f t="shared" si="8"/>
        <v>0</v>
      </c>
      <c r="J69" s="64">
        <f t="shared" ref="J69:K71" si="10">I69</f>
        <v>0</v>
      </c>
      <c r="K69" s="64">
        <f t="shared" si="10"/>
        <v>0</v>
      </c>
      <c r="L69" s="251"/>
      <c r="M69" s="26"/>
    </row>
    <row r="70" spans="2:26" ht="12.75" customHeight="1" x14ac:dyDescent="0.2">
      <c r="B70" s="22"/>
      <c r="C70" s="50"/>
      <c r="D70" s="396"/>
      <c r="E70" s="53"/>
      <c r="F70" s="392"/>
      <c r="G70" s="53"/>
      <c r="H70" s="64">
        <v>0</v>
      </c>
      <c r="I70" s="64">
        <f t="shared" si="8"/>
        <v>0</v>
      </c>
      <c r="J70" s="64">
        <f t="shared" si="10"/>
        <v>0</v>
      </c>
      <c r="K70" s="64">
        <f t="shared" si="10"/>
        <v>0</v>
      </c>
      <c r="L70" s="251"/>
      <c r="M70" s="26"/>
    </row>
    <row r="71" spans="2:26" ht="12.75" customHeight="1" x14ac:dyDescent="0.2">
      <c r="B71" s="22"/>
      <c r="C71" s="50"/>
      <c r="D71" s="396"/>
      <c r="E71" s="53"/>
      <c r="F71" s="392"/>
      <c r="G71" s="53"/>
      <c r="H71" s="64">
        <v>0</v>
      </c>
      <c r="I71" s="64">
        <f t="shared" si="8"/>
        <v>0</v>
      </c>
      <c r="J71" s="64">
        <f t="shared" si="10"/>
        <v>0</v>
      </c>
      <c r="K71" s="64">
        <f t="shared" si="10"/>
        <v>0</v>
      </c>
      <c r="L71" s="251"/>
      <c r="M71" s="26"/>
    </row>
    <row r="72" spans="2:26" ht="12.75" customHeight="1" x14ac:dyDescent="0.2">
      <c r="B72" s="22"/>
      <c r="C72" s="50"/>
      <c r="D72" s="396"/>
      <c r="E72" s="53"/>
      <c r="F72" s="392"/>
      <c r="G72" s="53"/>
      <c r="H72" s="64">
        <v>0</v>
      </c>
      <c r="I72" s="64">
        <f t="shared" si="8"/>
        <v>0</v>
      </c>
      <c r="J72" s="64">
        <f t="shared" si="9"/>
        <v>0</v>
      </c>
      <c r="K72" s="64">
        <f t="shared" si="9"/>
        <v>0</v>
      </c>
      <c r="L72" s="251"/>
      <c r="M72" s="26"/>
    </row>
    <row r="73" spans="2:26" ht="12.75" customHeight="1" x14ac:dyDescent="0.2">
      <c r="B73" s="22"/>
      <c r="C73" s="50"/>
      <c r="D73" s="396"/>
      <c r="E73" s="53"/>
      <c r="F73" s="392"/>
      <c r="G73" s="53"/>
      <c r="H73" s="64">
        <v>0</v>
      </c>
      <c r="I73" s="64">
        <f t="shared" si="8"/>
        <v>0</v>
      </c>
      <c r="J73" s="64">
        <f t="shared" si="9"/>
        <v>0</v>
      </c>
      <c r="K73" s="64">
        <f t="shared" si="9"/>
        <v>0</v>
      </c>
      <c r="L73" s="251"/>
      <c r="M73" s="26"/>
    </row>
    <row r="74" spans="2:26" ht="12.75" customHeight="1" x14ac:dyDescent="0.2">
      <c r="B74" s="22"/>
      <c r="C74" s="50"/>
      <c r="D74" s="396"/>
      <c r="E74" s="53"/>
      <c r="F74" s="392"/>
      <c r="G74" s="53"/>
      <c r="H74" s="64">
        <v>0</v>
      </c>
      <c r="I74" s="64">
        <f t="shared" si="8"/>
        <v>0</v>
      </c>
      <c r="J74" s="64">
        <f t="shared" si="9"/>
        <v>0</v>
      </c>
      <c r="K74" s="64">
        <f t="shared" si="9"/>
        <v>0</v>
      </c>
      <c r="L74" s="251"/>
      <c r="M74" s="26"/>
    </row>
    <row r="75" spans="2:26" ht="12.75" customHeight="1" x14ac:dyDescent="0.2">
      <c r="B75" s="22"/>
      <c r="C75" s="50"/>
      <c r="D75" s="396"/>
      <c r="E75" s="53"/>
      <c r="F75" s="392"/>
      <c r="G75" s="53"/>
      <c r="H75" s="64">
        <v>0</v>
      </c>
      <c r="I75" s="64">
        <f t="shared" si="8"/>
        <v>0</v>
      </c>
      <c r="J75" s="64">
        <f t="shared" si="9"/>
        <v>0</v>
      </c>
      <c r="K75" s="64">
        <f t="shared" si="9"/>
        <v>0</v>
      </c>
      <c r="L75" s="251"/>
      <c r="M75" s="26"/>
    </row>
    <row r="76" spans="2:26" ht="12.75" customHeight="1" x14ac:dyDescent="0.2">
      <c r="B76" s="22"/>
      <c r="C76" s="50"/>
      <c r="D76" s="396"/>
      <c r="E76" s="53"/>
      <c r="F76" s="392"/>
      <c r="G76" s="53"/>
      <c r="H76" s="64">
        <v>0</v>
      </c>
      <c r="I76" s="64">
        <f t="shared" si="8"/>
        <v>0</v>
      </c>
      <c r="J76" s="64">
        <f t="shared" si="9"/>
        <v>0</v>
      </c>
      <c r="K76" s="64">
        <f t="shared" si="9"/>
        <v>0</v>
      </c>
      <c r="L76" s="251"/>
      <c r="M76" s="26"/>
    </row>
    <row r="77" spans="2:26" ht="12.75" customHeight="1" x14ac:dyDescent="0.2">
      <c r="B77" s="22"/>
      <c r="C77" s="50"/>
      <c r="D77" s="396"/>
      <c r="E77" s="53"/>
      <c r="F77" s="392"/>
      <c r="G77" s="53"/>
      <c r="H77" s="64">
        <v>0</v>
      </c>
      <c r="I77" s="64">
        <f t="shared" si="8"/>
        <v>0</v>
      </c>
      <c r="J77" s="64">
        <f t="shared" si="9"/>
        <v>0</v>
      </c>
      <c r="K77" s="64">
        <f t="shared" si="9"/>
        <v>0</v>
      </c>
      <c r="L77" s="251"/>
      <c r="M77" s="26"/>
    </row>
    <row r="78" spans="2:26" ht="12.75" customHeight="1" x14ac:dyDescent="0.2">
      <c r="B78" s="22"/>
      <c r="C78" s="50"/>
      <c r="D78" s="396"/>
      <c r="E78" s="53"/>
      <c r="F78" s="392"/>
      <c r="G78" s="53"/>
      <c r="H78" s="64">
        <v>0</v>
      </c>
      <c r="I78" s="64">
        <f t="shared" si="8"/>
        <v>0</v>
      </c>
      <c r="J78" s="64">
        <f t="shared" si="9"/>
        <v>0</v>
      </c>
      <c r="K78" s="64">
        <f t="shared" si="9"/>
        <v>0</v>
      </c>
      <c r="L78" s="251"/>
      <c r="M78" s="26"/>
    </row>
    <row r="79" spans="2:26" ht="12.75" customHeight="1" x14ac:dyDescent="0.2">
      <c r="B79" s="22"/>
      <c r="C79" s="50"/>
      <c r="D79" s="396"/>
      <c r="E79" s="53"/>
      <c r="F79" s="392"/>
      <c r="G79" s="53"/>
      <c r="H79" s="64">
        <v>0</v>
      </c>
      <c r="I79" s="64">
        <f t="shared" si="8"/>
        <v>0</v>
      </c>
      <c r="J79" s="64">
        <f t="shared" ref="J79:K86" si="11">I79</f>
        <v>0</v>
      </c>
      <c r="K79" s="64">
        <f t="shared" si="11"/>
        <v>0</v>
      </c>
      <c r="L79" s="251"/>
      <c r="M79" s="26"/>
    </row>
    <row r="80" spans="2:26" ht="12.75" customHeight="1" x14ac:dyDescent="0.2">
      <c r="B80" s="22"/>
      <c r="C80" s="50"/>
      <c r="D80" s="396"/>
      <c r="E80" s="53"/>
      <c r="F80" s="392"/>
      <c r="G80" s="53"/>
      <c r="H80" s="64">
        <v>0</v>
      </c>
      <c r="I80" s="64">
        <f t="shared" si="8"/>
        <v>0</v>
      </c>
      <c r="J80" s="64">
        <f t="shared" si="11"/>
        <v>0</v>
      </c>
      <c r="K80" s="64">
        <f t="shared" si="11"/>
        <v>0</v>
      </c>
      <c r="L80" s="251"/>
      <c r="M80" s="26"/>
    </row>
    <row r="81" spans="2:13" ht="12.75" customHeight="1" x14ac:dyDescent="0.2">
      <c r="B81" s="22"/>
      <c r="C81" s="50"/>
      <c r="D81" s="396"/>
      <c r="E81" s="53"/>
      <c r="F81" s="392"/>
      <c r="G81" s="53"/>
      <c r="H81" s="64">
        <v>0</v>
      </c>
      <c r="I81" s="64">
        <f t="shared" si="8"/>
        <v>0</v>
      </c>
      <c r="J81" s="64">
        <f t="shared" ref="J81:K83" si="12">I81</f>
        <v>0</v>
      </c>
      <c r="K81" s="64">
        <f t="shared" si="12"/>
        <v>0</v>
      </c>
      <c r="L81" s="251"/>
      <c r="M81" s="26"/>
    </row>
    <row r="82" spans="2:13" ht="12.75" customHeight="1" x14ac:dyDescent="0.2">
      <c r="B82" s="22"/>
      <c r="C82" s="50"/>
      <c r="D82" s="396"/>
      <c r="E82" s="53"/>
      <c r="F82" s="392"/>
      <c r="G82" s="53"/>
      <c r="H82" s="64">
        <v>0</v>
      </c>
      <c r="I82" s="64">
        <f t="shared" si="8"/>
        <v>0</v>
      </c>
      <c r="J82" s="64">
        <f t="shared" si="12"/>
        <v>0</v>
      </c>
      <c r="K82" s="64">
        <f t="shared" si="12"/>
        <v>0</v>
      </c>
      <c r="L82" s="251"/>
      <c r="M82" s="26"/>
    </row>
    <row r="83" spans="2:13" ht="12.75" customHeight="1" x14ac:dyDescent="0.2">
      <c r="B83" s="22"/>
      <c r="C83" s="50"/>
      <c r="D83" s="396"/>
      <c r="E83" s="53"/>
      <c r="F83" s="392"/>
      <c r="G83" s="53"/>
      <c r="H83" s="64">
        <v>0</v>
      </c>
      <c r="I83" s="64">
        <f t="shared" si="8"/>
        <v>0</v>
      </c>
      <c r="J83" s="64">
        <f t="shared" si="12"/>
        <v>0</v>
      </c>
      <c r="K83" s="64">
        <f t="shared" si="12"/>
        <v>0</v>
      </c>
      <c r="L83" s="251"/>
      <c r="M83" s="26"/>
    </row>
    <row r="84" spans="2:13" ht="12.75" customHeight="1" x14ac:dyDescent="0.2">
      <c r="B84" s="22"/>
      <c r="C84" s="50"/>
      <c r="D84" s="396"/>
      <c r="E84" s="53"/>
      <c r="F84" s="392"/>
      <c r="G84" s="53"/>
      <c r="H84" s="64">
        <v>0</v>
      </c>
      <c r="I84" s="64">
        <f t="shared" si="8"/>
        <v>0</v>
      </c>
      <c r="J84" s="64">
        <f t="shared" si="11"/>
        <v>0</v>
      </c>
      <c r="K84" s="64">
        <f t="shared" si="11"/>
        <v>0</v>
      </c>
      <c r="L84" s="251"/>
      <c r="M84" s="26"/>
    </row>
    <row r="85" spans="2:13" ht="12.75" customHeight="1" x14ac:dyDescent="0.2">
      <c r="B85" s="22"/>
      <c r="C85" s="50"/>
      <c r="D85" s="396"/>
      <c r="E85" s="53"/>
      <c r="F85" s="392"/>
      <c r="G85" s="53"/>
      <c r="H85" s="64">
        <v>0</v>
      </c>
      <c r="I85" s="64">
        <f t="shared" si="8"/>
        <v>0</v>
      </c>
      <c r="J85" s="64">
        <f t="shared" si="11"/>
        <v>0</v>
      </c>
      <c r="K85" s="64">
        <f t="shared" si="11"/>
        <v>0</v>
      </c>
      <c r="L85" s="251"/>
      <c r="M85" s="26"/>
    </row>
    <row r="86" spans="2:13" ht="12.75" customHeight="1" x14ac:dyDescent="0.2">
      <c r="B86" s="22"/>
      <c r="C86" s="50"/>
      <c r="D86" s="396"/>
      <c r="E86" s="53"/>
      <c r="F86" s="392"/>
      <c r="G86" s="53"/>
      <c r="H86" s="64">
        <v>0</v>
      </c>
      <c r="I86" s="64">
        <f t="shared" si="8"/>
        <v>0</v>
      </c>
      <c r="J86" s="64">
        <f t="shared" si="11"/>
        <v>0</v>
      </c>
      <c r="K86" s="64">
        <f t="shared" si="11"/>
        <v>0</v>
      </c>
      <c r="L86" s="251"/>
      <c r="M86" s="26"/>
    </row>
    <row r="87" spans="2:13" ht="12.75" customHeight="1" x14ac:dyDescent="0.2">
      <c r="B87" s="22"/>
      <c r="C87" s="227"/>
      <c r="D87" s="213" t="s">
        <v>40</v>
      </c>
      <c r="E87" s="213"/>
      <c r="F87" s="213"/>
      <c r="G87" s="213"/>
      <c r="H87" s="524">
        <f>SUM(H68:H86)</f>
        <v>0</v>
      </c>
      <c r="I87" s="524">
        <f>SUM(I68:I86)</f>
        <v>0</v>
      </c>
      <c r="J87" s="524">
        <f>SUM(J68:J86)</f>
        <v>0</v>
      </c>
      <c r="K87" s="524">
        <f>SUM(K68:K86)</f>
        <v>0</v>
      </c>
      <c r="L87" s="251"/>
      <c r="M87" s="26"/>
    </row>
    <row r="88" spans="2:13" ht="12.75" customHeight="1" x14ac:dyDescent="0.2">
      <c r="B88" s="22"/>
      <c r="C88" s="59"/>
      <c r="D88" s="256"/>
      <c r="E88" s="60"/>
      <c r="F88" s="60"/>
      <c r="G88" s="60"/>
      <c r="H88" s="257"/>
      <c r="I88" s="257"/>
      <c r="J88" s="258"/>
      <c r="K88" s="259"/>
      <c r="L88" s="260"/>
      <c r="M88" s="26"/>
    </row>
    <row r="89" spans="2:13" ht="12.75" customHeight="1" x14ac:dyDescent="0.2">
      <c r="B89" s="22"/>
      <c r="C89" s="21"/>
      <c r="D89" s="183"/>
      <c r="E89" s="21"/>
      <c r="F89" s="21"/>
      <c r="G89" s="21"/>
      <c r="H89" s="30"/>
      <c r="I89" s="30"/>
      <c r="J89" s="184"/>
      <c r="K89" s="185"/>
      <c r="L89" s="186"/>
      <c r="M89" s="26"/>
    </row>
    <row r="90" spans="2:13" ht="12.75" customHeight="1" x14ac:dyDescent="0.25">
      <c r="B90" s="32"/>
      <c r="C90" s="33"/>
      <c r="D90" s="187"/>
      <c r="E90" s="33"/>
      <c r="F90" s="33"/>
      <c r="G90" s="33"/>
      <c r="H90" s="188"/>
      <c r="I90" s="188"/>
      <c r="J90" s="189"/>
      <c r="K90" s="190"/>
      <c r="L90" s="191" t="s">
        <v>228</v>
      </c>
      <c r="M90" s="35"/>
    </row>
    <row r="91" spans="2:13" ht="12.75" customHeight="1" x14ac:dyDescent="0.2">
      <c r="B91" s="17"/>
      <c r="C91" s="18"/>
      <c r="D91" s="192"/>
      <c r="E91" s="18"/>
      <c r="F91" s="18"/>
      <c r="G91" s="18"/>
      <c r="H91" s="174"/>
      <c r="I91" s="174"/>
      <c r="J91" s="193"/>
      <c r="K91" s="194"/>
      <c r="L91" s="195"/>
      <c r="M91" s="20"/>
    </row>
    <row r="92" spans="2:13" ht="12.75" customHeight="1" x14ac:dyDescent="0.2">
      <c r="B92" s="22"/>
      <c r="C92" s="21"/>
      <c r="D92" s="183"/>
      <c r="E92" s="21"/>
      <c r="F92" s="21"/>
      <c r="G92" s="21"/>
      <c r="H92" s="30"/>
      <c r="I92" s="30"/>
      <c r="J92" s="184"/>
      <c r="K92" s="185"/>
      <c r="L92" s="186"/>
      <c r="M92" s="26"/>
    </row>
    <row r="93" spans="2:13" ht="12.75" customHeight="1" x14ac:dyDescent="0.2">
      <c r="B93" s="22"/>
      <c r="C93" s="21"/>
      <c r="D93" s="183"/>
      <c r="E93" s="21"/>
      <c r="F93" s="21"/>
      <c r="G93" s="21"/>
      <c r="H93" s="531">
        <f>H8</f>
        <v>2016</v>
      </c>
      <c r="I93" s="531">
        <f>I8</f>
        <v>2017</v>
      </c>
      <c r="J93" s="531">
        <f>J8</f>
        <v>2018</v>
      </c>
      <c r="K93" s="531">
        <f>K8</f>
        <v>2019</v>
      </c>
      <c r="L93" s="186"/>
      <c r="M93" s="26"/>
    </row>
    <row r="94" spans="2:13" ht="12.75" customHeight="1" x14ac:dyDescent="0.2">
      <c r="B94" s="22"/>
      <c r="C94" s="21"/>
      <c r="D94" s="183"/>
      <c r="E94" s="21"/>
      <c r="F94" s="21"/>
      <c r="G94" s="21"/>
      <c r="H94" s="30"/>
      <c r="I94" s="30"/>
      <c r="J94" s="184"/>
      <c r="K94" s="185"/>
      <c r="L94" s="186"/>
      <c r="M94" s="26"/>
    </row>
    <row r="95" spans="2:13" ht="12.75" customHeight="1" x14ac:dyDescent="0.2">
      <c r="B95" s="22"/>
      <c r="C95" s="46"/>
      <c r="D95" s="201"/>
      <c r="E95" s="201"/>
      <c r="F95" s="201"/>
      <c r="G95" s="201"/>
      <c r="H95" s="202"/>
      <c r="I95" s="203"/>
      <c r="J95" s="203"/>
      <c r="K95" s="203"/>
      <c r="L95" s="204"/>
      <c r="M95" s="26"/>
    </row>
    <row r="96" spans="2:13" ht="12.75" customHeight="1" x14ac:dyDescent="0.2">
      <c r="B96" s="22"/>
      <c r="C96" s="50"/>
      <c r="D96" s="533" t="s">
        <v>3</v>
      </c>
      <c r="E96" s="53"/>
      <c r="F96" s="205" t="s">
        <v>146</v>
      </c>
      <c r="G96" s="53"/>
      <c r="H96" s="53"/>
      <c r="I96" s="206"/>
      <c r="J96" s="206"/>
      <c r="K96" s="206"/>
      <c r="L96" s="207"/>
      <c r="M96" s="26"/>
    </row>
    <row r="97" spans="2:15" ht="12.75" customHeight="1" x14ac:dyDescent="0.2">
      <c r="B97" s="22"/>
      <c r="C97" s="50"/>
      <c r="D97" s="208"/>
      <c r="E97" s="53"/>
      <c r="F97" s="53"/>
      <c r="G97" s="53"/>
      <c r="H97" s="53"/>
      <c r="I97" s="206"/>
      <c r="J97" s="206"/>
      <c r="K97" s="206"/>
      <c r="L97" s="207"/>
      <c r="M97" s="26"/>
    </row>
    <row r="98" spans="2:15" ht="12.75" customHeight="1" x14ac:dyDescent="0.2">
      <c r="B98" s="22"/>
      <c r="C98" s="50"/>
      <c r="D98" s="53" t="s">
        <v>44</v>
      </c>
      <c r="E98" s="53"/>
      <c r="F98" s="209"/>
      <c r="G98" s="53"/>
      <c r="H98" s="522">
        <f>act!G34+act!G42</f>
        <v>0</v>
      </c>
      <c r="I98" s="522">
        <f>act!H34+act!H42</f>
        <v>0</v>
      </c>
      <c r="J98" s="522">
        <f>act!I34+act!I42</f>
        <v>0</v>
      </c>
      <c r="K98" s="522">
        <f>act!J34+act!J42</f>
        <v>0</v>
      </c>
      <c r="L98" s="207"/>
      <c r="M98" s="26"/>
    </row>
    <row r="99" spans="2:15" ht="12.75" customHeight="1" x14ac:dyDescent="0.2">
      <c r="B99" s="22"/>
      <c r="C99" s="50"/>
      <c r="D99" s="53" t="s">
        <v>45</v>
      </c>
      <c r="E99" s="53"/>
      <c r="F99" s="209"/>
      <c r="G99" s="53"/>
      <c r="H99" s="522">
        <f>act!G35+act!G43</f>
        <v>0</v>
      </c>
      <c r="I99" s="522">
        <f>act!H35+act!H43</f>
        <v>0</v>
      </c>
      <c r="J99" s="522">
        <f>act!I35+act!I43</f>
        <v>0</v>
      </c>
      <c r="K99" s="522">
        <f>act!J35+act!J43</f>
        <v>0</v>
      </c>
      <c r="L99" s="207"/>
      <c r="M99" s="26"/>
    </row>
    <row r="100" spans="2:15" ht="12.75" customHeight="1" x14ac:dyDescent="0.2">
      <c r="B100" s="22"/>
      <c r="C100" s="50"/>
      <c r="D100" s="210" t="s">
        <v>101</v>
      </c>
      <c r="E100" s="53"/>
      <c r="F100" s="209"/>
      <c r="G100" s="53"/>
      <c r="H100" s="522">
        <f>act!G36+act!G44</f>
        <v>0</v>
      </c>
      <c r="I100" s="522">
        <f>act!H36+act!H44</f>
        <v>0</v>
      </c>
      <c r="J100" s="522">
        <f>act!I36+act!I44</f>
        <v>0</v>
      </c>
      <c r="K100" s="522">
        <f>act!J36+act!J44</f>
        <v>0</v>
      </c>
      <c r="L100" s="207"/>
      <c r="M100" s="26"/>
    </row>
    <row r="101" spans="2:15" ht="12.75" customHeight="1" x14ac:dyDescent="0.2">
      <c r="B101" s="22"/>
      <c r="C101" s="50"/>
      <c r="D101" s="210" t="s">
        <v>102</v>
      </c>
      <c r="E101" s="53"/>
      <c r="F101" s="209"/>
      <c r="G101" s="53"/>
      <c r="H101" s="522">
        <f>act!G37+act!G45</f>
        <v>0</v>
      </c>
      <c r="I101" s="522">
        <f>act!H37+act!H45</f>
        <v>0</v>
      </c>
      <c r="J101" s="522">
        <f>act!I37+act!I45</f>
        <v>0</v>
      </c>
      <c r="K101" s="522">
        <f>act!J37+act!J45</f>
        <v>0</v>
      </c>
      <c r="L101" s="207"/>
      <c r="M101" s="26"/>
      <c r="O101" s="172"/>
    </row>
    <row r="102" spans="2:15" ht="12.75" customHeight="1" x14ac:dyDescent="0.2">
      <c r="B102" s="22"/>
      <c r="C102" s="50"/>
      <c r="D102" s="53" t="s">
        <v>46</v>
      </c>
      <c r="E102" s="53"/>
      <c r="F102" s="209"/>
      <c r="G102" s="53"/>
      <c r="H102" s="522">
        <f>act!G38+act!G46</f>
        <v>0</v>
      </c>
      <c r="I102" s="522">
        <f>act!H38+act!H46</f>
        <v>0</v>
      </c>
      <c r="J102" s="522">
        <f>act!I38+act!I46</f>
        <v>0</v>
      </c>
      <c r="K102" s="522">
        <f>act!J38+act!J46</f>
        <v>0</v>
      </c>
      <c r="L102" s="207"/>
      <c r="M102" s="26"/>
      <c r="O102" s="172"/>
    </row>
    <row r="103" spans="2:15" ht="12.75" customHeight="1" x14ac:dyDescent="0.2">
      <c r="B103" s="22"/>
      <c r="C103" s="50"/>
      <c r="D103" s="53" t="s">
        <v>47</v>
      </c>
      <c r="E103" s="53"/>
      <c r="F103" s="209"/>
      <c r="G103" s="53"/>
      <c r="H103" s="522">
        <f>act!G39+act!G47</f>
        <v>0</v>
      </c>
      <c r="I103" s="522">
        <f>act!H39+act!H47</f>
        <v>0</v>
      </c>
      <c r="J103" s="522">
        <f>act!I39+act!I47</f>
        <v>0</v>
      </c>
      <c r="K103" s="522">
        <f>act!J39+act!J47</f>
        <v>0</v>
      </c>
      <c r="L103" s="207"/>
      <c r="M103" s="26"/>
      <c r="O103" s="172"/>
    </row>
    <row r="104" spans="2:15" ht="12.75" customHeight="1" x14ac:dyDescent="0.2">
      <c r="B104" s="22"/>
      <c r="C104" s="50"/>
      <c r="D104" s="53"/>
      <c r="E104" s="53"/>
      <c r="F104" s="53"/>
      <c r="G104" s="53"/>
      <c r="H104" s="211"/>
      <c r="I104" s="212"/>
      <c r="J104" s="212"/>
      <c r="K104" s="212"/>
      <c r="L104" s="207"/>
      <c r="M104" s="26"/>
      <c r="O104" s="172"/>
    </row>
    <row r="105" spans="2:15" ht="12.75" customHeight="1" x14ac:dyDescent="0.2">
      <c r="B105" s="22"/>
      <c r="C105" s="50"/>
      <c r="D105" s="213" t="s">
        <v>40</v>
      </c>
      <c r="E105" s="53"/>
      <c r="F105" s="53"/>
      <c r="G105" s="53"/>
      <c r="H105" s="527">
        <f>SUM(H98:H103)</f>
        <v>0</v>
      </c>
      <c r="I105" s="527">
        <f>SUM(I98:I103)</f>
        <v>0</v>
      </c>
      <c r="J105" s="527">
        <f>SUM(J98:J103)</f>
        <v>0</v>
      </c>
      <c r="K105" s="527">
        <f>SUM(K98:K103)</f>
        <v>0</v>
      </c>
      <c r="L105" s="214"/>
      <c r="M105" s="26"/>
      <c r="O105" s="172"/>
    </row>
    <row r="106" spans="2:15" ht="12.75" customHeight="1" x14ac:dyDescent="0.2">
      <c r="B106" s="22"/>
      <c r="C106" s="50"/>
      <c r="D106" s="53"/>
      <c r="E106" s="53"/>
      <c r="F106" s="53"/>
      <c r="G106" s="53"/>
      <c r="H106" s="211"/>
      <c r="I106" s="212"/>
      <c r="J106" s="212"/>
      <c r="K106" s="212"/>
      <c r="L106" s="215"/>
      <c r="M106" s="26"/>
      <c r="O106" s="172"/>
    </row>
    <row r="107" spans="2:15" ht="12.75" customHeight="1" x14ac:dyDescent="0.2">
      <c r="B107" s="22"/>
      <c r="C107" s="21"/>
      <c r="D107" s="389"/>
      <c r="E107" s="21"/>
      <c r="F107" s="21"/>
      <c r="G107" s="21"/>
      <c r="H107" s="390"/>
      <c r="I107" s="390"/>
      <c r="J107" s="390"/>
      <c r="K107" s="390"/>
      <c r="L107" s="21"/>
      <c r="M107" s="26"/>
      <c r="O107" s="172"/>
    </row>
    <row r="108" spans="2:15" ht="12.75" customHeight="1" x14ac:dyDescent="0.2">
      <c r="B108" s="22"/>
      <c r="C108" s="50"/>
      <c r="D108" s="53"/>
      <c r="E108" s="53"/>
      <c r="F108" s="53"/>
      <c r="G108" s="53"/>
      <c r="H108" s="53"/>
      <c r="I108" s="217"/>
      <c r="J108" s="217"/>
      <c r="K108" s="217"/>
      <c r="L108" s="207"/>
      <c r="M108" s="26"/>
      <c r="O108" s="172"/>
    </row>
    <row r="109" spans="2:15" ht="12.75" customHeight="1" x14ac:dyDescent="0.2">
      <c r="B109" s="22"/>
      <c r="C109" s="50"/>
      <c r="D109" s="530" t="s">
        <v>4</v>
      </c>
      <c r="E109" s="53"/>
      <c r="F109" s="205"/>
      <c r="G109" s="53"/>
      <c r="H109" s="53"/>
      <c r="I109" s="218"/>
      <c r="J109" s="218"/>
      <c r="K109" s="218"/>
      <c r="L109" s="219"/>
      <c r="M109" s="26"/>
      <c r="O109" s="172"/>
    </row>
    <row r="110" spans="2:15" ht="12.75" customHeight="1" x14ac:dyDescent="0.2">
      <c r="B110" s="22"/>
      <c r="C110" s="50"/>
      <c r="D110" s="211"/>
      <c r="E110" s="53"/>
      <c r="F110" s="53"/>
      <c r="G110" s="53"/>
      <c r="H110" s="53"/>
      <c r="I110" s="218"/>
      <c r="J110" s="218"/>
      <c r="K110" s="218"/>
      <c r="L110" s="219"/>
      <c r="M110" s="26"/>
      <c r="O110" s="172"/>
    </row>
    <row r="111" spans="2:15" ht="12.75" customHeight="1" x14ac:dyDescent="0.2">
      <c r="B111" s="22"/>
      <c r="C111" s="50"/>
      <c r="D111" s="220" t="s">
        <v>221</v>
      </c>
      <c r="E111" s="53"/>
      <c r="F111" s="392"/>
      <c r="G111" s="53"/>
      <c r="H111" s="523">
        <f>mop!G16</f>
        <v>0</v>
      </c>
      <c r="I111" s="523">
        <f>mop!H16</f>
        <v>0</v>
      </c>
      <c r="J111" s="523">
        <f>mop!I16</f>
        <v>0</v>
      </c>
      <c r="K111" s="523">
        <f>mop!J16</f>
        <v>0</v>
      </c>
      <c r="L111" s="221"/>
      <c r="M111" s="26"/>
      <c r="O111" s="172"/>
    </row>
    <row r="112" spans="2:15" ht="12.75" customHeight="1" x14ac:dyDescent="0.2">
      <c r="B112" s="22"/>
      <c r="C112" s="50"/>
      <c r="D112" s="393"/>
      <c r="E112" s="53"/>
      <c r="F112" s="392"/>
      <c r="G112" s="53"/>
      <c r="H112" s="395">
        <v>0</v>
      </c>
      <c r="I112" s="64">
        <f t="shared" ref="I112:K120" si="13">H112</f>
        <v>0</v>
      </c>
      <c r="J112" s="395">
        <f>I112</f>
        <v>0</v>
      </c>
      <c r="K112" s="395">
        <f>J112</f>
        <v>0</v>
      </c>
      <c r="L112" s="221"/>
      <c r="M112" s="26"/>
      <c r="O112" s="172"/>
    </row>
    <row r="113" spans="2:15" ht="12.75" customHeight="1" x14ac:dyDescent="0.2">
      <c r="B113" s="22"/>
      <c r="C113" s="50"/>
      <c r="D113" s="394"/>
      <c r="E113" s="53"/>
      <c r="F113" s="392"/>
      <c r="G113" s="53"/>
      <c r="H113" s="395">
        <v>0</v>
      </c>
      <c r="I113" s="64">
        <f t="shared" si="13"/>
        <v>0</v>
      </c>
      <c r="J113" s="395">
        <f>I113</f>
        <v>0</v>
      </c>
      <c r="K113" s="395">
        <f>J113</f>
        <v>0</v>
      </c>
      <c r="L113" s="221"/>
      <c r="M113" s="26"/>
      <c r="O113" s="172"/>
    </row>
    <row r="114" spans="2:15" ht="12.75" customHeight="1" x14ac:dyDescent="0.2">
      <c r="B114" s="22"/>
      <c r="C114" s="50"/>
      <c r="D114" s="394"/>
      <c r="E114" s="53"/>
      <c r="F114" s="392"/>
      <c r="G114" s="53"/>
      <c r="H114" s="395">
        <v>0</v>
      </c>
      <c r="I114" s="64">
        <f t="shared" si="13"/>
        <v>0</v>
      </c>
      <c r="J114" s="395">
        <f t="shared" si="13"/>
        <v>0</v>
      </c>
      <c r="K114" s="395">
        <f t="shared" si="13"/>
        <v>0</v>
      </c>
      <c r="L114" s="221"/>
      <c r="M114" s="26"/>
      <c r="O114" s="172"/>
    </row>
    <row r="115" spans="2:15" ht="12.75" customHeight="1" x14ac:dyDescent="0.2">
      <c r="B115" s="22"/>
      <c r="C115" s="50"/>
      <c r="D115" s="394"/>
      <c r="E115" s="53"/>
      <c r="F115" s="392"/>
      <c r="G115" s="53"/>
      <c r="H115" s="395">
        <v>0</v>
      </c>
      <c r="I115" s="64">
        <f t="shared" si="13"/>
        <v>0</v>
      </c>
      <c r="J115" s="395">
        <f t="shared" si="13"/>
        <v>0</v>
      </c>
      <c r="K115" s="395">
        <f t="shared" si="13"/>
        <v>0</v>
      </c>
      <c r="L115" s="221"/>
      <c r="M115" s="26"/>
      <c r="O115" s="172"/>
    </row>
    <row r="116" spans="2:15" ht="12.75" customHeight="1" x14ac:dyDescent="0.2">
      <c r="B116" s="22"/>
      <c r="C116" s="50"/>
      <c r="D116" s="394"/>
      <c r="E116" s="53"/>
      <c r="F116" s="392"/>
      <c r="G116" s="53"/>
      <c r="H116" s="395">
        <v>0</v>
      </c>
      <c r="I116" s="64">
        <f t="shared" si="13"/>
        <v>0</v>
      </c>
      <c r="J116" s="395">
        <f t="shared" si="13"/>
        <v>0</v>
      </c>
      <c r="K116" s="395">
        <f t="shared" si="13"/>
        <v>0</v>
      </c>
      <c r="L116" s="221"/>
      <c r="M116" s="26"/>
      <c r="O116" s="172"/>
    </row>
    <row r="117" spans="2:15" ht="12.75" customHeight="1" x14ac:dyDescent="0.2">
      <c r="B117" s="22"/>
      <c r="C117" s="50"/>
      <c r="D117" s="394"/>
      <c r="E117" s="53"/>
      <c r="F117" s="392"/>
      <c r="G117" s="53"/>
      <c r="H117" s="395">
        <v>0</v>
      </c>
      <c r="I117" s="64">
        <f t="shared" si="13"/>
        <v>0</v>
      </c>
      <c r="J117" s="395">
        <f t="shared" si="13"/>
        <v>0</v>
      </c>
      <c r="K117" s="395">
        <f t="shared" si="13"/>
        <v>0</v>
      </c>
      <c r="L117" s="221"/>
      <c r="M117" s="26"/>
      <c r="O117" s="172"/>
    </row>
    <row r="118" spans="2:15" ht="12.75" customHeight="1" x14ac:dyDescent="0.2">
      <c r="B118" s="22"/>
      <c r="C118" s="50"/>
      <c r="D118" s="394"/>
      <c r="E118" s="53"/>
      <c r="F118" s="392"/>
      <c r="G118" s="53"/>
      <c r="H118" s="395">
        <v>0</v>
      </c>
      <c r="I118" s="64">
        <f t="shared" si="13"/>
        <v>0</v>
      </c>
      <c r="J118" s="395">
        <f t="shared" si="13"/>
        <v>0</v>
      </c>
      <c r="K118" s="395">
        <f t="shared" si="13"/>
        <v>0</v>
      </c>
      <c r="L118" s="221"/>
      <c r="M118" s="26"/>
      <c r="O118" s="173"/>
    </row>
    <row r="119" spans="2:15" ht="12.75" customHeight="1" x14ac:dyDescent="0.2">
      <c r="B119" s="22"/>
      <c r="C119" s="50"/>
      <c r="D119" s="394"/>
      <c r="E119" s="53"/>
      <c r="F119" s="392"/>
      <c r="G119" s="53"/>
      <c r="H119" s="395">
        <v>0</v>
      </c>
      <c r="I119" s="64">
        <f t="shared" si="13"/>
        <v>0</v>
      </c>
      <c r="J119" s="395">
        <f>I119</f>
        <v>0</v>
      </c>
      <c r="K119" s="395">
        <f>J119</f>
        <v>0</v>
      </c>
      <c r="L119" s="221"/>
      <c r="M119" s="26"/>
      <c r="O119" s="173"/>
    </row>
    <row r="120" spans="2:15" ht="12.75" customHeight="1" x14ac:dyDescent="0.2">
      <c r="B120" s="22"/>
      <c r="C120" s="50"/>
      <c r="D120" s="394"/>
      <c r="E120" s="53"/>
      <c r="F120" s="392"/>
      <c r="G120" s="53"/>
      <c r="H120" s="395">
        <v>0</v>
      </c>
      <c r="I120" s="64">
        <f t="shared" si="13"/>
        <v>0</v>
      </c>
      <c r="J120" s="395">
        <f>I120</f>
        <v>0</v>
      </c>
      <c r="K120" s="395">
        <f>J120</f>
        <v>0</v>
      </c>
      <c r="L120" s="221"/>
      <c r="M120" s="26"/>
      <c r="O120" s="173"/>
    </row>
    <row r="121" spans="2:15" ht="12.75" customHeight="1" x14ac:dyDescent="0.2">
      <c r="B121" s="22"/>
      <c r="C121" s="50"/>
      <c r="D121" s="213" t="s">
        <v>40</v>
      </c>
      <c r="E121" s="53"/>
      <c r="F121" s="53"/>
      <c r="G121" s="53"/>
      <c r="H121" s="526">
        <f>SUM(H111:H120)</f>
        <v>0</v>
      </c>
      <c r="I121" s="526">
        <f>SUM(I111:I120)</f>
        <v>0</v>
      </c>
      <c r="J121" s="526">
        <f>SUM(J111:J120)</f>
        <v>0</v>
      </c>
      <c r="K121" s="526">
        <f>SUM(K111:K120)</f>
        <v>0</v>
      </c>
      <c r="L121" s="224"/>
      <c r="M121" s="26"/>
      <c r="O121" s="173"/>
    </row>
    <row r="122" spans="2:15" ht="12.75" customHeight="1" x14ac:dyDescent="0.2">
      <c r="B122" s="22"/>
      <c r="C122" s="50"/>
      <c r="D122" s="222"/>
      <c r="E122" s="53"/>
      <c r="F122" s="53"/>
      <c r="G122" s="53"/>
      <c r="H122" s="53"/>
      <c r="I122" s="206"/>
      <c r="J122" s="206"/>
      <c r="K122" s="206"/>
      <c r="L122" s="221"/>
      <c r="M122" s="26"/>
      <c r="O122" s="173"/>
    </row>
    <row r="123" spans="2:15" ht="12.75" customHeight="1" x14ac:dyDescent="0.2">
      <c r="B123" s="22"/>
      <c r="C123" s="21"/>
      <c r="D123" s="389"/>
      <c r="E123" s="21"/>
      <c r="F123" s="21"/>
      <c r="G123" s="21"/>
      <c r="H123" s="390"/>
      <c r="I123" s="390"/>
      <c r="J123" s="390"/>
      <c r="K123" s="390"/>
      <c r="L123" s="21"/>
      <c r="M123" s="26"/>
      <c r="O123" s="173"/>
    </row>
    <row r="124" spans="2:15" ht="12.75" customHeight="1" x14ac:dyDescent="0.2">
      <c r="B124" s="22"/>
      <c r="C124" s="50"/>
      <c r="D124" s="213"/>
      <c r="E124" s="53"/>
      <c r="F124" s="53"/>
      <c r="G124" s="53"/>
      <c r="H124" s="51"/>
      <c r="I124" s="225"/>
      <c r="J124" s="226"/>
      <c r="K124" s="226"/>
      <c r="L124" s="216"/>
      <c r="M124" s="26"/>
      <c r="O124" s="173"/>
    </row>
    <row r="125" spans="2:15" ht="12.75" customHeight="1" x14ac:dyDescent="0.2">
      <c r="B125" s="22"/>
      <c r="C125" s="227"/>
      <c r="D125" s="530" t="s">
        <v>130</v>
      </c>
      <c r="E125" s="53"/>
      <c r="F125" s="205"/>
      <c r="G125" s="53"/>
      <c r="H125" s="222"/>
      <c r="I125" s="223"/>
      <c r="J125" s="223"/>
      <c r="K125" s="223"/>
      <c r="L125" s="224"/>
      <c r="M125" s="26"/>
      <c r="O125" s="173"/>
    </row>
    <row r="126" spans="2:15" ht="12.75" customHeight="1" x14ac:dyDescent="0.2">
      <c r="B126" s="22"/>
      <c r="C126" s="227"/>
      <c r="D126" s="228"/>
      <c r="E126" s="53"/>
      <c r="F126" s="53"/>
      <c r="G126" s="53"/>
      <c r="H126" s="222"/>
      <c r="I126" s="223"/>
      <c r="J126" s="223"/>
      <c r="K126" s="223"/>
      <c r="L126" s="224"/>
      <c r="M126" s="26"/>
    </row>
    <row r="127" spans="2:15" ht="12.75" customHeight="1" x14ac:dyDescent="0.2">
      <c r="B127" s="22"/>
      <c r="C127" s="50"/>
      <c r="D127" s="393"/>
      <c r="E127" s="53"/>
      <c r="F127" s="392"/>
      <c r="G127" s="53"/>
      <c r="H127" s="391">
        <v>0</v>
      </c>
      <c r="I127" s="64">
        <f t="shared" ref="I127:I145" si="14">H127</f>
        <v>0</v>
      </c>
      <c r="J127" s="391">
        <f>I127</f>
        <v>0</v>
      </c>
      <c r="K127" s="391">
        <f>J127</f>
        <v>0</v>
      </c>
      <c r="L127" s="229"/>
      <c r="M127" s="26"/>
    </row>
    <row r="128" spans="2:15" ht="12.75" customHeight="1" x14ac:dyDescent="0.2">
      <c r="B128" s="22"/>
      <c r="C128" s="50"/>
      <c r="D128" s="393"/>
      <c r="E128" s="53"/>
      <c r="F128" s="392"/>
      <c r="G128" s="53"/>
      <c r="H128" s="391">
        <v>0</v>
      </c>
      <c r="I128" s="64">
        <f t="shared" si="14"/>
        <v>0</v>
      </c>
      <c r="J128" s="391">
        <f>I128</f>
        <v>0</v>
      </c>
      <c r="K128" s="391">
        <f>J128</f>
        <v>0</v>
      </c>
      <c r="L128" s="229"/>
      <c r="M128" s="26"/>
    </row>
    <row r="129" spans="2:13" ht="12.75" customHeight="1" x14ac:dyDescent="0.2">
      <c r="B129" s="22"/>
      <c r="C129" s="50"/>
      <c r="D129" s="393"/>
      <c r="E129" s="53"/>
      <c r="F129" s="392"/>
      <c r="G129" s="53"/>
      <c r="H129" s="391">
        <v>0</v>
      </c>
      <c r="I129" s="64">
        <f t="shared" si="14"/>
        <v>0</v>
      </c>
      <c r="J129" s="391">
        <f t="shared" ref="J129:K140" si="15">I129</f>
        <v>0</v>
      </c>
      <c r="K129" s="391">
        <f t="shared" si="15"/>
        <v>0</v>
      </c>
      <c r="L129" s="229"/>
      <c r="M129" s="26"/>
    </row>
    <row r="130" spans="2:13" ht="12.75" customHeight="1" x14ac:dyDescent="0.2">
      <c r="B130" s="22"/>
      <c r="C130" s="50"/>
      <c r="D130" s="393"/>
      <c r="E130" s="53"/>
      <c r="F130" s="392"/>
      <c r="G130" s="53"/>
      <c r="H130" s="391">
        <v>0</v>
      </c>
      <c r="I130" s="64">
        <f t="shared" ref="I130:K132" si="16">H130</f>
        <v>0</v>
      </c>
      <c r="J130" s="391">
        <f t="shared" si="16"/>
        <v>0</v>
      </c>
      <c r="K130" s="391">
        <f t="shared" si="16"/>
        <v>0</v>
      </c>
      <c r="L130" s="229"/>
      <c r="M130" s="26"/>
    </row>
    <row r="131" spans="2:13" ht="12.75" customHeight="1" x14ac:dyDescent="0.2">
      <c r="B131" s="22"/>
      <c r="C131" s="50"/>
      <c r="D131" s="393"/>
      <c r="E131" s="53"/>
      <c r="F131" s="392"/>
      <c r="G131" s="53"/>
      <c r="H131" s="391">
        <v>0</v>
      </c>
      <c r="I131" s="64">
        <f t="shared" si="16"/>
        <v>0</v>
      </c>
      <c r="J131" s="391">
        <f t="shared" si="16"/>
        <v>0</v>
      </c>
      <c r="K131" s="391">
        <f t="shared" si="16"/>
        <v>0</v>
      </c>
      <c r="L131" s="229"/>
      <c r="M131" s="26"/>
    </row>
    <row r="132" spans="2:13" ht="12.75" customHeight="1" x14ac:dyDescent="0.2">
      <c r="B132" s="22"/>
      <c r="C132" s="50"/>
      <c r="D132" s="393"/>
      <c r="E132" s="53"/>
      <c r="F132" s="392"/>
      <c r="G132" s="53"/>
      <c r="H132" s="391">
        <v>0</v>
      </c>
      <c r="I132" s="64">
        <f t="shared" si="16"/>
        <v>0</v>
      </c>
      <c r="J132" s="391">
        <f t="shared" si="16"/>
        <v>0</v>
      </c>
      <c r="K132" s="391">
        <f t="shared" si="16"/>
        <v>0</v>
      </c>
      <c r="L132" s="229"/>
      <c r="M132" s="26"/>
    </row>
    <row r="133" spans="2:13" ht="12.75" customHeight="1" x14ac:dyDescent="0.2">
      <c r="B133" s="22"/>
      <c r="C133" s="50"/>
      <c r="D133" s="393"/>
      <c r="E133" s="53"/>
      <c r="F133" s="392"/>
      <c r="G133" s="53"/>
      <c r="H133" s="391">
        <v>0</v>
      </c>
      <c r="I133" s="64">
        <f t="shared" si="14"/>
        <v>0</v>
      </c>
      <c r="J133" s="391">
        <f t="shared" si="15"/>
        <v>0</v>
      </c>
      <c r="K133" s="391">
        <f t="shared" si="15"/>
        <v>0</v>
      </c>
      <c r="L133" s="229"/>
      <c r="M133" s="26"/>
    </row>
    <row r="134" spans="2:13" ht="12.75" customHeight="1" x14ac:dyDescent="0.2">
      <c r="B134" s="22"/>
      <c r="C134" s="50"/>
      <c r="D134" s="393"/>
      <c r="E134" s="53"/>
      <c r="F134" s="392"/>
      <c r="G134" s="53"/>
      <c r="H134" s="391">
        <v>0</v>
      </c>
      <c r="I134" s="64">
        <f t="shared" si="14"/>
        <v>0</v>
      </c>
      <c r="J134" s="391">
        <f t="shared" si="15"/>
        <v>0</v>
      </c>
      <c r="K134" s="391">
        <f t="shared" si="15"/>
        <v>0</v>
      </c>
      <c r="L134" s="229"/>
      <c r="M134" s="26"/>
    </row>
    <row r="135" spans="2:13" ht="12.75" customHeight="1" x14ac:dyDescent="0.2">
      <c r="B135" s="22"/>
      <c r="C135" s="50"/>
      <c r="D135" s="393"/>
      <c r="E135" s="53"/>
      <c r="F135" s="392"/>
      <c r="G135" s="53"/>
      <c r="H135" s="391">
        <v>0</v>
      </c>
      <c r="I135" s="64">
        <f t="shared" si="14"/>
        <v>0</v>
      </c>
      <c r="J135" s="391">
        <f t="shared" si="15"/>
        <v>0</v>
      </c>
      <c r="K135" s="391">
        <f t="shared" si="15"/>
        <v>0</v>
      </c>
      <c r="L135" s="229"/>
      <c r="M135" s="26"/>
    </row>
    <row r="136" spans="2:13" ht="12.75" customHeight="1" x14ac:dyDescent="0.2">
      <c r="B136" s="22"/>
      <c r="C136" s="50"/>
      <c r="D136" s="393"/>
      <c r="E136" s="53"/>
      <c r="F136" s="392"/>
      <c r="G136" s="53"/>
      <c r="H136" s="391">
        <v>0</v>
      </c>
      <c r="I136" s="64">
        <f t="shared" si="14"/>
        <v>0</v>
      </c>
      <c r="J136" s="391">
        <f t="shared" si="15"/>
        <v>0</v>
      </c>
      <c r="K136" s="391">
        <f t="shared" si="15"/>
        <v>0</v>
      </c>
      <c r="L136" s="229"/>
      <c r="M136" s="26"/>
    </row>
    <row r="137" spans="2:13" ht="12.75" customHeight="1" x14ac:dyDescent="0.2">
      <c r="B137" s="22"/>
      <c r="C137" s="50"/>
      <c r="D137" s="393"/>
      <c r="E137" s="53"/>
      <c r="F137" s="392"/>
      <c r="G137" s="53"/>
      <c r="H137" s="391">
        <v>0</v>
      </c>
      <c r="I137" s="64">
        <f t="shared" si="14"/>
        <v>0</v>
      </c>
      <c r="J137" s="391">
        <f t="shared" si="15"/>
        <v>0</v>
      </c>
      <c r="K137" s="391">
        <f t="shared" si="15"/>
        <v>0</v>
      </c>
      <c r="L137" s="229"/>
      <c r="M137" s="26"/>
    </row>
    <row r="138" spans="2:13" ht="12.75" customHeight="1" x14ac:dyDescent="0.2">
      <c r="B138" s="22"/>
      <c r="C138" s="50"/>
      <c r="D138" s="393"/>
      <c r="E138" s="53"/>
      <c r="F138" s="392"/>
      <c r="G138" s="53"/>
      <c r="H138" s="391">
        <v>0</v>
      </c>
      <c r="I138" s="64">
        <f t="shared" si="14"/>
        <v>0</v>
      </c>
      <c r="J138" s="391">
        <f t="shared" si="15"/>
        <v>0</v>
      </c>
      <c r="K138" s="391">
        <f t="shared" si="15"/>
        <v>0</v>
      </c>
      <c r="L138" s="229"/>
      <c r="M138" s="26"/>
    </row>
    <row r="139" spans="2:13" ht="12.75" customHeight="1" x14ac:dyDescent="0.2">
      <c r="B139" s="22"/>
      <c r="C139" s="50"/>
      <c r="D139" s="393"/>
      <c r="E139" s="53"/>
      <c r="F139" s="392"/>
      <c r="G139" s="53"/>
      <c r="H139" s="391">
        <v>0</v>
      </c>
      <c r="I139" s="64">
        <f t="shared" si="14"/>
        <v>0</v>
      </c>
      <c r="J139" s="391">
        <f t="shared" si="15"/>
        <v>0</v>
      </c>
      <c r="K139" s="391">
        <f t="shared" si="15"/>
        <v>0</v>
      </c>
      <c r="L139" s="229"/>
      <c r="M139" s="26"/>
    </row>
    <row r="140" spans="2:13" ht="12.75" customHeight="1" x14ac:dyDescent="0.2">
      <c r="B140" s="22"/>
      <c r="C140" s="50"/>
      <c r="D140" s="393"/>
      <c r="E140" s="53"/>
      <c r="F140" s="392"/>
      <c r="G140" s="53"/>
      <c r="H140" s="391">
        <v>0</v>
      </c>
      <c r="I140" s="64">
        <f t="shared" si="14"/>
        <v>0</v>
      </c>
      <c r="J140" s="391">
        <f t="shared" si="15"/>
        <v>0</v>
      </c>
      <c r="K140" s="391">
        <f t="shared" si="15"/>
        <v>0</v>
      </c>
      <c r="L140" s="229"/>
      <c r="M140" s="26"/>
    </row>
    <row r="141" spans="2:13" ht="12.75" customHeight="1" x14ac:dyDescent="0.2">
      <c r="B141" s="22"/>
      <c r="C141" s="50"/>
      <c r="D141" s="393"/>
      <c r="E141" s="53"/>
      <c r="F141" s="392"/>
      <c r="G141" s="53"/>
      <c r="H141" s="391">
        <v>0</v>
      </c>
      <c r="I141" s="64">
        <f t="shared" si="14"/>
        <v>0</v>
      </c>
      <c r="J141" s="391">
        <f t="shared" ref="J141:K151" si="17">I141</f>
        <v>0</v>
      </c>
      <c r="K141" s="391">
        <f t="shared" si="17"/>
        <v>0</v>
      </c>
      <c r="L141" s="229"/>
      <c r="M141" s="26"/>
    </row>
    <row r="142" spans="2:13" ht="12.75" customHeight="1" x14ac:dyDescent="0.2">
      <c r="B142" s="22"/>
      <c r="C142" s="50"/>
      <c r="D142" s="393"/>
      <c r="E142" s="53"/>
      <c r="F142" s="392"/>
      <c r="G142" s="53"/>
      <c r="H142" s="391">
        <v>0</v>
      </c>
      <c r="I142" s="64">
        <f t="shared" si="14"/>
        <v>0</v>
      </c>
      <c r="J142" s="391">
        <f t="shared" si="17"/>
        <v>0</v>
      </c>
      <c r="K142" s="391">
        <f t="shared" si="17"/>
        <v>0</v>
      </c>
      <c r="L142" s="229"/>
      <c r="M142" s="26"/>
    </row>
    <row r="143" spans="2:13" ht="12.75" customHeight="1" x14ac:dyDescent="0.2">
      <c r="B143" s="22"/>
      <c r="C143" s="50"/>
      <c r="D143" s="393"/>
      <c r="E143" s="53"/>
      <c r="F143" s="392"/>
      <c r="G143" s="53"/>
      <c r="H143" s="391">
        <v>0</v>
      </c>
      <c r="I143" s="64">
        <f t="shared" si="14"/>
        <v>0</v>
      </c>
      <c r="J143" s="391">
        <f t="shared" si="17"/>
        <v>0</v>
      </c>
      <c r="K143" s="391">
        <f t="shared" si="17"/>
        <v>0</v>
      </c>
      <c r="L143" s="229"/>
      <c r="M143" s="26"/>
    </row>
    <row r="144" spans="2:13" ht="12.75" customHeight="1" x14ac:dyDescent="0.2">
      <c r="B144" s="22"/>
      <c r="C144" s="50"/>
      <c r="D144" s="393"/>
      <c r="E144" s="53"/>
      <c r="F144" s="392"/>
      <c r="G144" s="53"/>
      <c r="H144" s="391">
        <v>0</v>
      </c>
      <c r="I144" s="64">
        <f t="shared" si="14"/>
        <v>0</v>
      </c>
      <c r="J144" s="391">
        <f t="shared" si="17"/>
        <v>0</v>
      </c>
      <c r="K144" s="391">
        <f t="shared" si="17"/>
        <v>0</v>
      </c>
      <c r="L144" s="229"/>
      <c r="M144" s="26"/>
    </row>
    <row r="145" spans="2:13" ht="12.75" customHeight="1" x14ac:dyDescent="0.2">
      <c r="B145" s="22"/>
      <c r="C145" s="50"/>
      <c r="D145" s="393"/>
      <c r="E145" s="53"/>
      <c r="F145" s="392"/>
      <c r="G145" s="53"/>
      <c r="H145" s="391">
        <v>0</v>
      </c>
      <c r="I145" s="64">
        <f t="shared" si="14"/>
        <v>0</v>
      </c>
      <c r="J145" s="391">
        <f t="shared" si="17"/>
        <v>0</v>
      </c>
      <c r="K145" s="391">
        <f t="shared" si="17"/>
        <v>0</v>
      </c>
      <c r="L145" s="229"/>
      <c r="M145" s="26"/>
    </row>
    <row r="146" spans="2:13" ht="12.75" customHeight="1" x14ac:dyDescent="0.2">
      <c r="B146" s="22"/>
      <c r="C146" s="50"/>
      <c r="D146" s="62"/>
      <c r="E146" s="53"/>
      <c r="F146" s="392"/>
      <c r="G146" s="53"/>
      <c r="H146" s="391">
        <v>0</v>
      </c>
      <c r="I146" s="64">
        <f t="shared" ref="I146:I151" si="18">H146</f>
        <v>0</v>
      </c>
      <c r="J146" s="391">
        <f t="shared" si="17"/>
        <v>0</v>
      </c>
      <c r="K146" s="391">
        <f t="shared" si="17"/>
        <v>0</v>
      </c>
      <c r="L146" s="229"/>
      <c r="M146" s="26"/>
    </row>
    <row r="147" spans="2:13" ht="12.75" customHeight="1" x14ac:dyDescent="0.2">
      <c r="B147" s="22"/>
      <c r="C147" s="50"/>
      <c r="D147" s="62"/>
      <c r="E147" s="53"/>
      <c r="F147" s="392"/>
      <c r="G147" s="53"/>
      <c r="H147" s="391">
        <v>0</v>
      </c>
      <c r="I147" s="64">
        <f t="shared" si="18"/>
        <v>0</v>
      </c>
      <c r="J147" s="391">
        <f t="shared" si="17"/>
        <v>0</v>
      </c>
      <c r="K147" s="391">
        <f t="shared" si="17"/>
        <v>0</v>
      </c>
      <c r="L147" s="229"/>
      <c r="M147" s="26"/>
    </row>
    <row r="148" spans="2:13" ht="12.75" customHeight="1" x14ac:dyDescent="0.2">
      <c r="B148" s="22"/>
      <c r="C148" s="50"/>
      <c r="D148" s="62"/>
      <c r="E148" s="53"/>
      <c r="F148" s="392"/>
      <c r="G148" s="53"/>
      <c r="H148" s="391">
        <v>0</v>
      </c>
      <c r="I148" s="64">
        <f t="shared" si="18"/>
        <v>0</v>
      </c>
      <c r="J148" s="391">
        <f t="shared" si="17"/>
        <v>0</v>
      </c>
      <c r="K148" s="391">
        <f t="shared" si="17"/>
        <v>0</v>
      </c>
      <c r="L148" s="229"/>
      <c r="M148" s="26"/>
    </row>
    <row r="149" spans="2:13" ht="12.75" customHeight="1" x14ac:dyDescent="0.2">
      <c r="B149" s="22"/>
      <c r="C149" s="50"/>
      <c r="D149" s="62"/>
      <c r="E149" s="53"/>
      <c r="F149" s="392"/>
      <c r="G149" s="53"/>
      <c r="H149" s="391">
        <v>0</v>
      </c>
      <c r="I149" s="64">
        <f t="shared" si="18"/>
        <v>0</v>
      </c>
      <c r="J149" s="391">
        <f t="shared" si="17"/>
        <v>0</v>
      </c>
      <c r="K149" s="391">
        <f t="shared" si="17"/>
        <v>0</v>
      </c>
      <c r="L149" s="229"/>
      <c r="M149" s="26"/>
    </row>
    <row r="150" spans="2:13" ht="12.75" customHeight="1" x14ac:dyDescent="0.2">
      <c r="B150" s="22"/>
      <c r="C150" s="50"/>
      <c r="D150" s="62"/>
      <c r="E150" s="53"/>
      <c r="F150" s="392"/>
      <c r="G150" s="53"/>
      <c r="H150" s="391">
        <v>0</v>
      </c>
      <c r="I150" s="64">
        <f t="shared" si="18"/>
        <v>0</v>
      </c>
      <c r="J150" s="391">
        <f t="shared" si="17"/>
        <v>0</v>
      </c>
      <c r="K150" s="391">
        <f t="shared" si="17"/>
        <v>0</v>
      </c>
      <c r="L150" s="229"/>
      <c r="M150" s="26"/>
    </row>
    <row r="151" spans="2:13" ht="12.75" customHeight="1" x14ac:dyDescent="0.2">
      <c r="B151" s="22"/>
      <c r="C151" s="50"/>
      <c r="D151" s="62"/>
      <c r="E151" s="53"/>
      <c r="F151" s="392"/>
      <c r="G151" s="53"/>
      <c r="H151" s="391">
        <v>0</v>
      </c>
      <c r="I151" s="64">
        <f t="shared" si="18"/>
        <v>0</v>
      </c>
      <c r="J151" s="391">
        <f t="shared" si="17"/>
        <v>0</v>
      </c>
      <c r="K151" s="391">
        <f t="shared" si="17"/>
        <v>0</v>
      </c>
      <c r="L151" s="229"/>
      <c r="M151" s="26"/>
    </row>
    <row r="152" spans="2:13" ht="12.75" customHeight="1" x14ac:dyDescent="0.2">
      <c r="B152" s="22"/>
      <c r="C152" s="50"/>
      <c r="D152" s="230" t="s">
        <v>43</v>
      </c>
      <c r="E152" s="53"/>
      <c r="F152" s="53"/>
      <c r="G152" s="53"/>
      <c r="H152" s="526">
        <f>SUM(H127:H151)</f>
        <v>0</v>
      </c>
      <c r="I152" s="526">
        <f>SUM(I127:I151)</f>
        <v>0</v>
      </c>
      <c r="J152" s="526">
        <f>SUM(J127:J151)</f>
        <v>0</v>
      </c>
      <c r="K152" s="526">
        <f>SUM(K127:K151)</f>
        <v>0</v>
      </c>
      <c r="L152" s="224"/>
      <c r="M152" s="26"/>
    </row>
    <row r="153" spans="2:13" ht="12.75" customHeight="1" x14ac:dyDescent="0.2">
      <c r="B153" s="22"/>
      <c r="C153" s="50"/>
      <c r="D153" s="222"/>
      <c r="E153" s="53"/>
      <c r="F153" s="53"/>
      <c r="G153" s="53"/>
      <c r="H153" s="53"/>
      <c r="I153" s="206"/>
      <c r="J153" s="206"/>
      <c r="K153" s="206"/>
      <c r="L153" s="221"/>
      <c r="M153" s="26"/>
    </row>
    <row r="154" spans="2:13" ht="12.75" customHeight="1" x14ac:dyDescent="0.2">
      <c r="B154" s="22"/>
      <c r="C154" s="21"/>
      <c r="D154" s="389"/>
      <c r="E154" s="21"/>
      <c r="F154" s="21"/>
      <c r="G154" s="21"/>
      <c r="H154" s="390"/>
      <c r="I154" s="390"/>
      <c r="J154" s="390"/>
      <c r="K154" s="390"/>
      <c r="L154" s="21"/>
      <c r="M154" s="26"/>
    </row>
    <row r="155" spans="2:13" ht="12.75" customHeight="1" x14ac:dyDescent="0.2">
      <c r="B155" s="22"/>
      <c r="C155" s="50"/>
      <c r="D155" s="211"/>
      <c r="E155" s="211"/>
      <c r="F155" s="211"/>
      <c r="G155" s="211"/>
      <c r="H155" s="231"/>
      <c r="I155" s="231"/>
      <c r="J155" s="231"/>
      <c r="K155" s="231"/>
      <c r="L155" s="216"/>
      <c r="M155" s="26"/>
    </row>
    <row r="156" spans="2:13" ht="12.75" customHeight="1" x14ac:dyDescent="0.2">
      <c r="B156" s="22"/>
      <c r="C156" s="50"/>
      <c r="D156" s="213" t="s">
        <v>133</v>
      </c>
      <c r="E156" s="211"/>
      <c r="F156" s="211"/>
      <c r="G156" s="211"/>
      <c r="H156" s="524">
        <f>H65+H87+H105+H121+H152</f>
        <v>79321.680000000008</v>
      </c>
      <c r="I156" s="524">
        <f>I65+I87+I105+I121+I152</f>
        <v>81351.540000000008</v>
      </c>
      <c r="J156" s="524">
        <f>J65+J87+J105+J121+J152</f>
        <v>83384.639999999999</v>
      </c>
      <c r="K156" s="524">
        <f>K65+K87+K105+K121+K152</f>
        <v>85430.700000000012</v>
      </c>
      <c r="L156" s="216"/>
      <c r="M156" s="26"/>
    </row>
    <row r="157" spans="2:13" ht="12.75" customHeight="1" x14ac:dyDescent="0.2">
      <c r="B157" s="22"/>
      <c r="C157" s="50"/>
      <c r="D157" s="211"/>
      <c r="E157" s="211"/>
      <c r="F157" s="211"/>
      <c r="G157" s="211"/>
      <c r="H157" s="231"/>
      <c r="I157" s="231"/>
      <c r="J157" s="231"/>
      <c r="K157" s="231"/>
      <c r="L157" s="216"/>
      <c r="M157" s="26"/>
    </row>
    <row r="158" spans="2:13" ht="12.75" customHeight="1" x14ac:dyDescent="0.2">
      <c r="B158" s="22"/>
      <c r="C158" s="21"/>
      <c r="D158" s="389"/>
      <c r="E158" s="21"/>
      <c r="F158" s="21"/>
      <c r="G158" s="21"/>
      <c r="H158" s="390"/>
      <c r="I158" s="390"/>
      <c r="J158" s="390"/>
      <c r="K158" s="390"/>
      <c r="L158" s="21"/>
      <c r="M158" s="26"/>
    </row>
    <row r="159" spans="2:13" ht="12.75" customHeight="1" x14ac:dyDescent="0.2">
      <c r="B159" s="22"/>
      <c r="C159" s="50"/>
      <c r="D159" s="211"/>
      <c r="E159" s="211"/>
      <c r="F159" s="211"/>
      <c r="G159" s="211"/>
      <c r="H159" s="231"/>
      <c r="I159" s="231"/>
      <c r="J159" s="231"/>
      <c r="K159" s="231"/>
      <c r="L159" s="216"/>
      <c r="M159" s="26"/>
    </row>
    <row r="160" spans="2:13" ht="12.75" customHeight="1" x14ac:dyDescent="0.2">
      <c r="B160" s="22"/>
      <c r="C160" s="50"/>
      <c r="D160" s="213" t="s">
        <v>148</v>
      </c>
      <c r="E160" s="211"/>
      <c r="F160" s="211"/>
      <c r="G160" s="211"/>
      <c r="H160" s="524">
        <f>H57-H156</f>
        <v>-79321.680000000008</v>
      </c>
      <c r="I160" s="524">
        <f>I57-I156</f>
        <v>-81351.540000000008</v>
      </c>
      <c r="J160" s="524">
        <f>J57-J156</f>
        <v>-83384.639999999999</v>
      </c>
      <c r="K160" s="524">
        <f>K57-K156</f>
        <v>-85430.700000000012</v>
      </c>
      <c r="L160" s="216"/>
      <c r="M160" s="26"/>
    </row>
    <row r="161" spans="2:13" ht="12.75" customHeight="1" x14ac:dyDescent="0.2">
      <c r="B161" s="22"/>
      <c r="C161" s="50"/>
      <c r="D161" s="211"/>
      <c r="E161" s="211"/>
      <c r="F161" s="211"/>
      <c r="G161" s="211"/>
      <c r="H161" s="231"/>
      <c r="I161" s="231"/>
      <c r="J161" s="231"/>
      <c r="K161" s="231"/>
      <c r="L161" s="216"/>
      <c r="M161" s="26"/>
    </row>
    <row r="162" spans="2:13" ht="12.75" customHeight="1" x14ac:dyDescent="0.2">
      <c r="B162" s="22"/>
      <c r="C162" s="21"/>
      <c r="D162" s="389"/>
      <c r="E162" s="21"/>
      <c r="F162" s="21"/>
      <c r="G162" s="21"/>
      <c r="H162" s="390"/>
      <c r="I162" s="390"/>
      <c r="J162" s="390"/>
      <c r="K162" s="390"/>
      <c r="L162" s="21"/>
      <c r="M162" s="26"/>
    </row>
    <row r="163" spans="2:13" ht="12.75" customHeight="1" x14ac:dyDescent="0.2">
      <c r="B163" s="22"/>
      <c r="C163" s="21"/>
      <c r="D163" s="389"/>
      <c r="E163" s="21"/>
      <c r="F163" s="21"/>
      <c r="G163" s="21"/>
      <c r="H163" s="390"/>
      <c r="I163" s="390"/>
      <c r="J163" s="390"/>
      <c r="K163" s="390"/>
      <c r="L163" s="21"/>
      <c r="M163" s="26"/>
    </row>
    <row r="164" spans="2:13" ht="12.75" customHeight="1" x14ac:dyDescent="0.2">
      <c r="B164" s="22"/>
      <c r="C164" s="50"/>
      <c r="D164" s="53"/>
      <c r="E164" s="53"/>
      <c r="F164" s="53"/>
      <c r="G164" s="53"/>
      <c r="H164" s="54"/>
      <c r="I164" s="54"/>
      <c r="J164" s="54"/>
      <c r="K164" s="54"/>
      <c r="L164" s="216"/>
      <c r="M164" s="26"/>
    </row>
    <row r="165" spans="2:13" ht="12.75" customHeight="1" x14ac:dyDescent="0.2">
      <c r="B165" s="22"/>
      <c r="C165" s="50"/>
      <c r="D165" s="529" t="s">
        <v>134</v>
      </c>
      <c r="E165" s="53"/>
      <c r="F165" s="53"/>
      <c r="G165" s="53"/>
      <c r="H165" s="232"/>
      <c r="I165" s="232"/>
      <c r="J165" s="232"/>
      <c r="K165" s="232"/>
      <c r="L165" s="216"/>
      <c r="M165" s="26"/>
    </row>
    <row r="166" spans="2:13" ht="12.75" customHeight="1" x14ac:dyDescent="0.2">
      <c r="B166" s="22"/>
      <c r="C166" s="50"/>
      <c r="D166" s="233"/>
      <c r="E166" s="53"/>
      <c r="F166" s="53"/>
      <c r="G166" s="53"/>
      <c r="H166" s="232"/>
      <c r="I166" s="232"/>
      <c r="J166" s="232"/>
      <c r="K166" s="232"/>
      <c r="L166" s="216"/>
      <c r="M166" s="26"/>
    </row>
    <row r="167" spans="2:13" ht="12.75" customHeight="1" x14ac:dyDescent="0.2">
      <c r="B167" s="22"/>
      <c r="C167" s="50"/>
      <c r="D167" s="51" t="s">
        <v>0</v>
      </c>
      <c r="E167" s="53"/>
      <c r="F167" s="53"/>
      <c r="G167" s="53"/>
      <c r="H167" s="697">
        <v>0</v>
      </c>
      <c r="I167" s="698">
        <f t="shared" ref="I167:K168" si="19">H167</f>
        <v>0</v>
      </c>
      <c r="J167" s="697">
        <f t="shared" si="19"/>
        <v>0</v>
      </c>
      <c r="K167" s="697">
        <f t="shared" si="19"/>
        <v>0</v>
      </c>
      <c r="L167" s="216"/>
      <c r="M167" s="26"/>
    </row>
    <row r="168" spans="2:13" ht="12.75" customHeight="1" x14ac:dyDescent="0.2">
      <c r="B168" s="22"/>
      <c r="C168" s="50"/>
      <c r="D168" s="51" t="s">
        <v>1</v>
      </c>
      <c r="E168" s="53"/>
      <c r="F168" s="53"/>
      <c r="G168" s="53"/>
      <c r="H168" s="697">
        <v>0</v>
      </c>
      <c r="I168" s="698">
        <f t="shared" si="19"/>
        <v>0</v>
      </c>
      <c r="J168" s="697">
        <f t="shared" si="19"/>
        <v>0</v>
      </c>
      <c r="K168" s="697">
        <f t="shared" si="19"/>
        <v>0</v>
      </c>
      <c r="L168" s="216"/>
      <c r="M168" s="26"/>
    </row>
    <row r="169" spans="2:13" ht="12.75" customHeight="1" x14ac:dyDescent="0.2">
      <c r="B169" s="22"/>
      <c r="C169" s="50"/>
      <c r="D169" s="234"/>
      <c r="E169" s="53"/>
      <c r="F169" s="53"/>
      <c r="G169" s="53"/>
      <c r="H169" s="235"/>
      <c r="I169" s="235"/>
      <c r="J169" s="235"/>
      <c r="K169" s="235"/>
      <c r="L169" s="216"/>
      <c r="M169" s="26"/>
    </row>
    <row r="170" spans="2:13" ht="12.75" customHeight="1" x14ac:dyDescent="0.2">
      <c r="B170" s="22"/>
      <c r="C170" s="50"/>
      <c r="D170" s="233" t="s">
        <v>135</v>
      </c>
      <c r="E170" s="53"/>
      <c r="F170" s="53"/>
      <c r="G170" s="53"/>
      <c r="H170" s="525">
        <f>H167-H168</f>
        <v>0</v>
      </c>
      <c r="I170" s="525">
        <f>I167-I168</f>
        <v>0</v>
      </c>
      <c r="J170" s="525">
        <f>J167-J168</f>
        <v>0</v>
      </c>
      <c r="K170" s="525">
        <f>K167-K168</f>
        <v>0</v>
      </c>
      <c r="L170" s="216"/>
      <c r="M170" s="26"/>
    </row>
    <row r="171" spans="2:13" ht="12.75" customHeight="1" x14ac:dyDescent="0.2">
      <c r="B171" s="22"/>
      <c r="C171" s="50"/>
      <c r="D171" s="51"/>
      <c r="E171" s="53"/>
      <c r="F171" s="53"/>
      <c r="G171" s="53"/>
      <c r="H171" s="232"/>
      <c r="I171" s="232"/>
      <c r="J171" s="232"/>
      <c r="K171" s="232"/>
      <c r="L171" s="216"/>
      <c r="M171" s="26"/>
    </row>
    <row r="172" spans="2:13" ht="12.75" customHeight="1" x14ac:dyDescent="0.2">
      <c r="B172" s="22"/>
      <c r="C172" s="21"/>
      <c r="D172" s="389"/>
      <c r="E172" s="21"/>
      <c r="F172" s="21"/>
      <c r="G172" s="21"/>
      <c r="H172" s="390"/>
      <c r="I172" s="390"/>
      <c r="J172" s="390"/>
      <c r="K172" s="390"/>
      <c r="L172" s="21"/>
      <c r="M172" s="26"/>
    </row>
    <row r="173" spans="2:13" ht="12.75" customHeight="1" x14ac:dyDescent="0.2">
      <c r="B173" s="22"/>
      <c r="C173" s="21"/>
      <c r="D173" s="389"/>
      <c r="E173" s="21"/>
      <c r="F173" s="21"/>
      <c r="G173" s="21"/>
      <c r="H173" s="390"/>
      <c r="I173" s="390"/>
      <c r="J173" s="390"/>
      <c r="K173" s="390"/>
      <c r="L173" s="21"/>
      <c r="M173" s="26"/>
    </row>
    <row r="174" spans="2:13" ht="12.75" customHeight="1" x14ac:dyDescent="0.2">
      <c r="B174" s="22"/>
      <c r="C174" s="50"/>
      <c r="D174" s="211"/>
      <c r="E174" s="211"/>
      <c r="F174" s="211"/>
      <c r="G174" s="211"/>
      <c r="H174" s="231"/>
      <c r="I174" s="231"/>
      <c r="J174" s="231"/>
      <c r="K174" s="231"/>
      <c r="L174" s="216"/>
      <c r="M174" s="26"/>
    </row>
    <row r="175" spans="2:13" ht="12.75" customHeight="1" x14ac:dyDescent="0.2">
      <c r="B175" s="22"/>
      <c r="C175" s="50"/>
      <c r="D175" s="213" t="s">
        <v>136</v>
      </c>
      <c r="E175" s="211"/>
      <c r="F175" s="211"/>
      <c r="G175" s="211"/>
      <c r="H175" s="524">
        <f>H160+H170</f>
        <v>-79321.680000000008</v>
      </c>
      <c r="I175" s="524">
        <f>I160+I170</f>
        <v>-81351.540000000008</v>
      </c>
      <c r="J175" s="524">
        <f>J160+J170</f>
        <v>-83384.639999999999</v>
      </c>
      <c r="K175" s="524">
        <f>K160+K170</f>
        <v>-85430.700000000012</v>
      </c>
      <c r="L175" s="216"/>
      <c r="M175" s="26"/>
    </row>
    <row r="176" spans="2:13" ht="12.75" customHeight="1" x14ac:dyDescent="0.2">
      <c r="B176" s="22"/>
      <c r="C176" s="59"/>
      <c r="D176" s="237"/>
      <c r="E176" s="237"/>
      <c r="F176" s="237"/>
      <c r="G176" s="237"/>
      <c r="H176" s="238"/>
      <c r="I176" s="238"/>
      <c r="J176" s="238"/>
      <c r="K176" s="238"/>
      <c r="L176" s="61"/>
      <c r="M176" s="26"/>
    </row>
    <row r="177" spans="2:13" ht="12.75" customHeight="1" x14ac:dyDescent="0.2">
      <c r="B177" s="22"/>
      <c r="C177" s="21"/>
      <c r="D177" s="29"/>
      <c r="E177" s="21"/>
      <c r="F177" s="21"/>
      <c r="G177" s="21"/>
      <c r="H177" s="196"/>
      <c r="I177" s="196"/>
      <c r="J177" s="196"/>
      <c r="K177" s="196"/>
      <c r="L177" s="21"/>
      <c r="M177" s="26"/>
    </row>
    <row r="178" spans="2:13" ht="12.75" customHeight="1" x14ac:dyDescent="0.25">
      <c r="B178" s="197"/>
      <c r="C178" s="198"/>
      <c r="D178" s="198"/>
      <c r="E178" s="198"/>
      <c r="F178" s="198"/>
      <c r="G178" s="198"/>
      <c r="H178" s="199"/>
      <c r="I178" s="199"/>
      <c r="J178" s="199"/>
      <c r="K178" s="199"/>
      <c r="L178" s="191" t="s">
        <v>228</v>
      </c>
      <c r="M178" s="200"/>
    </row>
  </sheetData>
  <sheetProtection algorithmName="SHA-512" hashValue="GrpX32SvQSMkr1+lDDhY7DmcWlJQAE9AhE4TsiqDr0/fXXXmLMegjWr43y7Krl5aaF+J4GfR3KTWrya2QXpxJg==" saltValue="ydQ7R29cTjjTKjNKYEvIbg==" spinCount="100000" sheet="1" objects="1" scenarios="1"/>
  <mergeCells count="1">
    <mergeCell ref="H6:K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90" min="1" max="12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/>
  <dimension ref="B2:BL76"/>
  <sheetViews>
    <sheetView showGridLines="0" topLeftCell="A37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25"/>
  <sheetViews>
    <sheetView zoomScale="85" zoomScaleNormal="85" workbookViewId="0">
      <pane ySplit="14" topLeftCell="A15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7" customWidth="1"/>
    <col min="2" max="3" width="2.7109375" style="37" customWidth="1"/>
    <col min="4" max="4" width="8.7109375" style="43" customWidth="1"/>
    <col min="5" max="5" width="20.7109375" style="43" customWidth="1"/>
    <col min="6" max="7" width="8.7109375" style="44" customWidth="1"/>
    <col min="8" max="9" width="8.7109375" style="45" customWidth="1"/>
    <col min="10" max="10" width="8.7109375" style="162" customWidth="1"/>
    <col min="11" max="11" width="0.7109375" style="37" customWidth="1"/>
    <col min="12" max="13" width="8.7109375" style="45" customWidth="1"/>
    <col min="14" max="14" width="10.7109375" style="45" customWidth="1"/>
    <col min="15" max="16" width="10.7109375" style="37" customWidth="1"/>
    <col min="17" max="17" width="1" style="37" customWidth="1"/>
    <col min="18" max="19" width="10.7109375" style="37" customWidth="1"/>
    <col min="20" max="20" width="10.7109375" style="421" customWidth="1"/>
    <col min="21" max="21" width="3" style="37" customWidth="1"/>
    <col min="22" max="22" width="2.7109375" style="37" customWidth="1"/>
    <col min="23" max="24" width="20.85546875" style="37" customWidth="1"/>
    <col min="25" max="25" width="8.7109375" style="667" customWidth="1"/>
    <col min="26" max="26" width="8.7109375" style="638" customWidth="1"/>
    <col min="27" max="28" width="8.7109375" style="667" customWidth="1"/>
    <col min="29" max="29" width="8.7109375" style="608" customWidth="1"/>
    <col min="30" max="32" width="8.7109375" style="609" customWidth="1"/>
    <col min="33" max="33" width="8.7109375" style="610" customWidth="1"/>
    <col min="34" max="34" width="8.7109375" style="611" customWidth="1"/>
    <col min="35" max="35" width="8.7109375" style="609" customWidth="1"/>
    <col min="36" max="38" width="8.7109375" style="37" customWidth="1"/>
    <col min="39" max="39" width="10.7109375" style="37" customWidth="1"/>
    <col min="40" max="41" width="2.7109375" style="37" customWidth="1"/>
    <col min="42" max="47" width="9.28515625" style="37" bestFit="1" customWidth="1"/>
    <col min="48" max="16384" width="9.140625" style="37"/>
  </cols>
  <sheetData>
    <row r="1" spans="2:38" ht="12.75" customHeight="1" x14ac:dyDescent="0.2"/>
    <row r="2" spans="2:38" x14ac:dyDescent="0.2">
      <c r="B2" s="17" t="s">
        <v>189</v>
      </c>
      <c r="C2" s="18"/>
      <c r="D2" s="19"/>
      <c r="E2" s="19"/>
      <c r="F2" s="174"/>
      <c r="G2" s="174"/>
      <c r="H2" s="308"/>
      <c r="I2" s="308"/>
      <c r="J2" s="193"/>
      <c r="K2" s="18"/>
      <c r="L2" s="308"/>
      <c r="M2" s="308"/>
      <c r="N2" s="308"/>
      <c r="O2" s="18"/>
      <c r="P2" s="18"/>
      <c r="Q2" s="18"/>
      <c r="R2" s="18"/>
      <c r="S2" s="18"/>
      <c r="T2" s="422"/>
      <c r="U2" s="18"/>
      <c r="V2" s="20"/>
    </row>
    <row r="3" spans="2:38" x14ac:dyDescent="0.2">
      <c r="B3" s="22"/>
      <c r="C3" s="21"/>
      <c r="D3" s="29"/>
      <c r="E3" s="29"/>
      <c r="F3" s="30"/>
      <c r="G3" s="30"/>
      <c r="H3" s="31"/>
      <c r="I3" s="31"/>
      <c r="J3" s="184"/>
      <c r="K3" s="21"/>
      <c r="L3" s="31"/>
      <c r="M3" s="31"/>
      <c r="N3" s="31"/>
      <c r="O3" s="21"/>
      <c r="P3" s="21"/>
      <c r="Q3" s="21"/>
      <c r="R3" s="21"/>
      <c r="S3" s="21"/>
      <c r="T3" s="423"/>
      <c r="U3" s="21"/>
      <c r="V3" s="26"/>
    </row>
    <row r="4" spans="2:38" s="163" customFormat="1" ht="18.75" x14ac:dyDescent="0.3">
      <c r="B4" s="519"/>
      <c r="C4" s="85" t="s">
        <v>190</v>
      </c>
      <c r="D4" s="310"/>
      <c r="E4" s="310"/>
      <c r="F4" s="148"/>
      <c r="G4" s="148"/>
      <c r="H4" s="311"/>
      <c r="I4" s="311"/>
      <c r="J4" s="312"/>
      <c r="K4" s="310"/>
      <c r="L4" s="311"/>
      <c r="M4" s="311"/>
      <c r="N4" s="311"/>
      <c r="O4" s="310"/>
      <c r="P4" s="310"/>
      <c r="Q4" s="310"/>
      <c r="R4" s="310"/>
      <c r="S4" s="310"/>
      <c r="T4" s="520"/>
      <c r="U4" s="310"/>
      <c r="V4" s="313"/>
      <c r="Y4" s="668"/>
      <c r="Z4" s="639"/>
      <c r="AA4" s="668"/>
      <c r="AB4" s="668"/>
      <c r="AC4" s="622"/>
      <c r="AD4" s="612"/>
      <c r="AE4" s="612"/>
      <c r="AF4" s="612"/>
      <c r="AG4" s="623"/>
      <c r="AH4" s="624"/>
      <c r="AI4" s="612"/>
    </row>
    <row r="5" spans="2:38" ht="12.75" customHeight="1" x14ac:dyDescent="0.2">
      <c r="B5" s="22"/>
      <c r="C5" s="21"/>
      <c r="D5" s="21"/>
      <c r="E5" s="21"/>
      <c r="F5" s="30"/>
      <c r="G5" s="30"/>
      <c r="H5" s="31"/>
      <c r="I5" s="31"/>
      <c r="J5" s="184"/>
      <c r="K5" s="21"/>
      <c r="L5" s="31"/>
      <c r="M5" s="31"/>
      <c r="N5" s="31"/>
      <c r="O5" s="21"/>
      <c r="P5" s="21"/>
      <c r="Q5" s="21"/>
      <c r="R5" s="21"/>
      <c r="S5" s="21"/>
      <c r="T5" s="423"/>
      <c r="U5" s="21"/>
      <c r="V5" s="26"/>
    </row>
    <row r="6" spans="2:38" ht="12.75" customHeight="1" x14ac:dyDescent="0.2">
      <c r="B6" s="22"/>
      <c r="C6" s="21"/>
      <c r="D6" s="21"/>
      <c r="E6" s="21"/>
      <c r="F6" s="303"/>
      <c r="G6" s="303"/>
      <c r="H6" s="31"/>
      <c r="I6" s="31"/>
      <c r="J6" s="184"/>
      <c r="K6" s="21"/>
      <c r="L6" s="31"/>
      <c r="M6" s="31"/>
      <c r="N6" s="31"/>
      <c r="O6" s="21"/>
      <c r="P6" s="21"/>
      <c r="Q6" s="21"/>
      <c r="R6" s="21"/>
      <c r="S6" s="21"/>
      <c r="T6" s="423"/>
      <c r="U6" s="21"/>
      <c r="V6" s="26"/>
    </row>
    <row r="7" spans="2:38" ht="12.75" customHeight="1" x14ac:dyDescent="0.2">
      <c r="B7" s="22"/>
      <c r="C7" s="21" t="s">
        <v>8</v>
      </c>
      <c r="D7" s="29"/>
      <c r="E7" s="314" t="str">
        <f>tab!D3</f>
        <v>2015/16</v>
      </c>
      <c r="F7" s="303"/>
      <c r="G7" s="303"/>
      <c r="H7" s="31"/>
      <c r="I7" s="31"/>
      <c r="J7" s="184"/>
      <c r="K7" s="21"/>
      <c r="L7" s="31"/>
      <c r="M7" s="31"/>
      <c r="N7" s="31"/>
      <c r="O7" s="21"/>
      <c r="P7" s="21"/>
      <c r="Q7" s="21"/>
      <c r="R7" s="21"/>
      <c r="S7" s="21"/>
      <c r="T7" s="423"/>
      <c r="U7" s="21"/>
      <c r="V7" s="26"/>
    </row>
    <row r="8" spans="2:38" ht="12.75" customHeight="1" x14ac:dyDescent="0.2">
      <c r="B8" s="22"/>
      <c r="C8" s="21" t="s">
        <v>191</v>
      </c>
      <c r="D8" s="29"/>
      <c r="E8" s="315">
        <f>tab!E4</f>
        <v>42278</v>
      </c>
      <c r="F8" s="303"/>
      <c r="G8" s="303"/>
      <c r="H8" s="31"/>
      <c r="I8" s="31"/>
      <c r="J8" s="184"/>
      <c r="K8" s="21"/>
      <c r="L8" s="31"/>
      <c r="M8" s="31"/>
      <c r="N8" s="31"/>
      <c r="O8" s="21"/>
      <c r="P8" s="21"/>
      <c r="Q8" s="21"/>
      <c r="R8" s="21"/>
      <c r="S8" s="21"/>
      <c r="T8" s="423"/>
      <c r="U8" s="21"/>
      <c r="V8" s="26"/>
    </row>
    <row r="9" spans="2:38" ht="12.75" customHeight="1" x14ac:dyDescent="0.2">
      <c r="B9" s="22"/>
      <c r="C9" s="21"/>
      <c r="D9" s="29"/>
      <c r="E9" s="316"/>
      <c r="F9" s="303"/>
      <c r="G9" s="303"/>
      <c r="H9" s="31"/>
      <c r="I9" s="31"/>
      <c r="J9" s="184"/>
      <c r="K9" s="21"/>
      <c r="L9" s="31"/>
      <c r="M9" s="31"/>
      <c r="N9" s="31"/>
      <c r="O9" s="21"/>
      <c r="P9" s="21"/>
      <c r="Q9" s="21"/>
      <c r="R9" s="21"/>
      <c r="S9" s="21"/>
      <c r="T9" s="423"/>
      <c r="U9" s="21"/>
      <c r="V9" s="26"/>
    </row>
    <row r="10" spans="2:38" ht="12.75" customHeight="1" x14ac:dyDescent="0.2">
      <c r="B10" s="22"/>
      <c r="C10" s="122"/>
      <c r="D10" s="397"/>
      <c r="E10" s="398"/>
      <c r="F10" s="124"/>
      <c r="G10" s="399"/>
      <c r="H10" s="400"/>
      <c r="I10" s="400"/>
      <c r="J10" s="401"/>
      <c r="K10" s="280"/>
      <c r="L10" s="400"/>
      <c r="M10" s="400"/>
      <c r="N10" s="400"/>
      <c r="O10" s="280"/>
      <c r="P10" s="280"/>
      <c r="Q10" s="280"/>
      <c r="R10" s="280"/>
      <c r="S10" s="280"/>
      <c r="T10" s="424"/>
      <c r="U10" s="282"/>
      <c r="V10" s="26"/>
      <c r="X10" s="165"/>
      <c r="AD10" s="613"/>
      <c r="AE10" s="613"/>
      <c r="AF10" s="613"/>
      <c r="AI10" s="613"/>
      <c r="AJ10" s="165"/>
      <c r="AK10" s="165"/>
      <c r="AL10" s="165"/>
    </row>
    <row r="11" spans="2:38" ht="12.75" customHeight="1" x14ac:dyDescent="0.2">
      <c r="B11" s="22"/>
      <c r="C11" s="402"/>
      <c r="D11" s="599" t="s">
        <v>192</v>
      </c>
      <c r="E11" s="600"/>
      <c r="F11" s="600"/>
      <c r="G11" s="600"/>
      <c r="H11" s="601"/>
      <c r="I11" s="601"/>
      <c r="J11" s="601"/>
      <c r="K11" s="534"/>
      <c r="L11" s="599" t="s">
        <v>300</v>
      </c>
      <c r="M11" s="602"/>
      <c r="N11" s="599"/>
      <c r="O11" s="599"/>
      <c r="P11" s="640"/>
      <c r="Q11" s="534"/>
      <c r="R11" s="599" t="s">
        <v>301</v>
      </c>
      <c r="S11" s="601"/>
      <c r="T11" s="641"/>
      <c r="U11" s="642"/>
      <c r="V11" s="643"/>
      <c r="W11" s="644"/>
      <c r="X11" s="645"/>
      <c r="Y11" s="646"/>
      <c r="Z11" s="647"/>
      <c r="AA11" s="646"/>
      <c r="AB11" s="646"/>
      <c r="AC11" s="646"/>
      <c r="AD11" s="648"/>
      <c r="AE11" s="648"/>
      <c r="AF11" s="613"/>
      <c r="AG11" s="625"/>
      <c r="AH11" s="626"/>
      <c r="AI11" s="614"/>
      <c r="AJ11" s="166"/>
      <c r="AK11" s="166"/>
      <c r="AL11" s="166"/>
    </row>
    <row r="12" spans="2:38" ht="12.75" customHeight="1" x14ac:dyDescent="0.2">
      <c r="B12" s="22"/>
      <c r="C12" s="402"/>
      <c r="D12" s="536" t="s">
        <v>284</v>
      </c>
      <c r="E12" s="536" t="s">
        <v>41</v>
      </c>
      <c r="F12" s="537" t="s">
        <v>193</v>
      </c>
      <c r="G12" s="538" t="s">
        <v>212</v>
      </c>
      <c r="H12" s="537" t="s">
        <v>68</v>
      </c>
      <c r="I12" s="537" t="s">
        <v>194</v>
      </c>
      <c r="J12" s="539" t="s">
        <v>196</v>
      </c>
      <c r="K12" s="541"/>
      <c r="L12" s="540" t="s">
        <v>287</v>
      </c>
      <c r="M12" s="540" t="s">
        <v>288</v>
      </c>
      <c r="N12" s="540" t="s">
        <v>286</v>
      </c>
      <c r="O12" s="540" t="s">
        <v>287</v>
      </c>
      <c r="P12" s="649" t="s">
        <v>302</v>
      </c>
      <c r="Q12" s="541"/>
      <c r="R12" s="603" t="s">
        <v>197</v>
      </c>
      <c r="S12" s="544" t="s">
        <v>303</v>
      </c>
      <c r="T12" s="650" t="s">
        <v>197</v>
      </c>
      <c r="U12" s="651"/>
      <c r="V12" s="652"/>
      <c r="W12" s="653"/>
      <c r="X12" s="654"/>
      <c r="Y12" s="634" t="s">
        <v>195</v>
      </c>
      <c r="Z12" s="655" t="s">
        <v>285</v>
      </c>
      <c r="AA12" s="654" t="s">
        <v>304</v>
      </c>
      <c r="AB12" s="654" t="s">
        <v>304</v>
      </c>
      <c r="AC12" s="654" t="s">
        <v>305</v>
      </c>
      <c r="AD12" s="635" t="s">
        <v>295</v>
      </c>
      <c r="AE12" s="635" t="s">
        <v>296</v>
      </c>
      <c r="AF12" s="613"/>
      <c r="AG12" s="636" t="s">
        <v>199</v>
      </c>
      <c r="AH12" s="626" t="s">
        <v>250</v>
      </c>
      <c r="AI12" s="615"/>
      <c r="AJ12" s="167"/>
      <c r="AK12" s="167"/>
      <c r="AL12" s="167"/>
    </row>
    <row r="13" spans="2:38" s="154" customFormat="1" ht="12.75" customHeight="1" x14ac:dyDescent="0.2">
      <c r="B13" s="317"/>
      <c r="C13" s="404"/>
      <c r="D13" s="600"/>
      <c r="E13" s="536"/>
      <c r="F13" s="537" t="s">
        <v>200</v>
      </c>
      <c r="G13" s="538" t="s">
        <v>266</v>
      </c>
      <c r="H13" s="537"/>
      <c r="I13" s="537"/>
      <c r="J13" s="539"/>
      <c r="K13" s="541"/>
      <c r="L13" s="540" t="s">
        <v>290</v>
      </c>
      <c r="M13" s="540" t="s">
        <v>291</v>
      </c>
      <c r="N13" s="540" t="s">
        <v>289</v>
      </c>
      <c r="O13" s="540" t="s">
        <v>294</v>
      </c>
      <c r="P13" s="649" t="s">
        <v>40</v>
      </c>
      <c r="Q13" s="541"/>
      <c r="R13" s="543" t="s">
        <v>306</v>
      </c>
      <c r="S13" s="544" t="s">
        <v>292</v>
      </c>
      <c r="T13" s="650" t="s">
        <v>40</v>
      </c>
      <c r="U13" s="656"/>
      <c r="V13" s="111"/>
      <c r="W13" s="474"/>
      <c r="X13" s="646"/>
      <c r="Y13" s="634" t="s">
        <v>201</v>
      </c>
      <c r="Z13" s="657">
        <f>tab!$D$77</f>
        <v>0.62</v>
      </c>
      <c r="AA13" s="654" t="s">
        <v>307</v>
      </c>
      <c r="AB13" s="654" t="s">
        <v>308</v>
      </c>
      <c r="AC13" s="654" t="s">
        <v>309</v>
      </c>
      <c r="AD13" s="635" t="s">
        <v>297</v>
      </c>
      <c r="AE13" s="635" t="s">
        <v>297</v>
      </c>
      <c r="AF13" s="609"/>
      <c r="AG13" s="636"/>
      <c r="AH13" s="621" t="s">
        <v>198</v>
      </c>
      <c r="AI13" s="609"/>
    </row>
    <row r="14" spans="2:38" ht="12.75" customHeight="1" x14ac:dyDescent="0.2">
      <c r="B14" s="22"/>
      <c r="C14" s="127"/>
      <c r="D14" s="600"/>
      <c r="E14" s="600"/>
      <c r="F14" s="545"/>
      <c r="G14" s="545"/>
      <c r="H14" s="537"/>
      <c r="I14" s="537"/>
      <c r="J14" s="539"/>
      <c r="K14" s="542"/>
      <c r="L14" s="540"/>
      <c r="M14" s="540"/>
      <c r="N14" s="540"/>
      <c r="O14" s="546"/>
      <c r="P14" s="546"/>
      <c r="Q14" s="542"/>
      <c r="R14" s="546"/>
      <c r="S14" s="546"/>
      <c r="T14" s="547"/>
      <c r="U14" s="407"/>
      <c r="V14" s="26"/>
      <c r="Y14" s="634"/>
      <c r="AA14" s="634"/>
      <c r="AB14" s="634"/>
      <c r="AC14" s="628"/>
      <c r="AG14" s="627"/>
      <c r="AH14" s="621"/>
    </row>
    <row r="15" spans="2:38" ht="12.75" customHeight="1" x14ac:dyDescent="0.2">
      <c r="B15" s="22"/>
      <c r="C15" s="127"/>
      <c r="D15" s="129"/>
      <c r="E15" s="129" t="s">
        <v>293</v>
      </c>
      <c r="F15" s="128"/>
      <c r="G15" s="408"/>
      <c r="H15" s="409" t="s">
        <v>11</v>
      </c>
      <c r="I15" s="409">
        <v>11</v>
      </c>
      <c r="J15" s="410">
        <v>1</v>
      </c>
      <c r="K15" s="411"/>
      <c r="L15" s="606"/>
      <c r="M15" s="606"/>
      <c r="N15" s="659">
        <f t="shared" ref="N15" si="0">IF(J15="","",IF((J15*40)&gt;40,40,((J15*40))))</f>
        <v>40</v>
      </c>
      <c r="O15" s="606"/>
      <c r="P15" s="660">
        <f t="shared" ref="P15" si="1">IF(J15="","",(SUM(L15:O15)))</f>
        <v>40</v>
      </c>
      <c r="Q15" s="132"/>
      <c r="R15" s="604">
        <f>IF(J15="","",(((1659*J15)-P15)*AB15))</f>
        <v>76587.073128390592</v>
      </c>
      <c r="S15" s="604">
        <f t="shared" ref="S15" si="2">IF(J15="","",(P15*AC15)+(AA15*AD15)+((AE15*AA15*(1-AF15))))</f>
        <v>1892.2068716094032</v>
      </c>
      <c r="T15" s="605">
        <f t="shared" ref="T15" si="3">IF(J15="","",(R15+S15))</f>
        <v>78479.28</v>
      </c>
      <c r="U15" s="440"/>
      <c r="V15" s="661"/>
      <c r="W15" s="662"/>
      <c r="X15" s="663"/>
      <c r="Y15" s="664">
        <f>VLOOKUP(H15,tab!$A$34:$V$74,I15+2,)</f>
        <v>4037</v>
      </c>
      <c r="Z15" s="658">
        <f>tab!$D$77</f>
        <v>0.62</v>
      </c>
      <c r="AA15" s="665">
        <f t="shared" ref="AA15" si="4">(Y15*12/1659)</f>
        <v>29.200723327305607</v>
      </c>
      <c r="AB15" s="665">
        <f t="shared" ref="AB15" si="5">(Y15*12*(1+Z15))/1659</f>
        <v>47.305171790235079</v>
      </c>
      <c r="AC15" s="665">
        <f t="shared" ref="AC15" si="6">AB15-AA15</f>
        <v>18.104448462929472</v>
      </c>
      <c r="AD15" s="666">
        <f t="shared" ref="AD15" si="7">(N15+O15)</f>
        <v>40</v>
      </c>
      <c r="AE15" s="666">
        <f t="shared" ref="AE15" si="8">(L15+M15)</f>
        <v>0</v>
      </c>
      <c r="AF15" s="616">
        <f>IF(H15&gt;8,tab!$D$79,tab!$D$81)</f>
        <v>0.5</v>
      </c>
      <c r="AG15" s="620">
        <f t="shared" ref="AG15:AG34" si="9">IF(F15&lt;25,0,IF(F15=25,25,IF(F15&lt;40,0,IF(F15=40,40,IF(F15&gt;=40,0)))))</f>
        <v>0</v>
      </c>
      <c r="AH15" s="621">
        <f t="shared" ref="AH15:AH34" si="10">IF(AG15=25,(Y15*1.08*(J15)/2),IF(AG15=40,(Y15*1.08*(J15)),IF(AG15=0,0)))</f>
        <v>0</v>
      </c>
    </row>
    <row r="16" spans="2:38" ht="12.75" customHeight="1" x14ac:dyDescent="0.2">
      <c r="B16" s="22"/>
      <c r="C16" s="127"/>
      <c r="D16" s="129"/>
      <c r="E16" s="129"/>
      <c r="F16" s="128"/>
      <c r="G16" s="412"/>
      <c r="H16" s="409"/>
      <c r="I16" s="409"/>
      <c r="J16" s="410"/>
      <c r="K16" s="411"/>
      <c r="L16" s="606"/>
      <c r="M16" s="606"/>
      <c r="N16" s="659" t="str">
        <f t="shared" ref="N16:N34" si="11">IF(J16="","",IF((J16*40)&gt;40,40,((J16*40))))</f>
        <v/>
      </c>
      <c r="O16" s="606"/>
      <c r="P16" s="660" t="str">
        <f t="shared" ref="P16:P34" si="12">IF(J16="","",(SUM(L16:O16)))</f>
        <v/>
      </c>
      <c r="Q16" s="132"/>
      <c r="R16" s="604" t="str">
        <f t="shared" ref="R16:R34" si="13">IF(J16="","",(((1659*J16)-P16)*AB16))</f>
        <v/>
      </c>
      <c r="S16" s="604" t="str">
        <f>IF(J16="","",(P16*AC16)+(AA16*AD16)+((AE16*AA16*(1-AF16))))</f>
        <v/>
      </c>
      <c r="T16" s="605" t="str">
        <f t="shared" ref="T16:T34" si="14">IF(J16="","",(R16+S16))</f>
        <v/>
      </c>
      <c r="U16" s="440"/>
      <c r="V16" s="661"/>
      <c r="W16" s="662"/>
      <c r="X16" s="663"/>
      <c r="Y16" s="664" t="e">
        <f>VLOOKUP(H16,tab!$A$34:$V$74,I16+2,)</f>
        <v>#N/A</v>
      </c>
      <c r="Z16" s="658">
        <f>tab!$D$77</f>
        <v>0.62</v>
      </c>
      <c r="AA16" s="665" t="e">
        <f t="shared" ref="AA16:AA34" si="15">(Y16*12/1659)</f>
        <v>#N/A</v>
      </c>
      <c r="AB16" s="665" t="e">
        <f t="shared" ref="AB16:AB34" si="16">(Y16*12*(1+Z16))/1659</f>
        <v>#N/A</v>
      </c>
      <c r="AC16" s="665" t="e">
        <f t="shared" ref="AC16:AC34" si="17">AB16-AA16</f>
        <v>#N/A</v>
      </c>
      <c r="AD16" s="666" t="e">
        <f t="shared" ref="AD16:AD34" si="18">(N16+O16)</f>
        <v>#VALUE!</v>
      </c>
      <c r="AE16" s="666">
        <f t="shared" ref="AE16:AE34" si="19">(L16+M16)</f>
        <v>0</v>
      </c>
      <c r="AF16" s="616">
        <f>IF(H16&gt;8,tab!$D$79,tab!$D$81)</f>
        <v>0.4</v>
      </c>
      <c r="AG16" s="620">
        <f t="shared" si="9"/>
        <v>0</v>
      </c>
      <c r="AH16" s="621">
        <f t="shared" si="10"/>
        <v>0</v>
      </c>
    </row>
    <row r="17" spans="2:34" ht="12.75" customHeight="1" x14ac:dyDescent="0.2">
      <c r="B17" s="22"/>
      <c r="C17" s="127"/>
      <c r="D17" s="129"/>
      <c r="E17" s="129"/>
      <c r="F17" s="128"/>
      <c r="G17" s="412"/>
      <c r="H17" s="409"/>
      <c r="I17" s="409"/>
      <c r="J17" s="410"/>
      <c r="K17" s="411"/>
      <c r="L17" s="606"/>
      <c r="M17" s="606"/>
      <c r="N17" s="659" t="str">
        <f t="shared" si="11"/>
        <v/>
      </c>
      <c r="O17" s="606"/>
      <c r="P17" s="660" t="str">
        <f t="shared" si="12"/>
        <v/>
      </c>
      <c r="Q17" s="132"/>
      <c r="R17" s="604" t="str">
        <f t="shared" si="13"/>
        <v/>
      </c>
      <c r="S17" s="604" t="str">
        <f t="shared" ref="S17:S34" si="20">IF(J17="","",(P17*AC17)+(AA17*AD17)+((AE17*AA17*(1-AF17))))</f>
        <v/>
      </c>
      <c r="T17" s="605" t="str">
        <f t="shared" si="14"/>
        <v/>
      </c>
      <c r="U17" s="440"/>
      <c r="V17" s="661"/>
      <c r="W17" s="662"/>
      <c r="X17" s="663"/>
      <c r="Y17" s="664" t="e">
        <f>VLOOKUP(H17,tab!$A$34:$V$74,I17+2,)</f>
        <v>#N/A</v>
      </c>
      <c r="Z17" s="658">
        <f>tab!$D$77</f>
        <v>0.62</v>
      </c>
      <c r="AA17" s="665" t="e">
        <f t="shared" si="15"/>
        <v>#N/A</v>
      </c>
      <c r="AB17" s="665" t="e">
        <f t="shared" si="16"/>
        <v>#N/A</v>
      </c>
      <c r="AC17" s="665" t="e">
        <f t="shared" si="17"/>
        <v>#N/A</v>
      </c>
      <c r="AD17" s="666" t="e">
        <f t="shared" si="18"/>
        <v>#VALUE!</v>
      </c>
      <c r="AE17" s="666">
        <f t="shared" si="19"/>
        <v>0</v>
      </c>
      <c r="AF17" s="616">
        <f>IF(H17&gt;8,tab!$D$79,tab!$D$81)</f>
        <v>0.4</v>
      </c>
      <c r="AG17" s="620">
        <f t="shared" si="9"/>
        <v>0</v>
      </c>
      <c r="AH17" s="621">
        <f t="shared" si="10"/>
        <v>0</v>
      </c>
    </row>
    <row r="18" spans="2:34" ht="12.75" customHeight="1" x14ac:dyDescent="0.2">
      <c r="B18" s="22"/>
      <c r="C18" s="127"/>
      <c r="D18" s="129"/>
      <c r="E18" s="129"/>
      <c r="F18" s="128"/>
      <c r="G18" s="412"/>
      <c r="H18" s="409"/>
      <c r="I18" s="409"/>
      <c r="J18" s="410"/>
      <c r="K18" s="411"/>
      <c r="L18" s="606"/>
      <c r="M18" s="606"/>
      <c r="N18" s="659" t="str">
        <f t="shared" si="11"/>
        <v/>
      </c>
      <c r="O18" s="606"/>
      <c r="P18" s="660" t="str">
        <f t="shared" si="12"/>
        <v/>
      </c>
      <c r="Q18" s="132"/>
      <c r="R18" s="604" t="str">
        <f t="shared" si="13"/>
        <v/>
      </c>
      <c r="S18" s="604" t="str">
        <f t="shared" si="20"/>
        <v/>
      </c>
      <c r="T18" s="605" t="str">
        <f t="shared" si="14"/>
        <v/>
      </c>
      <c r="U18" s="440"/>
      <c r="V18" s="661"/>
      <c r="W18" s="662"/>
      <c r="X18" s="663"/>
      <c r="Y18" s="664" t="e">
        <f>VLOOKUP(H18,tab!$A$34:$V$74,I18+2,)</f>
        <v>#N/A</v>
      </c>
      <c r="Z18" s="658">
        <f>tab!$D$77</f>
        <v>0.62</v>
      </c>
      <c r="AA18" s="665" t="e">
        <f t="shared" si="15"/>
        <v>#N/A</v>
      </c>
      <c r="AB18" s="665" t="e">
        <f t="shared" si="16"/>
        <v>#N/A</v>
      </c>
      <c r="AC18" s="665" t="e">
        <f t="shared" si="17"/>
        <v>#N/A</v>
      </c>
      <c r="AD18" s="666" t="e">
        <f t="shared" si="18"/>
        <v>#VALUE!</v>
      </c>
      <c r="AE18" s="666">
        <f t="shared" si="19"/>
        <v>0</v>
      </c>
      <c r="AF18" s="616">
        <f>IF(H18&gt;8,tab!$D$79,tab!$D$81)</f>
        <v>0.4</v>
      </c>
      <c r="AG18" s="620">
        <f t="shared" si="9"/>
        <v>0</v>
      </c>
      <c r="AH18" s="621">
        <f t="shared" si="10"/>
        <v>0</v>
      </c>
    </row>
    <row r="19" spans="2:34" ht="12.75" customHeight="1" x14ac:dyDescent="0.2">
      <c r="B19" s="22"/>
      <c r="C19" s="127"/>
      <c r="D19" s="129"/>
      <c r="E19" s="129"/>
      <c r="F19" s="128"/>
      <c r="G19" s="412"/>
      <c r="H19" s="409"/>
      <c r="I19" s="409"/>
      <c r="J19" s="410"/>
      <c r="K19" s="411"/>
      <c r="L19" s="606"/>
      <c r="M19" s="606"/>
      <c r="N19" s="659" t="str">
        <f t="shared" si="11"/>
        <v/>
      </c>
      <c r="O19" s="606"/>
      <c r="P19" s="660" t="str">
        <f t="shared" si="12"/>
        <v/>
      </c>
      <c r="Q19" s="132"/>
      <c r="R19" s="604" t="str">
        <f t="shared" si="13"/>
        <v/>
      </c>
      <c r="S19" s="604" t="str">
        <f t="shared" si="20"/>
        <v/>
      </c>
      <c r="T19" s="605" t="str">
        <f t="shared" si="14"/>
        <v/>
      </c>
      <c r="U19" s="440"/>
      <c r="V19" s="661"/>
      <c r="W19" s="662"/>
      <c r="X19" s="663"/>
      <c r="Y19" s="664" t="e">
        <f>VLOOKUP(H19,tab!$A$34:$V$74,I19+2,)</f>
        <v>#N/A</v>
      </c>
      <c r="Z19" s="658">
        <f>tab!$D$77</f>
        <v>0.62</v>
      </c>
      <c r="AA19" s="665" t="e">
        <f t="shared" si="15"/>
        <v>#N/A</v>
      </c>
      <c r="AB19" s="665" t="e">
        <f t="shared" si="16"/>
        <v>#N/A</v>
      </c>
      <c r="AC19" s="665" t="e">
        <f t="shared" si="17"/>
        <v>#N/A</v>
      </c>
      <c r="AD19" s="666" t="e">
        <f t="shared" si="18"/>
        <v>#VALUE!</v>
      </c>
      <c r="AE19" s="666">
        <f t="shared" si="19"/>
        <v>0</v>
      </c>
      <c r="AF19" s="616">
        <f>IF(H19&gt;8,tab!$D$79,tab!$D$81)</f>
        <v>0.4</v>
      </c>
      <c r="AG19" s="620">
        <f t="shared" si="9"/>
        <v>0</v>
      </c>
      <c r="AH19" s="621">
        <f t="shared" si="10"/>
        <v>0</v>
      </c>
    </row>
    <row r="20" spans="2:34" ht="12.75" customHeight="1" x14ac:dyDescent="0.2">
      <c r="B20" s="22"/>
      <c r="C20" s="127"/>
      <c r="D20" s="129"/>
      <c r="E20" s="129"/>
      <c r="F20" s="128"/>
      <c r="G20" s="412"/>
      <c r="H20" s="409"/>
      <c r="I20" s="409"/>
      <c r="J20" s="410"/>
      <c r="K20" s="411"/>
      <c r="L20" s="606"/>
      <c r="M20" s="606"/>
      <c r="N20" s="659" t="str">
        <f t="shared" si="11"/>
        <v/>
      </c>
      <c r="O20" s="606"/>
      <c r="P20" s="660" t="str">
        <f t="shared" si="12"/>
        <v/>
      </c>
      <c r="Q20" s="132"/>
      <c r="R20" s="604" t="str">
        <f t="shared" si="13"/>
        <v/>
      </c>
      <c r="S20" s="604" t="str">
        <f t="shared" si="20"/>
        <v/>
      </c>
      <c r="T20" s="605" t="str">
        <f t="shared" si="14"/>
        <v/>
      </c>
      <c r="U20" s="440"/>
      <c r="V20" s="661"/>
      <c r="W20" s="662"/>
      <c r="X20" s="663"/>
      <c r="Y20" s="664" t="e">
        <f>VLOOKUP(H20,tab!$A$34:$V$74,I20+2,)</f>
        <v>#N/A</v>
      </c>
      <c r="Z20" s="658">
        <f>tab!$D$77</f>
        <v>0.62</v>
      </c>
      <c r="AA20" s="665" t="e">
        <f t="shared" si="15"/>
        <v>#N/A</v>
      </c>
      <c r="AB20" s="665" t="e">
        <f t="shared" si="16"/>
        <v>#N/A</v>
      </c>
      <c r="AC20" s="665" t="e">
        <f t="shared" si="17"/>
        <v>#N/A</v>
      </c>
      <c r="AD20" s="666" t="e">
        <f t="shared" si="18"/>
        <v>#VALUE!</v>
      </c>
      <c r="AE20" s="666">
        <f t="shared" si="19"/>
        <v>0</v>
      </c>
      <c r="AF20" s="616">
        <f>IF(H20&gt;8,tab!$D$79,tab!$D$81)</f>
        <v>0.4</v>
      </c>
      <c r="AG20" s="620">
        <f t="shared" si="9"/>
        <v>0</v>
      </c>
      <c r="AH20" s="621">
        <f t="shared" si="10"/>
        <v>0</v>
      </c>
    </row>
    <row r="21" spans="2:34" ht="12.75" customHeight="1" x14ac:dyDescent="0.2">
      <c r="B21" s="22"/>
      <c r="C21" s="127"/>
      <c r="D21" s="129"/>
      <c r="E21" s="129"/>
      <c r="F21" s="128"/>
      <c r="G21" s="412"/>
      <c r="H21" s="409"/>
      <c r="I21" s="409"/>
      <c r="J21" s="410"/>
      <c r="K21" s="411"/>
      <c r="L21" s="606"/>
      <c r="M21" s="606"/>
      <c r="N21" s="659" t="str">
        <f t="shared" si="11"/>
        <v/>
      </c>
      <c r="O21" s="606"/>
      <c r="P21" s="660" t="str">
        <f t="shared" si="12"/>
        <v/>
      </c>
      <c r="Q21" s="132"/>
      <c r="R21" s="604" t="str">
        <f t="shared" si="13"/>
        <v/>
      </c>
      <c r="S21" s="604" t="str">
        <f t="shared" si="20"/>
        <v/>
      </c>
      <c r="T21" s="605" t="str">
        <f t="shared" si="14"/>
        <v/>
      </c>
      <c r="U21" s="440"/>
      <c r="V21" s="661"/>
      <c r="W21" s="662"/>
      <c r="X21" s="663"/>
      <c r="Y21" s="664" t="e">
        <f>VLOOKUP(H21,tab!$A$34:$V$74,I21+2,)</f>
        <v>#N/A</v>
      </c>
      <c r="Z21" s="658">
        <f>tab!$D$77</f>
        <v>0.62</v>
      </c>
      <c r="AA21" s="665" t="e">
        <f t="shared" si="15"/>
        <v>#N/A</v>
      </c>
      <c r="AB21" s="665" t="e">
        <f t="shared" si="16"/>
        <v>#N/A</v>
      </c>
      <c r="AC21" s="665" t="e">
        <f t="shared" si="17"/>
        <v>#N/A</v>
      </c>
      <c r="AD21" s="666" t="e">
        <f t="shared" si="18"/>
        <v>#VALUE!</v>
      </c>
      <c r="AE21" s="666">
        <f t="shared" si="19"/>
        <v>0</v>
      </c>
      <c r="AF21" s="616">
        <f>IF(H21&gt;8,tab!$D$79,tab!$D$81)</f>
        <v>0.4</v>
      </c>
      <c r="AG21" s="620">
        <f t="shared" si="9"/>
        <v>0</v>
      </c>
      <c r="AH21" s="621">
        <f t="shared" si="10"/>
        <v>0</v>
      </c>
    </row>
    <row r="22" spans="2:34" ht="12.75" customHeight="1" x14ac:dyDescent="0.2">
      <c r="B22" s="22"/>
      <c r="C22" s="127"/>
      <c r="D22" s="129"/>
      <c r="E22" s="129"/>
      <c r="F22" s="128"/>
      <c r="G22" s="412"/>
      <c r="H22" s="409"/>
      <c r="I22" s="409"/>
      <c r="J22" s="410"/>
      <c r="K22" s="411"/>
      <c r="L22" s="606"/>
      <c r="M22" s="606"/>
      <c r="N22" s="659" t="str">
        <f t="shared" si="11"/>
        <v/>
      </c>
      <c r="O22" s="606"/>
      <c r="P22" s="660" t="str">
        <f t="shared" si="12"/>
        <v/>
      </c>
      <c r="Q22" s="132"/>
      <c r="R22" s="604" t="str">
        <f t="shared" si="13"/>
        <v/>
      </c>
      <c r="S22" s="604" t="str">
        <f t="shared" si="20"/>
        <v/>
      </c>
      <c r="T22" s="605" t="str">
        <f t="shared" si="14"/>
        <v/>
      </c>
      <c r="U22" s="440"/>
      <c r="V22" s="661"/>
      <c r="W22" s="662"/>
      <c r="X22" s="663"/>
      <c r="Y22" s="664" t="e">
        <f>VLOOKUP(H22,tab!$A$34:$V$74,I22+2,)</f>
        <v>#N/A</v>
      </c>
      <c r="Z22" s="658">
        <f>tab!$D$77</f>
        <v>0.62</v>
      </c>
      <c r="AA22" s="665" t="e">
        <f t="shared" si="15"/>
        <v>#N/A</v>
      </c>
      <c r="AB22" s="665" t="e">
        <f t="shared" si="16"/>
        <v>#N/A</v>
      </c>
      <c r="AC22" s="665" t="e">
        <f t="shared" si="17"/>
        <v>#N/A</v>
      </c>
      <c r="AD22" s="666" t="e">
        <f t="shared" si="18"/>
        <v>#VALUE!</v>
      </c>
      <c r="AE22" s="666">
        <f t="shared" si="19"/>
        <v>0</v>
      </c>
      <c r="AF22" s="616">
        <f>IF(H22&gt;8,tab!$D$79,tab!$D$81)</f>
        <v>0.4</v>
      </c>
      <c r="AG22" s="620">
        <f t="shared" si="9"/>
        <v>0</v>
      </c>
      <c r="AH22" s="621">
        <f t="shared" si="10"/>
        <v>0</v>
      </c>
    </row>
    <row r="23" spans="2:34" ht="12.75" customHeight="1" x14ac:dyDescent="0.2">
      <c r="B23" s="22"/>
      <c r="C23" s="127"/>
      <c r="D23" s="129"/>
      <c r="E23" s="129"/>
      <c r="F23" s="128"/>
      <c r="G23" s="412"/>
      <c r="H23" s="409"/>
      <c r="I23" s="409"/>
      <c r="J23" s="410"/>
      <c r="K23" s="411"/>
      <c r="L23" s="606"/>
      <c r="M23" s="606"/>
      <c r="N23" s="659" t="str">
        <f t="shared" si="11"/>
        <v/>
      </c>
      <c r="O23" s="606"/>
      <c r="P23" s="660" t="str">
        <f t="shared" si="12"/>
        <v/>
      </c>
      <c r="Q23" s="132"/>
      <c r="R23" s="604" t="str">
        <f t="shared" si="13"/>
        <v/>
      </c>
      <c r="S23" s="604" t="str">
        <f t="shared" si="20"/>
        <v/>
      </c>
      <c r="T23" s="605" t="str">
        <f t="shared" si="14"/>
        <v/>
      </c>
      <c r="U23" s="440"/>
      <c r="V23" s="661"/>
      <c r="W23" s="662"/>
      <c r="X23" s="663"/>
      <c r="Y23" s="664" t="e">
        <f>VLOOKUP(H23,tab!$A$34:$V$74,I23+2,)</f>
        <v>#N/A</v>
      </c>
      <c r="Z23" s="658">
        <f>tab!$D$77</f>
        <v>0.62</v>
      </c>
      <c r="AA23" s="665" t="e">
        <f t="shared" si="15"/>
        <v>#N/A</v>
      </c>
      <c r="AB23" s="665" t="e">
        <f t="shared" si="16"/>
        <v>#N/A</v>
      </c>
      <c r="AC23" s="665" t="e">
        <f t="shared" si="17"/>
        <v>#N/A</v>
      </c>
      <c r="AD23" s="666" t="e">
        <f t="shared" si="18"/>
        <v>#VALUE!</v>
      </c>
      <c r="AE23" s="666">
        <f t="shared" si="19"/>
        <v>0</v>
      </c>
      <c r="AF23" s="616">
        <f>IF(H23&gt;8,tab!$D$79,tab!$D$81)</f>
        <v>0.4</v>
      </c>
      <c r="AG23" s="620">
        <f t="shared" si="9"/>
        <v>0</v>
      </c>
      <c r="AH23" s="621">
        <f t="shared" si="10"/>
        <v>0</v>
      </c>
    </row>
    <row r="24" spans="2:34" ht="12.75" customHeight="1" x14ac:dyDescent="0.2">
      <c r="B24" s="22"/>
      <c r="C24" s="127"/>
      <c r="D24" s="129"/>
      <c r="E24" s="129"/>
      <c r="F24" s="128"/>
      <c r="G24" s="412"/>
      <c r="H24" s="409"/>
      <c r="I24" s="409"/>
      <c r="J24" s="410"/>
      <c r="K24" s="411"/>
      <c r="L24" s="606"/>
      <c r="M24" s="606"/>
      <c r="N24" s="659" t="str">
        <f t="shared" si="11"/>
        <v/>
      </c>
      <c r="O24" s="606"/>
      <c r="P24" s="660" t="str">
        <f t="shared" si="12"/>
        <v/>
      </c>
      <c r="Q24" s="132"/>
      <c r="R24" s="604" t="str">
        <f t="shared" si="13"/>
        <v/>
      </c>
      <c r="S24" s="604" t="str">
        <f t="shared" si="20"/>
        <v/>
      </c>
      <c r="T24" s="605" t="str">
        <f t="shared" si="14"/>
        <v/>
      </c>
      <c r="U24" s="440"/>
      <c r="V24" s="661"/>
      <c r="W24" s="662"/>
      <c r="X24" s="663"/>
      <c r="Y24" s="664" t="e">
        <f>VLOOKUP(H24,tab!$A$34:$V$74,I24+2,)</f>
        <v>#N/A</v>
      </c>
      <c r="Z24" s="658">
        <f>tab!$D$77</f>
        <v>0.62</v>
      </c>
      <c r="AA24" s="665" t="e">
        <f t="shared" si="15"/>
        <v>#N/A</v>
      </c>
      <c r="AB24" s="665" t="e">
        <f t="shared" si="16"/>
        <v>#N/A</v>
      </c>
      <c r="AC24" s="665" t="e">
        <f t="shared" si="17"/>
        <v>#N/A</v>
      </c>
      <c r="AD24" s="666" t="e">
        <f t="shared" si="18"/>
        <v>#VALUE!</v>
      </c>
      <c r="AE24" s="666">
        <f t="shared" si="19"/>
        <v>0</v>
      </c>
      <c r="AF24" s="616">
        <f>IF(H24&gt;8,tab!$D$79,tab!$D$81)</f>
        <v>0.4</v>
      </c>
      <c r="AG24" s="620">
        <f t="shared" si="9"/>
        <v>0</v>
      </c>
      <c r="AH24" s="621">
        <f t="shared" si="10"/>
        <v>0</v>
      </c>
    </row>
    <row r="25" spans="2:34" ht="12.75" customHeight="1" x14ac:dyDescent="0.2">
      <c r="B25" s="22"/>
      <c r="C25" s="127"/>
      <c r="D25" s="129"/>
      <c r="E25" s="129"/>
      <c r="F25" s="128"/>
      <c r="G25" s="412"/>
      <c r="H25" s="409"/>
      <c r="I25" s="409"/>
      <c r="J25" s="410"/>
      <c r="K25" s="411"/>
      <c r="L25" s="606"/>
      <c r="M25" s="606"/>
      <c r="N25" s="659" t="str">
        <f t="shared" si="11"/>
        <v/>
      </c>
      <c r="O25" s="606"/>
      <c r="P25" s="660" t="str">
        <f t="shared" si="12"/>
        <v/>
      </c>
      <c r="Q25" s="132"/>
      <c r="R25" s="604" t="str">
        <f t="shared" si="13"/>
        <v/>
      </c>
      <c r="S25" s="604" t="str">
        <f t="shared" si="20"/>
        <v/>
      </c>
      <c r="T25" s="605" t="str">
        <f t="shared" si="14"/>
        <v/>
      </c>
      <c r="U25" s="440"/>
      <c r="V25" s="661"/>
      <c r="W25" s="662"/>
      <c r="X25" s="663"/>
      <c r="Y25" s="664" t="e">
        <f>VLOOKUP(H25,tab!$A$34:$V$74,I25+2,)</f>
        <v>#N/A</v>
      </c>
      <c r="Z25" s="658">
        <f>tab!$D$77</f>
        <v>0.62</v>
      </c>
      <c r="AA25" s="665" t="e">
        <f t="shared" si="15"/>
        <v>#N/A</v>
      </c>
      <c r="AB25" s="665" t="e">
        <f t="shared" si="16"/>
        <v>#N/A</v>
      </c>
      <c r="AC25" s="665" t="e">
        <f t="shared" si="17"/>
        <v>#N/A</v>
      </c>
      <c r="AD25" s="666" t="e">
        <f t="shared" si="18"/>
        <v>#VALUE!</v>
      </c>
      <c r="AE25" s="666">
        <f t="shared" si="19"/>
        <v>0</v>
      </c>
      <c r="AF25" s="616">
        <f>IF(H25&gt;8,tab!$D$79,tab!$D$81)</f>
        <v>0.4</v>
      </c>
      <c r="AG25" s="620">
        <f t="shared" si="9"/>
        <v>0</v>
      </c>
      <c r="AH25" s="621">
        <f t="shared" si="10"/>
        <v>0</v>
      </c>
    </row>
    <row r="26" spans="2:34" ht="12.75" customHeight="1" x14ac:dyDescent="0.2">
      <c r="B26" s="22"/>
      <c r="C26" s="127"/>
      <c r="D26" s="129"/>
      <c r="E26" s="129"/>
      <c r="F26" s="128"/>
      <c r="G26" s="412"/>
      <c r="H26" s="409"/>
      <c r="I26" s="409"/>
      <c r="J26" s="410"/>
      <c r="K26" s="411"/>
      <c r="L26" s="606"/>
      <c r="M26" s="606"/>
      <c r="N26" s="659" t="str">
        <f t="shared" si="11"/>
        <v/>
      </c>
      <c r="O26" s="606"/>
      <c r="P26" s="660" t="str">
        <f t="shared" si="12"/>
        <v/>
      </c>
      <c r="Q26" s="132"/>
      <c r="R26" s="604" t="str">
        <f t="shared" si="13"/>
        <v/>
      </c>
      <c r="S26" s="604" t="str">
        <f t="shared" si="20"/>
        <v/>
      </c>
      <c r="T26" s="605" t="str">
        <f t="shared" si="14"/>
        <v/>
      </c>
      <c r="U26" s="440"/>
      <c r="V26" s="661"/>
      <c r="W26" s="662"/>
      <c r="X26" s="663"/>
      <c r="Y26" s="664" t="e">
        <f>VLOOKUP(H26,tab!$A$34:$V$74,I26+2,)</f>
        <v>#N/A</v>
      </c>
      <c r="Z26" s="658">
        <f>tab!$D$77</f>
        <v>0.62</v>
      </c>
      <c r="AA26" s="665" t="e">
        <f t="shared" si="15"/>
        <v>#N/A</v>
      </c>
      <c r="AB26" s="665" t="e">
        <f t="shared" si="16"/>
        <v>#N/A</v>
      </c>
      <c r="AC26" s="665" t="e">
        <f t="shared" si="17"/>
        <v>#N/A</v>
      </c>
      <c r="AD26" s="666" t="e">
        <f t="shared" si="18"/>
        <v>#VALUE!</v>
      </c>
      <c r="AE26" s="666">
        <f t="shared" si="19"/>
        <v>0</v>
      </c>
      <c r="AF26" s="616">
        <f>IF(H26&gt;8,tab!$D$79,tab!$D$81)</f>
        <v>0.4</v>
      </c>
      <c r="AG26" s="620">
        <f t="shared" si="9"/>
        <v>0</v>
      </c>
      <c r="AH26" s="621">
        <f t="shared" si="10"/>
        <v>0</v>
      </c>
    </row>
    <row r="27" spans="2:34" ht="12.75" customHeight="1" x14ac:dyDescent="0.2">
      <c r="B27" s="22"/>
      <c r="C27" s="127"/>
      <c r="D27" s="129"/>
      <c r="E27" s="129"/>
      <c r="F27" s="128"/>
      <c r="G27" s="412"/>
      <c r="H27" s="409"/>
      <c r="I27" s="409"/>
      <c r="J27" s="410"/>
      <c r="K27" s="411"/>
      <c r="L27" s="606"/>
      <c r="M27" s="606"/>
      <c r="N27" s="659" t="str">
        <f t="shared" si="11"/>
        <v/>
      </c>
      <c r="O27" s="606"/>
      <c r="P27" s="660" t="str">
        <f t="shared" si="12"/>
        <v/>
      </c>
      <c r="Q27" s="132"/>
      <c r="R27" s="604" t="str">
        <f t="shared" si="13"/>
        <v/>
      </c>
      <c r="S27" s="604" t="str">
        <f t="shared" si="20"/>
        <v/>
      </c>
      <c r="T27" s="605" t="str">
        <f t="shared" si="14"/>
        <v/>
      </c>
      <c r="U27" s="440"/>
      <c r="V27" s="661"/>
      <c r="W27" s="662"/>
      <c r="X27" s="663"/>
      <c r="Y27" s="664" t="e">
        <f>VLOOKUP(H27,tab!$A$34:$V$74,I27+2,)</f>
        <v>#N/A</v>
      </c>
      <c r="Z27" s="658">
        <f>tab!$D$77</f>
        <v>0.62</v>
      </c>
      <c r="AA27" s="665" t="e">
        <f t="shared" si="15"/>
        <v>#N/A</v>
      </c>
      <c r="AB27" s="665" t="e">
        <f t="shared" si="16"/>
        <v>#N/A</v>
      </c>
      <c r="AC27" s="665" t="e">
        <f t="shared" si="17"/>
        <v>#N/A</v>
      </c>
      <c r="AD27" s="666" t="e">
        <f t="shared" si="18"/>
        <v>#VALUE!</v>
      </c>
      <c r="AE27" s="666">
        <f t="shared" si="19"/>
        <v>0</v>
      </c>
      <c r="AF27" s="616">
        <f>IF(H27&gt;8,tab!$D$79,tab!$D$81)</f>
        <v>0.4</v>
      </c>
      <c r="AG27" s="620">
        <f t="shared" si="9"/>
        <v>0</v>
      </c>
      <c r="AH27" s="621">
        <f t="shared" si="10"/>
        <v>0</v>
      </c>
    </row>
    <row r="28" spans="2:34" ht="12.75" customHeight="1" x14ac:dyDescent="0.2">
      <c r="B28" s="22"/>
      <c r="C28" s="127"/>
      <c r="D28" s="129"/>
      <c r="E28" s="129"/>
      <c r="F28" s="128"/>
      <c r="G28" s="412"/>
      <c r="H28" s="409"/>
      <c r="I28" s="409"/>
      <c r="J28" s="410"/>
      <c r="K28" s="411"/>
      <c r="L28" s="606"/>
      <c r="M28" s="606"/>
      <c r="N28" s="659" t="str">
        <f t="shared" si="11"/>
        <v/>
      </c>
      <c r="O28" s="606"/>
      <c r="P28" s="660" t="str">
        <f t="shared" si="12"/>
        <v/>
      </c>
      <c r="Q28" s="132"/>
      <c r="R28" s="604" t="str">
        <f t="shared" si="13"/>
        <v/>
      </c>
      <c r="S28" s="604" t="str">
        <f t="shared" si="20"/>
        <v/>
      </c>
      <c r="T28" s="605" t="str">
        <f t="shared" si="14"/>
        <v/>
      </c>
      <c r="U28" s="440"/>
      <c r="V28" s="661"/>
      <c r="W28" s="662"/>
      <c r="X28" s="663"/>
      <c r="Y28" s="664" t="e">
        <f>VLOOKUP(H28,tab!$A$34:$V$74,I28+2,)</f>
        <v>#N/A</v>
      </c>
      <c r="Z28" s="658">
        <f>tab!$D$77</f>
        <v>0.62</v>
      </c>
      <c r="AA28" s="665" t="e">
        <f t="shared" si="15"/>
        <v>#N/A</v>
      </c>
      <c r="AB28" s="665" t="e">
        <f t="shared" si="16"/>
        <v>#N/A</v>
      </c>
      <c r="AC28" s="665" t="e">
        <f t="shared" si="17"/>
        <v>#N/A</v>
      </c>
      <c r="AD28" s="666" t="e">
        <f t="shared" si="18"/>
        <v>#VALUE!</v>
      </c>
      <c r="AE28" s="666">
        <f t="shared" si="19"/>
        <v>0</v>
      </c>
      <c r="AF28" s="616">
        <f>IF(H28&gt;8,tab!$D$79,tab!$D$81)</f>
        <v>0.4</v>
      </c>
      <c r="AG28" s="620">
        <f t="shared" si="9"/>
        <v>0</v>
      </c>
      <c r="AH28" s="621">
        <f t="shared" si="10"/>
        <v>0</v>
      </c>
    </row>
    <row r="29" spans="2:34" ht="12.75" customHeight="1" x14ac:dyDescent="0.2">
      <c r="B29" s="22"/>
      <c r="C29" s="127"/>
      <c r="D29" s="129"/>
      <c r="E29" s="129"/>
      <c r="F29" s="128"/>
      <c r="G29" s="412"/>
      <c r="H29" s="409"/>
      <c r="I29" s="409"/>
      <c r="J29" s="410"/>
      <c r="K29" s="411"/>
      <c r="L29" s="606"/>
      <c r="M29" s="606"/>
      <c r="N29" s="659" t="str">
        <f t="shared" si="11"/>
        <v/>
      </c>
      <c r="O29" s="606"/>
      <c r="P29" s="660" t="str">
        <f t="shared" si="12"/>
        <v/>
      </c>
      <c r="Q29" s="132"/>
      <c r="R29" s="604" t="str">
        <f t="shared" si="13"/>
        <v/>
      </c>
      <c r="S29" s="604" t="str">
        <f t="shared" si="20"/>
        <v/>
      </c>
      <c r="T29" s="605" t="str">
        <f t="shared" si="14"/>
        <v/>
      </c>
      <c r="U29" s="440"/>
      <c r="V29" s="661"/>
      <c r="W29" s="662"/>
      <c r="X29" s="663"/>
      <c r="Y29" s="664" t="e">
        <f>VLOOKUP(H29,tab!$A$34:$V$74,I29+2,)</f>
        <v>#N/A</v>
      </c>
      <c r="Z29" s="658">
        <f>tab!$D$77</f>
        <v>0.62</v>
      </c>
      <c r="AA29" s="665" t="e">
        <f t="shared" si="15"/>
        <v>#N/A</v>
      </c>
      <c r="AB29" s="665" t="e">
        <f t="shared" si="16"/>
        <v>#N/A</v>
      </c>
      <c r="AC29" s="665" t="e">
        <f t="shared" si="17"/>
        <v>#N/A</v>
      </c>
      <c r="AD29" s="666" t="e">
        <f t="shared" si="18"/>
        <v>#VALUE!</v>
      </c>
      <c r="AE29" s="666">
        <f t="shared" si="19"/>
        <v>0</v>
      </c>
      <c r="AF29" s="616">
        <f>IF(H29&gt;8,tab!$D$79,tab!$D$81)</f>
        <v>0.4</v>
      </c>
      <c r="AG29" s="620">
        <f t="shared" si="9"/>
        <v>0</v>
      </c>
      <c r="AH29" s="621">
        <f t="shared" si="10"/>
        <v>0</v>
      </c>
    </row>
    <row r="30" spans="2:34" ht="12.75" customHeight="1" x14ac:dyDescent="0.2">
      <c r="B30" s="22"/>
      <c r="C30" s="127"/>
      <c r="D30" s="129"/>
      <c r="E30" s="129"/>
      <c r="F30" s="128"/>
      <c r="G30" s="412"/>
      <c r="H30" s="409"/>
      <c r="I30" s="409"/>
      <c r="J30" s="410"/>
      <c r="K30" s="411"/>
      <c r="L30" s="606"/>
      <c r="M30" s="606"/>
      <c r="N30" s="659" t="str">
        <f t="shared" si="11"/>
        <v/>
      </c>
      <c r="O30" s="606"/>
      <c r="P30" s="660" t="str">
        <f t="shared" si="12"/>
        <v/>
      </c>
      <c r="Q30" s="132"/>
      <c r="R30" s="604" t="str">
        <f t="shared" si="13"/>
        <v/>
      </c>
      <c r="S30" s="604" t="str">
        <f t="shared" si="20"/>
        <v/>
      </c>
      <c r="T30" s="605" t="str">
        <f t="shared" si="14"/>
        <v/>
      </c>
      <c r="U30" s="440"/>
      <c r="V30" s="661"/>
      <c r="W30" s="662"/>
      <c r="X30" s="663"/>
      <c r="Y30" s="664" t="e">
        <f>VLOOKUP(H30,tab!$A$34:$V$74,I30+2,)</f>
        <v>#N/A</v>
      </c>
      <c r="Z30" s="658">
        <f>tab!$D$77</f>
        <v>0.62</v>
      </c>
      <c r="AA30" s="665" t="e">
        <f t="shared" si="15"/>
        <v>#N/A</v>
      </c>
      <c r="AB30" s="665" t="e">
        <f t="shared" si="16"/>
        <v>#N/A</v>
      </c>
      <c r="AC30" s="665" t="e">
        <f t="shared" si="17"/>
        <v>#N/A</v>
      </c>
      <c r="AD30" s="666" t="e">
        <f t="shared" si="18"/>
        <v>#VALUE!</v>
      </c>
      <c r="AE30" s="666">
        <f t="shared" si="19"/>
        <v>0</v>
      </c>
      <c r="AF30" s="616">
        <f>IF(H30&gt;8,tab!$D$79,tab!$D$81)</f>
        <v>0.4</v>
      </c>
      <c r="AG30" s="620">
        <f t="shared" si="9"/>
        <v>0</v>
      </c>
      <c r="AH30" s="621">
        <f t="shared" si="10"/>
        <v>0</v>
      </c>
    </row>
    <row r="31" spans="2:34" ht="12.75" customHeight="1" x14ac:dyDescent="0.2">
      <c r="B31" s="22"/>
      <c r="C31" s="127"/>
      <c r="D31" s="129"/>
      <c r="E31" s="129"/>
      <c r="F31" s="128"/>
      <c r="G31" s="412"/>
      <c r="H31" s="409"/>
      <c r="I31" s="409"/>
      <c r="J31" s="410"/>
      <c r="K31" s="411"/>
      <c r="L31" s="606"/>
      <c r="M31" s="606"/>
      <c r="N31" s="659" t="str">
        <f t="shared" si="11"/>
        <v/>
      </c>
      <c r="O31" s="606"/>
      <c r="P31" s="660" t="str">
        <f t="shared" si="12"/>
        <v/>
      </c>
      <c r="Q31" s="132"/>
      <c r="R31" s="604" t="str">
        <f t="shared" si="13"/>
        <v/>
      </c>
      <c r="S31" s="604" t="str">
        <f t="shared" si="20"/>
        <v/>
      </c>
      <c r="T31" s="605" t="str">
        <f t="shared" si="14"/>
        <v/>
      </c>
      <c r="U31" s="440"/>
      <c r="V31" s="661"/>
      <c r="W31" s="662"/>
      <c r="X31" s="663"/>
      <c r="Y31" s="664" t="e">
        <f>VLOOKUP(H31,tab!$A$34:$V$74,I31+2,)</f>
        <v>#N/A</v>
      </c>
      <c r="Z31" s="658">
        <f>tab!$D$77</f>
        <v>0.62</v>
      </c>
      <c r="AA31" s="665" t="e">
        <f t="shared" si="15"/>
        <v>#N/A</v>
      </c>
      <c r="AB31" s="665" t="e">
        <f t="shared" si="16"/>
        <v>#N/A</v>
      </c>
      <c r="AC31" s="665" t="e">
        <f t="shared" si="17"/>
        <v>#N/A</v>
      </c>
      <c r="AD31" s="666" t="e">
        <f t="shared" si="18"/>
        <v>#VALUE!</v>
      </c>
      <c r="AE31" s="666">
        <f t="shared" si="19"/>
        <v>0</v>
      </c>
      <c r="AF31" s="616">
        <f>IF(H31&gt;8,tab!$D$79,tab!$D$81)</f>
        <v>0.4</v>
      </c>
      <c r="AG31" s="620">
        <f t="shared" si="9"/>
        <v>0</v>
      </c>
      <c r="AH31" s="621">
        <f t="shared" si="10"/>
        <v>0</v>
      </c>
    </row>
    <row r="32" spans="2:34" ht="12.75" customHeight="1" x14ac:dyDescent="0.2">
      <c r="B32" s="22"/>
      <c r="C32" s="127"/>
      <c r="D32" s="129"/>
      <c r="E32" s="129"/>
      <c r="F32" s="128"/>
      <c r="G32" s="412"/>
      <c r="H32" s="409"/>
      <c r="I32" s="409"/>
      <c r="J32" s="410"/>
      <c r="K32" s="411"/>
      <c r="L32" s="606"/>
      <c r="M32" s="606"/>
      <c r="N32" s="659" t="str">
        <f t="shared" si="11"/>
        <v/>
      </c>
      <c r="O32" s="606"/>
      <c r="P32" s="660" t="str">
        <f t="shared" si="12"/>
        <v/>
      </c>
      <c r="Q32" s="132"/>
      <c r="R32" s="604" t="str">
        <f t="shared" si="13"/>
        <v/>
      </c>
      <c r="S32" s="604" t="str">
        <f t="shared" si="20"/>
        <v/>
      </c>
      <c r="T32" s="605" t="str">
        <f t="shared" si="14"/>
        <v/>
      </c>
      <c r="U32" s="440"/>
      <c r="V32" s="661"/>
      <c r="W32" s="662"/>
      <c r="X32" s="663"/>
      <c r="Y32" s="664" t="e">
        <f>VLOOKUP(H32,tab!$A$34:$V$74,I32+2,)</f>
        <v>#N/A</v>
      </c>
      <c r="Z32" s="658">
        <f>tab!$D$77</f>
        <v>0.62</v>
      </c>
      <c r="AA32" s="665" t="e">
        <f t="shared" si="15"/>
        <v>#N/A</v>
      </c>
      <c r="AB32" s="665" t="e">
        <f t="shared" si="16"/>
        <v>#N/A</v>
      </c>
      <c r="AC32" s="665" t="e">
        <f t="shared" si="17"/>
        <v>#N/A</v>
      </c>
      <c r="AD32" s="666" t="e">
        <f t="shared" si="18"/>
        <v>#VALUE!</v>
      </c>
      <c r="AE32" s="666">
        <f t="shared" si="19"/>
        <v>0</v>
      </c>
      <c r="AF32" s="616">
        <f>IF(H32&gt;8,tab!$D$79,tab!$D$81)</f>
        <v>0.4</v>
      </c>
      <c r="AG32" s="620">
        <f t="shared" si="9"/>
        <v>0</v>
      </c>
      <c r="AH32" s="621">
        <f t="shared" si="10"/>
        <v>0</v>
      </c>
    </row>
    <row r="33" spans="2:38" ht="12.75" customHeight="1" x14ac:dyDescent="0.2">
      <c r="B33" s="22"/>
      <c r="C33" s="127"/>
      <c r="D33" s="129"/>
      <c r="E33" s="129"/>
      <c r="F33" s="128"/>
      <c r="G33" s="412"/>
      <c r="H33" s="409"/>
      <c r="I33" s="409"/>
      <c r="J33" s="410"/>
      <c r="K33" s="411"/>
      <c r="L33" s="606"/>
      <c r="M33" s="606"/>
      <c r="N33" s="659" t="str">
        <f t="shared" si="11"/>
        <v/>
      </c>
      <c r="O33" s="606"/>
      <c r="P33" s="660" t="str">
        <f t="shared" si="12"/>
        <v/>
      </c>
      <c r="Q33" s="132"/>
      <c r="R33" s="604" t="str">
        <f t="shared" si="13"/>
        <v/>
      </c>
      <c r="S33" s="604" t="str">
        <f t="shared" si="20"/>
        <v/>
      </c>
      <c r="T33" s="605" t="str">
        <f t="shared" si="14"/>
        <v/>
      </c>
      <c r="U33" s="440"/>
      <c r="V33" s="661"/>
      <c r="W33" s="662"/>
      <c r="X33" s="663"/>
      <c r="Y33" s="664" t="e">
        <f>VLOOKUP(H33,tab!$A$34:$V$74,I33+2,)</f>
        <v>#N/A</v>
      </c>
      <c r="Z33" s="658">
        <f>tab!$D$77</f>
        <v>0.62</v>
      </c>
      <c r="AA33" s="665" t="e">
        <f t="shared" si="15"/>
        <v>#N/A</v>
      </c>
      <c r="AB33" s="665" t="e">
        <f t="shared" si="16"/>
        <v>#N/A</v>
      </c>
      <c r="AC33" s="665" t="e">
        <f t="shared" si="17"/>
        <v>#N/A</v>
      </c>
      <c r="AD33" s="666" t="e">
        <f t="shared" si="18"/>
        <v>#VALUE!</v>
      </c>
      <c r="AE33" s="666">
        <f t="shared" si="19"/>
        <v>0</v>
      </c>
      <c r="AF33" s="616">
        <f>IF(H33&gt;8,tab!$D$79,tab!$D$81)</f>
        <v>0.4</v>
      </c>
      <c r="AG33" s="620">
        <f t="shared" si="9"/>
        <v>0</v>
      </c>
      <c r="AH33" s="621">
        <f t="shared" si="10"/>
        <v>0</v>
      </c>
    </row>
    <row r="34" spans="2:38" ht="12.75" customHeight="1" x14ac:dyDescent="0.2">
      <c r="B34" s="22"/>
      <c r="C34" s="127"/>
      <c r="D34" s="129"/>
      <c r="E34" s="129"/>
      <c r="F34" s="128"/>
      <c r="G34" s="412"/>
      <c r="H34" s="409"/>
      <c r="I34" s="409"/>
      <c r="J34" s="410"/>
      <c r="K34" s="411"/>
      <c r="L34" s="606"/>
      <c r="M34" s="606"/>
      <c r="N34" s="659" t="str">
        <f t="shared" si="11"/>
        <v/>
      </c>
      <c r="O34" s="606"/>
      <c r="P34" s="660" t="str">
        <f t="shared" si="12"/>
        <v/>
      </c>
      <c r="Q34" s="132"/>
      <c r="R34" s="604" t="str">
        <f t="shared" si="13"/>
        <v/>
      </c>
      <c r="S34" s="604" t="str">
        <f t="shared" si="20"/>
        <v/>
      </c>
      <c r="T34" s="605" t="str">
        <f t="shared" si="14"/>
        <v/>
      </c>
      <c r="U34" s="440"/>
      <c r="V34" s="661"/>
      <c r="W34" s="662"/>
      <c r="X34" s="663"/>
      <c r="Y34" s="664" t="e">
        <f>VLOOKUP(H34,tab!$A$34:$V$74,I34+2,)</f>
        <v>#N/A</v>
      </c>
      <c r="Z34" s="658">
        <f>tab!$D$77</f>
        <v>0.62</v>
      </c>
      <c r="AA34" s="665" t="e">
        <f t="shared" si="15"/>
        <v>#N/A</v>
      </c>
      <c r="AB34" s="665" t="e">
        <f t="shared" si="16"/>
        <v>#N/A</v>
      </c>
      <c r="AC34" s="665" t="e">
        <f t="shared" si="17"/>
        <v>#N/A</v>
      </c>
      <c r="AD34" s="666" t="e">
        <f t="shared" si="18"/>
        <v>#VALUE!</v>
      </c>
      <c r="AE34" s="666">
        <f t="shared" si="19"/>
        <v>0</v>
      </c>
      <c r="AF34" s="616">
        <f>IF(H34&gt;8,tab!$D$79,tab!$D$81)</f>
        <v>0.4</v>
      </c>
      <c r="AG34" s="620">
        <f t="shared" si="9"/>
        <v>0</v>
      </c>
      <c r="AH34" s="621">
        <f t="shared" si="10"/>
        <v>0</v>
      </c>
    </row>
    <row r="35" spans="2:38" ht="12.75" customHeight="1" x14ac:dyDescent="0.2">
      <c r="B35" s="22"/>
      <c r="C35" s="127"/>
      <c r="D35" s="341"/>
      <c r="E35" s="341"/>
      <c r="F35" s="413"/>
      <c r="G35" s="413"/>
      <c r="H35" s="413"/>
      <c r="I35" s="414"/>
      <c r="J35" s="548">
        <f>SUM(J15:J34)</f>
        <v>1</v>
      </c>
      <c r="K35" s="411"/>
      <c r="L35" s="607">
        <f t="shared" ref="L35:P35" si="21">SUM(L15:L34)</f>
        <v>0</v>
      </c>
      <c r="M35" s="607">
        <f t="shared" si="21"/>
        <v>0</v>
      </c>
      <c r="N35" s="607">
        <f>SUM(N15:N34)</f>
        <v>40</v>
      </c>
      <c r="O35" s="607">
        <f t="shared" si="21"/>
        <v>0</v>
      </c>
      <c r="P35" s="607">
        <f t="shared" si="21"/>
        <v>40</v>
      </c>
      <c r="Q35" s="411"/>
      <c r="R35" s="549">
        <f t="shared" ref="R35:T35" si="22">SUM(R15:R34)</f>
        <v>76587.073128390592</v>
      </c>
      <c r="S35" s="549">
        <f t="shared" si="22"/>
        <v>1892.2068716094032</v>
      </c>
      <c r="T35" s="549">
        <f t="shared" si="22"/>
        <v>78479.28</v>
      </c>
      <c r="U35" s="415"/>
      <c r="V35" s="26"/>
      <c r="Y35" s="669"/>
      <c r="Z35" s="671"/>
      <c r="AA35" s="669"/>
      <c r="AB35" s="669"/>
      <c r="AC35" s="629"/>
      <c r="AG35" s="625"/>
      <c r="AH35" s="630"/>
    </row>
    <row r="36" spans="2:38" ht="12.75" customHeight="1" x14ac:dyDescent="0.2">
      <c r="B36" s="22"/>
      <c r="C36" s="292"/>
      <c r="D36" s="343"/>
      <c r="E36" s="343"/>
      <c r="F36" s="416"/>
      <c r="G36" s="416"/>
      <c r="H36" s="416"/>
      <c r="I36" s="417"/>
      <c r="J36" s="418"/>
      <c r="K36" s="417"/>
      <c r="L36" s="417"/>
      <c r="M36" s="417"/>
      <c r="N36" s="417"/>
      <c r="O36" s="419"/>
      <c r="P36" s="419"/>
      <c r="Q36" s="417"/>
      <c r="R36" s="419"/>
      <c r="S36" s="419"/>
      <c r="T36" s="419"/>
      <c r="U36" s="420"/>
      <c r="V36" s="26"/>
      <c r="Y36" s="670"/>
      <c r="Z36" s="671"/>
      <c r="AA36" s="670"/>
      <c r="AB36" s="670"/>
      <c r="AC36" s="631"/>
      <c r="AG36" s="632"/>
      <c r="AH36" s="633"/>
    </row>
    <row r="37" spans="2:38" ht="12.75" customHeight="1" x14ac:dyDescent="0.2">
      <c r="B37" s="22"/>
      <c r="C37" s="21"/>
      <c r="D37" s="29"/>
      <c r="E37" s="29"/>
      <c r="F37" s="30"/>
      <c r="G37" s="30"/>
      <c r="H37" s="30"/>
      <c r="I37" s="31"/>
      <c r="J37" s="318"/>
      <c r="K37" s="21"/>
      <c r="L37" s="184"/>
      <c r="M37" s="184"/>
      <c r="N37" s="184"/>
      <c r="O37" s="319"/>
      <c r="P37" s="319"/>
      <c r="Q37" s="21"/>
      <c r="R37" s="319"/>
      <c r="S37" s="319"/>
      <c r="T37" s="425"/>
      <c r="U37" s="21"/>
      <c r="V37" s="26"/>
      <c r="Y37" s="664"/>
      <c r="AA37" s="664"/>
      <c r="AB37" s="664"/>
      <c r="AC37" s="619"/>
      <c r="AG37" s="620"/>
      <c r="AH37" s="621"/>
    </row>
    <row r="38" spans="2:38" ht="12.75" customHeight="1" x14ac:dyDescent="0.2">
      <c r="B38" s="22"/>
      <c r="C38" s="21"/>
      <c r="D38" s="29"/>
      <c r="E38" s="29"/>
      <c r="F38" s="30"/>
      <c r="G38" s="30"/>
      <c r="H38" s="30"/>
      <c r="I38" s="31"/>
      <c r="J38" s="318"/>
      <c r="K38" s="21"/>
      <c r="L38" s="184"/>
      <c r="M38" s="184"/>
      <c r="N38" s="184"/>
      <c r="O38" s="319"/>
      <c r="P38" s="319"/>
      <c r="Q38" s="21"/>
      <c r="R38" s="319"/>
      <c r="S38" s="319"/>
      <c r="T38" s="425"/>
      <c r="U38" s="21"/>
      <c r="V38" s="26"/>
      <c r="Y38" s="664"/>
      <c r="AA38" s="664"/>
      <c r="AB38" s="664"/>
      <c r="AC38" s="619"/>
      <c r="AG38" s="620"/>
      <c r="AH38" s="621"/>
    </row>
    <row r="39" spans="2:38" ht="12.75" customHeight="1" x14ac:dyDescent="0.2">
      <c r="B39" s="22"/>
      <c r="C39" s="21" t="s">
        <v>8</v>
      </c>
      <c r="D39" s="29"/>
      <c r="E39" s="315" t="str">
        <f>tab!E3</f>
        <v>2016/17</v>
      </c>
      <c r="F39" s="30"/>
      <c r="G39" s="30"/>
      <c r="H39" s="30"/>
      <c r="I39" s="31"/>
      <c r="J39" s="318"/>
      <c r="K39" s="21"/>
      <c r="L39" s="184"/>
      <c r="M39" s="184"/>
      <c r="N39" s="184"/>
      <c r="O39" s="319"/>
      <c r="P39" s="319"/>
      <c r="Q39" s="21"/>
      <c r="R39" s="319"/>
      <c r="S39" s="319"/>
      <c r="T39" s="425"/>
      <c r="U39" s="21"/>
      <c r="V39" s="26"/>
      <c r="Y39" s="664"/>
      <c r="AA39" s="664"/>
      <c r="AB39" s="664"/>
      <c r="AC39" s="619"/>
      <c r="AG39" s="620"/>
      <c r="AH39" s="621"/>
    </row>
    <row r="40" spans="2:38" ht="12.75" customHeight="1" x14ac:dyDescent="0.2">
      <c r="B40" s="22"/>
      <c r="C40" s="21" t="s">
        <v>191</v>
      </c>
      <c r="D40" s="29"/>
      <c r="E40" s="315">
        <f>+tab!F4</f>
        <v>41913</v>
      </c>
      <c r="F40" s="30"/>
      <c r="G40" s="30"/>
      <c r="H40" s="30"/>
      <c r="I40" s="31"/>
      <c r="J40" s="318"/>
      <c r="K40" s="21"/>
      <c r="L40" s="184"/>
      <c r="M40" s="184"/>
      <c r="N40" s="184"/>
      <c r="O40" s="319"/>
      <c r="P40" s="319"/>
      <c r="Q40" s="21"/>
      <c r="R40" s="319"/>
      <c r="S40" s="319"/>
      <c r="T40" s="425"/>
      <c r="U40" s="21"/>
      <c r="V40" s="26"/>
      <c r="Y40" s="664"/>
      <c r="AA40" s="664"/>
      <c r="AB40" s="664"/>
      <c r="AC40" s="619"/>
      <c r="AG40" s="620"/>
      <c r="AH40" s="621"/>
    </row>
    <row r="41" spans="2:38" ht="12.75" customHeight="1" x14ac:dyDescent="0.2">
      <c r="B41" s="22"/>
      <c r="C41" s="21"/>
      <c r="D41" s="29"/>
      <c r="E41" s="29"/>
      <c r="F41" s="30"/>
      <c r="G41" s="30"/>
      <c r="H41" s="30"/>
      <c r="I41" s="31"/>
      <c r="J41" s="318"/>
      <c r="K41" s="21"/>
      <c r="L41" s="184"/>
      <c r="M41" s="184"/>
      <c r="N41" s="184"/>
      <c r="O41" s="319"/>
      <c r="P41" s="319"/>
      <c r="Q41" s="21"/>
      <c r="R41" s="319"/>
      <c r="S41" s="319"/>
      <c r="T41" s="425"/>
      <c r="U41" s="21"/>
      <c r="V41" s="26"/>
      <c r="Y41" s="664"/>
      <c r="AA41" s="664"/>
      <c r="AB41" s="664"/>
      <c r="AC41" s="619"/>
      <c r="AG41" s="620"/>
      <c r="AH41" s="621"/>
    </row>
    <row r="42" spans="2:38" ht="12.75" customHeight="1" x14ac:dyDescent="0.2">
      <c r="B42" s="22"/>
      <c r="C42" s="122"/>
      <c r="D42" s="397"/>
      <c r="E42" s="398"/>
      <c r="F42" s="124"/>
      <c r="G42" s="399"/>
      <c r="H42" s="400"/>
      <c r="I42" s="400"/>
      <c r="J42" s="401"/>
      <c r="K42" s="280"/>
      <c r="L42" s="400"/>
      <c r="M42" s="400"/>
      <c r="N42" s="400"/>
      <c r="O42" s="280"/>
      <c r="P42" s="280"/>
      <c r="Q42" s="280"/>
      <c r="R42" s="280"/>
      <c r="S42" s="280"/>
      <c r="T42" s="424"/>
      <c r="U42" s="282"/>
      <c r="V42" s="26"/>
    </row>
    <row r="43" spans="2:38" ht="12.75" customHeight="1" x14ac:dyDescent="0.2">
      <c r="B43" s="22"/>
      <c r="C43" s="402"/>
      <c r="D43" s="599" t="s">
        <v>192</v>
      </c>
      <c r="E43" s="600"/>
      <c r="F43" s="600"/>
      <c r="G43" s="600"/>
      <c r="H43" s="601"/>
      <c r="I43" s="601"/>
      <c r="J43" s="601"/>
      <c r="K43" s="534"/>
      <c r="L43" s="599" t="s">
        <v>300</v>
      </c>
      <c r="M43" s="602"/>
      <c r="N43" s="599"/>
      <c r="O43" s="599"/>
      <c r="P43" s="640"/>
      <c r="Q43" s="534"/>
      <c r="R43" s="599" t="s">
        <v>301</v>
      </c>
      <c r="S43" s="601"/>
      <c r="T43" s="641"/>
      <c r="U43" s="642"/>
      <c r="V43" s="643"/>
      <c r="W43" s="644"/>
      <c r="X43" s="645"/>
      <c r="Y43" s="646"/>
      <c r="Z43" s="647"/>
      <c r="AA43" s="646"/>
      <c r="AB43" s="646"/>
      <c r="AC43" s="646"/>
      <c r="AD43" s="648"/>
      <c r="AE43" s="648"/>
      <c r="AF43" s="617"/>
      <c r="AG43" s="625"/>
      <c r="AH43" s="626"/>
      <c r="AI43" s="617"/>
      <c r="AJ43" s="162"/>
      <c r="AK43" s="162"/>
      <c r="AL43" s="162"/>
    </row>
    <row r="44" spans="2:38" ht="12.75" customHeight="1" x14ac:dyDescent="0.2">
      <c r="B44" s="22"/>
      <c r="C44" s="402"/>
      <c r="D44" s="536" t="s">
        <v>284</v>
      </c>
      <c r="E44" s="536" t="s">
        <v>41</v>
      </c>
      <c r="F44" s="537" t="s">
        <v>193</v>
      </c>
      <c r="G44" s="538" t="s">
        <v>212</v>
      </c>
      <c r="H44" s="537" t="s">
        <v>68</v>
      </c>
      <c r="I44" s="537" t="s">
        <v>194</v>
      </c>
      <c r="J44" s="539" t="s">
        <v>196</v>
      </c>
      <c r="K44" s="541"/>
      <c r="L44" s="540" t="s">
        <v>287</v>
      </c>
      <c r="M44" s="540" t="s">
        <v>288</v>
      </c>
      <c r="N44" s="540" t="s">
        <v>286</v>
      </c>
      <c r="O44" s="540" t="s">
        <v>287</v>
      </c>
      <c r="P44" s="649" t="s">
        <v>302</v>
      </c>
      <c r="Q44" s="541"/>
      <c r="R44" s="603" t="s">
        <v>197</v>
      </c>
      <c r="S44" s="544" t="s">
        <v>303</v>
      </c>
      <c r="T44" s="650" t="s">
        <v>197</v>
      </c>
      <c r="U44" s="651"/>
      <c r="V44" s="652"/>
      <c r="W44" s="653"/>
      <c r="X44" s="654"/>
      <c r="Y44" s="634" t="s">
        <v>195</v>
      </c>
      <c r="Z44" s="655" t="s">
        <v>285</v>
      </c>
      <c r="AA44" s="654" t="s">
        <v>304</v>
      </c>
      <c r="AB44" s="654" t="s">
        <v>304</v>
      </c>
      <c r="AC44" s="654" t="s">
        <v>305</v>
      </c>
      <c r="AD44" s="635" t="s">
        <v>295</v>
      </c>
      <c r="AE44" s="635" t="s">
        <v>296</v>
      </c>
      <c r="AF44" s="618"/>
      <c r="AG44" s="627"/>
      <c r="AH44" s="626"/>
      <c r="AI44" s="618"/>
      <c r="AJ44" s="170"/>
      <c r="AK44" s="170"/>
      <c r="AL44" s="170"/>
    </row>
    <row r="45" spans="2:38" ht="12.75" customHeight="1" x14ac:dyDescent="0.2">
      <c r="B45" s="22"/>
      <c r="C45" s="404"/>
      <c r="D45" s="600"/>
      <c r="E45" s="536"/>
      <c r="F45" s="537" t="s">
        <v>200</v>
      </c>
      <c r="G45" s="538" t="s">
        <v>266</v>
      </c>
      <c r="H45" s="537"/>
      <c r="I45" s="537"/>
      <c r="J45" s="539"/>
      <c r="K45" s="541"/>
      <c r="L45" s="540" t="s">
        <v>290</v>
      </c>
      <c r="M45" s="540" t="s">
        <v>291</v>
      </c>
      <c r="N45" s="540" t="s">
        <v>289</v>
      </c>
      <c r="O45" s="540" t="s">
        <v>294</v>
      </c>
      <c r="P45" s="649" t="s">
        <v>40</v>
      </c>
      <c r="Q45" s="541"/>
      <c r="R45" s="543" t="s">
        <v>306</v>
      </c>
      <c r="S45" s="544" t="s">
        <v>292</v>
      </c>
      <c r="T45" s="650" t="s">
        <v>40</v>
      </c>
      <c r="U45" s="656"/>
      <c r="V45" s="111"/>
      <c r="W45" s="474"/>
      <c r="X45" s="646"/>
      <c r="Y45" s="634" t="s">
        <v>201</v>
      </c>
      <c r="Z45" s="657">
        <f>tab!$E$77</f>
        <v>0.62</v>
      </c>
      <c r="AA45" s="654" t="s">
        <v>307</v>
      </c>
      <c r="AB45" s="654" t="s">
        <v>308</v>
      </c>
      <c r="AC45" s="654" t="s">
        <v>309</v>
      </c>
      <c r="AD45" s="635" t="s">
        <v>297</v>
      </c>
      <c r="AE45" s="635" t="s">
        <v>297</v>
      </c>
      <c r="AG45" s="627"/>
      <c r="AH45" s="621"/>
    </row>
    <row r="46" spans="2:38" ht="12.75" customHeight="1" x14ac:dyDescent="0.2">
      <c r="B46" s="22"/>
      <c r="C46" s="127"/>
      <c r="D46" s="600"/>
      <c r="E46" s="600"/>
      <c r="F46" s="545"/>
      <c r="G46" s="545"/>
      <c r="H46" s="537"/>
      <c r="I46" s="537"/>
      <c r="J46" s="539"/>
      <c r="K46" s="542"/>
      <c r="L46" s="540"/>
      <c r="M46" s="540"/>
      <c r="N46" s="540"/>
      <c r="O46" s="546"/>
      <c r="P46" s="546"/>
      <c r="Q46" s="542"/>
      <c r="R46" s="546"/>
      <c r="S46" s="546"/>
      <c r="T46" s="547"/>
      <c r="U46" s="407"/>
      <c r="V46" s="26"/>
      <c r="Y46" s="634"/>
      <c r="AA46" s="634"/>
      <c r="AB46" s="634"/>
      <c r="AC46" s="628"/>
      <c r="AG46" s="627"/>
      <c r="AH46" s="621"/>
    </row>
    <row r="47" spans="2:38" x14ac:dyDescent="0.2">
      <c r="B47" s="22"/>
      <c r="C47" s="127"/>
      <c r="D47" s="129" t="str">
        <f t="shared" ref="D47:E64" si="23">IF(D15="","",D15)</f>
        <v/>
      </c>
      <c r="E47" s="129" t="str">
        <f t="shared" si="23"/>
        <v>nn</v>
      </c>
      <c r="F47" s="128" t="str">
        <f>IF(F15="","",F15+1)</f>
        <v/>
      </c>
      <c r="G47" s="408"/>
      <c r="H47" s="409" t="str">
        <f>IF(H15=0,"",H15)</f>
        <v>DB</v>
      </c>
      <c r="I47" s="409">
        <f t="shared" ref="I47:I66" si="24">IF(J47="","",(IF(I15+1&gt;LOOKUP(H47,schaal,regels),I15,I15+1)))</f>
        <v>12</v>
      </c>
      <c r="J47" s="410">
        <f>IF(J15="","",J15)</f>
        <v>1</v>
      </c>
      <c r="K47" s="411"/>
      <c r="L47" s="637">
        <f>IF(L15="",0,L15)</f>
        <v>0</v>
      </c>
      <c r="M47" s="637">
        <f>IF(M15="",0,M15)</f>
        <v>0</v>
      </c>
      <c r="N47" s="659">
        <f t="shared" ref="N47" si="25">IF(J47="","",IF((J47*40)&gt;40,40,((J47*40))))</f>
        <v>40</v>
      </c>
      <c r="O47" s="606"/>
      <c r="P47" s="660">
        <f t="shared" ref="P47" si="26">IF(J47="","",(SUM(L47:O47)))</f>
        <v>40</v>
      </c>
      <c r="Q47" s="132"/>
      <c r="R47" s="604">
        <f>IF(J47="","",(((1659*J47)-P47)*AB47))</f>
        <v>78560.086654611223</v>
      </c>
      <c r="S47" s="604">
        <f>IF(J47="","",(P47*AC47)+(AA47*AD47)+((AE47*AA47*(1-AF47))))</f>
        <v>1940.9533453887886</v>
      </c>
      <c r="T47" s="605">
        <f t="shared" ref="T47" si="27">IF(J47="","",(R47+S47))</f>
        <v>80501.040000000008</v>
      </c>
      <c r="U47" s="440"/>
      <c r="V47" s="661"/>
      <c r="W47" s="662"/>
      <c r="X47" s="663"/>
      <c r="Y47" s="664">
        <f>VLOOKUP(H47,tab!$A$34:$V$74,I47+2,)</f>
        <v>4141</v>
      </c>
      <c r="Z47" s="658">
        <f>tab!$E$77</f>
        <v>0.62</v>
      </c>
      <c r="AA47" s="665">
        <f t="shared" ref="AA47" si="28">(Y47*12/1659)</f>
        <v>29.952983725135624</v>
      </c>
      <c r="AB47" s="665">
        <f t="shared" ref="AB47" si="29">(Y47*12*(1+Z47))/1659</f>
        <v>48.523833634719715</v>
      </c>
      <c r="AC47" s="665">
        <f t="shared" ref="AC47" si="30">AB47-AA47</f>
        <v>18.570849909584091</v>
      </c>
      <c r="AD47" s="666">
        <f t="shared" ref="AD47" si="31">(N47+O47)</f>
        <v>40</v>
      </c>
      <c r="AE47" s="666">
        <f t="shared" ref="AE47" si="32">(L47+M47)</f>
        <v>0</v>
      </c>
      <c r="AF47" s="616">
        <f>IF(H47&gt;8,tab!$D$79,tab!$D$81)</f>
        <v>0.5</v>
      </c>
      <c r="AG47" s="620">
        <f>IF(F47&lt;25,0,IF(F47=25,25,IF(F47&lt;40,0,IF(F47=40,40,IF(F47&gt;=40,0)))))</f>
        <v>0</v>
      </c>
      <c r="AH47" s="621">
        <f>IF(AG47=25,(Y47*1.08*(J47)/2),IF(AG47=40,(Y47*1.08*(J47)),IF(AG47=0,0)))</f>
        <v>0</v>
      </c>
    </row>
    <row r="48" spans="2:38" x14ac:dyDescent="0.2">
      <c r="B48" s="22"/>
      <c r="C48" s="127"/>
      <c r="D48" s="129" t="str">
        <f t="shared" si="23"/>
        <v/>
      </c>
      <c r="E48" s="129" t="str">
        <f t="shared" si="23"/>
        <v/>
      </c>
      <c r="F48" s="128" t="str">
        <f t="shared" ref="F48:F66" si="33">IF(F16="","",F16+1)</f>
        <v/>
      </c>
      <c r="G48" s="412"/>
      <c r="H48" s="409" t="str">
        <f t="shared" ref="H48:H66" si="34">IF(H16=0,"",H16)</f>
        <v/>
      </c>
      <c r="I48" s="409" t="str">
        <f t="shared" si="24"/>
        <v/>
      </c>
      <c r="J48" s="410" t="str">
        <f t="shared" ref="J48:J66" si="35">IF(J16="","",J16)</f>
        <v/>
      </c>
      <c r="K48" s="411"/>
      <c r="L48" s="637">
        <f t="shared" ref="L48:M48" si="36">IF(L16="",0,L16)</f>
        <v>0</v>
      </c>
      <c r="M48" s="637">
        <f t="shared" si="36"/>
        <v>0</v>
      </c>
      <c r="N48" s="659" t="str">
        <f t="shared" ref="N48:N66" si="37">IF(J48="","",IF((J48*40)&gt;40,40,((J48*40))))</f>
        <v/>
      </c>
      <c r="O48" s="606"/>
      <c r="P48" s="660" t="str">
        <f t="shared" ref="P48:P66" si="38">IF(J48="","",(SUM(L48:O48)))</f>
        <v/>
      </c>
      <c r="Q48" s="132"/>
      <c r="R48" s="604" t="str">
        <f t="shared" ref="R48:R66" si="39">IF(J48="","",(((1659*J48)-P48)*AB48))</f>
        <v/>
      </c>
      <c r="S48" s="604" t="str">
        <f>IF(J48="","",(P48*AC48)+(AA48*AD48)+((AE48*AA48*(1-AF48))))</f>
        <v/>
      </c>
      <c r="T48" s="605" t="str">
        <f t="shared" ref="T48:T66" si="40">IF(J48="","",(R48+S48))</f>
        <v/>
      </c>
      <c r="U48" s="440"/>
      <c r="V48" s="661"/>
      <c r="W48" s="662"/>
      <c r="X48" s="663"/>
      <c r="Y48" s="664" t="e">
        <f>VLOOKUP(H48,tab!$A$34:$V$74,I48+2,)</f>
        <v>#VALUE!</v>
      </c>
      <c r="Z48" s="658">
        <f>tab!$E$77</f>
        <v>0.62</v>
      </c>
      <c r="AA48" s="665" t="e">
        <f t="shared" ref="AA48:AA66" si="41">(Y48*12/1659)</f>
        <v>#VALUE!</v>
      </c>
      <c r="AB48" s="665" t="e">
        <f t="shared" ref="AB48:AB66" si="42">(Y48*12*(1+Z48))/1659</f>
        <v>#VALUE!</v>
      </c>
      <c r="AC48" s="665" t="e">
        <f t="shared" ref="AC48:AC66" si="43">AB48-AA48</f>
        <v>#VALUE!</v>
      </c>
      <c r="AD48" s="666" t="e">
        <f t="shared" ref="AD48:AD66" si="44">(N48+O48)</f>
        <v>#VALUE!</v>
      </c>
      <c r="AE48" s="666">
        <f t="shared" ref="AE48:AE66" si="45">(L48+M48)</f>
        <v>0</v>
      </c>
      <c r="AF48" s="616">
        <f>IF(H48&gt;8,tab!$D$79,tab!$D$81)</f>
        <v>0.5</v>
      </c>
      <c r="AG48" s="620">
        <f t="shared" ref="AG48:AG66" si="46">IF(F48&lt;25,0,IF(F48=25,25,IF(F48&lt;40,0,IF(F48=40,40,IF(F48&gt;=40,0)))))</f>
        <v>0</v>
      </c>
      <c r="AH48" s="621">
        <f t="shared" ref="AH48:AH66" si="47">IF(AG48=25,(Y48*1.08*(J48)/2),IF(AG48=40,(Y48*1.08*(J48)),IF(AG48=0,0)))</f>
        <v>0</v>
      </c>
    </row>
    <row r="49" spans="2:34" x14ac:dyDescent="0.2">
      <c r="B49" s="22"/>
      <c r="C49" s="127"/>
      <c r="D49" s="129" t="str">
        <f t="shared" si="23"/>
        <v/>
      </c>
      <c r="E49" s="129" t="str">
        <f t="shared" si="23"/>
        <v/>
      </c>
      <c r="F49" s="128" t="str">
        <f t="shared" si="33"/>
        <v/>
      </c>
      <c r="G49" s="412"/>
      <c r="H49" s="409" t="str">
        <f t="shared" si="34"/>
        <v/>
      </c>
      <c r="I49" s="409" t="str">
        <f t="shared" si="24"/>
        <v/>
      </c>
      <c r="J49" s="410" t="str">
        <f t="shared" si="35"/>
        <v/>
      </c>
      <c r="K49" s="411"/>
      <c r="L49" s="637">
        <f t="shared" ref="L49:M49" si="48">IF(L17="",0,L17)</f>
        <v>0</v>
      </c>
      <c r="M49" s="637">
        <f t="shared" si="48"/>
        <v>0</v>
      </c>
      <c r="N49" s="659" t="str">
        <f t="shared" si="37"/>
        <v/>
      </c>
      <c r="O49" s="606"/>
      <c r="P49" s="660" t="str">
        <f t="shared" si="38"/>
        <v/>
      </c>
      <c r="Q49" s="132"/>
      <c r="R49" s="604" t="str">
        <f t="shared" si="39"/>
        <v/>
      </c>
      <c r="S49" s="604" t="str">
        <f t="shared" ref="S49:S66" si="49">IF(J49="","",(P49*AC49)+(AA49*AD49)+((AE49*AA49*(1-AF49))))</f>
        <v/>
      </c>
      <c r="T49" s="605" t="str">
        <f t="shared" si="40"/>
        <v/>
      </c>
      <c r="U49" s="440"/>
      <c r="V49" s="661"/>
      <c r="W49" s="662"/>
      <c r="X49" s="663"/>
      <c r="Y49" s="664" t="e">
        <f>VLOOKUP(H49,tab!$A$34:$V$74,I49+2,)</f>
        <v>#VALUE!</v>
      </c>
      <c r="Z49" s="658">
        <f>tab!$E$77</f>
        <v>0.62</v>
      </c>
      <c r="AA49" s="665" t="e">
        <f t="shared" si="41"/>
        <v>#VALUE!</v>
      </c>
      <c r="AB49" s="665" t="e">
        <f t="shared" si="42"/>
        <v>#VALUE!</v>
      </c>
      <c r="AC49" s="665" t="e">
        <f t="shared" si="43"/>
        <v>#VALUE!</v>
      </c>
      <c r="AD49" s="666" t="e">
        <f t="shared" si="44"/>
        <v>#VALUE!</v>
      </c>
      <c r="AE49" s="666">
        <f t="shared" si="45"/>
        <v>0</v>
      </c>
      <c r="AF49" s="616">
        <f>IF(H49&gt;8,tab!$D$79,tab!$D$81)</f>
        <v>0.5</v>
      </c>
      <c r="AG49" s="620">
        <f t="shared" si="46"/>
        <v>0</v>
      </c>
      <c r="AH49" s="621">
        <f t="shared" si="47"/>
        <v>0</v>
      </c>
    </row>
    <row r="50" spans="2:34" x14ac:dyDescent="0.2">
      <c r="B50" s="22"/>
      <c r="C50" s="127"/>
      <c r="D50" s="129" t="str">
        <f t="shared" si="23"/>
        <v/>
      </c>
      <c r="E50" s="129" t="str">
        <f t="shared" si="23"/>
        <v/>
      </c>
      <c r="F50" s="128" t="str">
        <f t="shared" si="33"/>
        <v/>
      </c>
      <c r="G50" s="412"/>
      <c r="H50" s="409" t="str">
        <f t="shared" si="34"/>
        <v/>
      </c>
      <c r="I50" s="409" t="str">
        <f t="shared" si="24"/>
        <v/>
      </c>
      <c r="J50" s="410" t="str">
        <f t="shared" si="35"/>
        <v/>
      </c>
      <c r="K50" s="411"/>
      <c r="L50" s="637">
        <f t="shared" ref="L50:M50" si="50">IF(L18="",0,L18)</f>
        <v>0</v>
      </c>
      <c r="M50" s="637">
        <f t="shared" si="50"/>
        <v>0</v>
      </c>
      <c r="N50" s="659" t="str">
        <f t="shared" si="37"/>
        <v/>
      </c>
      <c r="O50" s="606"/>
      <c r="P50" s="660" t="str">
        <f t="shared" si="38"/>
        <v/>
      </c>
      <c r="Q50" s="132"/>
      <c r="R50" s="604" t="str">
        <f t="shared" si="39"/>
        <v/>
      </c>
      <c r="S50" s="604" t="str">
        <f t="shared" si="49"/>
        <v/>
      </c>
      <c r="T50" s="605" t="str">
        <f t="shared" si="40"/>
        <v/>
      </c>
      <c r="U50" s="440"/>
      <c r="V50" s="661"/>
      <c r="W50" s="662"/>
      <c r="X50" s="663"/>
      <c r="Y50" s="664" t="e">
        <f>VLOOKUP(H50,tab!$A$34:$V$74,I50+2,)</f>
        <v>#VALUE!</v>
      </c>
      <c r="Z50" s="658">
        <f>tab!$E$77</f>
        <v>0.62</v>
      </c>
      <c r="AA50" s="665" t="e">
        <f t="shared" si="41"/>
        <v>#VALUE!</v>
      </c>
      <c r="AB50" s="665" t="e">
        <f t="shared" si="42"/>
        <v>#VALUE!</v>
      </c>
      <c r="AC50" s="665" t="e">
        <f t="shared" si="43"/>
        <v>#VALUE!</v>
      </c>
      <c r="AD50" s="666" t="e">
        <f t="shared" si="44"/>
        <v>#VALUE!</v>
      </c>
      <c r="AE50" s="666">
        <f t="shared" si="45"/>
        <v>0</v>
      </c>
      <c r="AF50" s="616">
        <f>IF(H50&gt;8,tab!$D$79,tab!$D$81)</f>
        <v>0.5</v>
      </c>
      <c r="AG50" s="620">
        <f t="shared" si="46"/>
        <v>0</v>
      </c>
      <c r="AH50" s="621">
        <f t="shared" si="47"/>
        <v>0</v>
      </c>
    </row>
    <row r="51" spans="2:34" x14ac:dyDescent="0.2">
      <c r="B51" s="22"/>
      <c r="C51" s="127"/>
      <c r="D51" s="129" t="str">
        <f t="shared" si="23"/>
        <v/>
      </c>
      <c r="E51" s="129" t="str">
        <f t="shared" si="23"/>
        <v/>
      </c>
      <c r="F51" s="128" t="str">
        <f t="shared" si="33"/>
        <v/>
      </c>
      <c r="G51" s="412"/>
      <c r="H51" s="409" t="str">
        <f t="shared" si="34"/>
        <v/>
      </c>
      <c r="I51" s="409" t="str">
        <f t="shared" si="24"/>
        <v/>
      </c>
      <c r="J51" s="410" t="str">
        <f t="shared" si="35"/>
        <v/>
      </c>
      <c r="K51" s="411"/>
      <c r="L51" s="637">
        <f t="shared" ref="L51:M51" si="51">IF(L19="",0,L19)</f>
        <v>0</v>
      </c>
      <c r="M51" s="637">
        <f t="shared" si="51"/>
        <v>0</v>
      </c>
      <c r="N51" s="659" t="str">
        <f t="shared" si="37"/>
        <v/>
      </c>
      <c r="O51" s="606"/>
      <c r="P51" s="660" t="str">
        <f t="shared" si="38"/>
        <v/>
      </c>
      <c r="Q51" s="132"/>
      <c r="R51" s="604" t="str">
        <f t="shared" si="39"/>
        <v/>
      </c>
      <c r="S51" s="604" t="str">
        <f t="shared" si="49"/>
        <v/>
      </c>
      <c r="T51" s="605" t="str">
        <f t="shared" si="40"/>
        <v/>
      </c>
      <c r="U51" s="440"/>
      <c r="V51" s="661"/>
      <c r="W51" s="662"/>
      <c r="X51" s="663"/>
      <c r="Y51" s="664" t="e">
        <f>VLOOKUP(H51,tab!$A$34:$V$74,I51+2,)</f>
        <v>#VALUE!</v>
      </c>
      <c r="Z51" s="658">
        <f>tab!$E$77</f>
        <v>0.62</v>
      </c>
      <c r="AA51" s="665" t="e">
        <f t="shared" si="41"/>
        <v>#VALUE!</v>
      </c>
      <c r="AB51" s="665" t="e">
        <f t="shared" si="42"/>
        <v>#VALUE!</v>
      </c>
      <c r="AC51" s="665" t="e">
        <f t="shared" si="43"/>
        <v>#VALUE!</v>
      </c>
      <c r="AD51" s="666" t="e">
        <f t="shared" si="44"/>
        <v>#VALUE!</v>
      </c>
      <c r="AE51" s="666">
        <f t="shared" si="45"/>
        <v>0</v>
      </c>
      <c r="AF51" s="616">
        <f>IF(H51&gt;8,tab!$D$79,tab!$D$81)</f>
        <v>0.5</v>
      </c>
      <c r="AG51" s="620">
        <f t="shared" si="46"/>
        <v>0</v>
      </c>
      <c r="AH51" s="621">
        <f t="shared" si="47"/>
        <v>0</v>
      </c>
    </row>
    <row r="52" spans="2:34" x14ac:dyDescent="0.2">
      <c r="B52" s="22"/>
      <c r="C52" s="127"/>
      <c r="D52" s="129" t="str">
        <f t="shared" si="23"/>
        <v/>
      </c>
      <c r="E52" s="129" t="str">
        <f t="shared" si="23"/>
        <v/>
      </c>
      <c r="F52" s="128" t="str">
        <f t="shared" si="33"/>
        <v/>
      </c>
      <c r="G52" s="412"/>
      <c r="H52" s="409" t="str">
        <f t="shared" si="34"/>
        <v/>
      </c>
      <c r="I52" s="409" t="str">
        <f t="shared" si="24"/>
        <v/>
      </c>
      <c r="J52" s="410" t="str">
        <f t="shared" si="35"/>
        <v/>
      </c>
      <c r="K52" s="411"/>
      <c r="L52" s="637">
        <f t="shared" ref="L52:M52" si="52">IF(L20="",0,L20)</f>
        <v>0</v>
      </c>
      <c r="M52" s="637">
        <f t="shared" si="52"/>
        <v>0</v>
      </c>
      <c r="N52" s="659" t="str">
        <f t="shared" si="37"/>
        <v/>
      </c>
      <c r="O52" s="606"/>
      <c r="P52" s="660" t="str">
        <f t="shared" si="38"/>
        <v/>
      </c>
      <c r="Q52" s="132"/>
      <c r="R52" s="604" t="str">
        <f t="shared" si="39"/>
        <v/>
      </c>
      <c r="S52" s="604" t="str">
        <f t="shared" si="49"/>
        <v/>
      </c>
      <c r="T52" s="605" t="str">
        <f t="shared" si="40"/>
        <v/>
      </c>
      <c r="U52" s="440"/>
      <c r="V52" s="661"/>
      <c r="W52" s="662"/>
      <c r="X52" s="663"/>
      <c r="Y52" s="664" t="e">
        <f>VLOOKUP(H52,tab!$A$34:$V$74,I52+2,)</f>
        <v>#VALUE!</v>
      </c>
      <c r="Z52" s="658">
        <f>tab!$E$77</f>
        <v>0.62</v>
      </c>
      <c r="AA52" s="665" t="e">
        <f t="shared" si="41"/>
        <v>#VALUE!</v>
      </c>
      <c r="AB52" s="665" t="e">
        <f t="shared" si="42"/>
        <v>#VALUE!</v>
      </c>
      <c r="AC52" s="665" t="e">
        <f t="shared" si="43"/>
        <v>#VALUE!</v>
      </c>
      <c r="AD52" s="666" t="e">
        <f t="shared" si="44"/>
        <v>#VALUE!</v>
      </c>
      <c r="AE52" s="666">
        <f t="shared" si="45"/>
        <v>0</v>
      </c>
      <c r="AF52" s="616">
        <f>IF(H52&gt;8,tab!$D$79,tab!$D$81)</f>
        <v>0.5</v>
      </c>
      <c r="AG52" s="620">
        <f t="shared" si="46"/>
        <v>0</v>
      </c>
      <c r="AH52" s="621">
        <f t="shared" si="47"/>
        <v>0</v>
      </c>
    </row>
    <row r="53" spans="2:34" x14ac:dyDescent="0.2">
      <c r="B53" s="22"/>
      <c r="C53" s="127"/>
      <c r="D53" s="129" t="str">
        <f t="shared" si="23"/>
        <v/>
      </c>
      <c r="E53" s="129" t="str">
        <f t="shared" si="23"/>
        <v/>
      </c>
      <c r="F53" s="128" t="str">
        <f t="shared" si="33"/>
        <v/>
      </c>
      <c r="G53" s="412"/>
      <c r="H53" s="409" t="str">
        <f t="shared" si="34"/>
        <v/>
      </c>
      <c r="I53" s="409" t="str">
        <f t="shared" si="24"/>
        <v/>
      </c>
      <c r="J53" s="410" t="str">
        <f t="shared" si="35"/>
        <v/>
      </c>
      <c r="K53" s="411"/>
      <c r="L53" s="637">
        <f t="shared" ref="L53:M53" si="53">IF(L21="",0,L21)</f>
        <v>0</v>
      </c>
      <c r="M53" s="637">
        <f t="shared" si="53"/>
        <v>0</v>
      </c>
      <c r="N53" s="659" t="str">
        <f t="shared" si="37"/>
        <v/>
      </c>
      <c r="O53" s="606"/>
      <c r="P53" s="660" t="str">
        <f t="shared" si="38"/>
        <v/>
      </c>
      <c r="Q53" s="132"/>
      <c r="R53" s="604" t="str">
        <f t="shared" si="39"/>
        <v/>
      </c>
      <c r="S53" s="604" t="str">
        <f t="shared" si="49"/>
        <v/>
      </c>
      <c r="T53" s="605" t="str">
        <f t="shared" si="40"/>
        <v/>
      </c>
      <c r="U53" s="440"/>
      <c r="V53" s="661"/>
      <c r="W53" s="662"/>
      <c r="X53" s="663"/>
      <c r="Y53" s="664" t="e">
        <f>VLOOKUP(H53,tab!$A$34:$V$74,I53+2,)</f>
        <v>#VALUE!</v>
      </c>
      <c r="Z53" s="658">
        <f>tab!$E$77</f>
        <v>0.62</v>
      </c>
      <c r="AA53" s="665" t="e">
        <f t="shared" si="41"/>
        <v>#VALUE!</v>
      </c>
      <c r="AB53" s="665" t="e">
        <f t="shared" si="42"/>
        <v>#VALUE!</v>
      </c>
      <c r="AC53" s="665" t="e">
        <f t="shared" si="43"/>
        <v>#VALUE!</v>
      </c>
      <c r="AD53" s="666" t="e">
        <f t="shared" si="44"/>
        <v>#VALUE!</v>
      </c>
      <c r="AE53" s="666">
        <f t="shared" si="45"/>
        <v>0</v>
      </c>
      <c r="AF53" s="616">
        <f>IF(H53&gt;8,tab!$D$79,tab!$D$81)</f>
        <v>0.5</v>
      </c>
      <c r="AG53" s="620">
        <f t="shared" si="46"/>
        <v>0</v>
      </c>
      <c r="AH53" s="621">
        <f t="shared" si="47"/>
        <v>0</v>
      </c>
    </row>
    <row r="54" spans="2:34" x14ac:dyDescent="0.2">
      <c r="B54" s="22"/>
      <c r="C54" s="127"/>
      <c r="D54" s="129" t="str">
        <f t="shared" si="23"/>
        <v/>
      </c>
      <c r="E54" s="129" t="str">
        <f t="shared" si="23"/>
        <v/>
      </c>
      <c r="F54" s="128" t="str">
        <f t="shared" si="33"/>
        <v/>
      </c>
      <c r="G54" s="412"/>
      <c r="H54" s="409" t="str">
        <f t="shared" si="34"/>
        <v/>
      </c>
      <c r="I54" s="409" t="str">
        <f t="shared" si="24"/>
        <v/>
      </c>
      <c r="J54" s="410" t="str">
        <f t="shared" si="35"/>
        <v/>
      </c>
      <c r="K54" s="411"/>
      <c r="L54" s="637">
        <f t="shared" ref="L54:M54" si="54">IF(L22="",0,L22)</f>
        <v>0</v>
      </c>
      <c r="M54" s="637">
        <f t="shared" si="54"/>
        <v>0</v>
      </c>
      <c r="N54" s="659" t="str">
        <f t="shared" si="37"/>
        <v/>
      </c>
      <c r="O54" s="606"/>
      <c r="P54" s="660" t="str">
        <f t="shared" si="38"/>
        <v/>
      </c>
      <c r="Q54" s="132"/>
      <c r="R54" s="604" t="str">
        <f t="shared" si="39"/>
        <v/>
      </c>
      <c r="S54" s="604" t="str">
        <f t="shared" si="49"/>
        <v/>
      </c>
      <c r="T54" s="605" t="str">
        <f t="shared" si="40"/>
        <v/>
      </c>
      <c r="U54" s="440"/>
      <c r="V54" s="661"/>
      <c r="W54" s="662"/>
      <c r="X54" s="663"/>
      <c r="Y54" s="664" t="e">
        <f>VLOOKUP(H54,tab!$A$34:$V$74,I54+2,)</f>
        <v>#VALUE!</v>
      </c>
      <c r="Z54" s="658">
        <f>tab!$E$77</f>
        <v>0.62</v>
      </c>
      <c r="AA54" s="665" t="e">
        <f t="shared" si="41"/>
        <v>#VALUE!</v>
      </c>
      <c r="AB54" s="665" t="e">
        <f t="shared" si="42"/>
        <v>#VALUE!</v>
      </c>
      <c r="AC54" s="665" t="e">
        <f t="shared" si="43"/>
        <v>#VALUE!</v>
      </c>
      <c r="AD54" s="666" t="e">
        <f t="shared" si="44"/>
        <v>#VALUE!</v>
      </c>
      <c r="AE54" s="666">
        <f t="shared" si="45"/>
        <v>0</v>
      </c>
      <c r="AF54" s="616">
        <f>IF(H54&gt;8,tab!$D$79,tab!$D$81)</f>
        <v>0.5</v>
      </c>
      <c r="AG54" s="620">
        <f t="shared" si="46"/>
        <v>0</v>
      </c>
      <c r="AH54" s="621">
        <f t="shared" si="47"/>
        <v>0</v>
      </c>
    </row>
    <row r="55" spans="2:34" x14ac:dyDescent="0.2">
      <c r="B55" s="22"/>
      <c r="C55" s="127"/>
      <c r="D55" s="129" t="str">
        <f t="shared" si="23"/>
        <v/>
      </c>
      <c r="E55" s="129" t="str">
        <f t="shared" si="23"/>
        <v/>
      </c>
      <c r="F55" s="128" t="str">
        <f t="shared" si="33"/>
        <v/>
      </c>
      <c r="G55" s="412"/>
      <c r="H55" s="409" t="str">
        <f t="shared" si="34"/>
        <v/>
      </c>
      <c r="I55" s="409" t="str">
        <f t="shared" si="24"/>
        <v/>
      </c>
      <c r="J55" s="410" t="str">
        <f t="shared" si="35"/>
        <v/>
      </c>
      <c r="K55" s="411"/>
      <c r="L55" s="637">
        <f t="shared" ref="L55:M55" si="55">IF(L23="",0,L23)</f>
        <v>0</v>
      </c>
      <c r="M55" s="637">
        <f t="shared" si="55"/>
        <v>0</v>
      </c>
      <c r="N55" s="659" t="str">
        <f t="shared" si="37"/>
        <v/>
      </c>
      <c r="O55" s="606"/>
      <c r="P55" s="660" t="str">
        <f t="shared" si="38"/>
        <v/>
      </c>
      <c r="Q55" s="132"/>
      <c r="R55" s="604" t="str">
        <f t="shared" si="39"/>
        <v/>
      </c>
      <c r="S55" s="604" t="str">
        <f t="shared" si="49"/>
        <v/>
      </c>
      <c r="T55" s="605" t="str">
        <f t="shared" si="40"/>
        <v/>
      </c>
      <c r="U55" s="440"/>
      <c r="V55" s="661"/>
      <c r="W55" s="662"/>
      <c r="X55" s="663"/>
      <c r="Y55" s="664" t="e">
        <f>VLOOKUP(H55,tab!$A$34:$V$74,I55+2,)</f>
        <v>#VALUE!</v>
      </c>
      <c r="Z55" s="658">
        <f>tab!$E$77</f>
        <v>0.62</v>
      </c>
      <c r="AA55" s="665" t="e">
        <f t="shared" si="41"/>
        <v>#VALUE!</v>
      </c>
      <c r="AB55" s="665" t="e">
        <f t="shared" si="42"/>
        <v>#VALUE!</v>
      </c>
      <c r="AC55" s="665" t="e">
        <f t="shared" si="43"/>
        <v>#VALUE!</v>
      </c>
      <c r="AD55" s="666" t="e">
        <f t="shared" si="44"/>
        <v>#VALUE!</v>
      </c>
      <c r="AE55" s="666">
        <f t="shared" si="45"/>
        <v>0</v>
      </c>
      <c r="AF55" s="616">
        <f>IF(H55&gt;8,tab!$D$79,tab!$D$81)</f>
        <v>0.5</v>
      </c>
      <c r="AG55" s="620">
        <f t="shared" si="46"/>
        <v>0</v>
      </c>
      <c r="AH55" s="621">
        <f t="shared" si="47"/>
        <v>0</v>
      </c>
    </row>
    <row r="56" spans="2:34" x14ac:dyDescent="0.2">
      <c r="B56" s="22"/>
      <c r="C56" s="127"/>
      <c r="D56" s="129" t="str">
        <f t="shared" si="23"/>
        <v/>
      </c>
      <c r="E56" s="129" t="str">
        <f t="shared" si="23"/>
        <v/>
      </c>
      <c r="F56" s="128" t="str">
        <f t="shared" si="33"/>
        <v/>
      </c>
      <c r="G56" s="412"/>
      <c r="H56" s="409" t="str">
        <f t="shared" si="34"/>
        <v/>
      </c>
      <c r="I56" s="409" t="str">
        <f t="shared" si="24"/>
        <v/>
      </c>
      <c r="J56" s="410" t="str">
        <f t="shared" si="35"/>
        <v/>
      </c>
      <c r="K56" s="411"/>
      <c r="L56" s="637">
        <f t="shared" ref="L56:M56" si="56">IF(L24="",0,L24)</f>
        <v>0</v>
      </c>
      <c r="M56" s="637">
        <f t="shared" si="56"/>
        <v>0</v>
      </c>
      <c r="N56" s="659" t="str">
        <f t="shared" si="37"/>
        <v/>
      </c>
      <c r="O56" s="606"/>
      <c r="P56" s="660" t="str">
        <f t="shared" si="38"/>
        <v/>
      </c>
      <c r="Q56" s="132"/>
      <c r="R56" s="604" t="str">
        <f t="shared" si="39"/>
        <v/>
      </c>
      <c r="S56" s="604" t="str">
        <f t="shared" si="49"/>
        <v/>
      </c>
      <c r="T56" s="605" t="str">
        <f t="shared" si="40"/>
        <v/>
      </c>
      <c r="U56" s="440"/>
      <c r="V56" s="661"/>
      <c r="W56" s="662"/>
      <c r="X56" s="663"/>
      <c r="Y56" s="664" t="e">
        <f>VLOOKUP(H56,tab!$A$34:$V$74,I56+2,)</f>
        <v>#VALUE!</v>
      </c>
      <c r="Z56" s="658">
        <f>tab!$E$77</f>
        <v>0.62</v>
      </c>
      <c r="AA56" s="665" t="e">
        <f t="shared" si="41"/>
        <v>#VALUE!</v>
      </c>
      <c r="AB56" s="665" t="e">
        <f t="shared" si="42"/>
        <v>#VALUE!</v>
      </c>
      <c r="AC56" s="665" t="e">
        <f t="shared" si="43"/>
        <v>#VALUE!</v>
      </c>
      <c r="AD56" s="666" t="e">
        <f t="shared" si="44"/>
        <v>#VALUE!</v>
      </c>
      <c r="AE56" s="666">
        <f t="shared" si="45"/>
        <v>0</v>
      </c>
      <c r="AF56" s="616">
        <f>IF(H56&gt;8,tab!$D$79,tab!$D$81)</f>
        <v>0.5</v>
      </c>
      <c r="AG56" s="620">
        <f t="shared" si="46"/>
        <v>0</v>
      </c>
      <c r="AH56" s="621">
        <f t="shared" si="47"/>
        <v>0</v>
      </c>
    </row>
    <row r="57" spans="2:34" x14ac:dyDescent="0.2">
      <c r="B57" s="22"/>
      <c r="C57" s="127"/>
      <c r="D57" s="129" t="str">
        <f t="shared" si="23"/>
        <v/>
      </c>
      <c r="E57" s="129" t="str">
        <f t="shared" si="23"/>
        <v/>
      </c>
      <c r="F57" s="128" t="str">
        <f t="shared" si="33"/>
        <v/>
      </c>
      <c r="G57" s="412"/>
      <c r="H57" s="409" t="str">
        <f t="shared" si="34"/>
        <v/>
      </c>
      <c r="I57" s="409" t="str">
        <f t="shared" si="24"/>
        <v/>
      </c>
      <c r="J57" s="410" t="str">
        <f t="shared" si="35"/>
        <v/>
      </c>
      <c r="K57" s="411"/>
      <c r="L57" s="637">
        <f t="shared" ref="L57:M57" si="57">IF(L25="",0,L25)</f>
        <v>0</v>
      </c>
      <c r="M57" s="637">
        <f t="shared" si="57"/>
        <v>0</v>
      </c>
      <c r="N57" s="659" t="str">
        <f t="shared" si="37"/>
        <v/>
      </c>
      <c r="O57" s="606"/>
      <c r="P57" s="660" t="str">
        <f t="shared" si="38"/>
        <v/>
      </c>
      <c r="Q57" s="132"/>
      <c r="R57" s="604" t="str">
        <f t="shared" si="39"/>
        <v/>
      </c>
      <c r="S57" s="604" t="str">
        <f t="shared" si="49"/>
        <v/>
      </c>
      <c r="T57" s="605" t="str">
        <f t="shared" si="40"/>
        <v/>
      </c>
      <c r="U57" s="440"/>
      <c r="V57" s="661"/>
      <c r="W57" s="662"/>
      <c r="X57" s="663"/>
      <c r="Y57" s="664" t="e">
        <f>VLOOKUP(H57,tab!$A$34:$V$74,I57+2,)</f>
        <v>#VALUE!</v>
      </c>
      <c r="Z57" s="658">
        <f>tab!$E$77</f>
        <v>0.62</v>
      </c>
      <c r="AA57" s="665" t="e">
        <f t="shared" si="41"/>
        <v>#VALUE!</v>
      </c>
      <c r="AB57" s="665" t="e">
        <f t="shared" si="42"/>
        <v>#VALUE!</v>
      </c>
      <c r="AC57" s="665" t="e">
        <f t="shared" si="43"/>
        <v>#VALUE!</v>
      </c>
      <c r="AD57" s="666" t="e">
        <f t="shared" si="44"/>
        <v>#VALUE!</v>
      </c>
      <c r="AE57" s="666">
        <f t="shared" si="45"/>
        <v>0</v>
      </c>
      <c r="AF57" s="616">
        <f>IF(H57&gt;8,tab!$D$79,tab!$D$81)</f>
        <v>0.5</v>
      </c>
      <c r="AG57" s="620">
        <f t="shared" si="46"/>
        <v>0</v>
      </c>
      <c r="AH57" s="621">
        <f t="shared" si="47"/>
        <v>0</v>
      </c>
    </row>
    <row r="58" spans="2:34" x14ac:dyDescent="0.2">
      <c r="B58" s="22"/>
      <c r="C58" s="127"/>
      <c r="D58" s="129" t="str">
        <f t="shared" si="23"/>
        <v/>
      </c>
      <c r="E58" s="129" t="str">
        <f t="shared" si="23"/>
        <v/>
      </c>
      <c r="F58" s="128" t="str">
        <f t="shared" si="33"/>
        <v/>
      </c>
      <c r="G58" s="412"/>
      <c r="H58" s="409" t="str">
        <f t="shared" si="34"/>
        <v/>
      </c>
      <c r="I58" s="409" t="str">
        <f t="shared" si="24"/>
        <v/>
      </c>
      <c r="J58" s="410" t="str">
        <f t="shared" si="35"/>
        <v/>
      </c>
      <c r="K58" s="411"/>
      <c r="L58" s="637">
        <f t="shared" ref="L58:M58" si="58">IF(L26="",0,L26)</f>
        <v>0</v>
      </c>
      <c r="M58" s="637">
        <f t="shared" si="58"/>
        <v>0</v>
      </c>
      <c r="N58" s="659" t="str">
        <f t="shared" si="37"/>
        <v/>
      </c>
      <c r="O58" s="606"/>
      <c r="P58" s="660" t="str">
        <f t="shared" si="38"/>
        <v/>
      </c>
      <c r="Q58" s="132"/>
      <c r="R58" s="604" t="str">
        <f t="shared" si="39"/>
        <v/>
      </c>
      <c r="S58" s="604" t="str">
        <f t="shared" si="49"/>
        <v/>
      </c>
      <c r="T58" s="605" t="str">
        <f t="shared" si="40"/>
        <v/>
      </c>
      <c r="U58" s="440"/>
      <c r="V58" s="661"/>
      <c r="W58" s="662"/>
      <c r="X58" s="663"/>
      <c r="Y58" s="664" t="e">
        <f>VLOOKUP(H58,tab!$A$34:$V$74,I58+2,)</f>
        <v>#VALUE!</v>
      </c>
      <c r="Z58" s="658">
        <f>tab!$E$77</f>
        <v>0.62</v>
      </c>
      <c r="AA58" s="665" t="e">
        <f t="shared" si="41"/>
        <v>#VALUE!</v>
      </c>
      <c r="AB58" s="665" t="e">
        <f t="shared" si="42"/>
        <v>#VALUE!</v>
      </c>
      <c r="AC58" s="665" t="e">
        <f t="shared" si="43"/>
        <v>#VALUE!</v>
      </c>
      <c r="AD58" s="666" t="e">
        <f t="shared" si="44"/>
        <v>#VALUE!</v>
      </c>
      <c r="AE58" s="666">
        <f t="shared" si="45"/>
        <v>0</v>
      </c>
      <c r="AF58" s="616">
        <f>IF(H58&gt;8,tab!$D$79,tab!$D$81)</f>
        <v>0.5</v>
      </c>
      <c r="AG58" s="620">
        <f t="shared" si="46"/>
        <v>0</v>
      </c>
      <c r="AH58" s="621">
        <f t="shared" si="47"/>
        <v>0</v>
      </c>
    </row>
    <row r="59" spans="2:34" x14ac:dyDescent="0.2">
      <c r="B59" s="22"/>
      <c r="C59" s="127"/>
      <c r="D59" s="129" t="str">
        <f t="shared" si="23"/>
        <v/>
      </c>
      <c r="E59" s="129" t="str">
        <f t="shared" si="23"/>
        <v/>
      </c>
      <c r="F59" s="128" t="str">
        <f t="shared" si="33"/>
        <v/>
      </c>
      <c r="G59" s="412"/>
      <c r="H59" s="409" t="str">
        <f t="shared" si="34"/>
        <v/>
      </c>
      <c r="I59" s="409" t="str">
        <f t="shared" si="24"/>
        <v/>
      </c>
      <c r="J59" s="410" t="str">
        <f t="shared" si="35"/>
        <v/>
      </c>
      <c r="K59" s="411"/>
      <c r="L59" s="637">
        <f t="shared" ref="L59:M59" si="59">IF(L27="",0,L27)</f>
        <v>0</v>
      </c>
      <c r="M59" s="637">
        <f t="shared" si="59"/>
        <v>0</v>
      </c>
      <c r="N59" s="659" t="str">
        <f t="shared" si="37"/>
        <v/>
      </c>
      <c r="O59" s="606"/>
      <c r="P59" s="660" t="str">
        <f t="shared" si="38"/>
        <v/>
      </c>
      <c r="Q59" s="132"/>
      <c r="R59" s="604" t="str">
        <f t="shared" si="39"/>
        <v/>
      </c>
      <c r="S59" s="604" t="str">
        <f t="shared" si="49"/>
        <v/>
      </c>
      <c r="T59" s="605" t="str">
        <f t="shared" si="40"/>
        <v/>
      </c>
      <c r="U59" s="440"/>
      <c r="V59" s="661"/>
      <c r="W59" s="662"/>
      <c r="X59" s="663"/>
      <c r="Y59" s="664" t="e">
        <f>VLOOKUP(H59,tab!$A$34:$V$74,I59+2,)</f>
        <v>#VALUE!</v>
      </c>
      <c r="Z59" s="658">
        <f>tab!$E$77</f>
        <v>0.62</v>
      </c>
      <c r="AA59" s="665" t="e">
        <f t="shared" si="41"/>
        <v>#VALUE!</v>
      </c>
      <c r="AB59" s="665" t="e">
        <f t="shared" si="42"/>
        <v>#VALUE!</v>
      </c>
      <c r="AC59" s="665" t="e">
        <f t="shared" si="43"/>
        <v>#VALUE!</v>
      </c>
      <c r="AD59" s="666" t="e">
        <f t="shared" si="44"/>
        <v>#VALUE!</v>
      </c>
      <c r="AE59" s="666">
        <f t="shared" si="45"/>
        <v>0</v>
      </c>
      <c r="AF59" s="616">
        <f>IF(H59&gt;8,tab!$D$79,tab!$D$81)</f>
        <v>0.5</v>
      </c>
      <c r="AG59" s="620">
        <f t="shared" si="46"/>
        <v>0</v>
      </c>
      <c r="AH59" s="621">
        <f t="shared" si="47"/>
        <v>0</v>
      </c>
    </row>
    <row r="60" spans="2:34" x14ac:dyDescent="0.2">
      <c r="B60" s="22"/>
      <c r="C60" s="127"/>
      <c r="D60" s="129" t="str">
        <f t="shared" si="23"/>
        <v/>
      </c>
      <c r="E60" s="129" t="str">
        <f t="shared" si="23"/>
        <v/>
      </c>
      <c r="F60" s="128" t="str">
        <f t="shared" si="33"/>
        <v/>
      </c>
      <c r="G60" s="412"/>
      <c r="H60" s="409" t="str">
        <f t="shared" si="34"/>
        <v/>
      </c>
      <c r="I60" s="409" t="str">
        <f t="shared" si="24"/>
        <v/>
      </c>
      <c r="J60" s="410" t="str">
        <f t="shared" si="35"/>
        <v/>
      </c>
      <c r="K60" s="411"/>
      <c r="L60" s="637">
        <f t="shared" ref="L60:M60" si="60">IF(L28="",0,L28)</f>
        <v>0</v>
      </c>
      <c r="M60" s="637">
        <f t="shared" si="60"/>
        <v>0</v>
      </c>
      <c r="N60" s="659" t="str">
        <f t="shared" si="37"/>
        <v/>
      </c>
      <c r="O60" s="606"/>
      <c r="P60" s="660" t="str">
        <f t="shared" si="38"/>
        <v/>
      </c>
      <c r="Q60" s="132"/>
      <c r="R60" s="604" t="str">
        <f t="shared" si="39"/>
        <v/>
      </c>
      <c r="S60" s="604" t="str">
        <f t="shared" si="49"/>
        <v/>
      </c>
      <c r="T60" s="605" t="str">
        <f t="shared" si="40"/>
        <v/>
      </c>
      <c r="U60" s="440"/>
      <c r="V60" s="661"/>
      <c r="W60" s="662"/>
      <c r="X60" s="663"/>
      <c r="Y60" s="664" t="e">
        <f>VLOOKUP(H60,tab!$A$34:$V$74,I60+2,)</f>
        <v>#VALUE!</v>
      </c>
      <c r="Z60" s="658">
        <f>tab!$E$77</f>
        <v>0.62</v>
      </c>
      <c r="AA60" s="665" t="e">
        <f t="shared" si="41"/>
        <v>#VALUE!</v>
      </c>
      <c r="AB60" s="665" t="e">
        <f t="shared" si="42"/>
        <v>#VALUE!</v>
      </c>
      <c r="AC60" s="665" t="e">
        <f t="shared" si="43"/>
        <v>#VALUE!</v>
      </c>
      <c r="AD60" s="666" t="e">
        <f t="shared" si="44"/>
        <v>#VALUE!</v>
      </c>
      <c r="AE60" s="666">
        <f t="shared" si="45"/>
        <v>0</v>
      </c>
      <c r="AF60" s="616">
        <f>IF(H60&gt;8,tab!$D$79,tab!$D$81)</f>
        <v>0.5</v>
      </c>
      <c r="AG60" s="620">
        <f t="shared" si="46"/>
        <v>0</v>
      </c>
      <c r="AH60" s="621">
        <f t="shared" si="47"/>
        <v>0</v>
      </c>
    </row>
    <row r="61" spans="2:34" x14ac:dyDescent="0.2">
      <c r="B61" s="22"/>
      <c r="C61" s="127"/>
      <c r="D61" s="129" t="str">
        <f t="shared" si="23"/>
        <v/>
      </c>
      <c r="E61" s="129" t="str">
        <f t="shared" si="23"/>
        <v/>
      </c>
      <c r="F61" s="128" t="str">
        <f t="shared" si="33"/>
        <v/>
      </c>
      <c r="G61" s="412"/>
      <c r="H61" s="409" t="str">
        <f t="shared" si="34"/>
        <v/>
      </c>
      <c r="I61" s="409" t="str">
        <f t="shared" si="24"/>
        <v/>
      </c>
      <c r="J61" s="410" t="str">
        <f t="shared" si="35"/>
        <v/>
      </c>
      <c r="K61" s="411"/>
      <c r="L61" s="637">
        <f t="shared" ref="L61:M61" si="61">IF(L29="",0,L29)</f>
        <v>0</v>
      </c>
      <c r="M61" s="637">
        <f t="shared" si="61"/>
        <v>0</v>
      </c>
      <c r="N61" s="659" t="str">
        <f t="shared" si="37"/>
        <v/>
      </c>
      <c r="O61" s="606"/>
      <c r="P61" s="660" t="str">
        <f t="shared" si="38"/>
        <v/>
      </c>
      <c r="Q61" s="132"/>
      <c r="R61" s="604" t="str">
        <f t="shared" si="39"/>
        <v/>
      </c>
      <c r="S61" s="604" t="str">
        <f t="shared" si="49"/>
        <v/>
      </c>
      <c r="T61" s="605" t="str">
        <f t="shared" si="40"/>
        <v/>
      </c>
      <c r="U61" s="440"/>
      <c r="V61" s="661"/>
      <c r="W61" s="662"/>
      <c r="X61" s="663"/>
      <c r="Y61" s="664" t="e">
        <f>VLOOKUP(H61,tab!$A$34:$V$74,I61+2,)</f>
        <v>#VALUE!</v>
      </c>
      <c r="Z61" s="658">
        <f>tab!$E$77</f>
        <v>0.62</v>
      </c>
      <c r="AA61" s="665" t="e">
        <f t="shared" si="41"/>
        <v>#VALUE!</v>
      </c>
      <c r="AB61" s="665" t="e">
        <f t="shared" si="42"/>
        <v>#VALUE!</v>
      </c>
      <c r="AC61" s="665" t="e">
        <f t="shared" si="43"/>
        <v>#VALUE!</v>
      </c>
      <c r="AD61" s="666" t="e">
        <f t="shared" si="44"/>
        <v>#VALUE!</v>
      </c>
      <c r="AE61" s="666">
        <f t="shared" si="45"/>
        <v>0</v>
      </c>
      <c r="AF61" s="616">
        <f>IF(H61&gt;8,tab!$D$79,tab!$D$81)</f>
        <v>0.5</v>
      </c>
      <c r="AG61" s="620">
        <f t="shared" si="46"/>
        <v>0</v>
      </c>
      <c r="AH61" s="621">
        <f t="shared" si="47"/>
        <v>0</v>
      </c>
    </row>
    <row r="62" spans="2:34" x14ac:dyDescent="0.2">
      <c r="B62" s="22"/>
      <c r="C62" s="127"/>
      <c r="D62" s="129" t="str">
        <f t="shared" si="23"/>
        <v/>
      </c>
      <c r="E62" s="129" t="str">
        <f t="shared" si="23"/>
        <v/>
      </c>
      <c r="F62" s="128" t="str">
        <f t="shared" si="33"/>
        <v/>
      </c>
      <c r="G62" s="412"/>
      <c r="H62" s="409" t="str">
        <f t="shared" si="34"/>
        <v/>
      </c>
      <c r="I62" s="409" t="str">
        <f t="shared" si="24"/>
        <v/>
      </c>
      <c r="J62" s="410" t="str">
        <f t="shared" si="35"/>
        <v/>
      </c>
      <c r="K62" s="411"/>
      <c r="L62" s="637">
        <f t="shared" ref="L62:M62" si="62">IF(L30="",0,L30)</f>
        <v>0</v>
      </c>
      <c r="M62" s="637">
        <f t="shared" si="62"/>
        <v>0</v>
      </c>
      <c r="N62" s="659" t="str">
        <f t="shared" si="37"/>
        <v/>
      </c>
      <c r="O62" s="606"/>
      <c r="P62" s="660" t="str">
        <f t="shared" si="38"/>
        <v/>
      </c>
      <c r="Q62" s="132"/>
      <c r="R62" s="604" t="str">
        <f t="shared" si="39"/>
        <v/>
      </c>
      <c r="S62" s="604" t="str">
        <f t="shared" si="49"/>
        <v/>
      </c>
      <c r="T62" s="605" t="str">
        <f t="shared" si="40"/>
        <v/>
      </c>
      <c r="U62" s="440"/>
      <c r="V62" s="661"/>
      <c r="W62" s="662"/>
      <c r="X62" s="663"/>
      <c r="Y62" s="664" t="e">
        <f>VLOOKUP(H62,tab!$A$34:$V$74,I62+2,)</f>
        <v>#VALUE!</v>
      </c>
      <c r="Z62" s="658">
        <f>tab!$E$77</f>
        <v>0.62</v>
      </c>
      <c r="AA62" s="665" t="e">
        <f t="shared" si="41"/>
        <v>#VALUE!</v>
      </c>
      <c r="AB62" s="665" t="e">
        <f t="shared" si="42"/>
        <v>#VALUE!</v>
      </c>
      <c r="AC62" s="665" t="e">
        <f t="shared" si="43"/>
        <v>#VALUE!</v>
      </c>
      <c r="AD62" s="666" t="e">
        <f t="shared" si="44"/>
        <v>#VALUE!</v>
      </c>
      <c r="AE62" s="666">
        <f t="shared" si="45"/>
        <v>0</v>
      </c>
      <c r="AF62" s="616">
        <f>IF(H62&gt;8,tab!$D$79,tab!$D$81)</f>
        <v>0.5</v>
      </c>
      <c r="AG62" s="620">
        <f t="shared" si="46"/>
        <v>0</v>
      </c>
      <c r="AH62" s="621">
        <f t="shared" si="47"/>
        <v>0</v>
      </c>
    </row>
    <row r="63" spans="2:34" x14ac:dyDescent="0.2">
      <c r="B63" s="22"/>
      <c r="C63" s="127"/>
      <c r="D63" s="129" t="str">
        <f t="shared" si="23"/>
        <v/>
      </c>
      <c r="E63" s="129" t="str">
        <f t="shared" si="23"/>
        <v/>
      </c>
      <c r="F63" s="128" t="str">
        <f t="shared" si="33"/>
        <v/>
      </c>
      <c r="G63" s="412"/>
      <c r="H63" s="409" t="str">
        <f t="shared" si="34"/>
        <v/>
      </c>
      <c r="I63" s="409" t="str">
        <f t="shared" si="24"/>
        <v/>
      </c>
      <c r="J63" s="410" t="str">
        <f t="shared" si="35"/>
        <v/>
      </c>
      <c r="K63" s="411"/>
      <c r="L63" s="637">
        <f t="shared" ref="L63:M63" si="63">IF(L31="",0,L31)</f>
        <v>0</v>
      </c>
      <c r="M63" s="637">
        <f t="shared" si="63"/>
        <v>0</v>
      </c>
      <c r="N63" s="659" t="str">
        <f t="shared" si="37"/>
        <v/>
      </c>
      <c r="O63" s="606"/>
      <c r="P63" s="660" t="str">
        <f t="shared" si="38"/>
        <v/>
      </c>
      <c r="Q63" s="132"/>
      <c r="R63" s="604" t="str">
        <f t="shared" si="39"/>
        <v/>
      </c>
      <c r="S63" s="604" t="str">
        <f t="shared" si="49"/>
        <v/>
      </c>
      <c r="T63" s="605" t="str">
        <f t="shared" si="40"/>
        <v/>
      </c>
      <c r="U63" s="440"/>
      <c r="V63" s="661"/>
      <c r="W63" s="662"/>
      <c r="X63" s="663"/>
      <c r="Y63" s="664" t="e">
        <f>VLOOKUP(H63,tab!$A$34:$V$74,I63+2,)</f>
        <v>#VALUE!</v>
      </c>
      <c r="Z63" s="658">
        <f>tab!$E$77</f>
        <v>0.62</v>
      </c>
      <c r="AA63" s="665" t="e">
        <f t="shared" si="41"/>
        <v>#VALUE!</v>
      </c>
      <c r="AB63" s="665" t="e">
        <f t="shared" si="42"/>
        <v>#VALUE!</v>
      </c>
      <c r="AC63" s="665" t="e">
        <f t="shared" si="43"/>
        <v>#VALUE!</v>
      </c>
      <c r="AD63" s="666" t="e">
        <f t="shared" si="44"/>
        <v>#VALUE!</v>
      </c>
      <c r="AE63" s="666">
        <f t="shared" si="45"/>
        <v>0</v>
      </c>
      <c r="AF63" s="616">
        <f>IF(H63&gt;8,tab!$D$79,tab!$D$81)</f>
        <v>0.5</v>
      </c>
      <c r="AG63" s="620">
        <f t="shared" si="46"/>
        <v>0</v>
      </c>
      <c r="AH63" s="621">
        <f t="shared" si="47"/>
        <v>0</v>
      </c>
    </row>
    <row r="64" spans="2:34" x14ac:dyDescent="0.2">
      <c r="B64" s="22"/>
      <c r="C64" s="127"/>
      <c r="D64" s="129" t="str">
        <f t="shared" si="23"/>
        <v/>
      </c>
      <c r="E64" s="129" t="str">
        <f t="shared" si="23"/>
        <v/>
      </c>
      <c r="F64" s="128" t="str">
        <f t="shared" si="33"/>
        <v/>
      </c>
      <c r="G64" s="412"/>
      <c r="H64" s="409" t="str">
        <f t="shared" si="34"/>
        <v/>
      </c>
      <c r="I64" s="409" t="str">
        <f t="shared" si="24"/>
        <v/>
      </c>
      <c r="J64" s="410" t="str">
        <f t="shared" si="35"/>
        <v/>
      </c>
      <c r="K64" s="411"/>
      <c r="L64" s="637">
        <f t="shared" ref="L64:M64" si="64">IF(L32="",0,L32)</f>
        <v>0</v>
      </c>
      <c r="M64" s="637">
        <f t="shared" si="64"/>
        <v>0</v>
      </c>
      <c r="N64" s="659" t="str">
        <f t="shared" si="37"/>
        <v/>
      </c>
      <c r="O64" s="606"/>
      <c r="P64" s="660" t="str">
        <f t="shared" si="38"/>
        <v/>
      </c>
      <c r="Q64" s="132"/>
      <c r="R64" s="604" t="str">
        <f t="shared" si="39"/>
        <v/>
      </c>
      <c r="S64" s="604" t="str">
        <f t="shared" si="49"/>
        <v/>
      </c>
      <c r="T64" s="605" t="str">
        <f t="shared" si="40"/>
        <v/>
      </c>
      <c r="U64" s="440"/>
      <c r="V64" s="661"/>
      <c r="W64" s="662"/>
      <c r="X64" s="663"/>
      <c r="Y64" s="664" t="e">
        <f>VLOOKUP(H64,tab!$A$34:$V$74,I64+2,)</f>
        <v>#VALUE!</v>
      </c>
      <c r="Z64" s="658">
        <f>tab!$E$77</f>
        <v>0.62</v>
      </c>
      <c r="AA64" s="665" t="e">
        <f t="shared" si="41"/>
        <v>#VALUE!</v>
      </c>
      <c r="AB64" s="665" t="e">
        <f t="shared" si="42"/>
        <v>#VALUE!</v>
      </c>
      <c r="AC64" s="665" t="e">
        <f t="shared" si="43"/>
        <v>#VALUE!</v>
      </c>
      <c r="AD64" s="666" t="e">
        <f t="shared" si="44"/>
        <v>#VALUE!</v>
      </c>
      <c r="AE64" s="666">
        <f t="shared" si="45"/>
        <v>0</v>
      </c>
      <c r="AF64" s="616">
        <f>IF(H64&gt;8,tab!$D$79,tab!$D$81)</f>
        <v>0.5</v>
      </c>
      <c r="AG64" s="620">
        <f t="shared" si="46"/>
        <v>0</v>
      </c>
      <c r="AH64" s="621">
        <f t="shared" si="47"/>
        <v>0</v>
      </c>
    </row>
    <row r="65" spans="2:38" x14ac:dyDescent="0.2">
      <c r="B65" s="22"/>
      <c r="C65" s="127"/>
      <c r="D65" s="129" t="str">
        <f t="shared" ref="D65:E66" si="65">IF(D33="","",D33)</f>
        <v/>
      </c>
      <c r="E65" s="129" t="str">
        <f t="shared" si="65"/>
        <v/>
      </c>
      <c r="F65" s="128" t="str">
        <f t="shared" si="33"/>
        <v/>
      </c>
      <c r="G65" s="412"/>
      <c r="H65" s="409" t="str">
        <f t="shared" si="34"/>
        <v/>
      </c>
      <c r="I65" s="409" t="str">
        <f t="shared" si="24"/>
        <v/>
      </c>
      <c r="J65" s="410" t="str">
        <f t="shared" si="35"/>
        <v/>
      </c>
      <c r="K65" s="411"/>
      <c r="L65" s="637">
        <f t="shared" ref="L65:M65" si="66">IF(L33="",0,L33)</f>
        <v>0</v>
      </c>
      <c r="M65" s="637">
        <f t="shared" si="66"/>
        <v>0</v>
      </c>
      <c r="N65" s="659" t="str">
        <f t="shared" si="37"/>
        <v/>
      </c>
      <c r="O65" s="606"/>
      <c r="P65" s="660" t="str">
        <f t="shared" si="38"/>
        <v/>
      </c>
      <c r="Q65" s="132"/>
      <c r="R65" s="604" t="str">
        <f t="shared" si="39"/>
        <v/>
      </c>
      <c r="S65" s="604" t="str">
        <f t="shared" si="49"/>
        <v/>
      </c>
      <c r="T65" s="605" t="str">
        <f t="shared" si="40"/>
        <v/>
      </c>
      <c r="U65" s="440"/>
      <c r="V65" s="661"/>
      <c r="W65" s="662"/>
      <c r="X65" s="663"/>
      <c r="Y65" s="664" t="e">
        <f>VLOOKUP(H65,tab!$A$34:$V$74,I65+2,)</f>
        <v>#VALUE!</v>
      </c>
      <c r="Z65" s="658">
        <f>tab!$E$77</f>
        <v>0.62</v>
      </c>
      <c r="AA65" s="665" t="e">
        <f t="shared" si="41"/>
        <v>#VALUE!</v>
      </c>
      <c r="AB65" s="665" t="e">
        <f t="shared" si="42"/>
        <v>#VALUE!</v>
      </c>
      <c r="AC65" s="665" t="e">
        <f t="shared" si="43"/>
        <v>#VALUE!</v>
      </c>
      <c r="AD65" s="666" t="e">
        <f t="shared" si="44"/>
        <v>#VALUE!</v>
      </c>
      <c r="AE65" s="666">
        <f t="shared" si="45"/>
        <v>0</v>
      </c>
      <c r="AF65" s="616">
        <f>IF(H65&gt;8,tab!$D$79,tab!$D$81)</f>
        <v>0.5</v>
      </c>
      <c r="AG65" s="620">
        <f t="shared" si="46"/>
        <v>0</v>
      </c>
      <c r="AH65" s="621">
        <f t="shared" si="47"/>
        <v>0</v>
      </c>
    </row>
    <row r="66" spans="2:38" x14ac:dyDescent="0.2">
      <c r="B66" s="22"/>
      <c r="C66" s="127"/>
      <c r="D66" s="129" t="str">
        <f t="shared" si="65"/>
        <v/>
      </c>
      <c r="E66" s="129" t="str">
        <f t="shared" si="65"/>
        <v/>
      </c>
      <c r="F66" s="128" t="str">
        <f t="shared" si="33"/>
        <v/>
      </c>
      <c r="G66" s="412"/>
      <c r="H66" s="409" t="str">
        <f t="shared" si="34"/>
        <v/>
      </c>
      <c r="I66" s="409" t="str">
        <f t="shared" si="24"/>
        <v/>
      </c>
      <c r="J66" s="410" t="str">
        <f t="shared" si="35"/>
        <v/>
      </c>
      <c r="K66" s="411"/>
      <c r="L66" s="637">
        <f t="shared" ref="L66:M66" si="67">IF(L34="",0,L34)</f>
        <v>0</v>
      </c>
      <c r="M66" s="637">
        <f t="shared" si="67"/>
        <v>0</v>
      </c>
      <c r="N66" s="659" t="str">
        <f t="shared" si="37"/>
        <v/>
      </c>
      <c r="O66" s="606"/>
      <c r="P66" s="660" t="str">
        <f t="shared" si="38"/>
        <v/>
      </c>
      <c r="Q66" s="132"/>
      <c r="R66" s="604" t="str">
        <f t="shared" si="39"/>
        <v/>
      </c>
      <c r="S66" s="604" t="str">
        <f t="shared" si="49"/>
        <v/>
      </c>
      <c r="T66" s="605" t="str">
        <f t="shared" si="40"/>
        <v/>
      </c>
      <c r="U66" s="440"/>
      <c r="V66" s="661"/>
      <c r="W66" s="662"/>
      <c r="X66" s="663"/>
      <c r="Y66" s="664" t="e">
        <f>VLOOKUP(H66,tab!$A$34:$V$74,I66+2,)</f>
        <v>#VALUE!</v>
      </c>
      <c r="Z66" s="658">
        <f>tab!$E$77</f>
        <v>0.62</v>
      </c>
      <c r="AA66" s="665" t="e">
        <f t="shared" si="41"/>
        <v>#VALUE!</v>
      </c>
      <c r="AB66" s="665" t="e">
        <f t="shared" si="42"/>
        <v>#VALUE!</v>
      </c>
      <c r="AC66" s="665" t="e">
        <f t="shared" si="43"/>
        <v>#VALUE!</v>
      </c>
      <c r="AD66" s="666" t="e">
        <f t="shared" si="44"/>
        <v>#VALUE!</v>
      </c>
      <c r="AE66" s="666">
        <f t="shared" si="45"/>
        <v>0</v>
      </c>
      <c r="AF66" s="616">
        <f>IF(H66&gt;8,tab!$D$79,tab!$D$81)</f>
        <v>0.5</v>
      </c>
      <c r="AG66" s="620">
        <f t="shared" si="46"/>
        <v>0</v>
      </c>
      <c r="AH66" s="621">
        <f t="shared" si="47"/>
        <v>0</v>
      </c>
    </row>
    <row r="67" spans="2:38" x14ac:dyDescent="0.2">
      <c r="B67" s="22"/>
      <c r="C67" s="127"/>
      <c r="D67" s="341"/>
      <c r="E67" s="341"/>
      <c r="F67" s="413"/>
      <c r="G67" s="413"/>
      <c r="H67" s="413"/>
      <c r="I67" s="414"/>
      <c r="J67" s="548">
        <f>SUM(J47:J66)</f>
        <v>1</v>
      </c>
      <c r="K67" s="411"/>
      <c r="L67" s="607">
        <f t="shared" ref="L67:P67" si="68">SUM(L47:L66)</f>
        <v>0</v>
      </c>
      <c r="M67" s="607">
        <f t="shared" si="68"/>
        <v>0</v>
      </c>
      <c r="N67" s="607">
        <f>SUM(N47:N66)</f>
        <v>40</v>
      </c>
      <c r="O67" s="607">
        <f t="shared" si="68"/>
        <v>0</v>
      </c>
      <c r="P67" s="607">
        <f t="shared" si="68"/>
        <v>40</v>
      </c>
      <c r="Q67" s="411"/>
      <c r="R67" s="549">
        <f t="shared" ref="R67:T67" si="69">SUM(R47:R66)</f>
        <v>78560.086654611223</v>
      </c>
      <c r="S67" s="549">
        <f t="shared" si="69"/>
        <v>1940.9533453887886</v>
      </c>
      <c r="T67" s="549">
        <f t="shared" si="69"/>
        <v>80501.040000000008</v>
      </c>
      <c r="U67" s="415"/>
      <c r="V67" s="26"/>
      <c r="Y67" s="669"/>
      <c r="Z67" s="671"/>
      <c r="AA67" s="669"/>
      <c r="AB67" s="669"/>
      <c r="AC67" s="629"/>
      <c r="AG67" s="625"/>
      <c r="AH67" s="630"/>
    </row>
    <row r="68" spans="2:38" x14ac:dyDescent="0.2">
      <c r="B68" s="22"/>
      <c r="C68" s="292"/>
      <c r="D68" s="343"/>
      <c r="E68" s="343"/>
      <c r="F68" s="416"/>
      <c r="G68" s="416"/>
      <c r="H68" s="416"/>
      <c r="I68" s="417"/>
      <c r="J68" s="418"/>
      <c r="K68" s="417"/>
      <c r="L68" s="417"/>
      <c r="M68" s="417"/>
      <c r="N68" s="417"/>
      <c r="O68" s="419"/>
      <c r="P68" s="419"/>
      <c r="Q68" s="417"/>
      <c r="R68" s="419"/>
      <c r="S68" s="419"/>
      <c r="T68" s="419"/>
      <c r="U68" s="420"/>
      <c r="V68" s="26"/>
      <c r="Y68" s="670"/>
      <c r="Z68" s="671"/>
      <c r="AA68" s="670"/>
      <c r="AB68" s="670"/>
      <c r="AC68" s="631"/>
      <c r="AG68" s="632"/>
      <c r="AH68" s="633"/>
    </row>
    <row r="69" spans="2:38" ht="12.75" customHeight="1" x14ac:dyDescent="0.2">
      <c r="B69" s="32"/>
      <c r="C69" s="33"/>
      <c r="D69" s="34"/>
      <c r="E69" s="34"/>
      <c r="F69" s="188"/>
      <c r="G69" s="188"/>
      <c r="H69" s="188"/>
      <c r="I69" s="320"/>
      <c r="J69" s="321"/>
      <c r="K69" s="33"/>
      <c r="L69" s="189"/>
      <c r="M69" s="189"/>
      <c r="N69" s="189"/>
      <c r="O69" s="322"/>
      <c r="P69" s="322"/>
      <c r="Q69" s="33"/>
      <c r="R69" s="322"/>
      <c r="S69" s="322"/>
      <c r="T69" s="426"/>
      <c r="U69" s="33"/>
      <c r="V69" s="35"/>
      <c r="Y69" s="664"/>
      <c r="AA69" s="664"/>
      <c r="AB69" s="664"/>
      <c r="AC69" s="619"/>
      <c r="AG69" s="620"/>
      <c r="AH69" s="621"/>
    </row>
    <row r="70" spans="2:38" ht="12.75" customHeight="1" x14ac:dyDescent="0.2">
      <c r="H70" s="44"/>
      <c r="J70" s="169"/>
      <c r="L70" s="162"/>
      <c r="M70" s="162"/>
      <c r="N70" s="162"/>
      <c r="O70" s="168"/>
      <c r="P70" s="168"/>
      <c r="R70" s="168"/>
      <c r="S70" s="168"/>
      <c r="T70" s="427"/>
      <c r="Y70" s="664"/>
      <c r="AA70" s="664"/>
      <c r="AB70" s="664"/>
      <c r="AC70" s="619"/>
      <c r="AG70" s="620"/>
      <c r="AH70" s="621"/>
    </row>
    <row r="71" spans="2:38" ht="12.75" customHeight="1" x14ac:dyDescent="0.2">
      <c r="H71" s="44"/>
      <c r="J71" s="169"/>
      <c r="L71" s="162"/>
      <c r="M71" s="162"/>
      <c r="N71" s="162"/>
      <c r="O71" s="168"/>
      <c r="P71" s="168"/>
      <c r="R71" s="168"/>
      <c r="S71" s="168"/>
      <c r="T71" s="427"/>
      <c r="Y71" s="664"/>
      <c r="AA71" s="664"/>
      <c r="AB71" s="664"/>
      <c r="AC71" s="619"/>
      <c r="AG71" s="620"/>
      <c r="AH71" s="621"/>
    </row>
    <row r="72" spans="2:38" ht="12.75" customHeight="1" x14ac:dyDescent="0.2">
      <c r="C72" s="37" t="s">
        <v>8</v>
      </c>
      <c r="E72" s="164" t="str">
        <f>+tab!F3</f>
        <v>2017/18</v>
      </c>
      <c r="H72" s="44"/>
      <c r="J72" s="169"/>
      <c r="L72" s="162"/>
      <c r="M72" s="162"/>
      <c r="N72" s="162"/>
      <c r="O72" s="168"/>
      <c r="P72" s="168"/>
      <c r="R72" s="168"/>
      <c r="S72" s="168"/>
      <c r="T72" s="427"/>
      <c r="V72" s="646"/>
      <c r="Y72" s="664"/>
      <c r="AA72" s="664"/>
      <c r="AB72" s="664"/>
      <c r="AC72" s="619"/>
      <c r="AG72" s="620"/>
      <c r="AH72" s="621"/>
    </row>
    <row r="73" spans="2:38" ht="12.75" customHeight="1" x14ac:dyDescent="0.2">
      <c r="C73" s="37" t="s">
        <v>191</v>
      </c>
      <c r="E73" s="164">
        <f>+tab!G4</f>
        <v>42278</v>
      </c>
      <c r="H73" s="44"/>
      <c r="J73" s="169"/>
      <c r="L73" s="162"/>
      <c r="M73" s="162"/>
      <c r="N73" s="162"/>
      <c r="O73" s="168"/>
      <c r="P73" s="168"/>
      <c r="R73" s="168"/>
      <c r="S73" s="168"/>
      <c r="T73" s="427"/>
      <c r="V73" s="646"/>
      <c r="Y73" s="664"/>
      <c r="AA73" s="664"/>
      <c r="AB73" s="664"/>
      <c r="AC73" s="619"/>
      <c r="AG73" s="620"/>
      <c r="AH73" s="621"/>
    </row>
    <row r="74" spans="2:38" ht="12.75" customHeight="1" x14ac:dyDescent="0.2">
      <c r="H74" s="44"/>
      <c r="J74" s="169"/>
      <c r="L74" s="162"/>
      <c r="M74" s="162"/>
      <c r="N74" s="162"/>
      <c r="O74" s="168"/>
      <c r="P74" s="168"/>
      <c r="R74" s="168"/>
      <c r="S74" s="168"/>
      <c r="T74" s="427"/>
      <c r="V74" s="646"/>
      <c r="Y74" s="664"/>
      <c r="AA74" s="664"/>
      <c r="AB74" s="664"/>
      <c r="AC74" s="619"/>
      <c r="AG74" s="620"/>
      <c r="AH74" s="621"/>
    </row>
    <row r="75" spans="2:38" ht="12.75" customHeight="1" x14ac:dyDescent="0.2">
      <c r="C75" s="122"/>
      <c r="D75" s="397"/>
      <c r="E75" s="398"/>
      <c r="F75" s="124"/>
      <c r="G75" s="399"/>
      <c r="H75" s="400"/>
      <c r="I75" s="400"/>
      <c r="J75" s="401"/>
      <c r="K75" s="280"/>
      <c r="L75" s="400"/>
      <c r="M75" s="400"/>
      <c r="N75" s="400"/>
      <c r="O75" s="280"/>
      <c r="P75" s="280"/>
      <c r="Q75" s="280"/>
      <c r="R75" s="280"/>
      <c r="S75" s="280"/>
      <c r="T75" s="672"/>
      <c r="U75" s="279"/>
      <c r="V75" s="646"/>
    </row>
    <row r="76" spans="2:38" ht="12.75" customHeight="1" x14ac:dyDescent="0.2">
      <c r="C76" s="402"/>
      <c r="D76" s="599" t="s">
        <v>192</v>
      </c>
      <c r="E76" s="600"/>
      <c r="F76" s="600"/>
      <c r="G76" s="600"/>
      <c r="H76" s="601"/>
      <c r="I76" s="601"/>
      <c r="J76" s="601"/>
      <c r="K76" s="534"/>
      <c r="L76" s="599" t="s">
        <v>300</v>
      </c>
      <c r="M76" s="602"/>
      <c r="N76" s="599"/>
      <c r="O76" s="599"/>
      <c r="P76" s="640"/>
      <c r="Q76" s="534"/>
      <c r="R76" s="599" t="s">
        <v>301</v>
      </c>
      <c r="S76" s="601"/>
      <c r="T76" s="673"/>
      <c r="U76" s="642"/>
      <c r="V76" s="645"/>
      <c r="W76" s="644"/>
      <c r="X76" s="645"/>
      <c r="Y76" s="646"/>
      <c r="Z76" s="647"/>
      <c r="AA76" s="646"/>
      <c r="AB76" s="646"/>
      <c r="AC76" s="646"/>
      <c r="AD76" s="648"/>
      <c r="AE76" s="648"/>
      <c r="AF76" s="617"/>
      <c r="AG76" s="625"/>
      <c r="AH76" s="626"/>
      <c r="AI76" s="617"/>
      <c r="AJ76" s="162"/>
      <c r="AK76" s="162"/>
      <c r="AL76" s="162"/>
    </row>
    <row r="77" spans="2:38" ht="12.75" customHeight="1" x14ac:dyDescent="0.2">
      <c r="C77" s="402"/>
      <c r="D77" s="536" t="s">
        <v>284</v>
      </c>
      <c r="E77" s="536" t="s">
        <v>41</v>
      </c>
      <c r="F77" s="537" t="s">
        <v>193</v>
      </c>
      <c r="G77" s="538" t="s">
        <v>212</v>
      </c>
      <c r="H77" s="537" t="s">
        <v>68</v>
      </c>
      <c r="I77" s="537" t="s">
        <v>194</v>
      </c>
      <c r="J77" s="539" t="s">
        <v>196</v>
      </c>
      <c r="K77" s="541"/>
      <c r="L77" s="540" t="s">
        <v>287</v>
      </c>
      <c r="M77" s="540" t="s">
        <v>288</v>
      </c>
      <c r="N77" s="540" t="s">
        <v>286</v>
      </c>
      <c r="O77" s="540" t="s">
        <v>287</v>
      </c>
      <c r="P77" s="649" t="s">
        <v>302</v>
      </c>
      <c r="Q77" s="541"/>
      <c r="R77" s="603" t="s">
        <v>197</v>
      </c>
      <c r="S77" s="544" t="s">
        <v>303</v>
      </c>
      <c r="T77" s="674" t="s">
        <v>197</v>
      </c>
      <c r="U77" s="651"/>
      <c r="V77" s="654"/>
      <c r="W77" s="653"/>
      <c r="X77" s="654"/>
      <c r="Y77" s="634" t="s">
        <v>195</v>
      </c>
      <c r="Z77" s="655" t="s">
        <v>285</v>
      </c>
      <c r="AA77" s="654" t="s">
        <v>304</v>
      </c>
      <c r="AB77" s="654" t="s">
        <v>304</v>
      </c>
      <c r="AC77" s="654" t="s">
        <v>305</v>
      </c>
      <c r="AD77" s="635" t="s">
        <v>295</v>
      </c>
      <c r="AE77" s="635" t="s">
        <v>296</v>
      </c>
      <c r="AF77" s="618"/>
      <c r="AG77" s="627"/>
      <c r="AH77" s="626"/>
      <c r="AI77" s="618"/>
      <c r="AJ77" s="170"/>
      <c r="AK77" s="170"/>
      <c r="AL77" s="170"/>
    </row>
    <row r="78" spans="2:38" ht="12.75" customHeight="1" x14ac:dyDescent="0.2">
      <c r="C78" s="404"/>
      <c r="D78" s="600"/>
      <c r="E78" s="536"/>
      <c r="F78" s="537" t="s">
        <v>200</v>
      </c>
      <c r="G78" s="538" t="s">
        <v>266</v>
      </c>
      <c r="H78" s="537"/>
      <c r="I78" s="537"/>
      <c r="J78" s="539"/>
      <c r="K78" s="541"/>
      <c r="L78" s="540" t="s">
        <v>290</v>
      </c>
      <c r="M78" s="540" t="s">
        <v>291</v>
      </c>
      <c r="N78" s="540" t="s">
        <v>289</v>
      </c>
      <c r="O78" s="540" t="s">
        <v>294</v>
      </c>
      <c r="P78" s="649" t="s">
        <v>40</v>
      </c>
      <c r="Q78" s="541"/>
      <c r="R78" s="543" t="s">
        <v>306</v>
      </c>
      <c r="S78" s="544" t="s">
        <v>292</v>
      </c>
      <c r="T78" s="674" t="s">
        <v>40</v>
      </c>
      <c r="U78" s="656"/>
      <c r="V78" s="646"/>
      <c r="W78" s="474"/>
      <c r="X78" s="646"/>
      <c r="Y78" s="634" t="s">
        <v>201</v>
      </c>
      <c r="Z78" s="657">
        <f>tab!$E$77</f>
        <v>0.62</v>
      </c>
      <c r="AA78" s="654" t="s">
        <v>307</v>
      </c>
      <c r="AB78" s="654" t="s">
        <v>308</v>
      </c>
      <c r="AC78" s="654" t="s">
        <v>309</v>
      </c>
      <c r="AD78" s="635" t="s">
        <v>297</v>
      </c>
      <c r="AE78" s="635" t="s">
        <v>297</v>
      </c>
      <c r="AG78" s="627"/>
      <c r="AH78" s="621"/>
    </row>
    <row r="79" spans="2:38" ht="12.75" customHeight="1" x14ac:dyDescent="0.2">
      <c r="C79" s="127"/>
      <c r="D79" s="600"/>
      <c r="E79" s="600"/>
      <c r="F79" s="545"/>
      <c r="G79" s="545"/>
      <c r="H79" s="537"/>
      <c r="I79" s="537"/>
      <c r="J79" s="539"/>
      <c r="K79" s="542"/>
      <c r="L79" s="540"/>
      <c r="M79" s="540"/>
      <c r="N79" s="540"/>
      <c r="O79" s="546"/>
      <c r="P79" s="546"/>
      <c r="Q79" s="542"/>
      <c r="R79" s="546"/>
      <c r="S79" s="546"/>
      <c r="T79" s="675"/>
      <c r="U79" s="679"/>
      <c r="V79" s="646"/>
      <c r="Y79" s="634"/>
      <c r="AA79" s="634"/>
      <c r="AB79" s="634"/>
      <c r="AC79" s="628"/>
      <c r="AG79" s="627"/>
      <c r="AH79" s="621"/>
    </row>
    <row r="80" spans="2:38" ht="12.75" customHeight="1" x14ac:dyDescent="0.2">
      <c r="C80" s="127"/>
      <c r="D80" s="129" t="str">
        <f t="shared" ref="D80:D99" si="70">IF(D47="","",D47)</f>
        <v/>
      </c>
      <c r="E80" s="129" t="str">
        <f>IF(E47="","",E47)</f>
        <v>nn</v>
      </c>
      <c r="F80" s="128" t="str">
        <f>IF(F47="","",F47+1)</f>
        <v/>
      </c>
      <c r="G80" s="408"/>
      <c r="H80" s="409" t="str">
        <f>IF(H47="","",H47)</f>
        <v>DB</v>
      </c>
      <c r="I80" s="409">
        <f t="shared" ref="I80:I99" si="71">IF(J80="","",IF(I47+1&gt;LOOKUP(H80,schaal,regels),I47,I47+1))</f>
        <v>13</v>
      </c>
      <c r="J80" s="410">
        <f t="shared" ref="J80:J95" si="72">IF(J47="","",J47)</f>
        <v>1</v>
      </c>
      <c r="K80" s="411"/>
      <c r="L80" s="637">
        <f>IF(L48="",0,L48)</f>
        <v>0</v>
      </c>
      <c r="M80" s="637">
        <f>IF(M48="",0,M48)</f>
        <v>0</v>
      </c>
      <c r="N80" s="659">
        <f t="shared" ref="N80:N99" si="73">IF(J80="","",IF((J80*40)&gt;40,40,((J80*40))))</f>
        <v>40</v>
      </c>
      <c r="O80" s="606"/>
      <c r="P80" s="660">
        <f t="shared" ref="P80:P99" si="74">IF(J80="","",(SUM(L80:O80)))</f>
        <v>40</v>
      </c>
      <c r="Q80" s="132"/>
      <c r="R80" s="604">
        <f>IF(J80="","",(((1659*J80)-P80)*AB80))</f>
        <v>80552.07146473779</v>
      </c>
      <c r="S80" s="604">
        <f t="shared" ref="S80:S99" si="75">IF(J80="","",(P80*AC80)+(AA80*AD80)+((AE80*AA80*(1-AF80))))</f>
        <v>1990.1685352622062</v>
      </c>
      <c r="T80" s="676">
        <f t="shared" ref="T80:T99" si="76">IF(J80="","",(R80+S80))</f>
        <v>82542.239999999991</v>
      </c>
      <c r="U80" s="440"/>
      <c r="V80" s="663"/>
      <c r="W80" s="662"/>
      <c r="X80" s="663"/>
      <c r="Y80" s="664">
        <f>VLOOKUP(H80,tab!$A$34:$V$74,I80+2,)</f>
        <v>4246</v>
      </c>
      <c r="Z80" s="658">
        <f>tab!$E$77</f>
        <v>0.62</v>
      </c>
      <c r="AA80" s="665">
        <f t="shared" ref="AA80:AA99" si="77">(Y80*12/1659)</f>
        <v>30.712477396021701</v>
      </c>
      <c r="AB80" s="665">
        <f t="shared" ref="AB80:AB99" si="78">(Y80*12*(1+Z80))/1659</f>
        <v>49.754213381555154</v>
      </c>
      <c r="AC80" s="665">
        <f t="shared" ref="AC80:AC99" si="79">AB80-AA80</f>
        <v>19.041735985533453</v>
      </c>
      <c r="AD80" s="666">
        <f t="shared" ref="AD80:AD99" si="80">(N80+O80)</f>
        <v>40</v>
      </c>
      <c r="AE80" s="666">
        <f t="shared" ref="AE80:AE99" si="81">(L80+M80)</f>
        <v>0</v>
      </c>
      <c r="AF80" s="616">
        <f>IF(H80&gt;8,tab!$D$79,tab!$D$81)</f>
        <v>0.5</v>
      </c>
      <c r="AG80" s="620">
        <f t="shared" ref="AG80:AG99" si="82">IF(F80&lt;25,0,IF(F80=25,25,IF(F80&lt;40,0,IF(F80=40,40,IF(F80&gt;=40,0)))))</f>
        <v>0</v>
      </c>
      <c r="AH80" s="621">
        <f t="shared" ref="AH80:AH99" si="83">IF(AG80=25,(Y80*1.08*(J80)/2),IF(AG80=40,(Y80*1.08*(J80)),IF(AG80=0,0)))</f>
        <v>0</v>
      </c>
    </row>
    <row r="81" spans="3:34" ht="12.75" customHeight="1" x14ac:dyDescent="0.2">
      <c r="C81" s="127"/>
      <c r="D81" s="129" t="str">
        <f t="shared" si="70"/>
        <v/>
      </c>
      <c r="E81" s="129" t="str">
        <f t="shared" ref="E81:E99" si="84">IF(E48="","",E48)</f>
        <v/>
      </c>
      <c r="F81" s="128" t="str">
        <f t="shared" ref="F81:F99" si="85">IF(F48="","",F48+1)</f>
        <v/>
      </c>
      <c r="G81" s="412"/>
      <c r="H81" s="409" t="str">
        <f t="shared" ref="H81:H99" si="86">IF(H48="","",H48)</f>
        <v/>
      </c>
      <c r="I81" s="409" t="str">
        <f t="shared" si="71"/>
        <v/>
      </c>
      <c r="J81" s="410" t="str">
        <f t="shared" si="72"/>
        <v/>
      </c>
      <c r="K81" s="411"/>
      <c r="L81" s="637">
        <f t="shared" ref="L81:M81" si="87">IF(L49="",0,L49)</f>
        <v>0</v>
      </c>
      <c r="M81" s="637">
        <f t="shared" si="87"/>
        <v>0</v>
      </c>
      <c r="N81" s="659" t="str">
        <f t="shared" si="73"/>
        <v/>
      </c>
      <c r="O81" s="606"/>
      <c r="P81" s="660" t="str">
        <f t="shared" si="74"/>
        <v/>
      </c>
      <c r="Q81" s="132"/>
      <c r="R81" s="604" t="str">
        <f t="shared" ref="R81:R99" si="88">IF(J81="","",(((1659*J81)-P81)*AB81))</f>
        <v/>
      </c>
      <c r="S81" s="604" t="str">
        <f t="shared" si="75"/>
        <v/>
      </c>
      <c r="T81" s="676" t="str">
        <f t="shared" si="76"/>
        <v/>
      </c>
      <c r="U81" s="440"/>
      <c r="V81" s="663"/>
      <c r="W81" s="662"/>
      <c r="X81" s="663"/>
      <c r="Y81" s="664" t="e">
        <f>VLOOKUP(H81,tab!$A$34:$V$74,I81+2,)</f>
        <v>#VALUE!</v>
      </c>
      <c r="Z81" s="658">
        <f>tab!$E$77</f>
        <v>0.62</v>
      </c>
      <c r="AA81" s="665" t="e">
        <f t="shared" si="77"/>
        <v>#VALUE!</v>
      </c>
      <c r="AB81" s="665" t="e">
        <f t="shared" si="78"/>
        <v>#VALUE!</v>
      </c>
      <c r="AC81" s="665" t="e">
        <f t="shared" si="79"/>
        <v>#VALUE!</v>
      </c>
      <c r="AD81" s="666" t="e">
        <f t="shared" si="80"/>
        <v>#VALUE!</v>
      </c>
      <c r="AE81" s="666">
        <f t="shared" si="81"/>
        <v>0</v>
      </c>
      <c r="AF81" s="616">
        <f>IF(H81&gt;8,tab!$D$79,tab!$D$81)</f>
        <v>0.5</v>
      </c>
      <c r="AG81" s="620">
        <f t="shared" si="82"/>
        <v>0</v>
      </c>
      <c r="AH81" s="621">
        <f t="shared" si="83"/>
        <v>0</v>
      </c>
    </row>
    <row r="82" spans="3:34" ht="12.75" customHeight="1" x14ac:dyDescent="0.2">
      <c r="C82" s="127"/>
      <c r="D82" s="129" t="str">
        <f t="shared" si="70"/>
        <v/>
      </c>
      <c r="E82" s="129" t="str">
        <f t="shared" si="84"/>
        <v/>
      </c>
      <c r="F82" s="128" t="str">
        <f t="shared" si="85"/>
        <v/>
      </c>
      <c r="G82" s="412"/>
      <c r="H82" s="409" t="str">
        <f t="shared" si="86"/>
        <v/>
      </c>
      <c r="I82" s="409" t="str">
        <f t="shared" si="71"/>
        <v/>
      </c>
      <c r="J82" s="410" t="str">
        <f t="shared" si="72"/>
        <v/>
      </c>
      <c r="K82" s="411"/>
      <c r="L82" s="637">
        <f t="shared" ref="L82:M82" si="89">IF(L50="",0,L50)</f>
        <v>0</v>
      </c>
      <c r="M82" s="637">
        <f t="shared" si="89"/>
        <v>0</v>
      </c>
      <c r="N82" s="659" t="str">
        <f t="shared" si="73"/>
        <v/>
      </c>
      <c r="O82" s="606"/>
      <c r="P82" s="660" t="str">
        <f t="shared" si="74"/>
        <v/>
      </c>
      <c r="Q82" s="132"/>
      <c r="R82" s="604" t="str">
        <f t="shared" si="88"/>
        <v/>
      </c>
      <c r="S82" s="604" t="str">
        <f t="shared" si="75"/>
        <v/>
      </c>
      <c r="T82" s="676" t="str">
        <f t="shared" si="76"/>
        <v/>
      </c>
      <c r="U82" s="440"/>
      <c r="V82" s="663"/>
      <c r="W82" s="662"/>
      <c r="X82" s="663"/>
      <c r="Y82" s="664" t="e">
        <f>VLOOKUP(H82,tab!$A$34:$V$74,I82+2,)</f>
        <v>#VALUE!</v>
      </c>
      <c r="Z82" s="658">
        <f>tab!$E$77</f>
        <v>0.62</v>
      </c>
      <c r="AA82" s="665" t="e">
        <f t="shared" si="77"/>
        <v>#VALUE!</v>
      </c>
      <c r="AB82" s="665" t="e">
        <f t="shared" si="78"/>
        <v>#VALUE!</v>
      </c>
      <c r="AC82" s="665" t="e">
        <f t="shared" si="79"/>
        <v>#VALUE!</v>
      </c>
      <c r="AD82" s="666" t="e">
        <f t="shared" si="80"/>
        <v>#VALUE!</v>
      </c>
      <c r="AE82" s="666">
        <f t="shared" si="81"/>
        <v>0</v>
      </c>
      <c r="AF82" s="616">
        <f>IF(H82&gt;8,tab!$D$79,tab!$D$81)</f>
        <v>0.5</v>
      </c>
      <c r="AG82" s="620">
        <f t="shared" si="82"/>
        <v>0</v>
      </c>
      <c r="AH82" s="621">
        <f t="shared" si="83"/>
        <v>0</v>
      </c>
    </row>
    <row r="83" spans="3:34" ht="12.75" customHeight="1" x14ac:dyDescent="0.2">
      <c r="C83" s="127"/>
      <c r="D83" s="129" t="str">
        <f t="shared" si="70"/>
        <v/>
      </c>
      <c r="E83" s="129" t="str">
        <f t="shared" si="84"/>
        <v/>
      </c>
      <c r="F83" s="128" t="str">
        <f t="shared" si="85"/>
        <v/>
      </c>
      <c r="G83" s="412"/>
      <c r="H83" s="409" t="str">
        <f t="shared" si="86"/>
        <v/>
      </c>
      <c r="I83" s="409" t="str">
        <f t="shared" si="71"/>
        <v/>
      </c>
      <c r="J83" s="410" t="str">
        <f t="shared" si="72"/>
        <v/>
      </c>
      <c r="K83" s="411"/>
      <c r="L83" s="637">
        <f t="shared" ref="L83:M83" si="90">IF(L51="",0,L51)</f>
        <v>0</v>
      </c>
      <c r="M83" s="637">
        <f t="shared" si="90"/>
        <v>0</v>
      </c>
      <c r="N83" s="659" t="str">
        <f t="shared" si="73"/>
        <v/>
      </c>
      <c r="O83" s="606"/>
      <c r="P83" s="660" t="str">
        <f t="shared" si="74"/>
        <v/>
      </c>
      <c r="Q83" s="132"/>
      <c r="R83" s="604" t="str">
        <f t="shared" si="88"/>
        <v/>
      </c>
      <c r="S83" s="604" t="str">
        <f t="shared" si="75"/>
        <v/>
      </c>
      <c r="T83" s="676" t="str">
        <f t="shared" si="76"/>
        <v/>
      </c>
      <c r="U83" s="440"/>
      <c r="V83" s="663"/>
      <c r="W83" s="662"/>
      <c r="X83" s="663"/>
      <c r="Y83" s="664" t="e">
        <f>VLOOKUP(H83,tab!$A$34:$V$74,I83+2,)</f>
        <v>#VALUE!</v>
      </c>
      <c r="Z83" s="658">
        <f>tab!$E$77</f>
        <v>0.62</v>
      </c>
      <c r="AA83" s="665" t="e">
        <f t="shared" si="77"/>
        <v>#VALUE!</v>
      </c>
      <c r="AB83" s="665" t="e">
        <f t="shared" si="78"/>
        <v>#VALUE!</v>
      </c>
      <c r="AC83" s="665" t="e">
        <f t="shared" si="79"/>
        <v>#VALUE!</v>
      </c>
      <c r="AD83" s="666" t="e">
        <f t="shared" si="80"/>
        <v>#VALUE!</v>
      </c>
      <c r="AE83" s="666">
        <f t="shared" si="81"/>
        <v>0</v>
      </c>
      <c r="AF83" s="616">
        <f>IF(H83&gt;8,tab!$D$79,tab!$D$81)</f>
        <v>0.5</v>
      </c>
      <c r="AG83" s="620">
        <f t="shared" si="82"/>
        <v>0</v>
      </c>
      <c r="AH83" s="621">
        <f t="shared" si="83"/>
        <v>0</v>
      </c>
    </row>
    <row r="84" spans="3:34" ht="12.75" customHeight="1" x14ac:dyDescent="0.2">
      <c r="C84" s="127"/>
      <c r="D84" s="129" t="str">
        <f t="shared" si="70"/>
        <v/>
      </c>
      <c r="E84" s="129" t="str">
        <f t="shared" si="84"/>
        <v/>
      </c>
      <c r="F84" s="128" t="str">
        <f t="shared" si="85"/>
        <v/>
      </c>
      <c r="G84" s="412"/>
      <c r="H84" s="409" t="str">
        <f t="shared" si="86"/>
        <v/>
      </c>
      <c r="I84" s="409" t="str">
        <f t="shared" si="71"/>
        <v/>
      </c>
      <c r="J84" s="410" t="str">
        <f t="shared" si="72"/>
        <v/>
      </c>
      <c r="K84" s="411"/>
      <c r="L84" s="637">
        <f t="shared" ref="L84:M84" si="91">IF(L52="",0,L52)</f>
        <v>0</v>
      </c>
      <c r="M84" s="637">
        <f t="shared" si="91"/>
        <v>0</v>
      </c>
      <c r="N84" s="659" t="str">
        <f t="shared" si="73"/>
        <v/>
      </c>
      <c r="O84" s="606"/>
      <c r="P84" s="660" t="str">
        <f t="shared" si="74"/>
        <v/>
      </c>
      <c r="Q84" s="132"/>
      <c r="R84" s="604" t="str">
        <f t="shared" si="88"/>
        <v/>
      </c>
      <c r="S84" s="604" t="str">
        <f t="shared" si="75"/>
        <v/>
      </c>
      <c r="T84" s="676" t="str">
        <f t="shared" si="76"/>
        <v/>
      </c>
      <c r="U84" s="440"/>
      <c r="V84" s="663"/>
      <c r="W84" s="662"/>
      <c r="X84" s="663"/>
      <c r="Y84" s="664" t="e">
        <f>VLOOKUP(H84,tab!$A$34:$V$74,I84+2,)</f>
        <v>#VALUE!</v>
      </c>
      <c r="Z84" s="658">
        <f>tab!$E$77</f>
        <v>0.62</v>
      </c>
      <c r="AA84" s="665" t="e">
        <f t="shared" si="77"/>
        <v>#VALUE!</v>
      </c>
      <c r="AB84" s="665" t="e">
        <f t="shared" si="78"/>
        <v>#VALUE!</v>
      </c>
      <c r="AC84" s="665" t="e">
        <f t="shared" si="79"/>
        <v>#VALUE!</v>
      </c>
      <c r="AD84" s="666" t="e">
        <f t="shared" si="80"/>
        <v>#VALUE!</v>
      </c>
      <c r="AE84" s="666">
        <f t="shared" si="81"/>
        <v>0</v>
      </c>
      <c r="AF84" s="616">
        <f>IF(H84&gt;8,tab!$D$79,tab!$D$81)</f>
        <v>0.5</v>
      </c>
      <c r="AG84" s="620">
        <f t="shared" si="82"/>
        <v>0</v>
      </c>
      <c r="AH84" s="621">
        <f t="shared" si="83"/>
        <v>0</v>
      </c>
    </row>
    <row r="85" spans="3:34" ht="12.75" customHeight="1" x14ac:dyDescent="0.2">
      <c r="C85" s="127"/>
      <c r="D85" s="129" t="str">
        <f t="shared" si="70"/>
        <v/>
      </c>
      <c r="E85" s="129" t="str">
        <f t="shared" si="84"/>
        <v/>
      </c>
      <c r="F85" s="128" t="str">
        <f t="shared" si="85"/>
        <v/>
      </c>
      <c r="G85" s="412"/>
      <c r="H85" s="409" t="str">
        <f t="shared" si="86"/>
        <v/>
      </c>
      <c r="I85" s="409" t="str">
        <f t="shared" si="71"/>
        <v/>
      </c>
      <c r="J85" s="410" t="str">
        <f t="shared" si="72"/>
        <v/>
      </c>
      <c r="K85" s="411"/>
      <c r="L85" s="637">
        <f t="shared" ref="L85:M85" si="92">IF(L53="",0,L53)</f>
        <v>0</v>
      </c>
      <c r="M85" s="637">
        <f t="shared" si="92"/>
        <v>0</v>
      </c>
      <c r="N85" s="659" t="str">
        <f t="shared" si="73"/>
        <v/>
      </c>
      <c r="O85" s="606"/>
      <c r="P85" s="660" t="str">
        <f t="shared" si="74"/>
        <v/>
      </c>
      <c r="Q85" s="132"/>
      <c r="R85" s="604" t="str">
        <f t="shared" si="88"/>
        <v/>
      </c>
      <c r="S85" s="604" t="str">
        <f t="shared" si="75"/>
        <v/>
      </c>
      <c r="T85" s="676" t="str">
        <f t="shared" si="76"/>
        <v/>
      </c>
      <c r="U85" s="440"/>
      <c r="V85" s="663"/>
      <c r="W85" s="662"/>
      <c r="X85" s="663"/>
      <c r="Y85" s="664" t="e">
        <f>VLOOKUP(H85,tab!$A$34:$V$74,I85+2,)</f>
        <v>#VALUE!</v>
      </c>
      <c r="Z85" s="658">
        <f>tab!$E$77</f>
        <v>0.62</v>
      </c>
      <c r="AA85" s="665" t="e">
        <f t="shared" si="77"/>
        <v>#VALUE!</v>
      </c>
      <c r="AB85" s="665" t="e">
        <f t="shared" si="78"/>
        <v>#VALUE!</v>
      </c>
      <c r="AC85" s="665" t="e">
        <f t="shared" si="79"/>
        <v>#VALUE!</v>
      </c>
      <c r="AD85" s="666" t="e">
        <f t="shared" si="80"/>
        <v>#VALUE!</v>
      </c>
      <c r="AE85" s="666">
        <f t="shared" si="81"/>
        <v>0</v>
      </c>
      <c r="AF85" s="616">
        <f>IF(H85&gt;8,tab!$D$79,tab!$D$81)</f>
        <v>0.5</v>
      </c>
      <c r="AG85" s="620">
        <f t="shared" si="82"/>
        <v>0</v>
      </c>
      <c r="AH85" s="621">
        <f t="shared" si="83"/>
        <v>0</v>
      </c>
    </row>
    <row r="86" spans="3:34" ht="12.75" customHeight="1" x14ac:dyDescent="0.2">
      <c r="C86" s="127"/>
      <c r="D86" s="129" t="str">
        <f t="shared" si="70"/>
        <v/>
      </c>
      <c r="E86" s="129" t="str">
        <f t="shared" si="84"/>
        <v/>
      </c>
      <c r="F86" s="128" t="str">
        <f t="shared" si="85"/>
        <v/>
      </c>
      <c r="G86" s="412"/>
      <c r="H86" s="409" t="str">
        <f t="shared" si="86"/>
        <v/>
      </c>
      <c r="I86" s="409" t="str">
        <f t="shared" si="71"/>
        <v/>
      </c>
      <c r="J86" s="410" t="str">
        <f t="shared" si="72"/>
        <v/>
      </c>
      <c r="K86" s="411"/>
      <c r="L86" s="637">
        <f t="shared" ref="L86:M86" si="93">IF(L54="",0,L54)</f>
        <v>0</v>
      </c>
      <c r="M86" s="637">
        <f t="shared" si="93"/>
        <v>0</v>
      </c>
      <c r="N86" s="659" t="str">
        <f t="shared" si="73"/>
        <v/>
      </c>
      <c r="O86" s="606"/>
      <c r="P86" s="660" t="str">
        <f t="shared" si="74"/>
        <v/>
      </c>
      <c r="Q86" s="132"/>
      <c r="R86" s="604" t="str">
        <f t="shared" si="88"/>
        <v/>
      </c>
      <c r="S86" s="604" t="str">
        <f t="shared" si="75"/>
        <v/>
      </c>
      <c r="T86" s="676" t="str">
        <f t="shared" si="76"/>
        <v/>
      </c>
      <c r="U86" s="440"/>
      <c r="V86" s="663"/>
      <c r="W86" s="662"/>
      <c r="X86" s="663"/>
      <c r="Y86" s="664" t="e">
        <f>VLOOKUP(H86,tab!$A$34:$V$74,I86+2,)</f>
        <v>#VALUE!</v>
      </c>
      <c r="Z86" s="658">
        <f>tab!$E$77</f>
        <v>0.62</v>
      </c>
      <c r="AA86" s="665" t="e">
        <f t="shared" si="77"/>
        <v>#VALUE!</v>
      </c>
      <c r="AB86" s="665" t="e">
        <f t="shared" si="78"/>
        <v>#VALUE!</v>
      </c>
      <c r="AC86" s="665" t="e">
        <f t="shared" si="79"/>
        <v>#VALUE!</v>
      </c>
      <c r="AD86" s="666" t="e">
        <f t="shared" si="80"/>
        <v>#VALUE!</v>
      </c>
      <c r="AE86" s="666">
        <f t="shared" si="81"/>
        <v>0</v>
      </c>
      <c r="AF86" s="616">
        <f>IF(H86&gt;8,tab!$D$79,tab!$D$81)</f>
        <v>0.5</v>
      </c>
      <c r="AG86" s="620">
        <f t="shared" si="82"/>
        <v>0</v>
      </c>
      <c r="AH86" s="621">
        <f t="shared" si="83"/>
        <v>0</v>
      </c>
    </row>
    <row r="87" spans="3:34" ht="12.75" customHeight="1" x14ac:dyDescent="0.2">
      <c r="C87" s="127"/>
      <c r="D87" s="129" t="str">
        <f t="shared" si="70"/>
        <v/>
      </c>
      <c r="E87" s="129" t="str">
        <f t="shared" si="84"/>
        <v/>
      </c>
      <c r="F87" s="128" t="str">
        <f t="shared" si="85"/>
        <v/>
      </c>
      <c r="G87" s="412"/>
      <c r="H87" s="409" t="str">
        <f t="shared" si="86"/>
        <v/>
      </c>
      <c r="I87" s="409" t="str">
        <f t="shared" si="71"/>
        <v/>
      </c>
      <c r="J87" s="410" t="str">
        <f t="shared" si="72"/>
        <v/>
      </c>
      <c r="K87" s="411"/>
      <c r="L87" s="637">
        <f t="shared" ref="L87:M87" si="94">IF(L55="",0,L55)</f>
        <v>0</v>
      </c>
      <c r="M87" s="637">
        <f t="shared" si="94"/>
        <v>0</v>
      </c>
      <c r="N87" s="659" t="str">
        <f t="shared" si="73"/>
        <v/>
      </c>
      <c r="O87" s="606"/>
      <c r="P87" s="660" t="str">
        <f t="shared" si="74"/>
        <v/>
      </c>
      <c r="Q87" s="132"/>
      <c r="R87" s="604" t="str">
        <f t="shared" si="88"/>
        <v/>
      </c>
      <c r="S87" s="604" t="str">
        <f t="shared" si="75"/>
        <v/>
      </c>
      <c r="T87" s="676" t="str">
        <f t="shared" si="76"/>
        <v/>
      </c>
      <c r="U87" s="440"/>
      <c r="V87" s="663"/>
      <c r="W87" s="662"/>
      <c r="X87" s="663"/>
      <c r="Y87" s="664" t="e">
        <f>VLOOKUP(H87,tab!$A$34:$V$74,I87+2,)</f>
        <v>#VALUE!</v>
      </c>
      <c r="Z87" s="658">
        <f>tab!$E$77</f>
        <v>0.62</v>
      </c>
      <c r="AA87" s="665" t="e">
        <f t="shared" si="77"/>
        <v>#VALUE!</v>
      </c>
      <c r="AB87" s="665" t="e">
        <f t="shared" si="78"/>
        <v>#VALUE!</v>
      </c>
      <c r="AC87" s="665" t="e">
        <f t="shared" si="79"/>
        <v>#VALUE!</v>
      </c>
      <c r="AD87" s="666" t="e">
        <f t="shared" si="80"/>
        <v>#VALUE!</v>
      </c>
      <c r="AE87" s="666">
        <f t="shared" si="81"/>
        <v>0</v>
      </c>
      <c r="AF87" s="616">
        <f>IF(H87&gt;8,tab!$D$79,tab!$D$81)</f>
        <v>0.5</v>
      </c>
      <c r="AG87" s="620">
        <f t="shared" si="82"/>
        <v>0</v>
      </c>
      <c r="AH87" s="621">
        <f t="shared" si="83"/>
        <v>0</v>
      </c>
    </row>
    <row r="88" spans="3:34" ht="12.75" customHeight="1" x14ac:dyDescent="0.2">
      <c r="C88" s="127"/>
      <c r="D88" s="129" t="str">
        <f t="shared" si="70"/>
        <v/>
      </c>
      <c r="E88" s="129" t="str">
        <f t="shared" si="84"/>
        <v/>
      </c>
      <c r="F88" s="128" t="str">
        <f t="shared" si="85"/>
        <v/>
      </c>
      <c r="G88" s="412"/>
      <c r="H88" s="409" t="str">
        <f t="shared" si="86"/>
        <v/>
      </c>
      <c r="I88" s="409" t="str">
        <f t="shared" si="71"/>
        <v/>
      </c>
      <c r="J88" s="410" t="str">
        <f t="shared" si="72"/>
        <v/>
      </c>
      <c r="K88" s="411"/>
      <c r="L88" s="637">
        <f t="shared" ref="L88:M88" si="95">IF(L56="",0,L56)</f>
        <v>0</v>
      </c>
      <c r="M88" s="637">
        <f t="shared" si="95"/>
        <v>0</v>
      </c>
      <c r="N88" s="659" t="str">
        <f t="shared" si="73"/>
        <v/>
      </c>
      <c r="O88" s="606"/>
      <c r="P88" s="660" t="str">
        <f t="shared" si="74"/>
        <v/>
      </c>
      <c r="Q88" s="132"/>
      <c r="R88" s="604" t="str">
        <f t="shared" si="88"/>
        <v/>
      </c>
      <c r="S88" s="604" t="str">
        <f t="shared" si="75"/>
        <v/>
      </c>
      <c r="T88" s="676" t="str">
        <f t="shared" si="76"/>
        <v/>
      </c>
      <c r="U88" s="440"/>
      <c r="V88" s="663"/>
      <c r="W88" s="662"/>
      <c r="X88" s="663"/>
      <c r="Y88" s="664" t="e">
        <f>VLOOKUP(H88,tab!$A$34:$V$74,I88+2,)</f>
        <v>#VALUE!</v>
      </c>
      <c r="Z88" s="658">
        <f>tab!$E$77</f>
        <v>0.62</v>
      </c>
      <c r="AA88" s="665" t="e">
        <f t="shared" si="77"/>
        <v>#VALUE!</v>
      </c>
      <c r="AB88" s="665" t="e">
        <f t="shared" si="78"/>
        <v>#VALUE!</v>
      </c>
      <c r="AC88" s="665" t="e">
        <f t="shared" si="79"/>
        <v>#VALUE!</v>
      </c>
      <c r="AD88" s="666" t="e">
        <f t="shared" si="80"/>
        <v>#VALUE!</v>
      </c>
      <c r="AE88" s="666">
        <f t="shared" si="81"/>
        <v>0</v>
      </c>
      <c r="AF88" s="616">
        <f>IF(H88&gt;8,tab!$D$79,tab!$D$81)</f>
        <v>0.5</v>
      </c>
      <c r="AG88" s="620">
        <f t="shared" si="82"/>
        <v>0</v>
      </c>
      <c r="AH88" s="621">
        <f t="shared" si="83"/>
        <v>0</v>
      </c>
    </row>
    <row r="89" spans="3:34" ht="12.75" customHeight="1" x14ac:dyDescent="0.2">
      <c r="C89" s="127"/>
      <c r="D89" s="129" t="str">
        <f t="shared" si="70"/>
        <v/>
      </c>
      <c r="E89" s="129" t="str">
        <f t="shared" si="84"/>
        <v/>
      </c>
      <c r="F89" s="128" t="str">
        <f t="shared" si="85"/>
        <v/>
      </c>
      <c r="G89" s="412"/>
      <c r="H89" s="409" t="str">
        <f t="shared" si="86"/>
        <v/>
      </c>
      <c r="I89" s="409" t="str">
        <f t="shared" si="71"/>
        <v/>
      </c>
      <c r="J89" s="410" t="str">
        <f t="shared" si="72"/>
        <v/>
      </c>
      <c r="K89" s="411"/>
      <c r="L89" s="637">
        <f t="shared" ref="L89:M89" si="96">IF(L57="",0,L57)</f>
        <v>0</v>
      </c>
      <c r="M89" s="637">
        <f t="shared" si="96"/>
        <v>0</v>
      </c>
      <c r="N89" s="659" t="str">
        <f t="shared" si="73"/>
        <v/>
      </c>
      <c r="O89" s="606"/>
      <c r="P89" s="660" t="str">
        <f t="shared" si="74"/>
        <v/>
      </c>
      <c r="Q89" s="132"/>
      <c r="R89" s="604" t="str">
        <f t="shared" si="88"/>
        <v/>
      </c>
      <c r="S89" s="604" t="str">
        <f t="shared" si="75"/>
        <v/>
      </c>
      <c r="T89" s="676" t="str">
        <f t="shared" si="76"/>
        <v/>
      </c>
      <c r="U89" s="440"/>
      <c r="V89" s="663"/>
      <c r="W89" s="662"/>
      <c r="X89" s="663"/>
      <c r="Y89" s="664" t="e">
        <f>VLOOKUP(H89,tab!$A$34:$V$74,I89+2,)</f>
        <v>#VALUE!</v>
      </c>
      <c r="Z89" s="658">
        <f>tab!$E$77</f>
        <v>0.62</v>
      </c>
      <c r="AA89" s="665" t="e">
        <f t="shared" si="77"/>
        <v>#VALUE!</v>
      </c>
      <c r="AB89" s="665" t="e">
        <f t="shared" si="78"/>
        <v>#VALUE!</v>
      </c>
      <c r="AC89" s="665" t="e">
        <f t="shared" si="79"/>
        <v>#VALUE!</v>
      </c>
      <c r="AD89" s="666" t="e">
        <f t="shared" si="80"/>
        <v>#VALUE!</v>
      </c>
      <c r="AE89" s="666">
        <f t="shared" si="81"/>
        <v>0</v>
      </c>
      <c r="AF89" s="616">
        <f>IF(H89&gt;8,tab!$D$79,tab!$D$81)</f>
        <v>0.5</v>
      </c>
      <c r="AG89" s="620">
        <f t="shared" si="82"/>
        <v>0</v>
      </c>
      <c r="AH89" s="621">
        <f t="shared" si="83"/>
        <v>0</v>
      </c>
    </row>
    <row r="90" spans="3:34" ht="12.75" customHeight="1" x14ac:dyDescent="0.2">
      <c r="C90" s="127"/>
      <c r="D90" s="129" t="str">
        <f t="shared" si="70"/>
        <v/>
      </c>
      <c r="E90" s="129" t="str">
        <f t="shared" si="84"/>
        <v/>
      </c>
      <c r="F90" s="128" t="str">
        <f t="shared" si="85"/>
        <v/>
      </c>
      <c r="G90" s="412"/>
      <c r="H90" s="409" t="str">
        <f t="shared" si="86"/>
        <v/>
      </c>
      <c r="I90" s="409" t="str">
        <f t="shared" si="71"/>
        <v/>
      </c>
      <c r="J90" s="410" t="str">
        <f t="shared" si="72"/>
        <v/>
      </c>
      <c r="K90" s="411"/>
      <c r="L90" s="637">
        <f t="shared" ref="L90:M90" si="97">IF(L58="",0,L58)</f>
        <v>0</v>
      </c>
      <c r="M90" s="637">
        <f t="shared" si="97"/>
        <v>0</v>
      </c>
      <c r="N90" s="659" t="str">
        <f t="shared" si="73"/>
        <v/>
      </c>
      <c r="O90" s="606"/>
      <c r="P90" s="660" t="str">
        <f t="shared" si="74"/>
        <v/>
      </c>
      <c r="Q90" s="132"/>
      <c r="R90" s="604" t="str">
        <f t="shared" si="88"/>
        <v/>
      </c>
      <c r="S90" s="604" t="str">
        <f t="shared" si="75"/>
        <v/>
      </c>
      <c r="T90" s="676" t="str">
        <f t="shared" si="76"/>
        <v/>
      </c>
      <c r="U90" s="440"/>
      <c r="V90" s="663"/>
      <c r="W90" s="662"/>
      <c r="X90" s="663"/>
      <c r="Y90" s="664" t="e">
        <f>VLOOKUP(H90,tab!$A$34:$V$74,I90+2,)</f>
        <v>#VALUE!</v>
      </c>
      <c r="Z90" s="658">
        <f>tab!$E$77</f>
        <v>0.62</v>
      </c>
      <c r="AA90" s="665" t="e">
        <f t="shared" si="77"/>
        <v>#VALUE!</v>
      </c>
      <c r="AB90" s="665" t="e">
        <f t="shared" si="78"/>
        <v>#VALUE!</v>
      </c>
      <c r="AC90" s="665" t="e">
        <f t="shared" si="79"/>
        <v>#VALUE!</v>
      </c>
      <c r="AD90" s="666" t="e">
        <f t="shared" si="80"/>
        <v>#VALUE!</v>
      </c>
      <c r="AE90" s="666">
        <f t="shared" si="81"/>
        <v>0</v>
      </c>
      <c r="AF90" s="616">
        <f>IF(H90&gt;8,tab!$D$79,tab!$D$81)</f>
        <v>0.5</v>
      </c>
      <c r="AG90" s="620">
        <f t="shared" si="82"/>
        <v>0</v>
      </c>
      <c r="AH90" s="621">
        <f t="shared" si="83"/>
        <v>0</v>
      </c>
    </row>
    <row r="91" spans="3:34" ht="12.75" customHeight="1" x14ac:dyDescent="0.2">
      <c r="C91" s="127"/>
      <c r="D91" s="129" t="str">
        <f t="shared" si="70"/>
        <v/>
      </c>
      <c r="E91" s="129" t="str">
        <f t="shared" si="84"/>
        <v/>
      </c>
      <c r="F91" s="128" t="str">
        <f t="shared" si="85"/>
        <v/>
      </c>
      <c r="G91" s="412"/>
      <c r="H91" s="409" t="str">
        <f t="shared" si="86"/>
        <v/>
      </c>
      <c r="I91" s="409" t="str">
        <f t="shared" si="71"/>
        <v/>
      </c>
      <c r="J91" s="410" t="str">
        <f t="shared" si="72"/>
        <v/>
      </c>
      <c r="K91" s="411"/>
      <c r="L91" s="637">
        <f t="shared" ref="L91:M91" si="98">IF(L59="",0,L59)</f>
        <v>0</v>
      </c>
      <c r="M91" s="637">
        <f t="shared" si="98"/>
        <v>0</v>
      </c>
      <c r="N91" s="659" t="str">
        <f t="shared" si="73"/>
        <v/>
      </c>
      <c r="O91" s="606"/>
      <c r="P91" s="660" t="str">
        <f t="shared" si="74"/>
        <v/>
      </c>
      <c r="Q91" s="132"/>
      <c r="R91" s="604" t="str">
        <f t="shared" si="88"/>
        <v/>
      </c>
      <c r="S91" s="604" t="str">
        <f t="shared" si="75"/>
        <v/>
      </c>
      <c r="T91" s="676" t="str">
        <f t="shared" si="76"/>
        <v/>
      </c>
      <c r="U91" s="440"/>
      <c r="V91" s="663"/>
      <c r="W91" s="662"/>
      <c r="X91" s="663"/>
      <c r="Y91" s="664" t="e">
        <f>VLOOKUP(H91,tab!$A$34:$V$74,I91+2,)</f>
        <v>#VALUE!</v>
      </c>
      <c r="Z91" s="658">
        <f>tab!$E$77</f>
        <v>0.62</v>
      </c>
      <c r="AA91" s="665" t="e">
        <f t="shared" si="77"/>
        <v>#VALUE!</v>
      </c>
      <c r="AB91" s="665" t="e">
        <f t="shared" si="78"/>
        <v>#VALUE!</v>
      </c>
      <c r="AC91" s="665" t="e">
        <f t="shared" si="79"/>
        <v>#VALUE!</v>
      </c>
      <c r="AD91" s="666" t="e">
        <f t="shared" si="80"/>
        <v>#VALUE!</v>
      </c>
      <c r="AE91" s="666">
        <f t="shared" si="81"/>
        <v>0</v>
      </c>
      <c r="AF91" s="616">
        <f>IF(H91&gt;8,tab!$D$79,tab!$D$81)</f>
        <v>0.5</v>
      </c>
      <c r="AG91" s="620">
        <f t="shared" si="82"/>
        <v>0</v>
      </c>
      <c r="AH91" s="621">
        <f t="shared" si="83"/>
        <v>0</v>
      </c>
    </row>
    <row r="92" spans="3:34" ht="12.75" customHeight="1" x14ac:dyDescent="0.2">
      <c r="C92" s="127"/>
      <c r="D92" s="129" t="str">
        <f t="shared" si="70"/>
        <v/>
      </c>
      <c r="E92" s="129" t="str">
        <f t="shared" si="84"/>
        <v/>
      </c>
      <c r="F92" s="128" t="str">
        <f t="shared" si="85"/>
        <v/>
      </c>
      <c r="G92" s="412"/>
      <c r="H92" s="409" t="str">
        <f t="shared" si="86"/>
        <v/>
      </c>
      <c r="I92" s="409" t="str">
        <f t="shared" si="71"/>
        <v/>
      </c>
      <c r="J92" s="410" t="str">
        <f t="shared" si="72"/>
        <v/>
      </c>
      <c r="K92" s="411"/>
      <c r="L92" s="637">
        <f t="shared" ref="L92:M92" si="99">IF(L60="",0,L60)</f>
        <v>0</v>
      </c>
      <c r="M92" s="637">
        <f t="shared" si="99"/>
        <v>0</v>
      </c>
      <c r="N92" s="659" t="str">
        <f t="shared" si="73"/>
        <v/>
      </c>
      <c r="O92" s="606"/>
      <c r="P92" s="660" t="str">
        <f t="shared" si="74"/>
        <v/>
      </c>
      <c r="Q92" s="132"/>
      <c r="R92" s="604" t="str">
        <f t="shared" si="88"/>
        <v/>
      </c>
      <c r="S92" s="604" t="str">
        <f t="shared" si="75"/>
        <v/>
      </c>
      <c r="T92" s="676" t="str">
        <f t="shared" si="76"/>
        <v/>
      </c>
      <c r="U92" s="440"/>
      <c r="V92" s="663"/>
      <c r="W92" s="662"/>
      <c r="X92" s="663"/>
      <c r="Y92" s="664" t="e">
        <f>VLOOKUP(H92,tab!$A$34:$V$74,I92+2,)</f>
        <v>#VALUE!</v>
      </c>
      <c r="Z92" s="658">
        <f>tab!$E$77</f>
        <v>0.62</v>
      </c>
      <c r="AA92" s="665" t="e">
        <f t="shared" si="77"/>
        <v>#VALUE!</v>
      </c>
      <c r="AB92" s="665" t="e">
        <f t="shared" si="78"/>
        <v>#VALUE!</v>
      </c>
      <c r="AC92" s="665" t="e">
        <f t="shared" si="79"/>
        <v>#VALUE!</v>
      </c>
      <c r="AD92" s="666" t="e">
        <f t="shared" si="80"/>
        <v>#VALUE!</v>
      </c>
      <c r="AE92" s="666">
        <f t="shared" si="81"/>
        <v>0</v>
      </c>
      <c r="AF92" s="616">
        <f>IF(H92&gt;8,tab!$D$79,tab!$D$81)</f>
        <v>0.5</v>
      </c>
      <c r="AG92" s="620">
        <f t="shared" si="82"/>
        <v>0</v>
      </c>
      <c r="AH92" s="621">
        <f t="shared" si="83"/>
        <v>0</v>
      </c>
    </row>
    <row r="93" spans="3:34" ht="12.75" customHeight="1" x14ac:dyDescent="0.2">
      <c r="C93" s="127"/>
      <c r="D93" s="129" t="str">
        <f t="shared" si="70"/>
        <v/>
      </c>
      <c r="E93" s="129" t="str">
        <f t="shared" si="84"/>
        <v/>
      </c>
      <c r="F93" s="128" t="str">
        <f t="shared" si="85"/>
        <v/>
      </c>
      <c r="G93" s="412"/>
      <c r="H93" s="409" t="str">
        <f t="shared" si="86"/>
        <v/>
      </c>
      <c r="I93" s="409" t="str">
        <f t="shared" si="71"/>
        <v/>
      </c>
      <c r="J93" s="410" t="str">
        <f t="shared" si="72"/>
        <v/>
      </c>
      <c r="K93" s="411"/>
      <c r="L93" s="637">
        <f t="shared" ref="L93:M93" si="100">IF(L61="",0,L61)</f>
        <v>0</v>
      </c>
      <c r="M93" s="637">
        <f t="shared" si="100"/>
        <v>0</v>
      </c>
      <c r="N93" s="659" t="str">
        <f t="shared" si="73"/>
        <v/>
      </c>
      <c r="O93" s="606"/>
      <c r="P93" s="660" t="str">
        <f t="shared" si="74"/>
        <v/>
      </c>
      <c r="Q93" s="132"/>
      <c r="R93" s="604" t="str">
        <f t="shared" si="88"/>
        <v/>
      </c>
      <c r="S93" s="604" t="str">
        <f t="shared" si="75"/>
        <v/>
      </c>
      <c r="T93" s="676" t="str">
        <f t="shared" si="76"/>
        <v/>
      </c>
      <c r="U93" s="440"/>
      <c r="V93" s="663"/>
      <c r="W93" s="662"/>
      <c r="X93" s="663"/>
      <c r="Y93" s="664" t="e">
        <f>VLOOKUP(H93,tab!$A$34:$V$74,I93+2,)</f>
        <v>#VALUE!</v>
      </c>
      <c r="Z93" s="658">
        <f>tab!$E$77</f>
        <v>0.62</v>
      </c>
      <c r="AA93" s="665" t="e">
        <f t="shared" si="77"/>
        <v>#VALUE!</v>
      </c>
      <c r="AB93" s="665" t="e">
        <f t="shared" si="78"/>
        <v>#VALUE!</v>
      </c>
      <c r="AC93" s="665" t="e">
        <f t="shared" si="79"/>
        <v>#VALUE!</v>
      </c>
      <c r="AD93" s="666" t="e">
        <f t="shared" si="80"/>
        <v>#VALUE!</v>
      </c>
      <c r="AE93" s="666">
        <f t="shared" si="81"/>
        <v>0</v>
      </c>
      <c r="AF93" s="616">
        <f>IF(H93&gt;8,tab!$D$79,tab!$D$81)</f>
        <v>0.5</v>
      </c>
      <c r="AG93" s="620">
        <f t="shared" si="82"/>
        <v>0</v>
      </c>
      <c r="AH93" s="621">
        <f t="shared" si="83"/>
        <v>0</v>
      </c>
    </row>
    <row r="94" spans="3:34" ht="12.75" customHeight="1" x14ac:dyDescent="0.2">
      <c r="C94" s="127"/>
      <c r="D94" s="129" t="str">
        <f t="shared" si="70"/>
        <v/>
      </c>
      <c r="E94" s="129" t="str">
        <f t="shared" si="84"/>
        <v/>
      </c>
      <c r="F94" s="128" t="str">
        <f t="shared" si="85"/>
        <v/>
      </c>
      <c r="G94" s="412"/>
      <c r="H94" s="409" t="str">
        <f t="shared" si="86"/>
        <v/>
      </c>
      <c r="I94" s="409" t="str">
        <f t="shared" si="71"/>
        <v/>
      </c>
      <c r="J94" s="410" t="str">
        <f t="shared" si="72"/>
        <v/>
      </c>
      <c r="K94" s="411"/>
      <c r="L94" s="637">
        <f t="shared" ref="L94:M94" si="101">IF(L62="",0,L62)</f>
        <v>0</v>
      </c>
      <c r="M94" s="637">
        <f t="shared" si="101"/>
        <v>0</v>
      </c>
      <c r="N94" s="659" t="str">
        <f t="shared" si="73"/>
        <v/>
      </c>
      <c r="O94" s="606"/>
      <c r="P94" s="660" t="str">
        <f t="shared" si="74"/>
        <v/>
      </c>
      <c r="Q94" s="132"/>
      <c r="R94" s="604" t="str">
        <f t="shared" si="88"/>
        <v/>
      </c>
      <c r="S94" s="604" t="str">
        <f t="shared" si="75"/>
        <v/>
      </c>
      <c r="T94" s="676" t="str">
        <f t="shared" si="76"/>
        <v/>
      </c>
      <c r="U94" s="440"/>
      <c r="V94" s="663"/>
      <c r="W94" s="662"/>
      <c r="X94" s="663"/>
      <c r="Y94" s="664" t="e">
        <f>VLOOKUP(H94,tab!$A$34:$V$74,I94+2,)</f>
        <v>#VALUE!</v>
      </c>
      <c r="Z94" s="658">
        <f>tab!$E$77</f>
        <v>0.62</v>
      </c>
      <c r="AA94" s="665" t="e">
        <f t="shared" si="77"/>
        <v>#VALUE!</v>
      </c>
      <c r="AB94" s="665" t="e">
        <f t="shared" si="78"/>
        <v>#VALUE!</v>
      </c>
      <c r="AC94" s="665" t="e">
        <f t="shared" si="79"/>
        <v>#VALUE!</v>
      </c>
      <c r="AD94" s="666" t="e">
        <f t="shared" si="80"/>
        <v>#VALUE!</v>
      </c>
      <c r="AE94" s="666">
        <f t="shared" si="81"/>
        <v>0</v>
      </c>
      <c r="AF94" s="616">
        <f>IF(H94&gt;8,tab!$D$79,tab!$D$81)</f>
        <v>0.5</v>
      </c>
      <c r="AG94" s="620">
        <f t="shared" si="82"/>
        <v>0</v>
      </c>
      <c r="AH94" s="621">
        <f t="shared" si="83"/>
        <v>0</v>
      </c>
    </row>
    <row r="95" spans="3:34" ht="12.75" customHeight="1" x14ac:dyDescent="0.2">
      <c r="C95" s="127"/>
      <c r="D95" s="129" t="str">
        <f t="shared" si="70"/>
        <v/>
      </c>
      <c r="E95" s="129" t="str">
        <f t="shared" si="84"/>
        <v/>
      </c>
      <c r="F95" s="128" t="str">
        <f t="shared" si="85"/>
        <v/>
      </c>
      <c r="G95" s="412"/>
      <c r="H95" s="409" t="str">
        <f t="shared" si="86"/>
        <v/>
      </c>
      <c r="I95" s="409" t="str">
        <f t="shared" si="71"/>
        <v/>
      </c>
      <c r="J95" s="410" t="str">
        <f t="shared" si="72"/>
        <v/>
      </c>
      <c r="K95" s="411"/>
      <c r="L95" s="637">
        <f t="shared" ref="L95:M95" si="102">IF(L63="",0,L63)</f>
        <v>0</v>
      </c>
      <c r="M95" s="637">
        <f t="shared" si="102"/>
        <v>0</v>
      </c>
      <c r="N95" s="659" t="str">
        <f t="shared" si="73"/>
        <v/>
      </c>
      <c r="O95" s="606"/>
      <c r="P95" s="660" t="str">
        <f t="shared" si="74"/>
        <v/>
      </c>
      <c r="Q95" s="132"/>
      <c r="R95" s="604" t="str">
        <f t="shared" si="88"/>
        <v/>
      </c>
      <c r="S95" s="604" t="str">
        <f t="shared" si="75"/>
        <v/>
      </c>
      <c r="T95" s="676" t="str">
        <f t="shared" si="76"/>
        <v/>
      </c>
      <c r="U95" s="440"/>
      <c r="V95" s="663"/>
      <c r="W95" s="662"/>
      <c r="X95" s="663"/>
      <c r="Y95" s="664" t="e">
        <f>VLOOKUP(H95,tab!$A$34:$V$74,I95+2,)</f>
        <v>#VALUE!</v>
      </c>
      <c r="Z95" s="658">
        <f>tab!$E$77</f>
        <v>0.62</v>
      </c>
      <c r="AA95" s="665" t="e">
        <f t="shared" si="77"/>
        <v>#VALUE!</v>
      </c>
      <c r="AB95" s="665" t="e">
        <f t="shared" si="78"/>
        <v>#VALUE!</v>
      </c>
      <c r="AC95" s="665" t="e">
        <f t="shared" si="79"/>
        <v>#VALUE!</v>
      </c>
      <c r="AD95" s="666" t="e">
        <f t="shared" si="80"/>
        <v>#VALUE!</v>
      </c>
      <c r="AE95" s="666">
        <f t="shared" si="81"/>
        <v>0</v>
      </c>
      <c r="AF95" s="616">
        <f>IF(H95&gt;8,tab!$D$79,tab!$D$81)</f>
        <v>0.5</v>
      </c>
      <c r="AG95" s="620">
        <f t="shared" si="82"/>
        <v>0</v>
      </c>
      <c r="AH95" s="621">
        <f t="shared" si="83"/>
        <v>0</v>
      </c>
    </row>
    <row r="96" spans="3:34" ht="12.75" customHeight="1" x14ac:dyDescent="0.2">
      <c r="C96" s="127"/>
      <c r="D96" s="129" t="str">
        <f t="shared" si="70"/>
        <v/>
      </c>
      <c r="E96" s="129" t="str">
        <f t="shared" si="84"/>
        <v/>
      </c>
      <c r="F96" s="128" t="str">
        <f t="shared" si="85"/>
        <v/>
      </c>
      <c r="G96" s="412"/>
      <c r="H96" s="409" t="str">
        <f t="shared" si="86"/>
        <v/>
      </c>
      <c r="I96" s="409" t="str">
        <f t="shared" si="71"/>
        <v/>
      </c>
      <c r="J96" s="410" t="str">
        <f t="shared" ref="J96:J99" si="103">IF(J63="","",J63)</f>
        <v/>
      </c>
      <c r="K96" s="411"/>
      <c r="L96" s="637">
        <f t="shared" ref="L96:M96" si="104">IF(L64="",0,L64)</f>
        <v>0</v>
      </c>
      <c r="M96" s="637">
        <f t="shared" si="104"/>
        <v>0</v>
      </c>
      <c r="N96" s="659" t="str">
        <f t="shared" si="73"/>
        <v/>
      </c>
      <c r="O96" s="606"/>
      <c r="P96" s="660" t="str">
        <f t="shared" si="74"/>
        <v/>
      </c>
      <c r="Q96" s="132"/>
      <c r="R96" s="604" t="str">
        <f t="shared" si="88"/>
        <v/>
      </c>
      <c r="S96" s="604" t="str">
        <f t="shared" si="75"/>
        <v/>
      </c>
      <c r="T96" s="676" t="str">
        <f t="shared" si="76"/>
        <v/>
      </c>
      <c r="U96" s="440"/>
      <c r="V96" s="663"/>
      <c r="W96" s="662"/>
      <c r="X96" s="663"/>
      <c r="Y96" s="664" t="e">
        <f>VLOOKUP(H96,tab!$A$34:$V$74,I96+2,)</f>
        <v>#VALUE!</v>
      </c>
      <c r="Z96" s="658">
        <f>tab!$E$77</f>
        <v>0.62</v>
      </c>
      <c r="AA96" s="665" t="e">
        <f t="shared" si="77"/>
        <v>#VALUE!</v>
      </c>
      <c r="AB96" s="665" t="e">
        <f t="shared" si="78"/>
        <v>#VALUE!</v>
      </c>
      <c r="AC96" s="665" t="e">
        <f t="shared" si="79"/>
        <v>#VALUE!</v>
      </c>
      <c r="AD96" s="666" t="e">
        <f t="shared" si="80"/>
        <v>#VALUE!</v>
      </c>
      <c r="AE96" s="666">
        <f t="shared" si="81"/>
        <v>0</v>
      </c>
      <c r="AF96" s="616">
        <f>IF(H96&gt;8,tab!$D$79,tab!$D$81)</f>
        <v>0.5</v>
      </c>
      <c r="AG96" s="620">
        <f t="shared" si="82"/>
        <v>0</v>
      </c>
      <c r="AH96" s="621">
        <f t="shared" si="83"/>
        <v>0</v>
      </c>
    </row>
    <row r="97" spans="3:38" ht="12.75" customHeight="1" x14ac:dyDescent="0.2">
      <c r="C97" s="127"/>
      <c r="D97" s="129" t="str">
        <f t="shared" si="70"/>
        <v/>
      </c>
      <c r="E97" s="129" t="str">
        <f t="shared" si="84"/>
        <v/>
      </c>
      <c r="F97" s="128" t="str">
        <f t="shared" si="85"/>
        <v/>
      </c>
      <c r="G97" s="412"/>
      <c r="H97" s="409" t="str">
        <f t="shared" si="86"/>
        <v/>
      </c>
      <c r="I97" s="409" t="str">
        <f t="shared" si="71"/>
        <v/>
      </c>
      <c r="J97" s="410" t="str">
        <f t="shared" si="103"/>
        <v/>
      </c>
      <c r="K97" s="411"/>
      <c r="L97" s="637">
        <f t="shared" ref="L97:M97" si="105">IF(L65="",0,L65)</f>
        <v>0</v>
      </c>
      <c r="M97" s="637">
        <f t="shared" si="105"/>
        <v>0</v>
      </c>
      <c r="N97" s="659" t="str">
        <f t="shared" si="73"/>
        <v/>
      </c>
      <c r="O97" s="606"/>
      <c r="P97" s="660" t="str">
        <f t="shared" si="74"/>
        <v/>
      </c>
      <c r="Q97" s="132"/>
      <c r="R97" s="604" t="str">
        <f t="shared" si="88"/>
        <v/>
      </c>
      <c r="S97" s="604" t="str">
        <f t="shared" si="75"/>
        <v/>
      </c>
      <c r="T97" s="676" t="str">
        <f t="shared" si="76"/>
        <v/>
      </c>
      <c r="U97" s="440"/>
      <c r="V97" s="663"/>
      <c r="W97" s="662"/>
      <c r="X97" s="663"/>
      <c r="Y97" s="664" t="e">
        <f>VLOOKUP(H97,tab!$A$34:$V$74,I97+2,)</f>
        <v>#VALUE!</v>
      </c>
      <c r="Z97" s="658">
        <f>tab!$E$77</f>
        <v>0.62</v>
      </c>
      <c r="AA97" s="665" t="e">
        <f t="shared" si="77"/>
        <v>#VALUE!</v>
      </c>
      <c r="AB97" s="665" t="e">
        <f t="shared" si="78"/>
        <v>#VALUE!</v>
      </c>
      <c r="AC97" s="665" t="e">
        <f t="shared" si="79"/>
        <v>#VALUE!</v>
      </c>
      <c r="AD97" s="666" t="e">
        <f t="shared" si="80"/>
        <v>#VALUE!</v>
      </c>
      <c r="AE97" s="666">
        <f t="shared" si="81"/>
        <v>0</v>
      </c>
      <c r="AF97" s="616">
        <f>IF(H97&gt;8,tab!$D$79,tab!$D$81)</f>
        <v>0.5</v>
      </c>
      <c r="AG97" s="620">
        <f t="shared" si="82"/>
        <v>0</v>
      </c>
      <c r="AH97" s="621">
        <f t="shared" si="83"/>
        <v>0</v>
      </c>
    </row>
    <row r="98" spans="3:38" ht="12.75" customHeight="1" x14ac:dyDescent="0.2">
      <c r="C98" s="127"/>
      <c r="D98" s="129" t="str">
        <f t="shared" si="70"/>
        <v/>
      </c>
      <c r="E98" s="129" t="str">
        <f t="shared" si="84"/>
        <v/>
      </c>
      <c r="F98" s="128" t="str">
        <f t="shared" si="85"/>
        <v/>
      </c>
      <c r="G98" s="412"/>
      <c r="H98" s="409" t="str">
        <f t="shared" si="86"/>
        <v/>
      </c>
      <c r="I98" s="409" t="str">
        <f t="shared" si="71"/>
        <v/>
      </c>
      <c r="J98" s="410" t="str">
        <f t="shared" si="103"/>
        <v/>
      </c>
      <c r="K98" s="411"/>
      <c r="L98" s="637">
        <f t="shared" ref="L98:M98" si="106">IF(L66="",0,L66)</f>
        <v>0</v>
      </c>
      <c r="M98" s="637">
        <f t="shared" si="106"/>
        <v>0</v>
      </c>
      <c r="N98" s="659" t="str">
        <f t="shared" si="73"/>
        <v/>
      </c>
      <c r="O98" s="606"/>
      <c r="P98" s="660" t="str">
        <f t="shared" si="74"/>
        <v/>
      </c>
      <c r="Q98" s="132"/>
      <c r="R98" s="604" t="str">
        <f t="shared" si="88"/>
        <v/>
      </c>
      <c r="S98" s="604" t="str">
        <f t="shared" si="75"/>
        <v/>
      </c>
      <c r="T98" s="676" t="str">
        <f t="shared" si="76"/>
        <v/>
      </c>
      <c r="U98" s="440"/>
      <c r="V98" s="663"/>
      <c r="W98" s="662"/>
      <c r="X98" s="663"/>
      <c r="Y98" s="664" t="e">
        <f>VLOOKUP(H98,tab!$A$34:$V$74,I98+2,)</f>
        <v>#VALUE!</v>
      </c>
      <c r="Z98" s="658">
        <f>tab!$E$77</f>
        <v>0.62</v>
      </c>
      <c r="AA98" s="665" t="e">
        <f t="shared" si="77"/>
        <v>#VALUE!</v>
      </c>
      <c r="AB98" s="665" t="e">
        <f t="shared" si="78"/>
        <v>#VALUE!</v>
      </c>
      <c r="AC98" s="665" t="e">
        <f t="shared" si="79"/>
        <v>#VALUE!</v>
      </c>
      <c r="AD98" s="666" t="e">
        <f t="shared" si="80"/>
        <v>#VALUE!</v>
      </c>
      <c r="AE98" s="666">
        <f t="shared" si="81"/>
        <v>0</v>
      </c>
      <c r="AF98" s="616">
        <f>IF(H98&gt;8,tab!$D$79,tab!$D$81)</f>
        <v>0.5</v>
      </c>
      <c r="AG98" s="620">
        <f t="shared" si="82"/>
        <v>0</v>
      </c>
      <c r="AH98" s="621">
        <f t="shared" si="83"/>
        <v>0</v>
      </c>
    </row>
    <row r="99" spans="3:38" ht="12.75" customHeight="1" x14ac:dyDescent="0.2">
      <c r="C99" s="127"/>
      <c r="D99" s="129" t="str">
        <f t="shared" si="70"/>
        <v/>
      </c>
      <c r="E99" s="129" t="str">
        <f t="shared" si="84"/>
        <v/>
      </c>
      <c r="F99" s="128" t="str">
        <f t="shared" si="85"/>
        <v/>
      </c>
      <c r="G99" s="412"/>
      <c r="H99" s="409" t="str">
        <f t="shared" si="86"/>
        <v/>
      </c>
      <c r="I99" s="409" t="str">
        <f t="shared" si="71"/>
        <v/>
      </c>
      <c r="J99" s="410" t="str">
        <f t="shared" si="103"/>
        <v/>
      </c>
      <c r="K99" s="411"/>
      <c r="L99" s="637">
        <f t="shared" ref="L99:M99" si="107">IF(L67="",0,L67)</f>
        <v>0</v>
      </c>
      <c r="M99" s="637">
        <f t="shared" si="107"/>
        <v>0</v>
      </c>
      <c r="N99" s="659" t="str">
        <f t="shared" si="73"/>
        <v/>
      </c>
      <c r="O99" s="606"/>
      <c r="P99" s="660" t="str">
        <f t="shared" si="74"/>
        <v/>
      </c>
      <c r="Q99" s="132"/>
      <c r="R99" s="604" t="str">
        <f t="shared" si="88"/>
        <v/>
      </c>
      <c r="S99" s="604" t="str">
        <f t="shared" si="75"/>
        <v/>
      </c>
      <c r="T99" s="676" t="str">
        <f t="shared" si="76"/>
        <v/>
      </c>
      <c r="U99" s="440"/>
      <c r="V99" s="663"/>
      <c r="W99" s="662"/>
      <c r="X99" s="663"/>
      <c r="Y99" s="664" t="e">
        <f>VLOOKUP(H99,tab!$A$34:$V$74,I99+2,)</f>
        <v>#VALUE!</v>
      </c>
      <c r="Z99" s="658">
        <f>tab!$E$77</f>
        <v>0.62</v>
      </c>
      <c r="AA99" s="665" t="e">
        <f t="shared" si="77"/>
        <v>#VALUE!</v>
      </c>
      <c r="AB99" s="665" t="e">
        <f t="shared" si="78"/>
        <v>#VALUE!</v>
      </c>
      <c r="AC99" s="665" t="e">
        <f t="shared" si="79"/>
        <v>#VALUE!</v>
      </c>
      <c r="AD99" s="666" t="e">
        <f t="shared" si="80"/>
        <v>#VALUE!</v>
      </c>
      <c r="AE99" s="666">
        <f t="shared" si="81"/>
        <v>0</v>
      </c>
      <c r="AF99" s="616">
        <f>IF(H99&gt;8,tab!$D$79,tab!$D$81)</f>
        <v>0.5</v>
      </c>
      <c r="AG99" s="620">
        <f t="shared" si="82"/>
        <v>0</v>
      </c>
      <c r="AH99" s="621">
        <f t="shared" si="83"/>
        <v>0</v>
      </c>
    </row>
    <row r="100" spans="3:38" x14ac:dyDescent="0.2">
      <c r="C100" s="127"/>
      <c r="D100" s="341"/>
      <c r="E100" s="341"/>
      <c r="F100" s="413"/>
      <c r="G100" s="413"/>
      <c r="H100" s="413"/>
      <c r="I100" s="414"/>
      <c r="J100" s="548">
        <f>SUM(J80:J99)</f>
        <v>1</v>
      </c>
      <c r="K100" s="411"/>
      <c r="L100" s="607">
        <f t="shared" ref="L100:P100" si="108">SUM(L80:L99)</f>
        <v>0</v>
      </c>
      <c r="M100" s="607">
        <f t="shared" si="108"/>
        <v>0</v>
      </c>
      <c r="N100" s="607">
        <f>SUM(N80:N99)</f>
        <v>40</v>
      </c>
      <c r="O100" s="607">
        <f t="shared" si="108"/>
        <v>0</v>
      </c>
      <c r="P100" s="607">
        <f t="shared" si="108"/>
        <v>40</v>
      </c>
      <c r="Q100" s="411"/>
      <c r="R100" s="549">
        <f t="shared" ref="R100:T100" si="109">SUM(R80:R99)</f>
        <v>80552.07146473779</v>
      </c>
      <c r="S100" s="549">
        <f t="shared" si="109"/>
        <v>1990.1685352622062</v>
      </c>
      <c r="T100" s="677">
        <f t="shared" si="109"/>
        <v>82542.239999999991</v>
      </c>
      <c r="U100" s="680"/>
      <c r="V100" s="646"/>
      <c r="Y100" s="669"/>
      <c r="Z100" s="671"/>
      <c r="AA100" s="669"/>
      <c r="AB100" s="669"/>
      <c r="AC100" s="629"/>
      <c r="AG100" s="625"/>
      <c r="AH100" s="630"/>
    </row>
    <row r="101" spans="3:38" x14ac:dyDescent="0.2">
      <c r="C101" s="292"/>
      <c r="D101" s="343"/>
      <c r="E101" s="343"/>
      <c r="F101" s="416"/>
      <c r="G101" s="416"/>
      <c r="H101" s="416"/>
      <c r="I101" s="417"/>
      <c r="J101" s="418"/>
      <c r="K101" s="417"/>
      <c r="L101" s="417"/>
      <c r="M101" s="417"/>
      <c r="N101" s="417"/>
      <c r="O101" s="419"/>
      <c r="P101" s="419"/>
      <c r="Q101" s="417"/>
      <c r="R101" s="419"/>
      <c r="S101" s="419"/>
      <c r="T101" s="678"/>
      <c r="U101" s="680"/>
      <c r="V101" s="646"/>
      <c r="Y101" s="670"/>
      <c r="Z101" s="671"/>
      <c r="AA101" s="670"/>
      <c r="AB101" s="670"/>
      <c r="AC101" s="631"/>
      <c r="AG101" s="632"/>
      <c r="AH101" s="633"/>
    </row>
    <row r="102" spans="3:38" ht="12.75" customHeight="1" x14ac:dyDescent="0.2">
      <c r="H102" s="44"/>
      <c r="J102" s="169"/>
      <c r="O102" s="168"/>
      <c r="P102" s="168"/>
      <c r="R102" s="168"/>
      <c r="S102" s="168"/>
      <c r="T102" s="427"/>
      <c r="V102" s="646"/>
      <c r="Y102" s="664"/>
      <c r="AA102" s="664"/>
      <c r="AB102" s="664"/>
      <c r="AC102" s="619"/>
      <c r="AG102" s="620"/>
      <c r="AH102" s="621"/>
    </row>
    <row r="103" spans="3:38" ht="12.75" customHeight="1" x14ac:dyDescent="0.2">
      <c r="H103" s="44"/>
      <c r="J103" s="169"/>
      <c r="O103" s="168"/>
      <c r="P103" s="168"/>
      <c r="R103" s="168"/>
      <c r="S103" s="168"/>
      <c r="T103" s="427"/>
      <c r="V103" s="646"/>
      <c r="Y103" s="664"/>
      <c r="AA103" s="664"/>
      <c r="AB103" s="664"/>
      <c r="AC103" s="619"/>
      <c r="AG103" s="620"/>
      <c r="AH103" s="621"/>
    </row>
    <row r="104" spans="3:38" ht="12.75" customHeight="1" x14ac:dyDescent="0.2">
      <c r="C104" s="37" t="s">
        <v>8</v>
      </c>
      <c r="E104" s="164" t="str">
        <f>+tab!G3</f>
        <v>2018/19</v>
      </c>
      <c r="H104" s="44"/>
      <c r="J104" s="169"/>
      <c r="O104" s="168"/>
      <c r="P104" s="168"/>
      <c r="R104" s="168"/>
      <c r="S104" s="168"/>
      <c r="T104" s="427"/>
      <c r="V104" s="646"/>
      <c r="Y104" s="664"/>
      <c r="AA104" s="664"/>
      <c r="AB104" s="664"/>
      <c r="AC104" s="619"/>
      <c r="AG104" s="620"/>
      <c r="AH104" s="621"/>
    </row>
    <row r="105" spans="3:38" ht="12.75" customHeight="1" x14ac:dyDescent="0.2">
      <c r="C105" s="37" t="s">
        <v>191</v>
      </c>
      <c r="E105" s="164">
        <f>+tab!I4</f>
        <v>43009</v>
      </c>
      <c r="H105" s="44"/>
      <c r="J105" s="169"/>
      <c r="O105" s="168"/>
      <c r="P105" s="168"/>
      <c r="R105" s="168"/>
      <c r="S105" s="168"/>
      <c r="T105" s="427"/>
      <c r="V105" s="646"/>
      <c r="Y105" s="664"/>
      <c r="AA105" s="664"/>
      <c r="AB105" s="664"/>
      <c r="AC105" s="619"/>
      <c r="AG105" s="620"/>
      <c r="AH105" s="621"/>
    </row>
    <row r="106" spans="3:38" ht="12.75" customHeight="1" x14ac:dyDescent="0.2">
      <c r="H106" s="44"/>
      <c r="J106" s="169"/>
      <c r="O106" s="168"/>
      <c r="P106" s="168"/>
      <c r="R106" s="168"/>
      <c r="S106" s="168"/>
      <c r="T106" s="427"/>
      <c r="V106" s="646"/>
      <c r="Y106" s="664"/>
      <c r="AA106" s="664"/>
      <c r="AB106" s="664"/>
      <c r="AC106" s="619"/>
      <c r="AG106" s="620"/>
      <c r="AH106" s="621"/>
    </row>
    <row r="107" spans="3:38" ht="12.75" customHeight="1" x14ac:dyDescent="0.2">
      <c r="C107" s="122"/>
      <c r="D107" s="397"/>
      <c r="E107" s="398"/>
      <c r="F107" s="124"/>
      <c r="G107" s="399"/>
      <c r="H107" s="400"/>
      <c r="I107" s="400"/>
      <c r="J107" s="401"/>
      <c r="K107" s="280"/>
      <c r="L107" s="400"/>
      <c r="M107" s="400"/>
      <c r="N107" s="400"/>
      <c r="O107" s="280"/>
      <c r="P107" s="280"/>
      <c r="Q107" s="280"/>
      <c r="R107" s="280"/>
      <c r="S107" s="280"/>
      <c r="T107" s="672"/>
      <c r="U107" s="279"/>
      <c r="V107" s="646"/>
    </row>
    <row r="108" spans="3:38" ht="12.75" customHeight="1" x14ac:dyDescent="0.2">
      <c r="C108" s="402"/>
      <c r="D108" s="599" t="s">
        <v>192</v>
      </c>
      <c r="E108" s="600"/>
      <c r="F108" s="600"/>
      <c r="G108" s="600"/>
      <c r="H108" s="601"/>
      <c r="I108" s="601"/>
      <c r="J108" s="601"/>
      <c r="K108" s="534"/>
      <c r="L108" s="599" t="s">
        <v>300</v>
      </c>
      <c r="M108" s="602"/>
      <c r="N108" s="599"/>
      <c r="O108" s="599"/>
      <c r="P108" s="640"/>
      <c r="Q108" s="534"/>
      <c r="R108" s="599" t="s">
        <v>301</v>
      </c>
      <c r="S108" s="601"/>
      <c r="T108" s="673"/>
      <c r="U108" s="642"/>
      <c r="V108" s="645"/>
      <c r="W108" s="644"/>
      <c r="X108" s="645"/>
      <c r="Y108" s="646"/>
      <c r="Z108" s="647"/>
      <c r="AA108" s="646"/>
      <c r="AB108" s="646"/>
      <c r="AC108" s="646"/>
      <c r="AD108" s="648"/>
      <c r="AE108" s="648"/>
      <c r="AF108" s="617"/>
      <c r="AG108" s="625"/>
      <c r="AH108" s="626"/>
      <c r="AI108" s="617"/>
      <c r="AJ108" s="162"/>
      <c r="AK108" s="162"/>
      <c r="AL108" s="162"/>
    </row>
    <row r="109" spans="3:38" ht="12.75" customHeight="1" x14ac:dyDescent="0.2">
      <c r="C109" s="402"/>
      <c r="D109" s="536" t="s">
        <v>284</v>
      </c>
      <c r="E109" s="536" t="s">
        <v>41</v>
      </c>
      <c r="F109" s="537" t="s">
        <v>193</v>
      </c>
      <c r="G109" s="538" t="s">
        <v>212</v>
      </c>
      <c r="H109" s="537" t="s">
        <v>68</v>
      </c>
      <c r="I109" s="537" t="s">
        <v>194</v>
      </c>
      <c r="J109" s="539" t="s">
        <v>196</v>
      </c>
      <c r="K109" s="541"/>
      <c r="L109" s="540" t="s">
        <v>287</v>
      </c>
      <c r="M109" s="540" t="s">
        <v>288</v>
      </c>
      <c r="N109" s="540" t="s">
        <v>286</v>
      </c>
      <c r="O109" s="540" t="s">
        <v>287</v>
      </c>
      <c r="P109" s="649" t="s">
        <v>302</v>
      </c>
      <c r="Q109" s="541"/>
      <c r="R109" s="603" t="s">
        <v>197</v>
      </c>
      <c r="S109" s="544" t="s">
        <v>303</v>
      </c>
      <c r="T109" s="674" t="s">
        <v>197</v>
      </c>
      <c r="U109" s="651"/>
      <c r="V109" s="654"/>
      <c r="W109" s="653"/>
      <c r="X109" s="654"/>
      <c r="Y109" s="634" t="s">
        <v>195</v>
      </c>
      <c r="Z109" s="655" t="s">
        <v>285</v>
      </c>
      <c r="AA109" s="654" t="s">
        <v>304</v>
      </c>
      <c r="AB109" s="654" t="s">
        <v>304</v>
      </c>
      <c r="AC109" s="654" t="s">
        <v>305</v>
      </c>
      <c r="AD109" s="635" t="s">
        <v>295</v>
      </c>
      <c r="AE109" s="635" t="s">
        <v>296</v>
      </c>
      <c r="AF109" s="618"/>
      <c r="AG109" s="627"/>
      <c r="AH109" s="626"/>
      <c r="AI109" s="618"/>
      <c r="AJ109" s="170"/>
      <c r="AK109" s="170"/>
      <c r="AL109" s="170"/>
    </row>
    <row r="110" spans="3:38" ht="12.75" customHeight="1" x14ac:dyDescent="0.2">
      <c r="C110" s="404"/>
      <c r="D110" s="600"/>
      <c r="E110" s="536"/>
      <c r="F110" s="537" t="s">
        <v>200</v>
      </c>
      <c r="G110" s="538" t="s">
        <v>266</v>
      </c>
      <c r="H110" s="537"/>
      <c r="I110" s="537"/>
      <c r="J110" s="539"/>
      <c r="K110" s="541"/>
      <c r="L110" s="540" t="s">
        <v>290</v>
      </c>
      <c r="M110" s="540" t="s">
        <v>291</v>
      </c>
      <c r="N110" s="540" t="s">
        <v>289</v>
      </c>
      <c r="O110" s="540" t="s">
        <v>294</v>
      </c>
      <c r="P110" s="649" t="s">
        <v>40</v>
      </c>
      <c r="Q110" s="541"/>
      <c r="R110" s="543" t="s">
        <v>306</v>
      </c>
      <c r="S110" s="544" t="s">
        <v>292</v>
      </c>
      <c r="T110" s="674" t="s">
        <v>40</v>
      </c>
      <c r="U110" s="656"/>
      <c r="V110" s="646"/>
      <c r="W110" s="474"/>
      <c r="X110" s="646"/>
      <c r="Y110" s="634" t="s">
        <v>201</v>
      </c>
      <c r="Z110" s="657">
        <f>tab!$E$77</f>
        <v>0.62</v>
      </c>
      <c r="AA110" s="654" t="s">
        <v>307</v>
      </c>
      <c r="AB110" s="654" t="s">
        <v>308</v>
      </c>
      <c r="AC110" s="654" t="s">
        <v>309</v>
      </c>
      <c r="AD110" s="635" t="s">
        <v>297</v>
      </c>
      <c r="AE110" s="635" t="s">
        <v>297</v>
      </c>
      <c r="AG110" s="627"/>
      <c r="AH110" s="621"/>
    </row>
    <row r="111" spans="3:38" ht="12.75" customHeight="1" x14ac:dyDescent="0.2">
      <c r="C111" s="127"/>
      <c r="D111" s="600"/>
      <c r="E111" s="600"/>
      <c r="F111" s="545"/>
      <c r="G111" s="545"/>
      <c r="H111" s="537"/>
      <c r="I111" s="537"/>
      <c r="J111" s="539"/>
      <c r="K111" s="542"/>
      <c r="L111" s="540"/>
      <c r="M111" s="540"/>
      <c r="N111" s="540"/>
      <c r="O111" s="546"/>
      <c r="P111" s="546"/>
      <c r="Q111" s="542"/>
      <c r="R111" s="546"/>
      <c r="S111" s="546"/>
      <c r="T111" s="675"/>
      <c r="U111" s="679"/>
      <c r="V111" s="646"/>
      <c r="Y111" s="634"/>
      <c r="AA111" s="634"/>
      <c r="AB111" s="634"/>
      <c r="AC111" s="628"/>
      <c r="AG111" s="627"/>
      <c r="AH111" s="621"/>
    </row>
    <row r="112" spans="3:38" ht="12.75" customHeight="1" x14ac:dyDescent="0.2">
      <c r="C112" s="127"/>
      <c r="D112" s="129" t="str">
        <f t="shared" ref="D112:D131" si="110">IF(D80="","",D80)</f>
        <v/>
      </c>
      <c r="E112" s="129" t="str">
        <f>IF(E80="","",E80)</f>
        <v>nn</v>
      </c>
      <c r="F112" s="128" t="str">
        <f>IF(F80="","",F80+1)</f>
        <v/>
      </c>
      <c r="G112" s="408"/>
      <c r="H112" s="409" t="str">
        <f>IF(H80="","",H80)</f>
        <v>DB</v>
      </c>
      <c r="I112" s="409">
        <f t="shared" ref="I112:I131" si="111">IF(J112="","",IF(I80+1&gt;LOOKUP(H112,schaal,regels),I80,I80+1))</f>
        <v>14</v>
      </c>
      <c r="J112" s="410">
        <f t="shared" ref="J112:J131" si="112">IF(J80="","",J80)</f>
        <v>1</v>
      </c>
      <c r="K112" s="411"/>
      <c r="L112" s="637">
        <f>IF(L80="",0,L80)</f>
        <v>0</v>
      </c>
      <c r="M112" s="637">
        <f>IF(M80="",0,M80)</f>
        <v>0</v>
      </c>
      <c r="N112" s="659">
        <f t="shared" ref="N112:N131" si="113">IF(J112="","",IF((J112*40)&gt;40,40,((J112*40))))</f>
        <v>40</v>
      </c>
      <c r="O112" s="606"/>
      <c r="P112" s="660">
        <f t="shared" ref="P112:P131" si="114">IF(J112="","",(SUM(L112:O112)))</f>
        <v>40</v>
      </c>
      <c r="Q112" s="132"/>
      <c r="R112" s="604">
        <f>IF(J112="","",(((1659*J112)-P112)*AB112))</f>
        <v>82525.084990958407</v>
      </c>
      <c r="S112" s="604">
        <f t="shared" ref="S112:S131" si="115">IF(J112="","",(P112*AC112)+(AA112*AD112)+((AE112*AA112*(1-AF112))))</f>
        <v>2038.9150090415915</v>
      </c>
      <c r="T112" s="676">
        <f t="shared" ref="T112:T131" si="116">IF(J112="","",(R112+S112))</f>
        <v>84564</v>
      </c>
      <c r="U112" s="440"/>
      <c r="V112" s="663"/>
      <c r="W112" s="662"/>
      <c r="X112" s="663"/>
      <c r="Y112" s="664">
        <f>VLOOKUP(H112,tab!$A$34:$V$74,I112+2,)</f>
        <v>4350</v>
      </c>
      <c r="Z112" s="658">
        <f>tab!$E$77</f>
        <v>0.62</v>
      </c>
      <c r="AA112" s="665">
        <f t="shared" ref="AA112:AA131" si="117">(Y112*12/1659)</f>
        <v>31.464737793851718</v>
      </c>
      <c r="AB112" s="665">
        <f t="shared" ref="AB112:AB131" si="118">(Y112*12*(1+Z112))/1659</f>
        <v>50.972875226039783</v>
      </c>
      <c r="AC112" s="665">
        <f t="shared" ref="AC112:AC131" si="119">AB112-AA112</f>
        <v>19.508137432188065</v>
      </c>
      <c r="AD112" s="666">
        <f t="shared" ref="AD112:AD131" si="120">(N112+O112)</f>
        <v>40</v>
      </c>
      <c r="AE112" s="666">
        <f t="shared" ref="AE112:AE131" si="121">(L112+M112)</f>
        <v>0</v>
      </c>
      <c r="AF112" s="616">
        <f>IF(H112&gt;8,tab!$D$79,tab!$D$81)</f>
        <v>0.5</v>
      </c>
      <c r="AG112" s="620">
        <f t="shared" ref="AG112:AG131" si="122">IF(F112&lt;25,0,IF(F112=25,25,IF(F112&lt;40,0,IF(F112=40,40,IF(F112&gt;=40,0)))))</f>
        <v>0</v>
      </c>
      <c r="AH112" s="621">
        <f t="shared" ref="AH112:AH131" si="123">IF(AG112=25,(Y112*1.08*(J112)/2),IF(AG112=40,(Y112*1.08*(J112)),IF(AG112=0,0)))</f>
        <v>0</v>
      </c>
    </row>
    <row r="113" spans="3:34" ht="12.75" customHeight="1" x14ac:dyDescent="0.2">
      <c r="C113" s="127"/>
      <c r="D113" s="129" t="str">
        <f t="shared" si="110"/>
        <v/>
      </c>
      <c r="E113" s="129" t="str">
        <f t="shared" ref="E113:E131" si="124">IF(E81="","",E81)</f>
        <v/>
      </c>
      <c r="F113" s="128" t="str">
        <f t="shared" ref="F113:F131" si="125">IF(F81="","",F81+1)</f>
        <v/>
      </c>
      <c r="G113" s="412"/>
      <c r="H113" s="409" t="str">
        <f t="shared" ref="H113:H131" si="126">IF(H81="","",H81)</f>
        <v/>
      </c>
      <c r="I113" s="409" t="str">
        <f t="shared" si="111"/>
        <v/>
      </c>
      <c r="J113" s="410" t="str">
        <f t="shared" si="112"/>
        <v/>
      </c>
      <c r="K113" s="411"/>
      <c r="L113" s="637">
        <f t="shared" ref="L113:M113" si="127">IF(L81="",0,L81)</f>
        <v>0</v>
      </c>
      <c r="M113" s="637">
        <f t="shared" si="127"/>
        <v>0</v>
      </c>
      <c r="N113" s="659" t="str">
        <f t="shared" si="113"/>
        <v/>
      </c>
      <c r="O113" s="606"/>
      <c r="P113" s="660" t="str">
        <f t="shared" si="114"/>
        <v/>
      </c>
      <c r="Q113" s="132"/>
      <c r="R113" s="604" t="str">
        <f t="shared" ref="R113:R131" si="128">IF(J113="","",(((1659*J113)-P113)*AB113))</f>
        <v/>
      </c>
      <c r="S113" s="604" t="str">
        <f t="shared" si="115"/>
        <v/>
      </c>
      <c r="T113" s="676" t="str">
        <f t="shared" si="116"/>
        <v/>
      </c>
      <c r="U113" s="440"/>
      <c r="V113" s="663"/>
      <c r="W113" s="662"/>
      <c r="X113" s="663"/>
      <c r="Y113" s="664" t="e">
        <f>VLOOKUP(H113,tab!$A$34:$V$74,I113+2,)</f>
        <v>#VALUE!</v>
      </c>
      <c r="Z113" s="658">
        <f>tab!$E$77</f>
        <v>0.62</v>
      </c>
      <c r="AA113" s="665" t="e">
        <f t="shared" si="117"/>
        <v>#VALUE!</v>
      </c>
      <c r="AB113" s="665" t="e">
        <f t="shared" si="118"/>
        <v>#VALUE!</v>
      </c>
      <c r="AC113" s="665" t="e">
        <f t="shared" si="119"/>
        <v>#VALUE!</v>
      </c>
      <c r="AD113" s="666" t="e">
        <f t="shared" si="120"/>
        <v>#VALUE!</v>
      </c>
      <c r="AE113" s="666">
        <f t="shared" si="121"/>
        <v>0</v>
      </c>
      <c r="AF113" s="616">
        <f>IF(H113&gt;8,tab!$D$79,tab!$D$81)</f>
        <v>0.5</v>
      </c>
      <c r="AG113" s="620">
        <f t="shared" si="122"/>
        <v>0</v>
      </c>
      <c r="AH113" s="621">
        <f t="shared" si="123"/>
        <v>0</v>
      </c>
    </row>
    <row r="114" spans="3:34" ht="12.75" customHeight="1" x14ac:dyDescent="0.2">
      <c r="C114" s="127"/>
      <c r="D114" s="129" t="str">
        <f t="shared" si="110"/>
        <v/>
      </c>
      <c r="E114" s="129" t="str">
        <f t="shared" si="124"/>
        <v/>
      </c>
      <c r="F114" s="128" t="str">
        <f t="shared" si="125"/>
        <v/>
      </c>
      <c r="G114" s="412"/>
      <c r="H114" s="409" t="str">
        <f t="shared" si="126"/>
        <v/>
      </c>
      <c r="I114" s="409" t="str">
        <f t="shared" si="111"/>
        <v/>
      </c>
      <c r="J114" s="410" t="str">
        <f t="shared" si="112"/>
        <v/>
      </c>
      <c r="K114" s="411"/>
      <c r="L114" s="637">
        <f t="shared" ref="L114:M114" si="129">IF(L82="",0,L82)</f>
        <v>0</v>
      </c>
      <c r="M114" s="637">
        <f t="shared" si="129"/>
        <v>0</v>
      </c>
      <c r="N114" s="659" t="str">
        <f t="shared" si="113"/>
        <v/>
      </c>
      <c r="O114" s="606"/>
      <c r="P114" s="660" t="str">
        <f t="shared" si="114"/>
        <v/>
      </c>
      <c r="Q114" s="132"/>
      <c r="R114" s="604" t="str">
        <f t="shared" si="128"/>
        <v/>
      </c>
      <c r="S114" s="604" t="str">
        <f t="shared" si="115"/>
        <v/>
      </c>
      <c r="T114" s="676" t="str">
        <f t="shared" si="116"/>
        <v/>
      </c>
      <c r="U114" s="440"/>
      <c r="V114" s="663"/>
      <c r="W114" s="662"/>
      <c r="X114" s="663"/>
      <c r="Y114" s="664" t="e">
        <f>VLOOKUP(H114,tab!$A$34:$V$74,I114+2,)</f>
        <v>#VALUE!</v>
      </c>
      <c r="Z114" s="658">
        <f>tab!$E$77</f>
        <v>0.62</v>
      </c>
      <c r="AA114" s="665" t="e">
        <f t="shared" si="117"/>
        <v>#VALUE!</v>
      </c>
      <c r="AB114" s="665" t="e">
        <f t="shared" si="118"/>
        <v>#VALUE!</v>
      </c>
      <c r="AC114" s="665" t="e">
        <f t="shared" si="119"/>
        <v>#VALUE!</v>
      </c>
      <c r="AD114" s="666" t="e">
        <f t="shared" si="120"/>
        <v>#VALUE!</v>
      </c>
      <c r="AE114" s="666">
        <f t="shared" si="121"/>
        <v>0</v>
      </c>
      <c r="AF114" s="616">
        <f>IF(H114&gt;8,tab!$D$79,tab!$D$81)</f>
        <v>0.5</v>
      </c>
      <c r="AG114" s="620">
        <f t="shared" si="122"/>
        <v>0</v>
      </c>
      <c r="AH114" s="621">
        <f t="shared" si="123"/>
        <v>0</v>
      </c>
    </row>
    <row r="115" spans="3:34" ht="12.75" customHeight="1" x14ac:dyDescent="0.2">
      <c r="C115" s="127"/>
      <c r="D115" s="129" t="str">
        <f t="shared" si="110"/>
        <v/>
      </c>
      <c r="E115" s="129" t="str">
        <f t="shared" si="124"/>
        <v/>
      </c>
      <c r="F115" s="128" t="str">
        <f t="shared" si="125"/>
        <v/>
      </c>
      <c r="G115" s="412"/>
      <c r="H115" s="409" t="str">
        <f t="shared" si="126"/>
        <v/>
      </c>
      <c r="I115" s="409" t="str">
        <f t="shared" si="111"/>
        <v/>
      </c>
      <c r="J115" s="410" t="str">
        <f t="shared" si="112"/>
        <v/>
      </c>
      <c r="K115" s="411"/>
      <c r="L115" s="637">
        <f t="shared" ref="L115:M115" si="130">IF(L83="",0,L83)</f>
        <v>0</v>
      </c>
      <c r="M115" s="637">
        <f t="shared" si="130"/>
        <v>0</v>
      </c>
      <c r="N115" s="659" t="str">
        <f t="shared" si="113"/>
        <v/>
      </c>
      <c r="O115" s="606"/>
      <c r="P115" s="660" t="str">
        <f t="shared" si="114"/>
        <v/>
      </c>
      <c r="Q115" s="132"/>
      <c r="R115" s="604" t="str">
        <f t="shared" si="128"/>
        <v/>
      </c>
      <c r="S115" s="604" t="str">
        <f t="shared" si="115"/>
        <v/>
      </c>
      <c r="T115" s="676" t="str">
        <f t="shared" si="116"/>
        <v/>
      </c>
      <c r="U115" s="440"/>
      <c r="V115" s="663"/>
      <c r="W115" s="662"/>
      <c r="X115" s="663"/>
      <c r="Y115" s="664" t="e">
        <f>VLOOKUP(H115,tab!$A$34:$V$74,I115+2,)</f>
        <v>#VALUE!</v>
      </c>
      <c r="Z115" s="658">
        <f>tab!$E$77</f>
        <v>0.62</v>
      </c>
      <c r="AA115" s="665" t="e">
        <f t="shared" si="117"/>
        <v>#VALUE!</v>
      </c>
      <c r="AB115" s="665" t="e">
        <f t="shared" si="118"/>
        <v>#VALUE!</v>
      </c>
      <c r="AC115" s="665" t="e">
        <f t="shared" si="119"/>
        <v>#VALUE!</v>
      </c>
      <c r="AD115" s="666" t="e">
        <f t="shared" si="120"/>
        <v>#VALUE!</v>
      </c>
      <c r="AE115" s="666">
        <f t="shared" si="121"/>
        <v>0</v>
      </c>
      <c r="AF115" s="616">
        <f>IF(H115&gt;8,tab!$D$79,tab!$D$81)</f>
        <v>0.5</v>
      </c>
      <c r="AG115" s="620">
        <f t="shared" si="122"/>
        <v>0</v>
      </c>
      <c r="AH115" s="621">
        <f t="shared" si="123"/>
        <v>0</v>
      </c>
    </row>
    <row r="116" spans="3:34" ht="12.75" customHeight="1" x14ac:dyDescent="0.2">
      <c r="C116" s="127"/>
      <c r="D116" s="129" t="str">
        <f t="shared" si="110"/>
        <v/>
      </c>
      <c r="E116" s="129" t="str">
        <f t="shared" si="124"/>
        <v/>
      </c>
      <c r="F116" s="128" t="str">
        <f t="shared" si="125"/>
        <v/>
      </c>
      <c r="G116" s="412"/>
      <c r="H116" s="409" t="str">
        <f t="shared" si="126"/>
        <v/>
      </c>
      <c r="I116" s="409" t="str">
        <f t="shared" si="111"/>
        <v/>
      </c>
      <c r="J116" s="410" t="str">
        <f t="shared" si="112"/>
        <v/>
      </c>
      <c r="K116" s="411"/>
      <c r="L116" s="637">
        <f t="shared" ref="L116:M116" si="131">IF(L84="",0,L84)</f>
        <v>0</v>
      </c>
      <c r="M116" s="637">
        <f t="shared" si="131"/>
        <v>0</v>
      </c>
      <c r="N116" s="659" t="str">
        <f t="shared" si="113"/>
        <v/>
      </c>
      <c r="O116" s="606"/>
      <c r="P116" s="660" t="str">
        <f t="shared" si="114"/>
        <v/>
      </c>
      <c r="Q116" s="132"/>
      <c r="R116" s="604" t="str">
        <f t="shared" si="128"/>
        <v/>
      </c>
      <c r="S116" s="604" t="str">
        <f t="shared" si="115"/>
        <v/>
      </c>
      <c r="T116" s="676" t="str">
        <f t="shared" si="116"/>
        <v/>
      </c>
      <c r="U116" s="440"/>
      <c r="V116" s="663"/>
      <c r="W116" s="662"/>
      <c r="X116" s="663"/>
      <c r="Y116" s="664" t="e">
        <f>VLOOKUP(H116,tab!$A$34:$V$74,I116+2,)</f>
        <v>#VALUE!</v>
      </c>
      <c r="Z116" s="658">
        <f>tab!$E$77</f>
        <v>0.62</v>
      </c>
      <c r="AA116" s="665" t="e">
        <f t="shared" si="117"/>
        <v>#VALUE!</v>
      </c>
      <c r="AB116" s="665" t="e">
        <f t="shared" si="118"/>
        <v>#VALUE!</v>
      </c>
      <c r="AC116" s="665" t="e">
        <f t="shared" si="119"/>
        <v>#VALUE!</v>
      </c>
      <c r="AD116" s="666" t="e">
        <f t="shared" si="120"/>
        <v>#VALUE!</v>
      </c>
      <c r="AE116" s="666">
        <f t="shared" si="121"/>
        <v>0</v>
      </c>
      <c r="AF116" s="616">
        <f>IF(H116&gt;8,tab!$D$79,tab!$D$81)</f>
        <v>0.5</v>
      </c>
      <c r="AG116" s="620">
        <f t="shared" si="122"/>
        <v>0</v>
      </c>
      <c r="AH116" s="621">
        <f t="shared" si="123"/>
        <v>0</v>
      </c>
    </row>
    <row r="117" spans="3:34" ht="12.75" customHeight="1" x14ac:dyDescent="0.2">
      <c r="C117" s="127"/>
      <c r="D117" s="129" t="str">
        <f t="shared" si="110"/>
        <v/>
      </c>
      <c r="E117" s="129" t="str">
        <f t="shared" si="124"/>
        <v/>
      </c>
      <c r="F117" s="128" t="str">
        <f t="shared" si="125"/>
        <v/>
      </c>
      <c r="G117" s="412"/>
      <c r="H117" s="409" t="str">
        <f t="shared" si="126"/>
        <v/>
      </c>
      <c r="I117" s="409" t="str">
        <f t="shared" si="111"/>
        <v/>
      </c>
      <c r="J117" s="410" t="str">
        <f t="shared" si="112"/>
        <v/>
      </c>
      <c r="K117" s="411"/>
      <c r="L117" s="637">
        <f t="shared" ref="L117:M117" si="132">IF(L85="",0,L85)</f>
        <v>0</v>
      </c>
      <c r="M117" s="637">
        <f t="shared" si="132"/>
        <v>0</v>
      </c>
      <c r="N117" s="659" t="str">
        <f t="shared" si="113"/>
        <v/>
      </c>
      <c r="O117" s="606"/>
      <c r="P117" s="660" t="str">
        <f t="shared" si="114"/>
        <v/>
      </c>
      <c r="Q117" s="132"/>
      <c r="R117" s="604" t="str">
        <f t="shared" si="128"/>
        <v/>
      </c>
      <c r="S117" s="604" t="str">
        <f t="shared" si="115"/>
        <v/>
      </c>
      <c r="T117" s="676" t="str">
        <f t="shared" si="116"/>
        <v/>
      </c>
      <c r="U117" s="440"/>
      <c r="V117" s="663"/>
      <c r="W117" s="662"/>
      <c r="X117" s="663"/>
      <c r="Y117" s="664" t="e">
        <f>VLOOKUP(H117,tab!$A$34:$V$74,I117+2,)</f>
        <v>#VALUE!</v>
      </c>
      <c r="Z117" s="658">
        <f>tab!$E$77</f>
        <v>0.62</v>
      </c>
      <c r="AA117" s="665" t="e">
        <f t="shared" si="117"/>
        <v>#VALUE!</v>
      </c>
      <c r="AB117" s="665" t="e">
        <f t="shared" si="118"/>
        <v>#VALUE!</v>
      </c>
      <c r="AC117" s="665" t="e">
        <f t="shared" si="119"/>
        <v>#VALUE!</v>
      </c>
      <c r="AD117" s="666" t="e">
        <f t="shared" si="120"/>
        <v>#VALUE!</v>
      </c>
      <c r="AE117" s="666">
        <f t="shared" si="121"/>
        <v>0</v>
      </c>
      <c r="AF117" s="616">
        <f>IF(H117&gt;8,tab!$D$79,tab!$D$81)</f>
        <v>0.5</v>
      </c>
      <c r="AG117" s="620">
        <f t="shared" si="122"/>
        <v>0</v>
      </c>
      <c r="AH117" s="621">
        <f t="shared" si="123"/>
        <v>0</v>
      </c>
    </row>
    <row r="118" spans="3:34" ht="12.75" customHeight="1" x14ac:dyDescent="0.2">
      <c r="C118" s="127"/>
      <c r="D118" s="129" t="str">
        <f t="shared" si="110"/>
        <v/>
      </c>
      <c r="E118" s="129" t="str">
        <f t="shared" si="124"/>
        <v/>
      </c>
      <c r="F118" s="128" t="str">
        <f t="shared" si="125"/>
        <v/>
      </c>
      <c r="G118" s="412"/>
      <c r="H118" s="409" t="str">
        <f t="shared" si="126"/>
        <v/>
      </c>
      <c r="I118" s="409" t="str">
        <f t="shared" si="111"/>
        <v/>
      </c>
      <c r="J118" s="410" t="str">
        <f t="shared" si="112"/>
        <v/>
      </c>
      <c r="K118" s="411"/>
      <c r="L118" s="637">
        <f t="shared" ref="L118:M118" si="133">IF(L86="",0,L86)</f>
        <v>0</v>
      </c>
      <c r="M118" s="637">
        <f t="shared" si="133"/>
        <v>0</v>
      </c>
      <c r="N118" s="659" t="str">
        <f t="shared" si="113"/>
        <v/>
      </c>
      <c r="O118" s="606"/>
      <c r="P118" s="660" t="str">
        <f t="shared" si="114"/>
        <v/>
      </c>
      <c r="Q118" s="132"/>
      <c r="R118" s="604" t="str">
        <f t="shared" si="128"/>
        <v/>
      </c>
      <c r="S118" s="604" t="str">
        <f t="shared" si="115"/>
        <v/>
      </c>
      <c r="T118" s="676" t="str">
        <f t="shared" si="116"/>
        <v/>
      </c>
      <c r="U118" s="440"/>
      <c r="V118" s="663"/>
      <c r="W118" s="662"/>
      <c r="X118" s="663"/>
      <c r="Y118" s="664" t="e">
        <f>VLOOKUP(H118,tab!$A$34:$V$74,I118+2,)</f>
        <v>#VALUE!</v>
      </c>
      <c r="Z118" s="658">
        <f>tab!$E$77</f>
        <v>0.62</v>
      </c>
      <c r="AA118" s="665" t="e">
        <f t="shared" si="117"/>
        <v>#VALUE!</v>
      </c>
      <c r="AB118" s="665" t="e">
        <f t="shared" si="118"/>
        <v>#VALUE!</v>
      </c>
      <c r="AC118" s="665" t="e">
        <f t="shared" si="119"/>
        <v>#VALUE!</v>
      </c>
      <c r="AD118" s="666" t="e">
        <f t="shared" si="120"/>
        <v>#VALUE!</v>
      </c>
      <c r="AE118" s="666">
        <f t="shared" si="121"/>
        <v>0</v>
      </c>
      <c r="AF118" s="616">
        <f>IF(H118&gt;8,tab!$D$79,tab!$D$81)</f>
        <v>0.5</v>
      </c>
      <c r="AG118" s="620">
        <f t="shared" si="122"/>
        <v>0</v>
      </c>
      <c r="AH118" s="621">
        <f t="shared" si="123"/>
        <v>0</v>
      </c>
    </row>
    <row r="119" spans="3:34" ht="12.75" customHeight="1" x14ac:dyDescent="0.2">
      <c r="C119" s="127"/>
      <c r="D119" s="129" t="str">
        <f t="shared" si="110"/>
        <v/>
      </c>
      <c r="E119" s="129" t="str">
        <f t="shared" si="124"/>
        <v/>
      </c>
      <c r="F119" s="128" t="str">
        <f t="shared" si="125"/>
        <v/>
      </c>
      <c r="G119" s="412"/>
      <c r="H119" s="409" t="str">
        <f t="shared" si="126"/>
        <v/>
      </c>
      <c r="I119" s="409" t="str">
        <f t="shared" si="111"/>
        <v/>
      </c>
      <c r="J119" s="410" t="str">
        <f t="shared" si="112"/>
        <v/>
      </c>
      <c r="K119" s="411"/>
      <c r="L119" s="637">
        <f t="shared" ref="L119:M119" si="134">IF(L87="",0,L87)</f>
        <v>0</v>
      </c>
      <c r="M119" s="637">
        <f t="shared" si="134"/>
        <v>0</v>
      </c>
      <c r="N119" s="659" t="str">
        <f t="shared" si="113"/>
        <v/>
      </c>
      <c r="O119" s="606"/>
      <c r="P119" s="660" t="str">
        <f t="shared" si="114"/>
        <v/>
      </c>
      <c r="Q119" s="132"/>
      <c r="R119" s="604" t="str">
        <f t="shared" si="128"/>
        <v/>
      </c>
      <c r="S119" s="604" t="str">
        <f t="shared" si="115"/>
        <v/>
      </c>
      <c r="T119" s="676" t="str">
        <f t="shared" si="116"/>
        <v/>
      </c>
      <c r="U119" s="440"/>
      <c r="V119" s="663"/>
      <c r="W119" s="662"/>
      <c r="X119" s="663"/>
      <c r="Y119" s="664" t="e">
        <f>VLOOKUP(H119,tab!$A$34:$V$74,I119+2,)</f>
        <v>#VALUE!</v>
      </c>
      <c r="Z119" s="658">
        <f>tab!$E$77</f>
        <v>0.62</v>
      </c>
      <c r="AA119" s="665" t="e">
        <f t="shared" si="117"/>
        <v>#VALUE!</v>
      </c>
      <c r="AB119" s="665" t="e">
        <f t="shared" si="118"/>
        <v>#VALUE!</v>
      </c>
      <c r="AC119" s="665" t="e">
        <f t="shared" si="119"/>
        <v>#VALUE!</v>
      </c>
      <c r="AD119" s="666" t="e">
        <f t="shared" si="120"/>
        <v>#VALUE!</v>
      </c>
      <c r="AE119" s="666">
        <f t="shared" si="121"/>
        <v>0</v>
      </c>
      <c r="AF119" s="616">
        <f>IF(H119&gt;8,tab!$D$79,tab!$D$81)</f>
        <v>0.5</v>
      </c>
      <c r="AG119" s="620">
        <f t="shared" si="122"/>
        <v>0</v>
      </c>
      <c r="AH119" s="621">
        <f t="shared" si="123"/>
        <v>0</v>
      </c>
    </row>
    <row r="120" spans="3:34" ht="12.75" customHeight="1" x14ac:dyDescent="0.2">
      <c r="C120" s="127"/>
      <c r="D120" s="129" t="str">
        <f t="shared" si="110"/>
        <v/>
      </c>
      <c r="E120" s="129" t="str">
        <f t="shared" si="124"/>
        <v/>
      </c>
      <c r="F120" s="128" t="str">
        <f t="shared" si="125"/>
        <v/>
      </c>
      <c r="G120" s="412"/>
      <c r="H120" s="409" t="str">
        <f t="shared" si="126"/>
        <v/>
      </c>
      <c r="I120" s="409" t="str">
        <f t="shared" si="111"/>
        <v/>
      </c>
      <c r="J120" s="410" t="str">
        <f t="shared" si="112"/>
        <v/>
      </c>
      <c r="K120" s="411"/>
      <c r="L120" s="637">
        <f t="shared" ref="L120:M120" si="135">IF(L88="",0,L88)</f>
        <v>0</v>
      </c>
      <c r="M120" s="637">
        <f t="shared" si="135"/>
        <v>0</v>
      </c>
      <c r="N120" s="659" t="str">
        <f t="shared" si="113"/>
        <v/>
      </c>
      <c r="O120" s="606"/>
      <c r="P120" s="660" t="str">
        <f t="shared" si="114"/>
        <v/>
      </c>
      <c r="Q120" s="132"/>
      <c r="R120" s="604" t="str">
        <f t="shared" si="128"/>
        <v/>
      </c>
      <c r="S120" s="604" t="str">
        <f t="shared" si="115"/>
        <v/>
      </c>
      <c r="T120" s="676" t="str">
        <f t="shared" si="116"/>
        <v/>
      </c>
      <c r="U120" s="440"/>
      <c r="V120" s="663"/>
      <c r="W120" s="662"/>
      <c r="X120" s="663"/>
      <c r="Y120" s="664" t="e">
        <f>VLOOKUP(H120,tab!$A$34:$V$74,I120+2,)</f>
        <v>#VALUE!</v>
      </c>
      <c r="Z120" s="658">
        <f>tab!$E$77</f>
        <v>0.62</v>
      </c>
      <c r="AA120" s="665" t="e">
        <f t="shared" si="117"/>
        <v>#VALUE!</v>
      </c>
      <c r="AB120" s="665" t="e">
        <f t="shared" si="118"/>
        <v>#VALUE!</v>
      </c>
      <c r="AC120" s="665" t="e">
        <f t="shared" si="119"/>
        <v>#VALUE!</v>
      </c>
      <c r="AD120" s="666" t="e">
        <f t="shared" si="120"/>
        <v>#VALUE!</v>
      </c>
      <c r="AE120" s="666">
        <f t="shared" si="121"/>
        <v>0</v>
      </c>
      <c r="AF120" s="616">
        <f>IF(H120&gt;8,tab!$D$79,tab!$D$81)</f>
        <v>0.5</v>
      </c>
      <c r="AG120" s="620">
        <f t="shared" si="122"/>
        <v>0</v>
      </c>
      <c r="AH120" s="621">
        <f t="shared" si="123"/>
        <v>0</v>
      </c>
    </row>
    <row r="121" spans="3:34" ht="12.75" customHeight="1" x14ac:dyDescent="0.2">
      <c r="C121" s="127"/>
      <c r="D121" s="129" t="str">
        <f t="shared" si="110"/>
        <v/>
      </c>
      <c r="E121" s="129" t="str">
        <f t="shared" si="124"/>
        <v/>
      </c>
      <c r="F121" s="128" t="str">
        <f t="shared" si="125"/>
        <v/>
      </c>
      <c r="G121" s="412"/>
      <c r="H121" s="409" t="str">
        <f t="shared" si="126"/>
        <v/>
      </c>
      <c r="I121" s="409" t="str">
        <f t="shared" si="111"/>
        <v/>
      </c>
      <c r="J121" s="410" t="str">
        <f t="shared" si="112"/>
        <v/>
      </c>
      <c r="K121" s="411"/>
      <c r="L121" s="637">
        <f t="shared" ref="L121:M121" si="136">IF(L89="",0,L89)</f>
        <v>0</v>
      </c>
      <c r="M121" s="637">
        <f t="shared" si="136"/>
        <v>0</v>
      </c>
      <c r="N121" s="659" t="str">
        <f t="shared" si="113"/>
        <v/>
      </c>
      <c r="O121" s="606"/>
      <c r="P121" s="660" t="str">
        <f t="shared" si="114"/>
        <v/>
      </c>
      <c r="Q121" s="132"/>
      <c r="R121" s="604" t="str">
        <f t="shared" si="128"/>
        <v/>
      </c>
      <c r="S121" s="604" t="str">
        <f t="shared" si="115"/>
        <v/>
      </c>
      <c r="T121" s="676" t="str">
        <f t="shared" si="116"/>
        <v/>
      </c>
      <c r="U121" s="440"/>
      <c r="V121" s="663"/>
      <c r="W121" s="662"/>
      <c r="X121" s="663"/>
      <c r="Y121" s="664" t="e">
        <f>VLOOKUP(H121,tab!$A$34:$V$74,I121+2,)</f>
        <v>#VALUE!</v>
      </c>
      <c r="Z121" s="658">
        <f>tab!$E$77</f>
        <v>0.62</v>
      </c>
      <c r="AA121" s="665" t="e">
        <f t="shared" si="117"/>
        <v>#VALUE!</v>
      </c>
      <c r="AB121" s="665" t="e">
        <f t="shared" si="118"/>
        <v>#VALUE!</v>
      </c>
      <c r="AC121" s="665" t="e">
        <f t="shared" si="119"/>
        <v>#VALUE!</v>
      </c>
      <c r="AD121" s="666" t="e">
        <f t="shared" si="120"/>
        <v>#VALUE!</v>
      </c>
      <c r="AE121" s="666">
        <f t="shared" si="121"/>
        <v>0</v>
      </c>
      <c r="AF121" s="616">
        <f>IF(H121&gt;8,tab!$D$79,tab!$D$81)</f>
        <v>0.5</v>
      </c>
      <c r="AG121" s="620">
        <f t="shared" si="122"/>
        <v>0</v>
      </c>
      <c r="AH121" s="621">
        <f t="shared" si="123"/>
        <v>0</v>
      </c>
    </row>
    <row r="122" spans="3:34" ht="12.75" customHeight="1" x14ac:dyDescent="0.2">
      <c r="C122" s="127"/>
      <c r="D122" s="129" t="str">
        <f t="shared" si="110"/>
        <v/>
      </c>
      <c r="E122" s="129" t="str">
        <f t="shared" si="124"/>
        <v/>
      </c>
      <c r="F122" s="128" t="str">
        <f t="shared" si="125"/>
        <v/>
      </c>
      <c r="G122" s="412"/>
      <c r="H122" s="409" t="str">
        <f t="shared" si="126"/>
        <v/>
      </c>
      <c r="I122" s="409" t="str">
        <f t="shared" si="111"/>
        <v/>
      </c>
      <c r="J122" s="410" t="str">
        <f t="shared" si="112"/>
        <v/>
      </c>
      <c r="K122" s="411"/>
      <c r="L122" s="637">
        <f t="shared" ref="L122:M122" si="137">IF(L90="",0,L90)</f>
        <v>0</v>
      </c>
      <c r="M122" s="637">
        <f t="shared" si="137"/>
        <v>0</v>
      </c>
      <c r="N122" s="659" t="str">
        <f t="shared" si="113"/>
        <v/>
      </c>
      <c r="O122" s="606"/>
      <c r="P122" s="660" t="str">
        <f t="shared" si="114"/>
        <v/>
      </c>
      <c r="Q122" s="132"/>
      <c r="R122" s="604" t="str">
        <f t="shared" si="128"/>
        <v/>
      </c>
      <c r="S122" s="604" t="str">
        <f t="shared" si="115"/>
        <v/>
      </c>
      <c r="T122" s="676" t="str">
        <f t="shared" si="116"/>
        <v/>
      </c>
      <c r="U122" s="440"/>
      <c r="V122" s="663"/>
      <c r="W122" s="662"/>
      <c r="X122" s="663"/>
      <c r="Y122" s="664" t="e">
        <f>VLOOKUP(H122,tab!$A$34:$V$74,I122+2,)</f>
        <v>#VALUE!</v>
      </c>
      <c r="Z122" s="658">
        <f>tab!$E$77</f>
        <v>0.62</v>
      </c>
      <c r="AA122" s="665" t="e">
        <f t="shared" si="117"/>
        <v>#VALUE!</v>
      </c>
      <c r="AB122" s="665" t="e">
        <f t="shared" si="118"/>
        <v>#VALUE!</v>
      </c>
      <c r="AC122" s="665" t="e">
        <f t="shared" si="119"/>
        <v>#VALUE!</v>
      </c>
      <c r="AD122" s="666" t="e">
        <f t="shared" si="120"/>
        <v>#VALUE!</v>
      </c>
      <c r="AE122" s="666">
        <f t="shared" si="121"/>
        <v>0</v>
      </c>
      <c r="AF122" s="616">
        <f>IF(H122&gt;8,tab!$D$79,tab!$D$81)</f>
        <v>0.5</v>
      </c>
      <c r="AG122" s="620">
        <f t="shared" si="122"/>
        <v>0</v>
      </c>
      <c r="AH122" s="621">
        <f t="shared" si="123"/>
        <v>0</v>
      </c>
    </row>
    <row r="123" spans="3:34" ht="12.75" customHeight="1" x14ac:dyDescent="0.2">
      <c r="C123" s="127"/>
      <c r="D123" s="129" t="str">
        <f t="shared" si="110"/>
        <v/>
      </c>
      <c r="E123" s="129" t="str">
        <f t="shared" si="124"/>
        <v/>
      </c>
      <c r="F123" s="128" t="str">
        <f t="shared" si="125"/>
        <v/>
      </c>
      <c r="G123" s="412"/>
      <c r="H123" s="409" t="str">
        <f t="shared" si="126"/>
        <v/>
      </c>
      <c r="I123" s="409" t="str">
        <f t="shared" si="111"/>
        <v/>
      </c>
      <c r="J123" s="410" t="str">
        <f t="shared" si="112"/>
        <v/>
      </c>
      <c r="K123" s="411"/>
      <c r="L123" s="637">
        <f t="shared" ref="L123:M123" si="138">IF(L91="",0,L91)</f>
        <v>0</v>
      </c>
      <c r="M123" s="637">
        <f t="shared" si="138"/>
        <v>0</v>
      </c>
      <c r="N123" s="659" t="str">
        <f t="shared" si="113"/>
        <v/>
      </c>
      <c r="O123" s="606"/>
      <c r="P123" s="660" t="str">
        <f t="shared" si="114"/>
        <v/>
      </c>
      <c r="Q123" s="132"/>
      <c r="R123" s="604" t="str">
        <f t="shared" si="128"/>
        <v/>
      </c>
      <c r="S123" s="604" t="str">
        <f t="shared" si="115"/>
        <v/>
      </c>
      <c r="T123" s="676" t="str">
        <f t="shared" si="116"/>
        <v/>
      </c>
      <c r="U123" s="440"/>
      <c r="V123" s="663"/>
      <c r="W123" s="662"/>
      <c r="X123" s="663"/>
      <c r="Y123" s="664" t="e">
        <f>VLOOKUP(H123,tab!$A$34:$V$74,I123+2,)</f>
        <v>#VALUE!</v>
      </c>
      <c r="Z123" s="658">
        <f>tab!$E$77</f>
        <v>0.62</v>
      </c>
      <c r="AA123" s="665" t="e">
        <f t="shared" si="117"/>
        <v>#VALUE!</v>
      </c>
      <c r="AB123" s="665" t="e">
        <f t="shared" si="118"/>
        <v>#VALUE!</v>
      </c>
      <c r="AC123" s="665" t="e">
        <f t="shared" si="119"/>
        <v>#VALUE!</v>
      </c>
      <c r="AD123" s="666" t="e">
        <f t="shared" si="120"/>
        <v>#VALUE!</v>
      </c>
      <c r="AE123" s="666">
        <f t="shared" si="121"/>
        <v>0</v>
      </c>
      <c r="AF123" s="616">
        <f>IF(H123&gt;8,tab!$D$79,tab!$D$81)</f>
        <v>0.5</v>
      </c>
      <c r="AG123" s="620">
        <f t="shared" si="122"/>
        <v>0</v>
      </c>
      <c r="AH123" s="621">
        <f t="shared" si="123"/>
        <v>0</v>
      </c>
    </row>
    <row r="124" spans="3:34" ht="12.75" customHeight="1" x14ac:dyDescent="0.2">
      <c r="C124" s="127"/>
      <c r="D124" s="129" t="str">
        <f t="shared" si="110"/>
        <v/>
      </c>
      <c r="E124" s="129" t="str">
        <f t="shared" si="124"/>
        <v/>
      </c>
      <c r="F124" s="128" t="str">
        <f t="shared" si="125"/>
        <v/>
      </c>
      <c r="G124" s="412"/>
      <c r="H124" s="409" t="str">
        <f t="shared" si="126"/>
        <v/>
      </c>
      <c r="I124" s="409" t="str">
        <f t="shared" si="111"/>
        <v/>
      </c>
      <c r="J124" s="410" t="str">
        <f t="shared" si="112"/>
        <v/>
      </c>
      <c r="K124" s="411"/>
      <c r="L124" s="637">
        <f t="shared" ref="L124:M124" si="139">IF(L92="",0,L92)</f>
        <v>0</v>
      </c>
      <c r="M124" s="637">
        <f t="shared" si="139"/>
        <v>0</v>
      </c>
      <c r="N124" s="659" t="str">
        <f t="shared" si="113"/>
        <v/>
      </c>
      <c r="O124" s="606"/>
      <c r="P124" s="660" t="str">
        <f t="shared" si="114"/>
        <v/>
      </c>
      <c r="Q124" s="132"/>
      <c r="R124" s="604" t="str">
        <f t="shared" si="128"/>
        <v/>
      </c>
      <c r="S124" s="604" t="str">
        <f t="shared" si="115"/>
        <v/>
      </c>
      <c r="T124" s="676" t="str">
        <f t="shared" si="116"/>
        <v/>
      </c>
      <c r="U124" s="440"/>
      <c r="V124" s="663"/>
      <c r="W124" s="662"/>
      <c r="X124" s="663"/>
      <c r="Y124" s="664" t="e">
        <f>VLOOKUP(H124,tab!$A$34:$V$74,I124+2,)</f>
        <v>#VALUE!</v>
      </c>
      <c r="Z124" s="658">
        <f>tab!$E$77</f>
        <v>0.62</v>
      </c>
      <c r="AA124" s="665" t="e">
        <f t="shared" si="117"/>
        <v>#VALUE!</v>
      </c>
      <c r="AB124" s="665" t="e">
        <f t="shared" si="118"/>
        <v>#VALUE!</v>
      </c>
      <c r="AC124" s="665" t="e">
        <f t="shared" si="119"/>
        <v>#VALUE!</v>
      </c>
      <c r="AD124" s="666" t="e">
        <f t="shared" si="120"/>
        <v>#VALUE!</v>
      </c>
      <c r="AE124" s="666">
        <f t="shared" si="121"/>
        <v>0</v>
      </c>
      <c r="AF124" s="616">
        <f>IF(H124&gt;8,tab!$D$79,tab!$D$81)</f>
        <v>0.5</v>
      </c>
      <c r="AG124" s="620">
        <f t="shared" si="122"/>
        <v>0</v>
      </c>
      <c r="AH124" s="621">
        <f t="shared" si="123"/>
        <v>0</v>
      </c>
    </row>
    <row r="125" spans="3:34" ht="12.75" customHeight="1" x14ac:dyDescent="0.2">
      <c r="C125" s="127"/>
      <c r="D125" s="129" t="str">
        <f t="shared" si="110"/>
        <v/>
      </c>
      <c r="E125" s="129" t="str">
        <f t="shared" si="124"/>
        <v/>
      </c>
      <c r="F125" s="128" t="str">
        <f t="shared" si="125"/>
        <v/>
      </c>
      <c r="G125" s="412"/>
      <c r="H125" s="409" t="str">
        <f t="shared" si="126"/>
        <v/>
      </c>
      <c r="I125" s="409" t="str">
        <f t="shared" si="111"/>
        <v/>
      </c>
      <c r="J125" s="410" t="str">
        <f t="shared" si="112"/>
        <v/>
      </c>
      <c r="K125" s="411"/>
      <c r="L125" s="637">
        <f t="shared" ref="L125:M125" si="140">IF(L93="",0,L93)</f>
        <v>0</v>
      </c>
      <c r="M125" s="637">
        <f t="shared" si="140"/>
        <v>0</v>
      </c>
      <c r="N125" s="659" t="str">
        <f t="shared" si="113"/>
        <v/>
      </c>
      <c r="O125" s="606"/>
      <c r="P125" s="660" t="str">
        <f t="shared" si="114"/>
        <v/>
      </c>
      <c r="Q125" s="132"/>
      <c r="R125" s="604" t="str">
        <f t="shared" si="128"/>
        <v/>
      </c>
      <c r="S125" s="604" t="str">
        <f t="shared" si="115"/>
        <v/>
      </c>
      <c r="T125" s="676" t="str">
        <f t="shared" si="116"/>
        <v/>
      </c>
      <c r="U125" s="440"/>
      <c r="V125" s="663"/>
      <c r="W125" s="662"/>
      <c r="X125" s="663"/>
      <c r="Y125" s="664" t="e">
        <f>VLOOKUP(H125,tab!$A$34:$V$74,I125+2,)</f>
        <v>#VALUE!</v>
      </c>
      <c r="Z125" s="658">
        <f>tab!$E$77</f>
        <v>0.62</v>
      </c>
      <c r="AA125" s="665" t="e">
        <f t="shared" si="117"/>
        <v>#VALUE!</v>
      </c>
      <c r="AB125" s="665" t="e">
        <f t="shared" si="118"/>
        <v>#VALUE!</v>
      </c>
      <c r="AC125" s="665" t="e">
        <f t="shared" si="119"/>
        <v>#VALUE!</v>
      </c>
      <c r="AD125" s="666" t="e">
        <f t="shared" si="120"/>
        <v>#VALUE!</v>
      </c>
      <c r="AE125" s="666">
        <f t="shared" si="121"/>
        <v>0</v>
      </c>
      <c r="AF125" s="616">
        <f>IF(H125&gt;8,tab!$D$79,tab!$D$81)</f>
        <v>0.5</v>
      </c>
      <c r="AG125" s="620">
        <f t="shared" si="122"/>
        <v>0</v>
      </c>
      <c r="AH125" s="621">
        <f t="shared" si="123"/>
        <v>0</v>
      </c>
    </row>
    <row r="126" spans="3:34" ht="12.75" customHeight="1" x14ac:dyDescent="0.2">
      <c r="C126" s="127"/>
      <c r="D126" s="129" t="str">
        <f t="shared" si="110"/>
        <v/>
      </c>
      <c r="E126" s="129" t="str">
        <f t="shared" si="124"/>
        <v/>
      </c>
      <c r="F126" s="128" t="str">
        <f t="shared" si="125"/>
        <v/>
      </c>
      <c r="G126" s="412"/>
      <c r="H126" s="409" t="str">
        <f t="shared" si="126"/>
        <v/>
      </c>
      <c r="I126" s="409" t="str">
        <f t="shared" si="111"/>
        <v/>
      </c>
      <c r="J126" s="410" t="str">
        <f t="shared" si="112"/>
        <v/>
      </c>
      <c r="K126" s="411"/>
      <c r="L126" s="637">
        <f t="shared" ref="L126:M126" si="141">IF(L94="",0,L94)</f>
        <v>0</v>
      </c>
      <c r="M126" s="637">
        <f t="shared" si="141"/>
        <v>0</v>
      </c>
      <c r="N126" s="659" t="str">
        <f t="shared" si="113"/>
        <v/>
      </c>
      <c r="O126" s="606"/>
      <c r="P126" s="660" t="str">
        <f t="shared" si="114"/>
        <v/>
      </c>
      <c r="Q126" s="132"/>
      <c r="R126" s="604" t="str">
        <f t="shared" si="128"/>
        <v/>
      </c>
      <c r="S126" s="604" t="str">
        <f t="shared" si="115"/>
        <v/>
      </c>
      <c r="T126" s="676" t="str">
        <f t="shared" si="116"/>
        <v/>
      </c>
      <c r="U126" s="440"/>
      <c r="V126" s="663"/>
      <c r="W126" s="662"/>
      <c r="X126" s="663"/>
      <c r="Y126" s="664" t="e">
        <f>VLOOKUP(H126,tab!$A$34:$V$74,I126+2,)</f>
        <v>#VALUE!</v>
      </c>
      <c r="Z126" s="658">
        <f>tab!$E$77</f>
        <v>0.62</v>
      </c>
      <c r="AA126" s="665" t="e">
        <f t="shared" si="117"/>
        <v>#VALUE!</v>
      </c>
      <c r="AB126" s="665" t="e">
        <f t="shared" si="118"/>
        <v>#VALUE!</v>
      </c>
      <c r="AC126" s="665" t="e">
        <f t="shared" si="119"/>
        <v>#VALUE!</v>
      </c>
      <c r="AD126" s="666" t="e">
        <f t="shared" si="120"/>
        <v>#VALUE!</v>
      </c>
      <c r="AE126" s="666">
        <f t="shared" si="121"/>
        <v>0</v>
      </c>
      <c r="AF126" s="616">
        <f>IF(H126&gt;8,tab!$D$79,tab!$D$81)</f>
        <v>0.5</v>
      </c>
      <c r="AG126" s="620">
        <f t="shared" si="122"/>
        <v>0</v>
      </c>
      <c r="AH126" s="621">
        <f t="shared" si="123"/>
        <v>0</v>
      </c>
    </row>
    <row r="127" spans="3:34" ht="12.75" customHeight="1" x14ac:dyDescent="0.2">
      <c r="C127" s="127"/>
      <c r="D127" s="129" t="str">
        <f t="shared" si="110"/>
        <v/>
      </c>
      <c r="E127" s="129" t="str">
        <f t="shared" si="124"/>
        <v/>
      </c>
      <c r="F127" s="128" t="str">
        <f t="shared" si="125"/>
        <v/>
      </c>
      <c r="G127" s="412"/>
      <c r="H127" s="409" t="str">
        <f t="shared" si="126"/>
        <v/>
      </c>
      <c r="I127" s="409" t="str">
        <f t="shared" si="111"/>
        <v/>
      </c>
      <c r="J127" s="410" t="str">
        <f t="shared" si="112"/>
        <v/>
      </c>
      <c r="K127" s="411"/>
      <c r="L127" s="637">
        <f t="shared" ref="L127:M127" si="142">IF(L95="",0,L95)</f>
        <v>0</v>
      </c>
      <c r="M127" s="637">
        <f t="shared" si="142"/>
        <v>0</v>
      </c>
      <c r="N127" s="659" t="str">
        <f t="shared" si="113"/>
        <v/>
      </c>
      <c r="O127" s="606"/>
      <c r="P127" s="660" t="str">
        <f t="shared" si="114"/>
        <v/>
      </c>
      <c r="Q127" s="132"/>
      <c r="R127" s="604" t="str">
        <f t="shared" si="128"/>
        <v/>
      </c>
      <c r="S127" s="604" t="str">
        <f t="shared" si="115"/>
        <v/>
      </c>
      <c r="T127" s="676" t="str">
        <f t="shared" si="116"/>
        <v/>
      </c>
      <c r="U127" s="440"/>
      <c r="V127" s="663"/>
      <c r="W127" s="662"/>
      <c r="X127" s="663"/>
      <c r="Y127" s="664" t="e">
        <f>VLOOKUP(H127,tab!$A$34:$V$74,I127+2,)</f>
        <v>#VALUE!</v>
      </c>
      <c r="Z127" s="658">
        <f>tab!$E$77</f>
        <v>0.62</v>
      </c>
      <c r="AA127" s="665" t="e">
        <f t="shared" si="117"/>
        <v>#VALUE!</v>
      </c>
      <c r="AB127" s="665" t="e">
        <f t="shared" si="118"/>
        <v>#VALUE!</v>
      </c>
      <c r="AC127" s="665" t="e">
        <f t="shared" si="119"/>
        <v>#VALUE!</v>
      </c>
      <c r="AD127" s="666" t="e">
        <f t="shared" si="120"/>
        <v>#VALUE!</v>
      </c>
      <c r="AE127" s="666">
        <f t="shared" si="121"/>
        <v>0</v>
      </c>
      <c r="AF127" s="616">
        <f>IF(H127&gt;8,tab!$D$79,tab!$D$81)</f>
        <v>0.5</v>
      </c>
      <c r="AG127" s="620">
        <f t="shared" si="122"/>
        <v>0</v>
      </c>
      <c r="AH127" s="621">
        <f t="shared" si="123"/>
        <v>0</v>
      </c>
    </row>
    <row r="128" spans="3:34" ht="12.75" customHeight="1" x14ac:dyDescent="0.2">
      <c r="C128" s="127"/>
      <c r="D128" s="129" t="str">
        <f t="shared" si="110"/>
        <v/>
      </c>
      <c r="E128" s="129" t="str">
        <f t="shared" si="124"/>
        <v/>
      </c>
      <c r="F128" s="128" t="str">
        <f t="shared" si="125"/>
        <v/>
      </c>
      <c r="G128" s="412"/>
      <c r="H128" s="409" t="str">
        <f t="shared" si="126"/>
        <v/>
      </c>
      <c r="I128" s="409" t="str">
        <f t="shared" si="111"/>
        <v/>
      </c>
      <c r="J128" s="410" t="str">
        <f t="shared" si="112"/>
        <v/>
      </c>
      <c r="K128" s="411"/>
      <c r="L128" s="637">
        <f t="shared" ref="L128:M128" si="143">IF(L96="",0,L96)</f>
        <v>0</v>
      </c>
      <c r="M128" s="637">
        <f t="shared" si="143"/>
        <v>0</v>
      </c>
      <c r="N128" s="659" t="str">
        <f t="shared" si="113"/>
        <v/>
      </c>
      <c r="O128" s="606"/>
      <c r="P128" s="660" t="str">
        <f t="shared" si="114"/>
        <v/>
      </c>
      <c r="Q128" s="132"/>
      <c r="R128" s="604" t="str">
        <f t="shared" si="128"/>
        <v/>
      </c>
      <c r="S128" s="604" t="str">
        <f t="shared" si="115"/>
        <v/>
      </c>
      <c r="T128" s="676" t="str">
        <f t="shared" si="116"/>
        <v/>
      </c>
      <c r="U128" s="440"/>
      <c r="V128" s="663"/>
      <c r="W128" s="662"/>
      <c r="X128" s="663"/>
      <c r="Y128" s="664" t="e">
        <f>VLOOKUP(H128,tab!$A$34:$V$74,I128+2,)</f>
        <v>#VALUE!</v>
      </c>
      <c r="Z128" s="658">
        <f>tab!$E$77</f>
        <v>0.62</v>
      </c>
      <c r="AA128" s="665" t="e">
        <f t="shared" si="117"/>
        <v>#VALUE!</v>
      </c>
      <c r="AB128" s="665" t="e">
        <f t="shared" si="118"/>
        <v>#VALUE!</v>
      </c>
      <c r="AC128" s="665" t="e">
        <f t="shared" si="119"/>
        <v>#VALUE!</v>
      </c>
      <c r="AD128" s="666" t="e">
        <f t="shared" si="120"/>
        <v>#VALUE!</v>
      </c>
      <c r="AE128" s="666">
        <f t="shared" si="121"/>
        <v>0</v>
      </c>
      <c r="AF128" s="616">
        <f>IF(H128&gt;8,tab!$D$79,tab!$D$81)</f>
        <v>0.5</v>
      </c>
      <c r="AG128" s="620">
        <f t="shared" si="122"/>
        <v>0</v>
      </c>
      <c r="AH128" s="621">
        <f t="shared" si="123"/>
        <v>0</v>
      </c>
    </row>
    <row r="129" spans="3:38" ht="12.75" customHeight="1" x14ac:dyDescent="0.2">
      <c r="C129" s="127"/>
      <c r="D129" s="129" t="str">
        <f t="shared" si="110"/>
        <v/>
      </c>
      <c r="E129" s="129" t="str">
        <f t="shared" si="124"/>
        <v/>
      </c>
      <c r="F129" s="128" t="str">
        <f t="shared" si="125"/>
        <v/>
      </c>
      <c r="G129" s="412"/>
      <c r="H129" s="409" t="str">
        <f t="shared" si="126"/>
        <v/>
      </c>
      <c r="I129" s="409" t="str">
        <f t="shared" si="111"/>
        <v/>
      </c>
      <c r="J129" s="410" t="str">
        <f t="shared" si="112"/>
        <v/>
      </c>
      <c r="K129" s="411"/>
      <c r="L129" s="637">
        <f t="shared" ref="L129:M129" si="144">IF(L97="",0,L97)</f>
        <v>0</v>
      </c>
      <c r="M129" s="637">
        <f t="shared" si="144"/>
        <v>0</v>
      </c>
      <c r="N129" s="659" t="str">
        <f t="shared" si="113"/>
        <v/>
      </c>
      <c r="O129" s="606"/>
      <c r="P129" s="660" t="str">
        <f t="shared" si="114"/>
        <v/>
      </c>
      <c r="Q129" s="132"/>
      <c r="R129" s="604" t="str">
        <f t="shared" si="128"/>
        <v/>
      </c>
      <c r="S129" s="604" t="str">
        <f t="shared" si="115"/>
        <v/>
      </c>
      <c r="T129" s="676" t="str">
        <f t="shared" si="116"/>
        <v/>
      </c>
      <c r="U129" s="440"/>
      <c r="V129" s="663"/>
      <c r="W129" s="662"/>
      <c r="X129" s="663"/>
      <c r="Y129" s="664" t="e">
        <f>VLOOKUP(H129,tab!$A$34:$V$74,I129+2,)</f>
        <v>#VALUE!</v>
      </c>
      <c r="Z129" s="658">
        <f>tab!$E$77</f>
        <v>0.62</v>
      </c>
      <c r="AA129" s="665" t="e">
        <f t="shared" si="117"/>
        <v>#VALUE!</v>
      </c>
      <c r="AB129" s="665" t="e">
        <f t="shared" si="118"/>
        <v>#VALUE!</v>
      </c>
      <c r="AC129" s="665" t="e">
        <f t="shared" si="119"/>
        <v>#VALUE!</v>
      </c>
      <c r="AD129" s="666" t="e">
        <f t="shared" si="120"/>
        <v>#VALUE!</v>
      </c>
      <c r="AE129" s="666">
        <f t="shared" si="121"/>
        <v>0</v>
      </c>
      <c r="AF129" s="616">
        <f>IF(H129&gt;8,tab!$D$79,tab!$D$81)</f>
        <v>0.5</v>
      </c>
      <c r="AG129" s="620">
        <f t="shared" si="122"/>
        <v>0</v>
      </c>
      <c r="AH129" s="621">
        <f t="shared" si="123"/>
        <v>0</v>
      </c>
    </row>
    <row r="130" spans="3:38" ht="12.75" customHeight="1" x14ac:dyDescent="0.2">
      <c r="C130" s="127"/>
      <c r="D130" s="129" t="str">
        <f t="shared" si="110"/>
        <v/>
      </c>
      <c r="E130" s="129" t="str">
        <f t="shared" si="124"/>
        <v/>
      </c>
      <c r="F130" s="128" t="str">
        <f t="shared" si="125"/>
        <v/>
      </c>
      <c r="G130" s="412"/>
      <c r="H130" s="409" t="str">
        <f t="shared" si="126"/>
        <v/>
      </c>
      <c r="I130" s="409" t="str">
        <f t="shared" si="111"/>
        <v/>
      </c>
      <c r="J130" s="410" t="str">
        <f t="shared" si="112"/>
        <v/>
      </c>
      <c r="K130" s="411"/>
      <c r="L130" s="637">
        <f t="shared" ref="L130:M130" si="145">IF(L98="",0,L98)</f>
        <v>0</v>
      </c>
      <c r="M130" s="637">
        <f t="shared" si="145"/>
        <v>0</v>
      </c>
      <c r="N130" s="659" t="str">
        <f t="shared" si="113"/>
        <v/>
      </c>
      <c r="O130" s="606"/>
      <c r="P130" s="660" t="str">
        <f t="shared" si="114"/>
        <v/>
      </c>
      <c r="Q130" s="132"/>
      <c r="R130" s="604" t="str">
        <f t="shared" si="128"/>
        <v/>
      </c>
      <c r="S130" s="604" t="str">
        <f t="shared" si="115"/>
        <v/>
      </c>
      <c r="T130" s="676" t="str">
        <f t="shared" si="116"/>
        <v/>
      </c>
      <c r="U130" s="440"/>
      <c r="V130" s="663"/>
      <c r="W130" s="662"/>
      <c r="X130" s="663"/>
      <c r="Y130" s="664" t="e">
        <f>VLOOKUP(H130,tab!$A$34:$V$74,I130+2,)</f>
        <v>#VALUE!</v>
      </c>
      <c r="Z130" s="658">
        <f>tab!$E$77</f>
        <v>0.62</v>
      </c>
      <c r="AA130" s="665" t="e">
        <f t="shared" si="117"/>
        <v>#VALUE!</v>
      </c>
      <c r="AB130" s="665" t="e">
        <f t="shared" si="118"/>
        <v>#VALUE!</v>
      </c>
      <c r="AC130" s="665" t="e">
        <f t="shared" si="119"/>
        <v>#VALUE!</v>
      </c>
      <c r="AD130" s="666" t="e">
        <f t="shared" si="120"/>
        <v>#VALUE!</v>
      </c>
      <c r="AE130" s="666">
        <f t="shared" si="121"/>
        <v>0</v>
      </c>
      <c r="AF130" s="616">
        <f>IF(H130&gt;8,tab!$D$79,tab!$D$81)</f>
        <v>0.5</v>
      </c>
      <c r="AG130" s="620">
        <f t="shared" si="122"/>
        <v>0</v>
      </c>
      <c r="AH130" s="621">
        <f t="shared" si="123"/>
        <v>0</v>
      </c>
    </row>
    <row r="131" spans="3:38" ht="12.75" customHeight="1" x14ac:dyDescent="0.2">
      <c r="C131" s="127"/>
      <c r="D131" s="129" t="str">
        <f t="shared" si="110"/>
        <v/>
      </c>
      <c r="E131" s="129" t="str">
        <f t="shared" si="124"/>
        <v/>
      </c>
      <c r="F131" s="128" t="str">
        <f t="shared" si="125"/>
        <v/>
      </c>
      <c r="G131" s="412"/>
      <c r="H131" s="409" t="str">
        <f t="shared" si="126"/>
        <v/>
      </c>
      <c r="I131" s="409" t="str">
        <f t="shared" si="111"/>
        <v/>
      </c>
      <c r="J131" s="410" t="str">
        <f t="shared" si="112"/>
        <v/>
      </c>
      <c r="K131" s="411"/>
      <c r="L131" s="637">
        <f t="shared" ref="L131:M131" si="146">IF(L99="",0,L99)</f>
        <v>0</v>
      </c>
      <c r="M131" s="637">
        <f t="shared" si="146"/>
        <v>0</v>
      </c>
      <c r="N131" s="659" t="str">
        <f t="shared" si="113"/>
        <v/>
      </c>
      <c r="O131" s="606"/>
      <c r="P131" s="660" t="str">
        <f t="shared" si="114"/>
        <v/>
      </c>
      <c r="Q131" s="132"/>
      <c r="R131" s="604" t="str">
        <f t="shared" si="128"/>
        <v/>
      </c>
      <c r="S131" s="604" t="str">
        <f t="shared" si="115"/>
        <v/>
      </c>
      <c r="T131" s="676" t="str">
        <f t="shared" si="116"/>
        <v/>
      </c>
      <c r="U131" s="440"/>
      <c r="V131" s="663"/>
      <c r="W131" s="662"/>
      <c r="X131" s="663"/>
      <c r="Y131" s="664" t="e">
        <f>VLOOKUP(H131,tab!$A$34:$V$74,I131+2,)</f>
        <v>#VALUE!</v>
      </c>
      <c r="Z131" s="658">
        <f>tab!$E$77</f>
        <v>0.62</v>
      </c>
      <c r="AA131" s="665" t="e">
        <f t="shared" si="117"/>
        <v>#VALUE!</v>
      </c>
      <c r="AB131" s="665" t="e">
        <f t="shared" si="118"/>
        <v>#VALUE!</v>
      </c>
      <c r="AC131" s="665" t="e">
        <f t="shared" si="119"/>
        <v>#VALUE!</v>
      </c>
      <c r="AD131" s="666" t="e">
        <f t="shared" si="120"/>
        <v>#VALUE!</v>
      </c>
      <c r="AE131" s="666">
        <f t="shared" si="121"/>
        <v>0</v>
      </c>
      <c r="AF131" s="616">
        <f>IF(H131&gt;8,tab!$D$79,tab!$D$81)</f>
        <v>0.5</v>
      </c>
      <c r="AG131" s="620">
        <f t="shared" si="122"/>
        <v>0</v>
      </c>
      <c r="AH131" s="621">
        <f t="shared" si="123"/>
        <v>0</v>
      </c>
    </row>
    <row r="132" spans="3:38" x14ac:dyDescent="0.2">
      <c r="C132" s="127"/>
      <c r="D132" s="341"/>
      <c r="E132" s="341"/>
      <c r="F132" s="413"/>
      <c r="G132" s="413"/>
      <c r="H132" s="413"/>
      <c r="I132" s="414"/>
      <c r="J132" s="548">
        <f>SUM(J112:J131)</f>
        <v>1</v>
      </c>
      <c r="K132" s="411"/>
      <c r="L132" s="607">
        <f t="shared" ref="L132:P132" si="147">SUM(L112:L131)</f>
        <v>0</v>
      </c>
      <c r="M132" s="607">
        <f t="shared" si="147"/>
        <v>0</v>
      </c>
      <c r="N132" s="607">
        <f>SUM(N112:N131)</f>
        <v>40</v>
      </c>
      <c r="O132" s="607">
        <f t="shared" si="147"/>
        <v>0</v>
      </c>
      <c r="P132" s="607">
        <f t="shared" si="147"/>
        <v>40</v>
      </c>
      <c r="Q132" s="411"/>
      <c r="R132" s="549">
        <f t="shared" ref="R132:T132" si="148">SUM(R112:R131)</f>
        <v>82525.084990958407</v>
      </c>
      <c r="S132" s="549">
        <f t="shared" si="148"/>
        <v>2038.9150090415915</v>
      </c>
      <c r="T132" s="677">
        <f t="shared" si="148"/>
        <v>84564</v>
      </c>
      <c r="U132" s="680"/>
      <c r="V132" s="646"/>
      <c r="Y132" s="669"/>
      <c r="Z132" s="671"/>
      <c r="AA132" s="669"/>
      <c r="AB132" s="669"/>
      <c r="AC132" s="629"/>
      <c r="AG132" s="625"/>
      <c r="AH132" s="630"/>
    </row>
    <row r="133" spans="3:38" x14ac:dyDescent="0.2">
      <c r="C133" s="292"/>
      <c r="D133" s="343"/>
      <c r="E133" s="343"/>
      <c r="F133" s="416"/>
      <c r="G133" s="416"/>
      <c r="H133" s="416"/>
      <c r="I133" s="417"/>
      <c r="J133" s="418"/>
      <c r="K133" s="417"/>
      <c r="L133" s="417"/>
      <c r="M133" s="417"/>
      <c r="N133" s="417"/>
      <c r="O133" s="419"/>
      <c r="P133" s="419"/>
      <c r="Q133" s="417"/>
      <c r="R133" s="419"/>
      <c r="S133" s="419"/>
      <c r="T133" s="678"/>
      <c r="U133" s="680"/>
      <c r="V133" s="646"/>
      <c r="Y133" s="670"/>
      <c r="Z133" s="671"/>
      <c r="AA133" s="670"/>
      <c r="AB133" s="670"/>
      <c r="AC133" s="631"/>
      <c r="AG133" s="632"/>
      <c r="AH133" s="633"/>
    </row>
    <row r="134" spans="3:38" x14ac:dyDescent="0.2">
      <c r="V134" s="646"/>
    </row>
    <row r="135" spans="3:38" x14ac:dyDescent="0.2">
      <c r="V135" s="646"/>
    </row>
    <row r="136" spans="3:38" x14ac:dyDescent="0.2">
      <c r="C136" s="37" t="s">
        <v>8</v>
      </c>
      <c r="E136" s="164" t="str">
        <f>+tab!I3</f>
        <v>2020/21</v>
      </c>
      <c r="V136" s="646"/>
    </row>
    <row r="137" spans="3:38" x14ac:dyDescent="0.2">
      <c r="C137" s="37" t="s">
        <v>191</v>
      </c>
      <c r="E137" s="164">
        <f>+tab!J4</f>
        <v>43374</v>
      </c>
      <c r="V137" s="646"/>
    </row>
    <row r="138" spans="3:38" x14ac:dyDescent="0.2">
      <c r="V138" s="646"/>
    </row>
    <row r="139" spans="3:38" ht="12.75" customHeight="1" x14ac:dyDescent="0.2">
      <c r="C139" s="122"/>
      <c r="D139" s="397"/>
      <c r="E139" s="398"/>
      <c r="F139" s="124"/>
      <c r="G139" s="399"/>
      <c r="H139" s="400"/>
      <c r="I139" s="400"/>
      <c r="J139" s="401"/>
      <c r="K139" s="280"/>
      <c r="L139" s="400"/>
      <c r="M139" s="400"/>
      <c r="N139" s="400"/>
      <c r="O139" s="280"/>
      <c r="P139" s="280"/>
      <c r="Q139" s="280"/>
      <c r="R139" s="280"/>
      <c r="S139" s="280"/>
      <c r="T139" s="672"/>
      <c r="U139" s="279"/>
      <c r="V139" s="646"/>
    </row>
    <row r="140" spans="3:38" ht="12.75" customHeight="1" x14ac:dyDescent="0.2">
      <c r="C140" s="402"/>
      <c r="D140" s="599" t="s">
        <v>192</v>
      </c>
      <c r="E140" s="600"/>
      <c r="F140" s="600"/>
      <c r="G140" s="600"/>
      <c r="H140" s="601"/>
      <c r="I140" s="601"/>
      <c r="J140" s="601"/>
      <c r="K140" s="534"/>
      <c r="L140" s="599" t="s">
        <v>300</v>
      </c>
      <c r="M140" s="602"/>
      <c r="N140" s="599"/>
      <c r="O140" s="599"/>
      <c r="P140" s="640"/>
      <c r="Q140" s="534"/>
      <c r="R140" s="599" t="s">
        <v>301</v>
      </c>
      <c r="S140" s="601"/>
      <c r="T140" s="673"/>
      <c r="U140" s="642"/>
      <c r="V140" s="645"/>
      <c r="W140" s="644"/>
      <c r="X140" s="645"/>
      <c r="Y140" s="646"/>
      <c r="Z140" s="647"/>
      <c r="AA140" s="646"/>
      <c r="AB140" s="646"/>
      <c r="AC140" s="646"/>
      <c r="AD140" s="648"/>
      <c r="AE140" s="648"/>
      <c r="AF140" s="617"/>
      <c r="AG140" s="625"/>
      <c r="AH140" s="626"/>
      <c r="AI140" s="617"/>
      <c r="AJ140" s="162"/>
      <c r="AK140" s="162"/>
      <c r="AL140" s="162"/>
    </row>
    <row r="141" spans="3:38" ht="12.75" customHeight="1" x14ac:dyDescent="0.2">
      <c r="C141" s="402"/>
      <c r="D141" s="536" t="s">
        <v>284</v>
      </c>
      <c r="E141" s="536" t="s">
        <v>41</v>
      </c>
      <c r="F141" s="537" t="s">
        <v>193</v>
      </c>
      <c r="G141" s="538" t="s">
        <v>212</v>
      </c>
      <c r="H141" s="537" t="s">
        <v>68</v>
      </c>
      <c r="I141" s="537" t="s">
        <v>194</v>
      </c>
      <c r="J141" s="539" t="s">
        <v>196</v>
      </c>
      <c r="K141" s="541"/>
      <c r="L141" s="540" t="s">
        <v>287</v>
      </c>
      <c r="M141" s="540" t="s">
        <v>288</v>
      </c>
      <c r="N141" s="540" t="s">
        <v>286</v>
      </c>
      <c r="O141" s="540" t="s">
        <v>287</v>
      </c>
      <c r="P141" s="649" t="s">
        <v>302</v>
      </c>
      <c r="Q141" s="541"/>
      <c r="R141" s="603" t="s">
        <v>197</v>
      </c>
      <c r="S141" s="544" t="s">
        <v>303</v>
      </c>
      <c r="T141" s="674" t="s">
        <v>197</v>
      </c>
      <c r="U141" s="651"/>
      <c r="V141" s="654"/>
      <c r="W141" s="653"/>
      <c r="X141" s="654"/>
      <c r="Y141" s="634" t="s">
        <v>195</v>
      </c>
      <c r="Z141" s="655" t="s">
        <v>285</v>
      </c>
      <c r="AA141" s="654" t="s">
        <v>304</v>
      </c>
      <c r="AB141" s="654" t="s">
        <v>304</v>
      </c>
      <c r="AC141" s="654" t="s">
        <v>305</v>
      </c>
      <c r="AD141" s="635" t="s">
        <v>295</v>
      </c>
      <c r="AE141" s="635" t="s">
        <v>296</v>
      </c>
      <c r="AF141" s="618"/>
      <c r="AG141" s="627"/>
      <c r="AH141" s="626"/>
      <c r="AI141" s="618"/>
      <c r="AJ141" s="170"/>
      <c r="AK141" s="170"/>
      <c r="AL141" s="170"/>
    </row>
    <row r="142" spans="3:38" ht="12.75" customHeight="1" x14ac:dyDescent="0.2">
      <c r="C142" s="404"/>
      <c r="D142" s="600"/>
      <c r="E142" s="536"/>
      <c r="F142" s="537" t="s">
        <v>200</v>
      </c>
      <c r="G142" s="538" t="s">
        <v>266</v>
      </c>
      <c r="H142" s="537"/>
      <c r="I142" s="537"/>
      <c r="J142" s="539"/>
      <c r="K142" s="541"/>
      <c r="L142" s="540" t="s">
        <v>290</v>
      </c>
      <c r="M142" s="540" t="s">
        <v>291</v>
      </c>
      <c r="N142" s="540" t="s">
        <v>289</v>
      </c>
      <c r="O142" s="540" t="s">
        <v>294</v>
      </c>
      <c r="P142" s="649" t="s">
        <v>40</v>
      </c>
      <c r="Q142" s="541"/>
      <c r="R142" s="543" t="s">
        <v>306</v>
      </c>
      <c r="S142" s="544" t="s">
        <v>292</v>
      </c>
      <c r="T142" s="674" t="s">
        <v>40</v>
      </c>
      <c r="U142" s="656"/>
      <c r="V142" s="646"/>
      <c r="W142" s="474"/>
      <c r="X142" s="646"/>
      <c r="Y142" s="634" t="s">
        <v>201</v>
      </c>
      <c r="Z142" s="657">
        <f>tab!$E$77</f>
        <v>0.62</v>
      </c>
      <c r="AA142" s="654" t="s">
        <v>307</v>
      </c>
      <c r="AB142" s="654" t="s">
        <v>308</v>
      </c>
      <c r="AC142" s="654" t="s">
        <v>309</v>
      </c>
      <c r="AD142" s="635" t="s">
        <v>297</v>
      </c>
      <c r="AE142" s="635" t="s">
        <v>297</v>
      </c>
      <c r="AG142" s="627"/>
      <c r="AH142" s="621"/>
    </row>
    <row r="143" spans="3:38" ht="12.75" customHeight="1" x14ac:dyDescent="0.2">
      <c r="C143" s="127"/>
      <c r="D143" s="600"/>
      <c r="E143" s="600"/>
      <c r="F143" s="545"/>
      <c r="G143" s="545"/>
      <c r="H143" s="537"/>
      <c r="I143" s="537"/>
      <c r="J143" s="539"/>
      <c r="K143" s="542"/>
      <c r="L143" s="540"/>
      <c r="M143" s="540"/>
      <c r="N143" s="540"/>
      <c r="O143" s="546"/>
      <c r="P143" s="546"/>
      <c r="Q143" s="542"/>
      <c r="R143" s="546"/>
      <c r="S143" s="546"/>
      <c r="T143" s="675"/>
      <c r="U143" s="679"/>
      <c r="V143" s="646"/>
      <c r="Y143" s="634"/>
      <c r="AA143" s="634"/>
      <c r="AB143" s="634"/>
      <c r="AC143" s="628"/>
      <c r="AG143" s="627"/>
      <c r="AH143" s="621"/>
    </row>
    <row r="144" spans="3:38" ht="12.75" customHeight="1" x14ac:dyDescent="0.2">
      <c r="C144" s="127"/>
      <c r="D144" s="129" t="str">
        <f t="shared" ref="D144:E163" si="149">IF(D112="","",D112)</f>
        <v/>
      </c>
      <c r="E144" s="129" t="str">
        <f t="shared" si="149"/>
        <v>nn</v>
      </c>
      <c r="F144" s="128" t="str">
        <f>IF(F112="","",F112+1)</f>
        <v/>
      </c>
      <c r="G144" s="408"/>
      <c r="H144" s="409" t="str">
        <f t="shared" ref="H144:H163" si="150">IF(H112="","",H112)</f>
        <v>DB</v>
      </c>
      <c r="I144" s="409">
        <f t="shared" ref="I144:I163" si="151">IF(J144="","",IF(I112+1&gt;LOOKUP(H144,schaal,regels),I112,I112+1))</f>
        <v>15</v>
      </c>
      <c r="J144" s="410">
        <f t="shared" ref="J144:J163" si="152">IF(J112="","",J112)</f>
        <v>1</v>
      </c>
      <c r="K144" s="411"/>
      <c r="L144" s="637">
        <f>IF(L112="",0,L112)</f>
        <v>0</v>
      </c>
      <c r="M144" s="637">
        <f>IF(M112="",0,M112)</f>
        <v>0</v>
      </c>
      <c r="N144" s="659">
        <f t="shared" ref="N144:N163" si="153">IF(J144="","",IF((J144*40)&gt;40,40,((J144*40))))</f>
        <v>40</v>
      </c>
      <c r="O144" s="606"/>
      <c r="P144" s="660">
        <f t="shared" ref="P144:P163" si="154">IF(J144="","",(SUM(L144:O144)))</f>
        <v>40</v>
      </c>
      <c r="Q144" s="132"/>
      <c r="R144" s="604">
        <f>IF(J144="","",(((1659*J144)-P144)*AB144))</f>
        <v>84555.012368896932</v>
      </c>
      <c r="S144" s="604">
        <f t="shared" ref="S144:S163" si="155">IF(J144="","",(P144*AC144)+(AA144*AD144)+((AE144*AA144*(1-AF144))))</f>
        <v>2089.0676311030743</v>
      </c>
      <c r="T144" s="676">
        <f t="shared" ref="T144:T163" si="156">IF(J144="","",(R144+S144))</f>
        <v>86644.08</v>
      </c>
      <c r="U144" s="440"/>
      <c r="V144" s="663"/>
      <c r="W144" s="662"/>
      <c r="X144" s="663"/>
      <c r="Y144" s="664">
        <f>VLOOKUP(H144,tab!$A$34:$V$74,I144+2,)</f>
        <v>4457</v>
      </c>
      <c r="Z144" s="658">
        <f>tab!$E$77</f>
        <v>0.62</v>
      </c>
      <c r="AA144" s="665">
        <f t="shared" ref="AA144:AA163" si="157">(Y144*12/1659)</f>
        <v>32.238698010849909</v>
      </c>
      <c r="AB144" s="665">
        <f t="shared" ref="AB144:AB163" si="158">(Y144*12*(1+Z144))/1659</f>
        <v>52.226690777576856</v>
      </c>
      <c r="AC144" s="665">
        <f t="shared" ref="AC144:AC163" si="159">AB144-AA144</f>
        <v>19.987992766726947</v>
      </c>
      <c r="AD144" s="666">
        <f t="shared" ref="AD144:AD163" si="160">(N144+O144)</f>
        <v>40</v>
      </c>
      <c r="AE144" s="666">
        <f t="shared" ref="AE144:AE163" si="161">(L144+M144)</f>
        <v>0</v>
      </c>
      <c r="AF144" s="616">
        <f>IF(H144&gt;8,tab!$D$79,tab!$D$81)</f>
        <v>0.5</v>
      </c>
      <c r="AG144" s="620">
        <f t="shared" ref="AG144:AG163" si="162">IF(F144&lt;25,0,IF(F144=25,25,IF(F144&lt;40,0,IF(F144=40,40,IF(F144&gt;=40,0)))))</f>
        <v>0</v>
      </c>
      <c r="AH144" s="621">
        <f t="shared" ref="AH144:AH163" si="163">IF(AG144=25,(Y144*1.08*(J144)/2),IF(AG144=40,(Y144*1.08*(J144)),IF(AG144=0,0)))</f>
        <v>0</v>
      </c>
    </row>
    <row r="145" spans="3:34" ht="12.75" customHeight="1" x14ac:dyDescent="0.2">
      <c r="C145" s="127"/>
      <c r="D145" s="129" t="str">
        <f t="shared" si="149"/>
        <v/>
      </c>
      <c r="E145" s="129" t="str">
        <f t="shared" si="149"/>
        <v/>
      </c>
      <c r="F145" s="128" t="str">
        <f t="shared" ref="F145:F163" si="164">IF(F113="","",F113+1)</f>
        <v/>
      </c>
      <c r="G145" s="412"/>
      <c r="H145" s="409" t="str">
        <f t="shared" si="150"/>
        <v/>
      </c>
      <c r="I145" s="409" t="str">
        <f t="shared" si="151"/>
        <v/>
      </c>
      <c r="J145" s="410" t="str">
        <f t="shared" si="152"/>
        <v/>
      </c>
      <c r="K145" s="411"/>
      <c r="L145" s="637">
        <f t="shared" ref="L145:M145" si="165">IF(L113="",0,L113)</f>
        <v>0</v>
      </c>
      <c r="M145" s="637">
        <f t="shared" si="165"/>
        <v>0</v>
      </c>
      <c r="N145" s="659" t="str">
        <f t="shared" si="153"/>
        <v/>
      </c>
      <c r="O145" s="606"/>
      <c r="P145" s="660" t="str">
        <f t="shared" si="154"/>
        <v/>
      </c>
      <c r="Q145" s="132"/>
      <c r="R145" s="604" t="str">
        <f t="shared" ref="R145:R163" si="166">IF(J145="","",(((1659*J145)-P145)*AB145))</f>
        <v/>
      </c>
      <c r="S145" s="604" t="str">
        <f t="shared" si="155"/>
        <v/>
      </c>
      <c r="T145" s="676" t="str">
        <f t="shared" si="156"/>
        <v/>
      </c>
      <c r="U145" s="440"/>
      <c r="V145" s="663"/>
      <c r="W145" s="662"/>
      <c r="X145" s="663"/>
      <c r="Y145" s="664" t="e">
        <f>VLOOKUP(H145,tab!$A$34:$V$74,I145+2,)</f>
        <v>#VALUE!</v>
      </c>
      <c r="Z145" s="658">
        <f>tab!$E$77</f>
        <v>0.62</v>
      </c>
      <c r="AA145" s="665" t="e">
        <f t="shared" si="157"/>
        <v>#VALUE!</v>
      </c>
      <c r="AB145" s="665" t="e">
        <f t="shared" si="158"/>
        <v>#VALUE!</v>
      </c>
      <c r="AC145" s="665" t="e">
        <f t="shared" si="159"/>
        <v>#VALUE!</v>
      </c>
      <c r="AD145" s="666" t="e">
        <f t="shared" si="160"/>
        <v>#VALUE!</v>
      </c>
      <c r="AE145" s="666">
        <f t="shared" si="161"/>
        <v>0</v>
      </c>
      <c r="AF145" s="616">
        <f>IF(H145&gt;8,tab!$D$79,tab!$D$81)</f>
        <v>0.5</v>
      </c>
      <c r="AG145" s="620">
        <f t="shared" si="162"/>
        <v>0</v>
      </c>
      <c r="AH145" s="621">
        <f t="shared" si="163"/>
        <v>0</v>
      </c>
    </row>
    <row r="146" spans="3:34" ht="12.75" customHeight="1" x14ac:dyDescent="0.2">
      <c r="C146" s="127"/>
      <c r="D146" s="129" t="str">
        <f t="shared" si="149"/>
        <v/>
      </c>
      <c r="E146" s="129" t="str">
        <f t="shared" si="149"/>
        <v/>
      </c>
      <c r="F146" s="128" t="str">
        <f t="shared" si="164"/>
        <v/>
      </c>
      <c r="G146" s="412"/>
      <c r="H146" s="409" t="str">
        <f t="shared" si="150"/>
        <v/>
      </c>
      <c r="I146" s="409" t="str">
        <f t="shared" si="151"/>
        <v/>
      </c>
      <c r="J146" s="410" t="str">
        <f t="shared" si="152"/>
        <v/>
      </c>
      <c r="K146" s="411"/>
      <c r="L146" s="637">
        <f t="shared" ref="L146:M146" si="167">IF(L114="",0,L114)</f>
        <v>0</v>
      </c>
      <c r="M146" s="637">
        <f t="shared" si="167"/>
        <v>0</v>
      </c>
      <c r="N146" s="659" t="str">
        <f t="shared" si="153"/>
        <v/>
      </c>
      <c r="O146" s="606"/>
      <c r="P146" s="660" t="str">
        <f t="shared" si="154"/>
        <v/>
      </c>
      <c r="Q146" s="132"/>
      <c r="R146" s="604" t="str">
        <f t="shared" si="166"/>
        <v/>
      </c>
      <c r="S146" s="604" t="str">
        <f t="shared" si="155"/>
        <v/>
      </c>
      <c r="T146" s="676" t="str">
        <f t="shared" si="156"/>
        <v/>
      </c>
      <c r="U146" s="440"/>
      <c r="V146" s="663"/>
      <c r="W146" s="662"/>
      <c r="X146" s="663"/>
      <c r="Y146" s="664" t="e">
        <f>VLOOKUP(H146,tab!$A$34:$V$74,I146+2,)</f>
        <v>#VALUE!</v>
      </c>
      <c r="Z146" s="658">
        <f>tab!$E$77</f>
        <v>0.62</v>
      </c>
      <c r="AA146" s="665" t="e">
        <f t="shared" si="157"/>
        <v>#VALUE!</v>
      </c>
      <c r="AB146" s="665" t="e">
        <f t="shared" si="158"/>
        <v>#VALUE!</v>
      </c>
      <c r="AC146" s="665" t="e">
        <f t="shared" si="159"/>
        <v>#VALUE!</v>
      </c>
      <c r="AD146" s="666" t="e">
        <f t="shared" si="160"/>
        <v>#VALUE!</v>
      </c>
      <c r="AE146" s="666">
        <f t="shared" si="161"/>
        <v>0</v>
      </c>
      <c r="AF146" s="616">
        <f>IF(H146&gt;8,tab!$D$79,tab!$D$81)</f>
        <v>0.5</v>
      </c>
      <c r="AG146" s="620">
        <f t="shared" si="162"/>
        <v>0</v>
      </c>
      <c r="AH146" s="621">
        <f t="shared" si="163"/>
        <v>0</v>
      </c>
    </row>
    <row r="147" spans="3:34" ht="12.75" customHeight="1" x14ac:dyDescent="0.2">
      <c r="C147" s="127"/>
      <c r="D147" s="129" t="str">
        <f t="shared" si="149"/>
        <v/>
      </c>
      <c r="E147" s="129" t="str">
        <f t="shared" si="149"/>
        <v/>
      </c>
      <c r="F147" s="128" t="str">
        <f t="shared" si="164"/>
        <v/>
      </c>
      <c r="G147" s="412"/>
      <c r="H147" s="409" t="str">
        <f t="shared" si="150"/>
        <v/>
      </c>
      <c r="I147" s="409" t="str">
        <f t="shared" si="151"/>
        <v/>
      </c>
      <c r="J147" s="410" t="str">
        <f t="shared" si="152"/>
        <v/>
      </c>
      <c r="K147" s="411"/>
      <c r="L147" s="637">
        <f t="shared" ref="L147:M147" si="168">IF(L115="",0,L115)</f>
        <v>0</v>
      </c>
      <c r="M147" s="637">
        <f t="shared" si="168"/>
        <v>0</v>
      </c>
      <c r="N147" s="659" t="str">
        <f t="shared" si="153"/>
        <v/>
      </c>
      <c r="O147" s="606"/>
      <c r="P147" s="660" t="str">
        <f t="shared" si="154"/>
        <v/>
      </c>
      <c r="Q147" s="132"/>
      <c r="R147" s="604" t="str">
        <f t="shared" si="166"/>
        <v/>
      </c>
      <c r="S147" s="604" t="str">
        <f t="shared" si="155"/>
        <v/>
      </c>
      <c r="T147" s="676" t="str">
        <f t="shared" si="156"/>
        <v/>
      </c>
      <c r="U147" s="440"/>
      <c r="V147" s="663"/>
      <c r="W147" s="662"/>
      <c r="X147" s="663"/>
      <c r="Y147" s="664" t="e">
        <f>VLOOKUP(H147,tab!$A$34:$V$74,I147+2,)</f>
        <v>#VALUE!</v>
      </c>
      <c r="Z147" s="658">
        <f>tab!$E$77</f>
        <v>0.62</v>
      </c>
      <c r="AA147" s="665" t="e">
        <f t="shared" si="157"/>
        <v>#VALUE!</v>
      </c>
      <c r="AB147" s="665" t="e">
        <f t="shared" si="158"/>
        <v>#VALUE!</v>
      </c>
      <c r="AC147" s="665" t="e">
        <f t="shared" si="159"/>
        <v>#VALUE!</v>
      </c>
      <c r="AD147" s="666" t="e">
        <f t="shared" si="160"/>
        <v>#VALUE!</v>
      </c>
      <c r="AE147" s="666">
        <f t="shared" si="161"/>
        <v>0</v>
      </c>
      <c r="AF147" s="616">
        <f>IF(H147&gt;8,tab!$D$79,tab!$D$81)</f>
        <v>0.5</v>
      </c>
      <c r="AG147" s="620">
        <f t="shared" si="162"/>
        <v>0</v>
      </c>
      <c r="AH147" s="621">
        <f t="shared" si="163"/>
        <v>0</v>
      </c>
    </row>
    <row r="148" spans="3:34" ht="12.75" customHeight="1" x14ac:dyDescent="0.2">
      <c r="C148" s="127"/>
      <c r="D148" s="129" t="str">
        <f t="shared" si="149"/>
        <v/>
      </c>
      <c r="E148" s="129" t="str">
        <f t="shared" si="149"/>
        <v/>
      </c>
      <c r="F148" s="128" t="str">
        <f t="shared" si="164"/>
        <v/>
      </c>
      <c r="G148" s="412"/>
      <c r="H148" s="409" t="str">
        <f t="shared" si="150"/>
        <v/>
      </c>
      <c r="I148" s="409" t="str">
        <f t="shared" si="151"/>
        <v/>
      </c>
      <c r="J148" s="410" t="str">
        <f t="shared" si="152"/>
        <v/>
      </c>
      <c r="K148" s="411"/>
      <c r="L148" s="637">
        <f t="shared" ref="L148:M148" si="169">IF(L116="",0,L116)</f>
        <v>0</v>
      </c>
      <c r="M148" s="637">
        <f t="shared" si="169"/>
        <v>0</v>
      </c>
      <c r="N148" s="659" t="str">
        <f t="shared" si="153"/>
        <v/>
      </c>
      <c r="O148" s="606"/>
      <c r="P148" s="660" t="str">
        <f t="shared" si="154"/>
        <v/>
      </c>
      <c r="Q148" s="132"/>
      <c r="R148" s="604" t="str">
        <f t="shared" si="166"/>
        <v/>
      </c>
      <c r="S148" s="604" t="str">
        <f t="shared" si="155"/>
        <v/>
      </c>
      <c r="T148" s="676" t="str">
        <f t="shared" si="156"/>
        <v/>
      </c>
      <c r="U148" s="440"/>
      <c r="V148" s="663"/>
      <c r="W148" s="662"/>
      <c r="X148" s="663"/>
      <c r="Y148" s="664" t="e">
        <f>VLOOKUP(H148,tab!$A$34:$V$74,I148+2,)</f>
        <v>#VALUE!</v>
      </c>
      <c r="Z148" s="658">
        <f>tab!$E$77</f>
        <v>0.62</v>
      </c>
      <c r="AA148" s="665" t="e">
        <f t="shared" si="157"/>
        <v>#VALUE!</v>
      </c>
      <c r="AB148" s="665" t="e">
        <f t="shared" si="158"/>
        <v>#VALUE!</v>
      </c>
      <c r="AC148" s="665" t="e">
        <f t="shared" si="159"/>
        <v>#VALUE!</v>
      </c>
      <c r="AD148" s="666" t="e">
        <f t="shared" si="160"/>
        <v>#VALUE!</v>
      </c>
      <c r="AE148" s="666">
        <f t="shared" si="161"/>
        <v>0</v>
      </c>
      <c r="AF148" s="616">
        <f>IF(H148&gt;8,tab!$D$79,tab!$D$81)</f>
        <v>0.5</v>
      </c>
      <c r="AG148" s="620">
        <f t="shared" si="162"/>
        <v>0</v>
      </c>
      <c r="AH148" s="621">
        <f t="shared" si="163"/>
        <v>0</v>
      </c>
    </row>
    <row r="149" spans="3:34" ht="12.75" customHeight="1" x14ac:dyDescent="0.2">
      <c r="C149" s="127"/>
      <c r="D149" s="129" t="str">
        <f t="shared" si="149"/>
        <v/>
      </c>
      <c r="E149" s="129" t="str">
        <f t="shared" si="149"/>
        <v/>
      </c>
      <c r="F149" s="128" t="str">
        <f t="shared" si="164"/>
        <v/>
      </c>
      <c r="G149" s="412"/>
      <c r="H149" s="409" t="str">
        <f t="shared" si="150"/>
        <v/>
      </c>
      <c r="I149" s="409" t="str">
        <f t="shared" si="151"/>
        <v/>
      </c>
      <c r="J149" s="410" t="str">
        <f t="shared" si="152"/>
        <v/>
      </c>
      <c r="K149" s="411"/>
      <c r="L149" s="637">
        <f t="shared" ref="L149:M149" si="170">IF(L117="",0,L117)</f>
        <v>0</v>
      </c>
      <c r="M149" s="637">
        <f t="shared" si="170"/>
        <v>0</v>
      </c>
      <c r="N149" s="659" t="str">
        <f t="shared" si="153"/>
        <v/>
      </c>
      <c r="O149" s="606"/>
      <c r="P149" s="660" t="str">
        <f t="shared" si="154"/>
        <v/>
      </c>
      <c r="Q149" s="132"/>
      <c r="R149" s="604" t="str">
        <f t="shared" si="166"/>
        <v/>
      </c>
      <c r="S149" s="604" t="str">
        <f t="shared" si="155"/>
        <v/>
      </c>
      <c r="T149" s="676" t="str">
        <f t="shared" si="156"/>
        <v/>
      </c>
      <c r="U149" s="440"/>
      <c r="V149" s="663"/>
      <c r="W149" s="662"/>
      <c r="X149" s="663"/>
      <c r="Y149" s="664" t="e">
        <f>VLOOKUP(H149,tab!$A$34:$V$74,I149+2,)</f>
        <v>#VALUE!</v>
      </c>
      <c r="Z149" s="658">
        <f>tab!$E$77</f>
        <v>0.62</v>
      </c>
      <c r="AA149" s="665" t="e">
        <f t="shared" si="157"/>
        <v>#VALUE!</v>
      </c>
      <c r="AB149" s="665" t="e">
        <f t="shared" si="158"/>
        <v>#VALUE!</v>
      </c>
      <c r="AC149" s="665" t="e">
        <f t="shared" si="159"/>
        <v>#VALUE!</v>
      </c>
      <c r="AD149" s="666" t="e">
        <f t="shared" si="160"/>
        <v>#VALUE!</v>
      </c>
      <c r="AE149" s="666">
        <f t="shared" si="161"/>
        <v>0</v>
      </c>
      <c r="AF149" s="616">
        <f>IF(H149&gt;8,tab!$D$79,tab!$D$81)</f>
        <v>0.5</v>
      </c>
      <c r="AG149" s="620">
        <f t="shared" si="162"/>
        <v>0</v>
      </c>
      <c r="AH149" s="621">
        <f t="shared" si="163"/>
        <v>0</v>
      </c>
    </row>
    <row r="150" spans="3:34" ht="12.75" customHeight="1" x14ac:dyDescent="0.2">
      <c r="C150" s="127"/>
      <c r="D150" s="129" t="str">
        <f t="shared" si="149"/>
        <v/>
      </c>
      <c r="E150" s="129" t="str">
        <f t="shared" si="149"/>
        <v/>
      </c>
      <c r="F150" s="128" t="str">
        <f t="shared" si="164"/>
        <v/>
      </c>
      <c r="G150" s="412"/>
      <c r="H150" s="409" t="str">
        <f t="shared" si="150"/>
        <v/>
      </c>
      <c r="I150" s="409" t="str">
        <f t="shared" si="151"/>
        <v/>
      </c>
      <c r="J150" s="410" t="str">
        <f t="shared" si="152"/>
        <v/>
      </c>
      <c r="K150" s="411"/>
      <c r="L150" s="637">
        <f t="shared" ref="L150:M150" si="171">IF(L118="",0,L118)</f>
        <v>0</v>
      </c>
      <c r="M150" s="637">
        <f t="shared" si="171"/>
        <v>0</v>
      </c>
      <c r="N150" s="659" t="str">
        <f t="shared" si="153"/>
        <v/>
      </c>
      <c r="O150" s="606"/>
      <c r="P150" s="660" t="str">
        <f t="shared" si="154"/>
        <v/>
      </c>
      <c r="Q150" s="132"/>
      <c r="R150" s="604" t="str">
        <f t="shared" si="166"/>
        <v/>
      </c>
      <c r="S150" s="604" t="str">
        <f t="shared" si="155"/>
        <v/>
      </c>
      <c r="T150" s="676" t="str">
        <f t="shared" si="156"/>
        <v/>
      </c>
      <c r="U150" s="440"/>
      <c r="V150" s="663"/>
      <c r="W150" s="662"/>
      <c r="X150" s="663"/>
      <c r="Y150" s="664" t="e">
        <f>VLOOKUP(H150,tab!$A$34:$V$74,I150+2,)</f>
        <v>#VALUE!</v>
      </c>
      <c r="Z150" s="658">
        <f>tab!$E$77</f>
        <v>0.62</v>
      </c>
      <c r="AA150" s="665" t="e">
        <f t="shared" si="157"/>
        <v>#VALUE!</v>
      </c>
      <c r="AB150" s="665" t="e">
        <f t="shared" si="158"/>
        <v>#VALUE!</v>
      </c>
      <c r="AC150" s="665" t="e">
        <f t="shared" si="159"/>
        <v>#VALUE!</v>
      </c>
      <c r="AD150" s="666" t="e">
        <f t="shared" si="160"/>
        <v>#VALUE!</v>
      </c>
      <c r="AE150" s="666">
        <f t="shared" si="161"/>
        <v>0</v>
      </c>
      <c r="AF150" s="616">
        <f>IF(H150&gt;8,tab!$D$79,tab!$D$81)</f>
        <v>0.5</v>
      </c>
      <c r="AG150" s="620">
        <f t="shared" si="162"/>
        <v>0</v>
      </c>
      <c r="AH150" s="621">
        <f t="shared" si="163"/>
        <v>0</v>
      </c>
    </row>
    <row r="151" spans="3:34" ht="12.75" customHeight="1" x14ac:dyDescent="0.2">
      <c r="C151" s="127"/>
      <c r="D151" s="129" t="str">
        <f t="shared" si="149"/>
        <v/>
      </c>
      <c r="E151" s="129" t="str">
        <f t="shared" si="149"/>
        <v/>
      </c>
      <c r="F151" s="128" t="str">
        <f t="shared" si="164"/>
        <v/>
      </c>
      <c r="G151" s="412"/>
      <c r="H151" s="409" t="str">
        <f t="shared" si="150"/>
        <v/>
      </c>
      <c r="I151" s="409" t="str">
        <f t="shared" si="151"/>
        <v/>
      </c>
      <c r="J151" s="410" t="str">
        <f t="shared" si="152"/>
        <v/>
      </c>
      <c r="K151" s="411"/>
      <c r="L151" s="637">
        <f t="shared" ref="L151:M151" si="172">IF(L119="",0,L119)</f>
        <v>0</v>
      </c>
      <c r="M151" s="637">
        <f t="shared" si="172"/>
        <v>0</v>
      </c>
      <c r="N151" s="659" t="str">
        <f t="shared" si="153"/>
        <v/>
      </c>
      <c r="O151" s="606"/>
      <c r="P151" s="660" t="str">
        <f t="shared" si="154"/>
        <v/>
      </c>
      <c r="Q151" s="132"/>
      <c r="R151" s="604" t="str">
        <f t="shared" si="166"/>
        <v/>
      </c>
      <c r="S151" s="604" t="str">
        <f t="shared" si="155"/>
        <v/>
      </c>
      <c r="T151" s="676" t="str">
        <f t="shared" si="156"/>
        <v/>
      </c>
      <c r="U151" s="440"/>
      <c r="V151" s="663"/>
      <c r="W151" s="662"/>
      <c r="X151" s="663"/>
      <c r="Y151" s="664" t="e">
        <f>VLOOKUP(H151,tab!$A$34:$V$74,I151+2,)</f>
        <v>#VALUE!</v>
      </c>
      <c r="Z151" s="658">
        <f>tab!$E$77</f>
        <v>0.62</v>
      </c>
      <c r="AA151" s="665" t="e">
        <f t="shared" si="157"/>
        <v>#VALUE!</v>
      </c>
      <c r="AB151" s="665" t="e">
        <f t="shared" si="158"/>
        <v>#VALUE!</v>
      </c>
      <c r="AC151" s="665" t="e">
        <f t="shared" si="159"/>
        <v>#VALUE!</v>
      </c>
      <c r="AD151" s="666" t="e">
        <f t="shared" si="160"/>
        <v>#VALUE!</v>
      </c>
      <c r="AE151" s="666">
        <f t="shared" si="161"/>
        <v>0</v>
      </c>
      <c r="AF151" s="616">
        <f>IF(H151&gt;8,tab!$D$79,tab!$D$81)</f>
        <v>0.5</v>
      </c>
      <c r="AG151" s="620">
        <f t="shared" si="162"/>
        <v>0</v>
      </c>
      <c r="AH151" s="621">
        <f t="shared" si="163"/>
        <v>0</v>
      </c>
    </row>
    <row r="152" spans="3:34" ht="12.75" customHeight="1" x14ac:dyDescent="0.2">
      <c r="C152" s="127"/>
      <c r="D152" s="129" t="str">
        <f t="shared" si="149"/>
        <v/>
      </c>
      <c r="E152" s="129" t="str">
        <f t="shared" si="149"/>
        <v/>
      </c>
      <c r="F152" s="128" t="str">
        <f t="shared" si="164"/>
        <v/>
      </c>
      <c r="G152" s="412"/>
      <c r="H152" s="409" t="str">
        <f t="shared" si="150"/>
        <v/>
      </c>
      <c r="I152" s="409" t="str">
        <f t="shared" si="151"/>
        <v/>
      </c>
      <c r="J152" s="410" t="str">
        <f t="shared" si="152"/>
        <v/>
      </c>
      <c r="K152" s="411"/>
      <c r="L152" s="637">
        <f t="shared" ref="L152:M152" si="173">IF(L120="",0,L120)</f>
        <v>0</v>
      </c>
      <c r="M152" s="637">
        <f t="shared" si="173"/>
        <v>0</v>
      </c>
      <c r="N152" s="659" t="str">
        <f t="shared" si="153"/>
        <v/>
      </c>
      <c r="O152" s="606"/>
      <c r="P152" s="660" t="str">
        <f t="shared" si="154"/>
        <v/>
      </c>
      <c r="Q152" s="132"/>
      <c r="R152" s="604" t="str">
        <f t="shared" si="166"/>
        <v/>
      </c>
      <c r="S152" s="604" t="str">
        <f t="shared" si="155"/>
        <v/>
      </c>
      <c r="T152" s="676" t="str">
        <f t="shared" si="156"/>
        <v/>
      </c>
      <c r="U152" s="440"/>
      <c r="V152" s="663"/>
      <c r="W152" s="662"/>
      <c r="X152" s="663"/>
      <c r="Y152" s="664" t="e">
        <f>VLOOKUP(H152,tab!$A$34:$V$74,I152+2,)</f>
        <v>#VALUE!</v>
      </c>
      <c r="Z152" s="658">
        <f>tab!$E$77</f>
        <v>0.62</v>
      </c>
      <c r="AA152" s="665" t="e">
        <f t="shared" si="157"/>
        <v>#VALUE!</v>
      </c>
      <c r="AB152" s="665" t="e">
        <f t="shared" si="158"/>
        <v>#VALUE!</v>
      </c>
      <c r="AC152" s="665" t="e">
        <f t="shared" si="159"/>
        <v>#VALUE!</v>
      </c>
      <c r="AD152" s="666" t="e">
        <f t="shared" si="160"/>
        <v>#VALUE!</v>
      </c>
      <c r="AE152" s="666">
        <f t="shared" si="161"/>
        <v>0</v>
      </c>
      <c r="AF152" s="616">
        <f>IF(H152&gt;8,tab!$D$79,tab!$D$81)</f>
        <v>0.5</v>
      </c>
      <c r="AG152" s="620">
        <f t="shared" si="162"/>
        <v>0</v>
      </c>
      <c r="AH152" s="621">
        <f t="shared" si="163"/>
        <v>0</v>
      </c>
    </row>
    <row r="153" spans="3:34" ht="12.75" customHeight="1" x14ac:dyDescent="0.2">
      <c r="C153" s="127"/>
      <c r="D153" s="129" t="str">
        <f t="shared" si="149"/>
        <v/>
      </c>
      <c r="E153" s="129" t="str">
        <f t="shared" si="149"/>
        <v/>
      </c>
      <c r="F153" s="128" t="str">
        <f t="shared" si="164"/>
        <v/>
      </c>
      <c r="G153" s="412"/>
      <c r="H153" s="409" t="str">
        <f t="shared" si="150"/>
        <v/>
      </c>
      <c r="I153" s="409" t="str">
        <f t="shared" si="151"/>
        <v/>
      </c>
      <c r="J153" s="410" t="str">
        <f t="shared" si="152"/>
        <v/>
      </c>
      <c r="K153" s="411"/>
      <c r="L153" s="637">
        <f t="shared" ref="L153:M153" si="174">IF(L121="",0,L121)</f>
        <v>0</v>
      </c>
      <c r="M153" s="637">
        <f t="shared" si="174"/>
        <v>0</v>
      </c>
      <c r="N153" s="659" t="str">
        <f t="shared" si="153"/>
        <v/>
      </c>
      <c r="O153" s="606"/>
      <c r="P153" s="660" t="str">
        <f t="shared" si="154"/>
        <v/>
      </c>
      <c r="Q153" s="132"/>
      <c r="R153" s="604" t="str">
        <f t="shared" si="166"/>
        <v/>
      </c>
      <c r="S153" s="604" t="str">
        <f t="shared" si="155"/>
        <v/>
      </c>
      <c r="T153" s="676" t="str">
        <f t="shared" si="156"/>
        <v/>
      </c>
      <c r="U153" s="440"/>
      <c r="V153" s="663"/>
      <c r="W153" s="662"/>
      <c r="X153" s="663"/>
      <c r="Y153" s="664" t="e">
        <f>VLOOKUP(H153,tab!$A$34:$V$74,I153+2,)</f>
        <v>#VALUE!</v>
      </c>
      <c r="Z153" s="658">
        <f>tab!$E$77</f>
        <v>0.62</v>
      </c>
      <c r="AA153" s="665" t="e">
        <f t="shared" si="157"/>
        <v>#VALUE!</v>
      </c>
      <c r="AB153" s="665" t="e">
        <f t="shared" si="158"/>
        <v>#VALUE!</v>
      </c>
      <c r="AC153" s="665" t="e">
        <f t="shared" si="159"/>
        <v>#VALUE!</v>
      </c>
      <c r="AD153" s="666" t="e">
        <f t="shared" si="160"/>
        <v>#VALUE!</v>
      </c>
      <c r="AE153" s="666">
        <f t="shared" si="161"/>
        <v>0</v>
      </c>
      <c r="AF153" s="616">
        <f>IF(H153&gt;8,tab!$D$79,tab!$D$81)</f>
        <v>0.5</v>
      </c>
      <c r="AG153" s="620">
        <f t="shared" si="162"/>
        <v>0</v>
      </c>
      <c r="AH153" s="621">
        <f t="shared" si="163"/>
        <v>0</v>
      </c>
    </row>
    <row r="154" spans="3:34" ht="12.75" customHeight="1" x14ac:dyDescent="0.2">
      <c r="C154" s="127"/>
      <c r="D154" s="129" t="str">
        <f t="shared" si="149"/>
        <v/>
      </c>
      <c r="E154" s="129" t="str">
        <f t="shared" si="149"/>
        <v/>
      </c>
      <c r="F154" s="128" t="str">
        <f t="shared" si="164"/>
        <v/>
      </c>
      <c r="G154" s="412"/>
      <c r="H154" s="409" t="str">
        <f t="shared" si="150"/>
        <v/>
      </c>
      <c r="I154" s="409" t="str">
        <f t="shared" si="151"/>
        <v/>
      </c>
      <c r="J154" s="410" t="str">
        <f t="shared" si="152"/>
        <v/>
      </c>
      <c r="K154" s="411"/>
      <c r="L154" s="637">
        <f t="shared" ref="L154:M154" si="175">IF(L122="",0,L122)</f>
        <v>0</v>
      </c>
      <c r="M154" s="637">
        <f t="shared" si="175"/>
        <v>0</v>
      </c>
      <c r="N154" s="659" t="str">
        <f t="shared" si="153"/>
        <v/>
      </c>
      <c r="O154" s="606"/>
      <c r="P154" s="660" t="str">
        <f t="shared" si="154"/>
        <v/>
      </c>
      <c r="Q154" s="132"/>
      <c r="R154" s="604" t="str">
        <f t="shared" si="166"/>
        <v/>
      </c>
      <c r="S154" s="604" t="str">
        <f t="shared" si="155"/>
        <v/>
      </c>
      <c r="T154" s="676" t="str">
        <f t="shared" si="156"/>
        <v/>
      </c>
      <c r="U154" s="440"/>
      <c r="V154" s="663"/>
      <c r="W154" s="662"/>
      <c r="X154" s="663"/>
      <c r="Y154" s="664" t="e">
        <f>VLOOKUP(H154,tab!$A$34:$V$74,I154+2,)</f>
        <v>#VALUE!</v>
      </c>
      <c r="Z154" s="658">
        <f>tab!$E$77</f>
        <v>0.62</v>
      </c>
      <c r="AA154" s="665" t="e">
        <f t="shared" si="157"/>
        <v>#VALUE!</v>
      </c>
      <c r="AB154" s="665" t="e">
        <f t="shared" si="158"/>
        <v>#VALUE!</v>
      </c>
      <c r="AC154" s="665" t="e">
        <f t="shared" si="159"/>
        <v>#VALUE!</v>
      </c>
      <c r="AD154" s="666" t="e">
        <f t="shared" si="160"/>
        <v>#VALUE!</v>
      </c>
      <c r="AE154" s="666">
        <f t="shared" si="161"/>
        <v>0</v>
      </c>
      <c r="AF154" s="616">
        <f>IF(H154&gt;8,tab!$D$79,tab!$D$81)</f>
        <v>0.5</v>
      </c>
      <c r="AG154" s="620">
        <f t="shared" si="162"/>
        <v>0</v>
      </c>
      <c r="AH154" s="621">
        <f t="shared" si="163"/>
        <v>0</v>
      </c>
    </row>
    <row r="155" spans="3:34" ht="12.75" customHeight="1" x14ac:dyDescent="0.2">
      <c r="C155" s="127"/>
      <c r="D155" s="129" t="str">
        <f t="shared" si="149"/>
        <v/>
      </c>
      <c r="E155" s="129" t="str">
        <f t="shared" si="149"/>
        <v/>
      </c>
      <c r="F155" s="128" t="str">
        <f t="shared" si="164"/>
        <v/>
      </c>
      <c r="G155" s="412"/>
      <c r="H155" s="409" t="str">
        <f t="shared" si="150"/>
        <v/>
      </c>
      <c r="I155" s="409" t="str">
        <f t="shared" si="151"/>
        <v/>
      </c>
      <c r="J155" s="410" t="str">
        <f t="shared" si="152"/>
        <v/>
      </c>
      <c r="K155" s="411"/>
      <c r="L155" s="637">
        <f t="shared" ref="L155:M155" si="176">IF(L123="",0,L123)</f>
        <v>0</v>
      </c>
      <c r="M155" s="637">
        <f t="shared" si="176"/>
        <v>0</v>
      </c>
      <c r="N155" s="659" t="str">
        <f t="shared" si="153"/>
        <v/>
      </c>
      <c r="O155" s="606"/>
      <c r="P155" s="660" t="str">
        <f t="shared" si="154"/>
        <v/>
      </c>
      <c r="Q155" s="132"/>
      <c r="R155" s="604" t="str">
        <f t="shared" si="166"/>
        <v/>
      </c>
      <c r="S155" s="604" t="str">
        <f t="shared" si="155"/>
        <v/>
      </c>
      <c r="T155" s="676" t="str">
        <f t="shared" si="156"/>
        <v/>
      </c>
      <c r="U155" s="440"/>
      <c r="V155" s="663"/>
      <c r="W155" s="662"/>
      <c r="X155" s="663"/>
      <c r="Y155" s="664" t="e">
        <f>VLOOKUP(H155,tab!$A$34:$V$74,I155+2,)</f>
        <v>#VALUE!</v>
      </c>
      <c r="Z155" s="658">
        <f>tab!$E$77</f>
        <v>0.62</v>
      </c>
      <c r="AA155" s="665" t="e">
        <f t="shared" si="157"/>
        <v>#VALUE!</v>
      </c>
      <c r="AB155" s="665" t="e">
        <f t="shared" si="158"/>
        <v>#VALUE!</v>
      </c>
      <c r="AC155" s="665" t="e">
        <f t="shared" si="159"/>
        <v>#VALUE!</v>
      </c>
      <c r="AD155" s="666" t="e">
        <f t="shared" si="160"/>
        <v>#VALUE!</v>
      </c>
      <c r="AE155" s="666">
        <f t="shared" si="161"/>
        <v>0</v>
      </c>
      <c r="AF155" s="616">
        <f>IF(H155&gt;8,tab!$D$79,tab!$D$81)</f>
        <v>0.5</v>
      </c>
      <c r="AG155" s="620">
        <f t="shared" si="162"/>
        <v>0</v>
      </c>
      <c r="AH155" s="621">
        <f t="shared" si="163"/>
        <v>0</v>
      </c>
    </row>
    <row r="156" spans="3:34" ht="12.75" customHeight="1" x14ac:dyDescent="0.2">
      <c r="C156" s="127"/>
      <c r="D156" s="129" t="str">
        <f t="shared" si="149"/>
        <v/>
      </c>
      <c r="E156" s="129" t="str">
        <f t="shared" si="149"/>
        <v/>
      </c>
      <c r="F156" s="128" t="str">
        <f t="shared" si="164"/>
        <v/>
      </c>
      <c r="G156" s="412"/>
      <c r="H156" s="409" t="str">
        <f t="shared" si="150"/>
        <v/>
      </c>
      <c r="I156" s="409" t="str">
        <f t="shared" si="151"/>
        <v/>
      </c>
      <c r="J156" s="410" t="str">
        <f t="shared" si="152"/>
        <v/>
      </c>
      <c r="K156" s="411"/>
      <c r="L156" s="637">
        <f t="shared" ref="L156:M156" si="177">IF(L124="",0,L124)</f>
        <v>0</v>
      </c>
      <c r="M156" s="637">
        <f t="shared" si="177"/>
        <v>0</v>
      </c>
      <c r="N156" s="659" t="str">
        <f t="shared" si="153"/>
        <v/>
      </c>
      <c r="O156" s="606"/>
      <c r="P156" s="660" t="str">
        <f t="shared" si="154"/>
        <v/>
      </c>
      <c r="Q156" s="132"/>
      <c r="R156" s="604" t="str">
        <f t="shared" si="166"/>
        <v/>
      </c>
      <c r="S156" s="604" t="str">
        <f t="shared" si="155"/>
        <v/>
      </c>
      <c r="T156" s="676" t="str">
        <f t="shared" si="156"/>
        <v/>
      </c>
      <c r="U156" s="440"/>
      <c r="V156" s="663"/>
      <c r="W156" s="662"/>
      <c r="X156" s="663"/>
      <c r="Y156" s="664" t="e">
        <f>VLOOKUP(H156,tab!$A$34:$V$74,I156+2,)</f>
        <v>#VALUE!</v>
      </c>
      <c r="Z156" s="658">
        <f>tab!$E$77</f>
        <v>0.62</v>
      </c>
      <c r="AA156" s="665" t="e">
        <f t="shared" si="157"/>
        <v>#VALUE!</v>
      </c>
      <c r="AB156" s="665" t="e">
        <f t="shared" si="158"/>
        <v>#VALUE!</v>
      </c>
      <c r="AC156" s="665" t="e">
        <f t="shared" si="159"/>
        <v>#VALUE!</v>
      </c>
      <c r="AD156" s="666" t="e">
        <f t="shared" si="160"/>
        <v>#VALUE!</v>
      </c>
      <c r="AE156" s="666">
        <f t="shared" si="161"/>
        <v>0</v>
      </c>
      <c r="AF156" s="616">
        <f>IF(H156&gt;8,tab!$D$79,tab!$D$81)</f>
        <v>0.5</v>
      </c>
      <c r="AG156" s="620">
        <f t="shared" si="162"/>
        <v>0</v>
      </c>
      <c r="AH156" s="621">
        <f t="shared" si="163"/>
        <v>0</v>
      </c>
    </row>
    <row r="157" spans="3:34" ht="12.75" customHeight="1" x14ac:dyDescent="0.2">
      <c r="C157" s="127"/>
      <c r="D157" s="129" t="str">
        <f t="shared" si="149"/>
        <v/>
      </c>
      <c r="E157" s="129" t="str">
        <f t="shared" si="149"/>
        <v/>
      </c>
      <c r="F157" s="128" t="str">
        <f t="shared" si="164"/>
        <v/>
      </c>
      <c r="G157" s="412"/>
      <c r="H157" s="409" t="str">
        <f t="shared" si="150"/>
        <v/>
      </c>
      <c r="I157" s="409" t="str">
        <f t="shared" si="151"/>
        <v/>
      </c>
      <c r="J157" s="410" t="str">
        <f t="shared" si="152"/>
        <v/>
      </c>
      <c r="K157" s="411"/>
      <c r="L157" s="637">
        <f t="shared" ref="L157:M157" si="178">IF(L125="",0,L125)</f>
        <v>0</v>
      </c>
      <c r="M157" s="637">
        <f t="shared" si="178"/>
        <v>0</v>
      </c>
      <c r="N157" s="659" t="str">
        <f t="shared" si="153"/>
        <v/>
      </c>
      <c r="O157" s="606"/>
      <c r="P157" s="660" t="str">
        <f t="shared" si="154"/>
        <v/>
      </c>
      <c r="Q157" s="132"/>
      <c r="R157" s="604" t="str">
        <f t="shared" si="166"/>
        <v/>
      </c>
      <c r="S157" s="604" t="str">
        <f t="shared" si="155"/>
        <v/>
      </c>
      <c r="T157" s="676" t="str">
        <f t="shared" si="156"/>
        <v/>
      </c>
      <c r="U157" s="440"/>
      <c r="V157" s="663"/>
      <c r="W157" s="662"/>
      <c r="X157" s="663"/>
      <c r="Y157" s="664" t="e">
        <f>VLOOKUP(H157,tab!$A$34:$V$74,I157+2,)</f>
        <v>#VALUE!</v>
      </c>
      <c r="Z157" s="658">
        <f>tab!$E$77</f>
        <v>0.62</v>
      </c>
      <c r="AA157" s="665" t="e">
        <f t="shared" si="157"/>
        <v>#VALUE!</v>
      </c>
      <c r="AB157" s="665" t="e">
        <f t="shared" si="158"/>
        <v>#VALUE!</v>
      </c>
      <c r="AC157" s="665" t="e">
        <f t="shared" si="159"/>
        <v>#VALUE!</v>
      </c>
      <c r="AD157" s="666" t="e">
        <f t="shared" si="160"/>
        <v>#VALUE!</v>
      </c>
      <c r="AE157" s="666">
        <f t="shared" si="161"/>
        <v>0</v>
      </c>
      <c r="AF157" s="616">
        <f>IF(H157&gt;8,tab!$D$79,tab!$D$81)</f>
        <v>0.5</v>
      </c>
      <c r="AG157" s="620">
        <f t="shared" si="162"/>
        <v>0</v>
      </c>
      <c r="AH157" s="621">
        <f t="shared" si="163"/>
        <v>0</v>
      </c>
    </row>
    <row r="158" spans="3:34" ht="12.75" customHeight="1" x14ac:dyDescent="0.2">
      <c r="C158" s="127"/>
      <c r="D158" s="129" t="str">
        <f t="shared" si="149"/>
        <v/>
      </c>
      <c r="E158" s="129" t="str">
        <f t="shared" si="149"/>
        <v/>
      </c>
      <c r="F158" s="128" t="str">
        <f t="shared" si="164"/>
        <v/>
      </c>
      <c r="G158" s="412"/>
      <c r="H158" s="409" t="str">
        <f t="shared" si="150"/>
        <v/>
      </c>
      <c r="I158" s="409" t="str">
        <f t="shared" si="151"/>
        <v/>
      </c>
      <c r="J158" s="410" t="str">
        <f t="shared" si="152"/>
        <v/>
      </c>
      <c r="K158" s="411"/>
      <c r="L158" s="637">
        <f t="shared" ref="L158:M158" si="179">IF(L126="",0,L126)</f>
        <v>0</v>
      </c>
      <c r="M158" s="637">
        <f t="shared" si="179"/>
        <v>0</v>
      </c>
      <c r="N158" s="659" t="str">
        <f t="shared" si="153"/>
        <v/>
      </c>
      <c r="O158" s="606"/>
      <c r="P158" s="660" t="str">
        <f t="shared" si="154"/>
        <v/>
      </c>
      <c r="Q158" s="132"/>
      <c r="R158" s="604" t="str">
        <f t="shared" si="166"/>
        <v/>
      </c>
      <c r="S158" s="604" t="str">
        <f t="shared" si="155"/>
        <v/>
      </c>
      <c r="T158" s="676" t="str">
        <f t="shared" si="156"/>
        <v/>
      </c>
      <c r="U158" s="440"/>
      <c r="V158" s="663"/>
      <c r="W158" s="662"/>
      <c r="X158" s="663"/>
      <c r="Y158" s="664" t="e">
        <f>VLOOKUP(H158,tab!$A$34:$V$74,I158+2,)</f>
        <v>#VALUE!</v>
      </c>
      <c r="Z158" s="658">
        <f>tab!$E$77</f>
        <v>0.62</v>
      </c>
      <c r="AA158" s="665" t="e">
        <f t="shared" si="157"/>
        <v>#VALUE!</v>
      </c>
      <c r="AB158" s="665" t="e">
        <f t="shared" si="158"/>
        <v>#VALUE!</v>
      </c>
      <c r="AC158" s="665" t="e">
        <f t="shared" si="159"/>
        <v>#VALUE!</v>
      </c>
      <c r="AD158" s="666" t="e">
        <f t="shared" si="160"/>
        <v>#VALUE!</v>
      </c>
      <c r="AE158" s="666">
        <f t="shared" si="161"/>
        <v>0</v>
      </c>
      <c r="AF158" s="616">
        <f>IF(H158&gt;8,tab!$D$79,tab!$D$81)</f>
        <v>0.5</v>
      </c>
      <c r="AG158" s="620">
        <f t="shared" si="162"/>
        <v>0</v>
      </c>
      <c r="AH158" s="621">
        <f t="shared" si="163"/>
        <v>0</v>
      </c>
    </row>
    <row r="159" spans="3:34" ht="12.75" customHeight="1" x14ac:dyDescent="0.2">
      <c r="C159" s="127"/>
      <c r="D159" s="129" t="str">
        <f t="shared" si="149"/>
        <v/>
      </c>
      <c r="E159" s="129" t="str">
        <f t="shared" si="149"/>
        <v/>
      </c>
      <c r="F159" s="128" t="str">
        <f t="shared" si="164"/>
        <v/>
      </c>
      <c r="G159" s="412"/>
      <c r="H159" s="409" t="str">
        <f t="shared" si="150"/>
        <v/>
      </c>
      <c r="I159" s="409" t="str">
        <f t="shared" si="151"/>
        <v/>
      </c>
      <c r="J159" s="410" t="str">
        <f t="shared" si="152"/>
        <v/>
      </c>
      <c r="K159" s="411"/>
      <c r="L159" s="637">
        <f t="shared" ref="L159:M159" si="180">IF(L127="",0,L127)</f>
        <v>0</v>
      </c>
      <c r="M159" s="637">
        <f t="shared" si="180"/>
        <v>0</v>
      </c>
      <c r="N159" s="659" t="str">
        <f t="shared" si="153"/>
        <v/>
      </c>
      <c r="O159" s="606"/>
      <c r="P159" s="660" t="str">
        <f t="shared" si="154"/>
        <v/>
      </c>
      <c r="Q159" s="132"/>
      <c r="R159" s="604" t="str">
        <f t="shared" si="166"/>
        <v/>
      </c>
      <c r="S159" s="604" t="str">
        <f t="shared" si="155"/>
        <v/>
      </c>
      <c r="T159" s="676" t="str">
        <f t="shared" si="156"/>
        <v/>
      </c>
      <c r="U159" s="440"/>
      <c r="V159" s="663"/>
      <c r="W159" s="662"/>
      <c r="X159" s="663"/>
      <c r="Y159" s="664" t="e">
        <f>VLOOKUP(H159,tab!$A$34:$V$74,I159+2,)</f>
        <v>#VALUE!</v>
      </c>
      <c r="Z159" s="658">
        <f>tab!$E$77</f>
        <v>0.62</v>
      </c>
      <c r="AA159" s="665" t="e">
        <f t="shared" si="157"/>
        <v>#VALUE!</v>
      </c>
      <c r="AB159" s="665" t="e">
        <f t="shared" si="158"/>
        <v>#VALUE!</v>
      </c>
      <c r="AC159" s="665" t="e">
        <f t="shared" si="159"/>
        <v>#VALUE!</v>
      </c>
      <c r="AD159" s="666" t="e">
        <f t="shared" si="160"/>
        <v>#VALUE!</v>
      </c>
      <c r="AE159" s="666">
        <f t="shared" si="161"/>
        <v>0</v>
      </c>
      <c r="AF159" s="616">
        <f>IF(H159&gt;8,tab!$D$79,tab!$D$81)</f>
        <v>0.5</v>
      </c>
      <c r="AG159" s="620">
        <f t="shared" si="162"/>
        <v>0</v>
      </c>
      <c r="AH159" s="621">
        <f t="shared" si="163"/>
        <v>0</v>
      </c>
    </row>
    <row r="160" spans="3:34" ht="12.75" customHeight="1" x14ac:dyDescent="0.2">
      <c r="C160" s="127"/>
      <c r="D160" s="129" t="str">
        <f t="shared" si="149"/>
        <v/>
      </c>
      <c r="E160" s="129" t="str">
        <f t="shared" si="149"/>
        <v/>
      </c>
      <c r="F160" s="128" t="str">
        <f t="shared" si="164"/>
        <v/>
      </c>
      <c r="G160" s="412"/>
      <c r="H160" s="409" t="str">
        <f t="shared" si="150"/>
        <v/>
      </c>
      <c r="I160" s="409" t="str">
        <f t="shared" si="151"/>
        <v/>
      </c>
      <c r="J160" s="410" t="str">
        <f t="shared" si="152"/>
        <v/>
      </c>
      <c r="K160" s="411"/>
      <c r="L160" s="637">
        <f t="shared" ref="L160:M160" si="181">IF(L128="",0,L128)</f>
        <v>0</v>
      </c>
      <c r="M160" s="637">
        <f t="shared" si="181"/>
        <v>0</v>
      </c>
      <c r="N160" s="659" t="str">
        <f t="shared" si="153"/>
        <v/>
      </c>
      <c r="O160" s="606"/>
      <c r="P160" s="660" t="str">
        <f t="shared" si="154"/>
        <v/>
      </c>
      <c r="Q160" s="132"/>
      <c r="R160" s="604" t="str">
        <f t="shared" si="166"/>
        <v/>
      </c>
      <c r="S160" s="604" t="str">
        <f t="shared" si="155"/>
        <v/>
      </c>
      <c r="T160" s="676" t="str">
        <f t="shared" si="156"/>
        <v/>
      </c>
      <c r="U160" s="440"/>
      <c r="V160" s="663"/>
      <c r="W160" s="662"/>
      <c r="X160" s="663"/>
      <c r="Y160" s="664" t="e">
        <f>VLOOKUP(H160,tab!$A$34:$V$74,I160+2,)</f>
        <v>#VALUE!</v>
      </c>
      <c r="Z160" s="658">
        <f>tab!$E$77</f>
        <v>0.62</v>
      </c>
      <c r="AA160" s="665" t="e">
        <f t="shared" si="157"/>
        <v>#VALUE!</v>
      </c>
      <c r="AB160" s="665" t="e">
        <f t="shared" si="158"/>
        <v>#VALUE!</v>
      </c>
      <c r="AC160" s="665" t="e">
        <f t="shared" si="159"/>
        <v>#VALUE!</v>
      </c>
      <c r="AD160" s="666" t="e">
        <f t="shared" si="160"/>
        <v>#VALUE!</v>
      </c>
      <c r="AE160" s="666">
        <f t="shared" si="161"/>
        <v>0</v>
      </c>
      <c r="AF160" s="616">
        <f>IF(H160&gt;8,tab!$D$79,tab!$D$81)</f>
        <v>0.5</v>
      </c>
      <c r="AG160" s="620">
        <f t="shared" si="162"/>
        <v>0</v>
      </c>
      <c r="AH160" s="621">
        <f t="shared" si="163"/>
        <v>0</v>
      </c>
    </row>
    <row r="161" spans="3:34" ht="12.75" customHeight="1" x14ac:dyDescent="0.2">
      <c r="C161" s="127"/>
      <c r="D161" s="129" t="str">
        <f t="shared" si="149"/>
        <v/>
      </c>
      <c r="E161" s="129" t="str">
        <f t="shared" si="149"/>
        <v/>
      </c>
      <c r="F161" s="128" t="str">
        <f t="shared" si="164"/>
        <v/>
      </c>
      <c r="G161" s="412"/>
      <c r="H161" s="409" t="str">
        <f t="shared" si="150"/>
        <v/>
      </c>
      <c r="I161" s="409" t="str">
        <f t="shared" si="151"/>
        <v/>
      </c>
      <c r="J161" s="410" t="str">
        <f t="shared" si="152"/>
        <v/>
      </c>
      <c r="K161" s="411"/>
      <c r="L161" s="637">
        <f t="shared" ref="L161:M161" si="182">IF(L129="",0,L129)</f>
        <v>0</v>
      </c>
      <c r="M161" s="637">
        <f t="shared" si="182"/>
        <v>0</v>
      </c>
      <c r="N161" s="659" t="str">
        <f t="shared" si="153"/>
        <v/>
      </c>
      <c r="O161" s="606"/>
      <c r="P161" s="660" t="str">
        <f t="shared" si="154"/>
        <v/>
      </c>
      <c r="Q161" s="132"/>
      <c r="R161" s="604" t="str">
        <f t="shared" si="166"/>
        <v/>
      </c>
      <c r="S161" s="604" t="str">
        <f t="shared" si="155"/>
        <v/>
      </c>
      <c r="T161" s="676" t="str">
        <f t="shared" si="156"/>
        <v/>
      </c>
      <c r="U161" s="440"/>
      <c r="V161" s="663"/>
      <c r="W161" s="662"/>
      <c r="X161" s="663"/>
      <c r="Y161" s="664" t="e">
        <f>VLOOKUP(H161,tab!$A$34:$V$74,I161+2,)</f>
        <v>#VALUE!</v>
      </c>
      <c r="Z161" s="658">
        <f>tab!$E$77</f>
        <v>0.62</v>
      </c>
      <c r="AA161" s="665" t="e">
        <f t="shared" si="157"/>
        <v>#VALUE!</v>
      </c>
      <c r="AB161" s="665" t="e">
        <f t="shared" si="158"/>
        <v>#VALUE!</v>
      </c>
      <c r="AC161" s="665" t="e">
        <f t="shared" si="159"/>
        <v>#VALUE!</v>
      </c>
      <c r="AD161" s="666" t="e">
        <f t="shared" si="160"/>
        <v>#VALUE!</v>
      </c>
      <c r="AE161" s="666">
        <f t="shared" si="161"/>
        <v>0</v>
      </c>
      <c r="AF161" s="616">
        <f>IF(H161&gt;8,tab!$D$79,tab!$D$81)</f>
        <v>0.5</v>
      </c>
      <c r="AG161" s="620">
        <f t="shared" si="162"/>
        <v>0</v>
      </c>
      <c r="AH161" s="621">
        <f t="shared" si="163"/>
        <v>0</v>
      </c>
    </row>
    <row r="162" spans="3:34" ht="12.75" customHeight="1" x14ac:dyDescent="0.2">
      <c r="C162" s="127"/>
      <c r="D162" s="129" t="str">
        <f t="shared" si="149"/>
        <v/>
      </c>
      <c r="E162" s="129" t="str">
        <f t="shared" si="149"/>
        <v/>
      </c>
      <c r="F162" s="128" t="str">
        <f t="shared" si="164"/>
        <v/>
      </c>
      <c r="G162" s="412"/>
      <c r="H162" s="409" t="str">
        <f t="shared" si="150"/>
        <v/>
      </c>
      <c r="I162" s="409" t="str">
        <f t="shared" si="151"/>
        <v/>
      </c>
      <c r="J162" s="410" t="str">
        <f t="shared" si="152"/>
        <v/>
      </c>
      <c r="K162" s="411"/>
      <c r="L162" s="637">
        <f t="shared" ref="L162:M162" si="183">IF(L130="",0,L130)</f>
        <v>0</v>
      </c>
      <c r="M162" s="637">
        <f t="shared" si="183"/>
        <v>0</v>
      </c>
      <c r="N162" s="659" t="str">
        <f t="shared" si="153"/>
        <v/>
      </c>
      <c r="O162" s="606"/>
      <c r="P162" s="660" t="str">
        <f t="shared" si="154"/>
        <v/>
      </c>
      <c r="Q162" s="132"/>
      <c r="R162" s="604" t="str">
        <f t="shared" si="166"/>
        <v/>
      </c>
      <c r="S162" s="604" t="str">
        <f t="shared" si="155"/>
        <v/>
      </c>
      <c r="T162" s="676" t="str">
        <f t="shared" si="156"/>
        <v/>
      </c>
      <c r="U162" s="440"/>
      <c r="V162" s="663"/>
      <c r="W162" s="662"/>
      <c r="X162" s="663"/>
      <c r="Y162" s="664" t="e">
        <f>VLOOKUP(H162,tab!$A$34:$V$74,I162+2,)</f>
        <v>#VALUE!</v>
      </c>
      <c r="Z162" s="658">
        <f>tab!$E$77</f>
        <v>0.62</v>
      </c>
      <c r="AA162" s="665" t="e">
        <f t="shared" si="157"/>
        <v>#VALUE!</v>
      </c>
      <c r="AB162" s="665" t="e">
        <f t="shared" si="158"/>
        <v>#VALUE!</v>
      </c>
      <c r="AC162" s="665" t="e">
        <f t="shared" si="159"/>
        <v>#VALUE!</v>
      </c>
      <c r="AD162" s="666" t="e">
        <f t="shared" si="160"/>
        <v>#VALUE!</v>
      </c>
      <c r="AE162" s="666">
        <f t="shared" si="161"/>
        <v>0</v>
      </c>
      <c r="AF162" s="616">
        <f>IF(H162&gt;8,tab!$D$79,tab!$D$81)</f>
        <v>0.5</v>
      </c>
      <c r="AG162" s="620">
        <f t="shared" si="162"/>
        <v>0</v>
      </c>
      <c r="AH162" s="621">
        <f t="shared" si="163"/>
        <v>0</v>
      </c>
    </row>
    <row r="163" spans="3:34" ht="12.75" customHeight="1" x14ac:dyDescent="0.2">
      <c r="C163" s="127"/>
      <c r="D163" s="129" t="str">
        <f t="shared" si="149"/>
        <v/>
      </c>
      <c r="E163" s="129" t="str">
        <f t="shared" si="149"/>
        <v/>
      </c>
      <c r="F163" s="128" t="str">
        <f t="shared" si="164"/>
        <v/>
      </c>
      <c r="G163" s="412"/>
      <c r="H163" s="409" t="str">
        <f t="shared" si="150"/>
        <v/>
      </c>
      <c r="I163" s="409" t="str">
        <f t="shared" si="151"/>
        <v/>
      </c>
      <c r="J163" s="410" t="str">
        <f t="shared" si="152"/>
        <v/>
      </c>
      <c r="K163" s="411"/>
      <c r="L163" s="637">
        <f t="shared" ref="L163:M163" si="184">IF(L131="",0,L131)</f>
        <v>0</v>
      </c>
      <c r="M163" s="637">
        <f t="shared" si="184"/>
        <v>0</v>
      </c>
      <c r="N163" s="659" t="str">
        <f t="shared" si="153"/>
        <v/>
      </c>
      <c r="O163" s="606"/>
      <c r="P163" s="660" t="str">
        <f t="shared" si="154"/>
        <v/>
      </c>
      <c r="Q163" s="132"/>
      <c r="R163" s="604" t="str">
        <f t="shared" si="166"/>
        <v/>
      </c>
      <c r="S163" s="604" t="str">
        <f t="shared" si="155"/>
        <v/>
      </c>
      <c r="T163" s="676" t="str">
        <f t="shared" si="156"/>
        <v/>
      </c>
      <c r="U163" s="440"/>
      <c r="V163" s="663"/>
      <c r="W163" s="662"/>
      <c r="X163" s="663"/>
      <c r="Y163" s="664" t="e">
        <f>VLOOKUP(H163,tab!$A$34:$V$74,I163+2,)</f>
        <v>#VALUE!</v>
      </c>
      <c r="Z163" s="658">
        <f>tab!$E$77</f>
        <v>0.62</v>
      </c>
      <c r="AA163" s="665" t="e">
        <f t="shared" si="157"/>
        <v>#VALUE!</v>
      </c>
      <c r="AB163" s="665" t="e">
        <f t="shared" si="158"/>
        <v>#VALUE!</v>
      </c>
      <c r="AC163" s="665" t="e">
        <f t="shared" si="159"/>
        <v>#VALUE!</v>
      </c>
      <c r="AD163" s="666" t="e">
        <f t="shared" si="160"/>
        <v>#VALUE!</v>
      </c>
      <c r="AE163" s="666">
        <f t="shared" si="161"/>
        <v>0</v>
      </c>
      <c r="AF163" s="616">
        <f>IF(H163&gt;8,tab!$D$79,tab!$D$81)</f>
        <v>0.5</v>
      </c>
      <c r="AG163" s="620">
        <f t="shared" si="162"/>
        <v>0</v>
      </c>
      <c r="AH163" s="621">
        <f t="shared" si="163"/>
        <v>0</v>
      </c>
    </row>
    <row r="164" spans="3:34" x14ac:dyDescent="0.2">
      <c r="C164" s="127"/>
      <c r="D164" s="341"/>
      <c r="E164" s="341"/>
      <c r="F164" s="413"/>
      <c r="G164" s="413"/>
      <c r="H164" s="413"/>
      <c r="I164" s="414"/>
      <c r="J164" s="548">
        <f>SUM(J144:J163)</f>
        <v>1</v>
      </c>
      <c r="K164" s="411"/>
      <c r="L164" s="607">
        <f t="shared" ref="L164:P164" si="185">SUM(L144:L163)</f>
        <v>0</v>
      </c>
      <c r="M164" s="607">
        <f t="shared" si="185"/>
        <v>0</v>
      </c>
      <c r="N164" s="607">
        <f>SUM(N144:N163)</f>
        <v>40</v>
      </c>
      <c r="O164" s="607">
        <f t="shared" si="185"/>
        <v>0</v>
      </c>
      <c r="P164" s="607">
        <f t="shared" si="185"/>
        <v>40</v>
      </c>
      <c r="Q164" s="411"/>
      <c r="R164" s="549">
        <f t="shared" ref="R164:T164" si="186">SUM(R144:R163)</f>
        <v>84555.012368896932</v>
      </c>
      <c r="S164" s="549">
        <f t="shared" si="186"/>
        <v>2089.0676311030743</v>
      </c>
      <c r="T164" s="677">
        <f t="shared" si="186"/>
        <v>86644.08</v>
      </c>
      <c r="U164" s="680"/>
      <c r="V164" s="646"/>
      <c r="Y164" s="669"/>
      <c r="Z164" s="671"/>
      <c r="AA164" s="669"/>
      <c r="AB164" s="669"/>
      <c r="AC164" s="629"/>
      <c r="AG164" s="625"/>
      <c r="AH164" s="630"/>
    </row>
    <row r="165" spans="3:34" x14ac:dyDescent="0.2">
      <c r="C165" s="292"/>
      <c r="D165" s="343"/>
      <c r="E165" s="343"/>
      <c r="F165" s="416"/>
      <c r="G165" s="416"/>
      <c r="H165" s="416"/>
      <c r="I165" s="417"/>
      <c r="J165" s="418"/>
      <c r="K165" s="417"/>
      <c r="L165" s="417"/>
      <c r="M165" s="417"/>
      <c r="N165" s="417"/>
      <c r="O165" s="419"/>
      <c r="P165" s="419"/>
      <c r="Q165" s="417"/>
      <c r="R165" s="419"/>
      <c r="S165" s="419"/>
      <c r="T165" s="678"/>
      <c r="U165" s="680"/>
      <c r="Y165" s="670"/>
      <c r="Z165" s="671"/>
      <c r="AA165" s="670"/>
      <c r="AB165" s="670"/>
      <c r="AC165" s="631"/>
      <c r="AG165" s="632"/>
      <c r="AH165" s="633"/>
    </row>
    <row r="183" spans="5:5" x14ac:dyDescent="0.2">
      <c r="E183" s="171" t="s">
        <v>17</v>
      </c>
    </row>
    <row r="184" spans="5:5" x14ac:dyDescent="0.2">
      <c r="E184" s="171" t="s">
        <v>18</v>
      </c>
    </row>
    <row r="185" spans="5:5" x14ac:dyDescent="0.2">
      <c r="E185" s="171" t="s">
        <v>19</v>
      </c>
    </row>
    <row r="186" spans="5:5" x14ac:dyDescent="0.2">
      <c r="E186" s="171" t="s">
        <v>20</v>
      </c>
    </row>
    <row r="187" spans="5:5" x14ac:dyDescent="0.2">
      <c r="E187" s="171" t="s">
        <v>21</v>
      </c>
    </row>
    <row r="188" spans="5:5" x14ac:dyDescent="0.2">
      <c r="E188" s="171" t="s">
        <v>10</v>
      </c>
    </row>
    <row r="189" spans="5:5" x14ac:dyDescent="0.2">
      <c r="E189" s="171" t="s">
        <v>11</v>
      </c>
    </row>
    <row r="190" spans="5:5" x14ac:dyDescent="0.2">
      <c r="E190" s="171" t="s">
        <v>12</v>
      </c>
    </row>
    <row r="191" spans="5:5" x14ac:dyDescent="0.2">
      <c r="E191" s="171" t="s">
        <v>13</v>
      </c>
    </row>
    <row r="192" spans="5:5" x14ac:dyDescent="0.2">
      <c r="E192" s="171" t="s">
        <v>14</v>
      </c>
    </row>
    <row r="193" spans="5:5" x14ac:dyDescent="0.2">
      <c r="E193" s="171" t="s">
        <v>15</v>
      </c>
    </row>
    <row r="194" spans="5:5" x14ac:dyDescent="0.2">
      <c r="E194" s="171" t="s">
        <v>16</v>
      </c>
    </row>
    <row r="195" spans="5:5" x14ac:dyDescent="0.2">
      <c r="E195" s="43" t="s">
        <v>184</v>
      </c>
    </row>
    <row r="196" spans="5:5" x14ac:dyDescent="0.2">
      <c r="E196" s="43" t="s">
        <v>185</v>
      </c>
    </row>
    <row r="197" spans="5:5" x14ac:dyDescent="0.2">
      <c r="E197" s="43" t="s">
        <v>186</v>
      </c>
    </row>
    <row r="198" spans="5:5" x14ac:dyDescent="0.2">
      <c r="E198" s="171" t="s">
        <v>22</v>
      </c>
    </row>
    <row r="199" spans="5:5" x14ac:dyDescent="0.2">
      <c r="E199" s="171" t="s">
        <v>23</v>
      </c>
    </row>
    <row r="200" spans="5:5" x14ac:dyDescent="0.2">
      <c r="E200" s="171" t="s">
        <v>24</v>
      </c>
    </row>
    <row r="201" spans="5:5" x14ac:dyDescent="0.2">
      <c r="E201" s="171" t="s">
        <v>25</v>
      </c>
    </row>
    <row r="202" spans="5:5" x14ac:dyDescent="0.2">
      <c r="E202" s="171" t="s">
        <v>26</v>
      </c>
    </row>
    <row r="203" spans="5:5" x14ac:dyDescent="0.2">
      <c r="E203" s="43" t="s">
        <v>27</v>
      </c>
    </row>
    <row r="204" spans="5:5" x14ac:dyDescent="0.2">
      <c r="E204" s="43" t="s">
        <v>28</v>
      </c>
    </row>
    <row r="205" spans="5:5" x14ac:dyDescent="0.2">
      <c r="E205" s="43" t="s">
        <v>187</v>
      </c>
    </row>
    <row r="206" spans="5:5" x14ac:dyDescent="0.2">
      <c r="E206" s="43" t="s">
        <v>69</v>
      </c>
    </row>
    <row r="207" spans="5:5" x14ac:dyDescent="0.2">
      <c r="E207" s="43" t="s">
        <v>70</v>
      </c>
    </row>
    <row r="208" spans="5:5" x14ac:dyDescent="0.2">
      <c r="E208" s="43" t="s">
        <v>188</v>
      </c>
    </row>
    <row r="209" spans="5:5" x14ac:dyDescent="0.2">
      <c r="E209" s="43" t="s">
        <v>71</v>
      </c>
    </row>
    <row r="210" spans="5:5" x14ac:dyDescent="0.2">
      <c r="E210" s="43">
        <v>1</v>
      </c>
    </row>
    <row r="211" spans="5:5" x14ac:dyDescent="0.2">
      <c r="E211" s="43">
        <v>2</v>
      </c>
    </row>
    <row r="212" spans="5:5" x14ac:dyDescent="0.2">
      <c r="E212" s="43">
        <v>3</v>
      </c>
    </row>
    <row r="213" spans="5:5" x14ac:dyDescent="0.2">
      <c r="E213" s="43">
        <v>4</v>
      </c>
    </row>
    <row r="214" spans="5:5" x14ac:dyDescent="0.2">
      <c r="E214" s="43">
        <v>5</v>
      </c>
    </row>
    <row r="215" spans="5:5" x14ac:dyDescent="0.2">
      <c r="E215" s="43">
        <v>6</v>
      </c>
    </row>
    <row r="216" spans="5:5" x14ac:dyDescent="0.2">
      <c r="E216" s="43">
        <v>7</v>
      </c>
    </row>
    <row r="217" spans="5:5" x14ac:dyDescent="0.2">
      <c r="E217" s="43">
        <v>8</v>
      </c>
    </row>
    <row r="218" spans="5:5" x14ac:dyDescent="0.2">
      <c r="E218" s="43">
        <v>9</v>
      </c>
    </row>
    <row r="219" spans="5:5" x14ac:dyDescent="0.2">
      <c r="E219" s="43">
        <v>10</v>
      </c>
    </row>
    <row r="220" spans="5:5" x14ac:dyDescent="0.2">
      <c r="E220" s="43">
        <v>11</v>
      </c>
    </row>
    <row r="221" spans="5:5" x14ac:dyDescent="0.2">
      <c r="E221" s="43">
        <v>12</v>
      </c>
    </row>
    <row r="222" spans="5:5" x14ac:dyDescent="0.2">
      <c r="E222" s="43">
        <v>13</v>
      </c>
    </row>
    <row r="223" spans="5:5" x14ac:dyDescent="0.2">
      <c r="E223" s="43">
        <v>14</v>
      </c>
    </row>
    <row r="224" spans="5:5" x14ac:dyDescent="0.2">
      <c r="E224" s="43">
        <v>15</v>
      </c>
    </row>
    <row r="225" spans="5:5" x14ac:dyDescent="0.2">
      <c r="E225" s="43">
        <v>16</v>
      </c>
    </row>
  </sheetData>
  <sheetProtection algorithmName="SHA-512" hashValue="kn65yaV4lA02mZsNrlmtAJ05mHjFNFkeLMpSDgDKiTx3DXWElIW9cxYGQVaOTLv1EjucCstKIt0HqmSeQ+kTqw==" saltValue="XbENaJ91fRlscvfXggLQAg==" spinCount="100000" sheet="1" objects="1" scenarios="1"/>
  <phoneticPr fontId="4" type="noConversion"/>
  <dataValidations disablePrompts="1" count="3">
    <dataValidation type="list" allowBlank="1" showInputMessage="1" showErrorMessage="1" sqref="H102:H106">
      <formula1>"LIOa,LIOb,J1,J2,J3,J4,J5,J6,1,2,3,4,5,6,7,8,9,10,11,12,13,14,15,LA,LB,LC,LD,LE,ID1,ID2,ID3"</formula1>
    </dataValidation>
    <dataValidation type="list" allowBlank="1" showInputMessage="1" showErrorMessage="1" sqref="H47:H66 H15:H34">
      <formula1>$E$183:$E$225</formula1>
    </dataValidation>
    <dataValidation type="list" allowBlank="1" showInputMessage="1" showErrorMessage="1" sqref="H69:H74 H37:H41">
      <formula1>"LA,LB,LC,LD,LE"</formula1>
    </dataValidation>
  </dataValidations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2" manualBreakCount="2">
    <brk id="69" min="1" max="29" man="1"/>
    <brk id="134" min="1" max="29" man="1"/>
  </rowBreaks>
  <colBreaks count="1" manualBreakCount="1">
    <brk id="22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zoomScale="85" zoomScaleNormal="85" workbookViewId="0">
      <selection activeCell="B2" sqref="B2"/>
    </sheetView>
  </sheetViews>
  <sheetFormatPr defaultColWidth="9.140625" defaultRowHeight="12.75" x14ac:dyDescent="0.2"/>
  <cols>
    <col min="1" max="1" width="3.7109375" style="37" customWidth="1"/>
    <col min="2" max="3" width="2.7109375" style="37" customWidth="1"/>
    <col min="4" max="4" width="45.7109375" style="37" customWidth="1"/>
    <col min="5" max="5" width="2.7109375" style="37" customWidth="1"/>
    <col min="6" max="8" width="14.85546875" style="37" customWidth="1"/>
    <col min="9" max="9" width="14.85546875" style="159" customWidth="1"/>
    <col min="10" max="15" width="14.85546875" style="37" customWidth="1"/>
    <col min="16" max="17" width="2.7109375" style="37" customWidth="1"/>
    <col min="18" max="16384" width="9.140625" style="37"/>
  </cols>
  <sheetData>
    <row r="1" spans="2:17" ht="12.75" customHeight="1" x14ac:dyDescent="0.2"/>
    <row r="2" spans="2:17" x14ac:dyDescent="0.2">
      <c r="B2" s="17"/>
      <c r="C2" s="18"/>
      <c r="D2" s="18"/>
      <c r="E2" s="18"/>
      <c r="F2" s="18"/>
      <c r="G2" s="18"/>
      <c r="H2" s="18"/>
      <c r="I2" s="298"/>
      <c r="J2" s="18"/>
      <c r="K2" s="18"/>
      <c r="L2" s="18"/>
      <c r="M2" s="18"/>
      <c r="N2" s="18"/>
      <c r="O2" s="18"/>
      <c r="P2" s="18"/>
      <c r="Q2" s="20"/>
    </row>
    <row r="3" spans="2:17" x14ac:dyDescent="0.2">
      <c r="B3" s="22"/>
      <c r="C3" s="21"/>
      <c r="D3" s="21"/>
      <c r="E3" s="21"/>
      <c r="F3" s="21"/>
      <c r="G3" s="21"/>
      <c r="H3" s="21"/>
      <c r="I3" s="299"/>
      <c r="J3" s="21"/>
      <c r="K3" s="21"/>
      <c r="L3" s="21"/>
      <c r="M3" s="21"/>
      <c r="N3" s="21"/>
      <c r="O3" s="21"/>
      <c r="P3" s="21"/>
      <c r="Q3" s="26"/>
    </row>
    <row r="4" spans="2:17" s="150" customFormat="1" ht="18.75" x14ac:dyDescent="0.3">
      <c r="B4" s="518"/>
      <c r="C4" s="87" t="s">
        <v>114</v>
      </c>
      <c r="D4" s="87"/>
      <c r="E4" s="146"/>
      <c r="F4" s="146"/>
      <c r="G4" s="146"/>
      <c r="H4" s="267"/>
      <c r="I4" s="267"/>
      <c r="J4" s="267"/>
      <c r="K4" s="146"/>
      <c r="L4" s="146"/>
      <c r="M4" s="146"/>
      <c r="N4" s="146"/>
      <c r="O4" s="146"/>
      <c r="P4" s="146"/>
      <c r="Q4" s="268"/>
    </row>
    <row r="5" spans="2:17" s="151" customFormat="1" ht="18" customHeight="1" x14ac:dyDescent="0.3">
      <c r="B5" s="269"/>
      <c r="C5" s="85"/>
      <c r="D5" s="305"/>
      <c r="E5" s="149"/>
      <c r="F5" s="149"/>
      <c r="G5" s="149"/>
      <c r="H5" s="21"/>
      <c r="I5" s="21"/>
      <c r="J5" s="21"/>
      <c r="K5" s="149"/>
      <c r="L5" s="149"/>
      <c r="M5" s="149"/>
      <c r="N5" s="149"/>
      <c r="O5" s="149"/>
      <c r="P5" s="149"/>
      <c r="Q5" s="177"/>
    </row>
    <row r="6" spans="2:17" s="151" customFormat="1" ht="12" customHeight="1" x14ac:dyDescent="0.3">
      <c r="B6" s="269"/>
      <c r="C6" s="306"/>
      <c r="D6" s="305"/>
      <c r="E6" s="149"/>
      <c r="F6" s="149"/>
      <c r="G6" s="149"/>
      <c r="H6" s="21"/>
      <c r="I6" s="21"/>
      <c r="J6" s="21"/>
      <c r="K6" s="149"/>
      <c r="L6" s="149"/>
      <c r="M6" s="149"/>
      <c r="N6" s="149"/>
      <c r="O6" s="149"/>
      <c r="P6" s="149"/>
      <c r="Q6" s="177"/>
    </row>
    <row r="7" spans="2:17" s="151" customFormat="1" ht="12" customHeight="1" x14ac:dyDescent="0.3">
      <c r="B7" s="269"/>
      <c r="C7" s="306"/>
      <c r="D7" s="551" t="s">
        <v>98</v>
      </c>
      <c r="E7" s="149"/>
      <c r="F7" s="149"/>
      <c r="G7" s="149"/>
      <c r="H7" s="21"/>
      <c r="I7" s="21"/>
      <c r="J7" s="21"/>
      <c r="K7" s="149"/>
      <c r="L7" s="149"/>
      <c r="M7" s="149"/>
      <c r="N7" s="149"/>
      <c r="O7" s="149"/>
      <c r="P7" s="149"/>
      <c r="Q7" s="177"/>
    </row>
    <row r="8" spans="2:17" s="151" customFormat="1" ht="12" customHeight="1" x14ac:dyDescent="0.3">
      <c r="B8" s="269"/>
      <c r="C8" s="306"/>
      <c r="D8" s="552" t="s">
        <v>213</v>
      </c>
      <c r="E8" s="149"/>
      <c r="F8" s="149"/>
      <c r="G8" s="149"/>
      <c r="H8" s="21"/>
      <c r="I8" s="21"/>
      <c r="J8" s="21"/>
      <c r="K8" s="149"/>
      <c r="L8" s="149"/>
      <c r="M8" s="149"/>
      <c r="N8" s="149"/>
      <c r="O8" s="149"/>
      <c r="P8" s="149"/>
      <c r="Q8" s="177"/>
    </row>
    <row r="9" spans="2:17" s="151" customFormat="1" ht="12" customHeight="1" x14ac:dyDescent="0.3">
      <c r="B9" s="269"/>
      <c r="C9" s="306"/>
      <c r="D9" s="552" t="s">
        <v>229</v>
      </c>
      <c r="E9" s="149"/>
      <c r="F9" s="149"/>
      <c r="G9" s="149"/>
      <c r="H9" s="21"/>
      <c r="I9" s="21"/>
      <c r="J9" s="21"/>
      <c r="K9" s="149"/>
      <c r="L9" s="149"/>
      <c r="M9" s="149"/>
      <c r="N9" s="149"/>
      <c r="O9" s="149"/>
      <c r="P9" s="149"/>
      <c r="Q9" s="177"/>
    </row>
    <row r="10" spans="2:17" s="151" customFormat="1" ht="12" customHeight="1" x14ac:dyDescent="0.3">
      <c r="B10" s="269"/>
      <c r="C10" s="36"/>
      <c r="D10" s="300"/>
      <c r="E10" s="149"/>
      <c r="F10" s="149"/>
      <c r="G10" s="149"/>
      <c r="H10" s="21"/>
      <c r="I10" s="21"/>
      <c r="J10" s="21"/>
      <c r="K10" s="149"/>
      <c r="L10" s="149"/>
      <c r="M10" s="149"/>
      <c r="N10" s="149"/>
      <c r="O10" s="149"/>
      <c r="P10" s="149"/>
      <c r="Q10" s="177"/>
    </row>
    <row r="11" spans="2:17" ht="12" customHeight="1" x14ac:dyDescent="0.2">
      <c r="B11" s="301"/>
      <c r="C11" s="36"/>
      <c r="D11" s="302"/>
      <c r="E11" s="21"/>
      <c r="F11" s="21"/>
      <c r="G11" s="303"/>
      <c r="H11" s="21"/>
      <c r="I11" s="21"/>
      <c r="J11" s="21"/>
      <c r="K11" s="21"/>
      <c r="L11" s="21"/>
      <c r="M11" s="21"/>
      <c r="N11" s="21"/>
      <c r="O11" s="21"/>
      <c r="P11" s="21"/>
      <c r="Q11" s="26"/>
    </row>
    <row r="12" spans="2:17" s="154" customFormat="1" ht="12" customHeight="1" x14ac:dyDescent="0.2">
      <c r="B12" s="274"/>
      <c r="C12" s="275"/>
      <c r="D12" s="276"/>
      <c r="E12" s="267"/>
      <c r="F12" s="553">
        <f>tab!D2</f>
        <v>2015</v>
      </c>
      <c r="G12" s="553">
        <f t="shared" ref="G12:O12" si="0">F12+1</f>
        <v>2016</v>
      </c>
      <c r="H12" s="553">
        <f t="shared" si="0"/>
        <v>2017</v>
      </c>
      <c r="I12" s="553">
        <f t="shared" si="0"/>
        <v>2018</v>
      </c>
      <c r="J12" s="553">
        <f t="shared" si="0"/>
        <v>2019</v>
      </c>
      <c r="K12" s="553">
        <f t="shared" si="0"/>
        <v>2020</v>
      </c>
      <c r="L12" s="553">
        <f t="shared" si="0"/>
        <v>2021</v>
      </c>
      <c r="M12" s="553">
        <f t="shared" si="0"/>
        <v>2022</v>
      </c>
      <c r="N12" s="553">
        <f t="shared" si="0"/>
        <v>2023</v>
      </c>
      <c r="O12" s="553">
        <f t="shared" si="0"/>
        <v>2024</v>
      </c>
      <c r="P12" s="267"/>
      <c r="Q12" s="277"/>
    </row>
    <row r="13" spans="2:17" ht="12" customHeight="1" x14ac:dyDescent="0.2">
      <c r="B13" s="301"/>
      <c r="C13" s="271"/>
      <c r="D13" s="273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26"/>
    </row>
    <row r="14" spans="2:17" x14ac:dyDescent="0.2">
      <c r="B14" s="22"/>
      <c r="C14" s="278"/>
      <c r="D14" s="117"/>
      <c r="E14" s="279"/>
      <c r="F14" s="122"/>
      <c r="G14" s="280"/>
      <c r="H14" s="280"/>
      <c r="I14" s="280"/>
      <c r="J14" s="280"/>
      <c r="K14" s="281"/>
      <c r="L14" s="281"/>
      <c r="M14" s="281"/>
      <c r="N14" s="281"/>
      <c r="O14" s="281"/>
      <c r="P14" s="282"/>
      <c r="Q14" s="26"/>
    </row>
    <row r="15" spans="2:17" x14ac:dyDescent="0.2">
      <c r="B15" s="22"/>
      <c r="C15" s="283" t="s">
        <v>63</v>
      </c>
      <c r="D15" s="284" t="s">
        <v>99</v>
      </c>
      <c r="E15" s="285"/>
      <c r="F15" s="286">
        <v>0</v>
      </c>
      <c r="G15" s="556">
        <f>F18</f>
        <v>0</v>
      </c>
      <c r="H15" s="556">
        <f t="shared" ref="H15:O15" si="1">G18</f>
        <v>0</v>
      </c>
      <c r="I15" s="556">
        <f t="shared" si="1"/>
        <v>0</v>
      </c>
      <c r="J15" s="556">
        <f t="shared" si="1"/>
        <v>0</v>
      </c>
      <c r="K15" s="556">
        <f t="shared" si="1"/>
        <v>0</v>
      </c>
      <c r="L15" s="556">
        <f t="shared" si="1"/>
        <v>0</v>
      </c>
      <c r="M15" s="556">
        <f t="shared" si="1"/>
        <v>0</v>
      </c>
      <c r="N15" s="556">
        <f t="shared" si="1"/>
        <v>0</v>
      </c>
      <c r="O15" s="556">
        <f t="shared" si="1"/>
        <v>0</v>
      </c>
      <c r="P15" s="131"/>
      <c r="Q15" s="26"/>
    </row>
    <row r="16" spans="2:17" x14ac:dyDescent="0.2">
      <c r="B16" s="22"/>
      <c r="C16" s="283"/>
      <c r="D16" s="284" t="s">
        <v>116</v>
      </c>
      <c r="E16" s="287"/>
      <c r="F16" s="286">
        <v>0</v>
      </c>
      <c r="G16" s="288">
        <v>0</v>
      </c>
      <c r="H16" s="288">
        <v>0</v>
      </c>
      <c r="I16" s="288">
        <v>0</v>
      </c>
      <c r="J16" s="288">
        <v>0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131"/>
      <c r="Q16" s="26"/>
    </row>
    <row r="17" spans="2:17" x14ac:dyDescent="0.2">
      <c r="B17" s="22"/>
      <c r="C17" s="283" t="s">
        <v>64</v>
      </c>
      <c r="D17" s="284" t="s">
        <v>100</v>
      </c>
      <c r="E17" s="285"/>
      <c r="F17" s="286">
        <v>0</v>
      </c>
      <c r="G17" s="288">
        <v>0</v>
      </c>
      <c r="H17" s="288">
        <v>0</v>
      </c>
      <c r="I17" s="288">
        <v>0</v>
      </c>
      <c r="J17" s="288">
        <v>0</v>
      </c>
      <c r="K17" s="288">
        <v>0</v>
      </c>
      <c r="L17" s="288">
        <v>0</v>
      </c>
      <c r="M17" s="288">
        <v>0</v>
      </c>
      <c r="N17" s="288">
        <v>0</v>
      </c>
      <c r="O17" s="288">
        <v>0</v>
      </c>
      <c r="P17" s="131"/>
      <c r="Q17" s="26"/>
    </row>
    <row r="18" spans="2:17" x14ac:dyDescent="0.2">
      <c r="B18" s="22"/>
      <c r="C18" s="289" t="s">
        <v>65</v>
      </c>
      <c r="D18" s="290" t="s">
        <v>65</v>
      </c>
      <c r="E18" s="287"/>
      <c r="F18" s="554">
        <f t="shared" ref="F18:O18" si="2">SUM(F15:F16)-F17</f>
        <v>0</v>
      </c>
      <c r="G18" s="555">
        <f t="shared" si="2"/>
        <v>0</v>
      </c>
      <c r="H18" s="555">
        <f t="shared" si="2"/>
        <v>0</v>
      </c>
      <c r="I18" s="555">
        <f t="shared" si="2"/>
        <v>0</v>
      </c>
      <c r="J18" s="555">
        <f t="shared" si="2"/>
        <v>0</v>
      </c>
      <c r="K18" s="555">
        <f t="shared" si="2"/>
        <v>0</v>
      </c>
      <c r="L18" s="555">
        <f t="shared" si="2"/>
        <v>0</v>
      </c>
      <c r="M18" s="555">
        <f t="shared" si="2"/>
        <v>0</v>
      </c>
      <c r="N18" s="555">
        <f t="shared" si="2"/>
        <v>0</v>
      </c>
      <c r="O18" s="555">
        <f t="shared" si="2"/>
        <v>0</v>
      </c>
      <c r="P18" s="131"/>
      <c r="Q18" s="26"/>
    </row>
    <row r="19" spans="2:17" x14ac:dyDescent="0.2">
      <c r="B19" s="22"/>
      <c r="C19" s="291"/>
      <c r="D19" s="279"/>
      <c r="E19" s="279"/>
      <c r="F19" s="292"/>
      <c r="G19" s="293"/>
      <c r="H19" s="294"/>
      <c r="I19" s="293"/>
      <c r="J19" s="293"/>
      <c r="K19" s="293"/>
      <c r="L19" s="293"/>
      <c r="M19" s="293"/>
      <c r="N19" s="293"/>
      <c r="O19" s="293"/>
      <c r="P19" s="295"/>
      <c r="Q19" s="26"/>
    </row>
    <row r="20" spans="2:17" ht="12.75" customHeight="1" x14ac:dyDescent="0.2">
      <c r="B20" s="301"/>
      <c r="C20" s="271"/>
      <c r="D20" s="273"/>
      <c r="E20" s="100"/>
      <c r="F20" s="100"/>
      <c r="G20" s="100"/>
      <c r="H20" s="265"/>
      <c r="I20" s="100"/>
      <c r="J20" s="100"/>
      <c r="K20" s="100"/>
      <c r="L20" s="100"/>
      <c r="M20" s="100"/>
      <c r="N20" s="100"/>
      <c r="O20" s="100"/>
      <c r="P20" s="100"/>
      <c r="Q20" s="26"/>
    </row>
    <row r="21" spans="2:17" ht="12.75" customHeight="1" x14ac:dyDescent="0.2">
      <c r="B21" s="301"/>
      <c r="C21" s="271"/>
      <c r="D21" s="273"/>
      <c r="E21" s="100"/>
      <c r="F21" s="100"/>
      <c r="G21" s="100"/>
      <c r="H21" s="265"/>
      <c r="I21" s="100"/>
      <c r="J21" s="100"/>
      <c r="K21" s="100"/>
      <c r="L21" s="100"/>
      <c r="M21" s="100"/>
      <c r="N21" s="100"/>
      <c r="O21" s="100"/>
      <c r="P21" s="100"/>
      <c r="Q21" s="26"/>
    </row>
    <row r="22" spans="2:17" s="154" customFormat="1" ht="12.75" customHeight="1" x14ac:dyDescent="0.2">
      <c r="B22" s="296"/>
      <c r="C22" s="275"/>
      <c r="D22" s="276"/>
      <c r="E22" s="267"/>
      <c r="F22" s="553">
        <f>O12+1</f>
        <v>2025</v>
      </c>
      <c r="G22" s="553">
        <f t="shared" ref="G22:O22" si="3">F22+1</f>
        <v>2026</v>
      </c>
      <c r="H22" s="553">
        <f t="shared" si="3"/>
        <v>2027</v>
      </c>
      <c r="I22" s="553">
        <f t="shared" si="3"/>
        <v>2028</v>
      </c>
      <c r="J22" s="553">
        <f t="shared" si="3"/>
        <v>2029</v>
      </c>
      <c r="K22" s="553">
        <f t="shared" si="3"/>
        <v>2030</v>
      </c>
      <c r="L22" s="553">
        <f t="shared" si="3"/>
        <v>2031</v>
      </c>
      <c r="M22" s="553">
        <f t="shared" si="3"/>
        <v>2032</v>
      </c>
      <c r="N22" s="553">
        <f t="shared" si="3"/>
        <v>2033</v>
      </c>
      <c r="O22" s="553">
        <f t="shared" si="3"/>
        <v>2034</v>
      </c>
      <c r="P22" s="297"/>
      <c r="Q22" s="277"/>
    </row>
    <row r="23" spans="2:17" ht="12.75" customHeight="1" x14ac:dyDescent="0.2">
      <c r="B23" s="301"/>
      <c r="C23" s="271"/>
      <c r="D23" s="273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26"/>
    </row>
    <row r="24" spans="2:17" ht="12.75" customHeight="1" x14ac:dyDescent="0.2">
      <c r="B24" s="301"/>
      <c r="C24" s="278"/>
      <c r="D24" s="117"/>
      <c r="E24" s="279"/>
      <c r="F24" s="122"/>
      <c r="G24" s="280"/>
      <c r="H24" s="280"/>
      <c r="I24" s="280"/>
      <c r="J24" s="280"/>
      <c r="K24" s="280"/>
      <c r="L24" s="280"/>
      <c r="M24" s="280"/>
      <c r="N24" s="280"/>
      <c r="O24" s="280"/>
      <c r="P24" s="282"/>
      <c r="Q24" s="26"/>
    </row>
    <row r="25" spans="2:17" ht="12.75" customHeight="1" x14ac:dyDescent="0.2">
      <c r="B25" s="301"/>
      <c r="C25" s="283" t="s">
        <v>63</v>
      </c>
      <c r="D25" s="284" t="s">
        <v>99</v>
      </c>
      <c r="E25" s="285"/>
      <c r="F25" s="557">
        <f>O18</f>
        <v>0</v>
      </c>
      <c r="G25" s="556">
        <f t="shared" ref="G25:O25" si="4">F28</f>
        <v>0</v>
      </c>
      <c r="H25" s="556">
        <f t="shared" si="4"/>
        <v>0</v>
      </c>
      <c r="I25" s="556">
        <f t="shared" si="4"/>
        <v>0</v>
      </c>
      <c r="J25" s="556">
        <f t="shared" si="4"/>
        <v>0</v>
      </c>
      <c r="K25" s="556">
        <f t="shared" si="4"/>
        <v>0</v>
      </c>
      <c r="L25" s="556">
        <f t="shared" si="4"/>
        <v>0</v>
      </c>
      <c r="M25" s="556">
        <f t="shared" si="4"/>
        <v>0</v>
      </c>
      <c r="N25" s="556">
        <f t="shared" si="4"/>
        <v>0</v>
      </c>
      <c r="O25" s="556">
        <f t="shared" si="4"/>
        <v>0</v>
      </c>
      <c r="P25" s="131"/>
      <c r="Q25" s="26"/>
    </row>
    <row r="26" spans="2:17" ht="12.75" customHeight="1" x14ac:dyDescent="0.2">
      <c r="B26" s="301"/>
      <c r="C26" s="283"/>
      <c r="D26" s="284" t="s">
        <v>116</v>
      </c>
      <c r="E26" s="287"/>
      <c r="F26" s="286">
        <v>0</v>
      </c>
      <c r="G26" s="288">
        <v>0</v>
      </c>
      <c r="H26" s="288">
        <v>0</v>
      </c>
      <c r="I26" s="288">
        <v>0</v>
      </c>
      <c r="J26" s="288">
        <v>0</v>
      </c>
      <c r="K26" s="288">
        <v>0</v>
      </c>
      <c r="L26" s="288">
        <v>0</v>
      </c>
      <c r="M26" s="288">
        <v>0</v>
      </c>
      <c r="N26" s="288">
        <v>0</v>
      </c>
      <c r="O26" s="288">
        <v>0</v>
      </c>
      <c r="P26" s="131"/>
      <c r="Q26" s="26"/>
    </row>
    <row r="27" spans="2:17" ht="12.75" customHeight="1" x14ac:dyDescent="0.2">
      <c r="B27" s="301"/>
      <c r="C27" s="283" t="s">
        <v>64</v>
      </c>
      <c r="D27" s="284" t="s">
        <v>100</v>
      </c>
      <c r="E27" s="285"/>
      <c r="F27" s="286">
        <v>0</v>
      </c>
      <c r="G27" s="288">
        <v>0</v>
      </c>
      <c r="H27" s="288">
        <v>0</v>
      </c>
      <c r="I27" s="288">
        <v>0</v>
      </c>
      <c r="J27" s="288">
        <v>0</v>
      </c>
      <c r="K27" s="288">
        <v>0</v>
      </c>
      <c r="L27" s="288">
        <v>0</v>
      </c>
      <c r="M27" s="288">
        <v>0</v>
      </c>
      <c r="N27" s="288">
        <v>0</v>
      </c>
      <c r="O27" s="288">
        <v>0</v>
      </c>
      <c r="P27" s="131"/>
      <c r="Q27" s="26"/>
    </row>
    <row r="28" spans="2:17" ht="12.75" customHeight="1" x14ac:dyDescent="0.2">
      <c r="B28" s="301"/>
      <c r="C28" s="289" t="s">
        <v>65</v>
      </c>
      <c r="D28" s="290" t="s">
        <v>65</v>
      </c>
      <c r="E28" s="287"/>
      <c r="F28" s="554">
        <f t="shared" ref="F28:O28" si="5">SUM(F25:F26)-F27</f>
        <v>0</v>
      </c>
      <c r="G28" s="555">
        <f t="shared" si="5"/>
        <v>0</v>
      </c>
      <c r="H28" s="555">
        <f t="shared" si="5"/>
        <v>0</v>
      </c>
      <c r="I28" s="555">
        <f t="shared" si="5"/>
        <v>0</v>
      </c>
      <c r="J28" s="555">
        <f t="shared" si="5"/>
        <v>0</v>
      </c>
      <c r="K28" s="555">
        <f t="shared" si="5"/>
        <v>0</v>
      </c>
      <c r="L28" s="555">
        <f t="shared" si="5"/>
        <v>0</v>
      </c>
      <c r="M28" s="555">
        <f t="shared" si="5"/>
        <v>0</v>
      </c>
      <c r="N28" s="555">
        <f t="shared" si="5"/>
        <v>0</v>
      </c>
      <c r="O28" s="555">
        <f t="shared" si="5"/>
        <v>0</v>
      </c>
      <c r="P28" s="131"/>
      <c r="Q28" s="26"/>
    </row>
    <row r="29" spans="2:17" ht="12.75" customHeight="1" x14ac:dyDescent="0.2">
      <c r="B29" s="301"/>
      <c r="C29" s="291"/>
      <c r="D29" s="279"/>
      <c r="E29" s="279"/>
      <c r="F29" s="292"/>
      <c r="G29" s="293"/>
      <c r="H29" s="293"/>
      <c r="I29" s="293"/>
      <c r="J29" s="293"/>
      <c r="K29" s="293"/>
      <c r="L29" s="293"/>
      <c r="M29" s="293"/>
      <c r="N29" s="293"/>
      <c r="O29" s="293"/>
      <c r="P29" s="295"/>
      <c r="Q29" s="26"/>
    </row>
    <row r="30" spans="2:17" ht="12.75" customHeight="1" x14ac:dyDescent="0.2">
      <c r="B30" s="301"/>
      <c r="C30" s="36"/>
      <c r="D30" s="30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6"/>
    </row>
    <row r="31" spans="2:17" s="161" customFormat="1" ht="12" customHeight="1" collapsed="1" x14ac:dyDescent="0.25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191" t="s">
        <v>228</v>
      </c>
      <c r="Q31" s="35"/>
    </row>
  </sheetData>
  <sheetProtection algorithmName="SHA-512" hashValue="X5xenlCGSvw3lVb4XEtmlcnBk+/wUR4Uk1iuJgAqZhpY99rGJBljHSLbfXTPGHzwmy5dnH7PWB5lIU81wlRDkA==" saltValue="0Yr/ukq0SDaW/rYtEkdhh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6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5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4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3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2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1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0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9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79"/>
  <sheetViews>
    <sheetView zoomScale="85" zoomScaleNormal="85" workbookViewId="0">
      <pane ySplit="13" topLeftCell="A14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7" customWidth="1"/>
    <col min="2" max="3" width="2.7109375" style="37" customWidth="1"/>
    <col min="4" max="4" width="25.7109375" style="37" customWidth="1"/>
    <col min="5" max="5" width="35.7109375" style="37" customWidth="1"/>
    <col min="6" max="8" width="12.7109375" style="37" customWidth="1"/>
    <col min="9" max="9" width="0.85546875" style="37" customWidth="1"/>
    <col min="10" max="10" width="11.7109375" style="37" hidden="1" customWidth="1"/>
    <col min="11" max="12" width="12.7109375" style="37" customWidth="1"/>
    <col min="13" max="13" width="14.85546875" style="37" customWidth="1"/>
    <col min="14" max="14" width="0.85546875" style="37" customWidth="1"/>
    <col min="15" max="19" width="12.7109375" style="37" customWidth="1"/>
    <col min="20" max="20" width="0.85546875" style="37" customWidth="1"/>
    <col min="21" max="25" width="12.7109375" style="37" customWidth="1"/>
    <col min="26" max="27" width="2.7109375" style="37" customWidth="1"/>
    <col min="28" max="16384" width="9.140625" style="37"/>
  </cols>
  <sheetData>
    <row r="2" spans="2:38" x14ac:dyDescent="0.2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20"/>
    </row>
    <row r="3" spans="2:38" x14ac:dyDescent="0.2"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6"/>
    </row>
    <row r="4" spans="2:38" s="471" customFormat="1" ht="18" customHeight="1" x14ac:dyDescent="0.3">
      <c r="B4" s="83"/>
      <c r="C4" s="87" t="s">
        <v>72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8"/>
    </row>
    <row r="5" spans="2:38" s="441" customFormat="1" ht="16.5" customHeight="1" x14ac:dyDescent="0.25">
      <c r="B5" s="504"/>
      <c r="C5" s="9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505"/>
    </row>
    <row r="6" spans="2:38" s="158" customFormat="1" ht="12.75" customHeight="1" x14ac:dyDescent="0.3">
      <c r="B6" s="26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506"/>
    </row>
    <row r="7" spans="2:38" s="158" customFormat="1" ht="12.75" customHeight="1" x14ac:dyDescent="0.3">
      <c r="B7" s="26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506"/>
    </row>
    <row r="8" spans="2:38" s="403" customFormat="1" x14ac:dyDescent="0.2">
      <c r="B8" s="507"/>
      <c r="C8" s="110"/>
      <c r="D8" s="561" t="s">
        <v>52</v>
      </c>
      <c r="E8" s="561" t="s">
        <v>53</v>
      </c>
      <c r="F8" s="561" t="s">
        <v>48</v>
      </c>
      <c r="G8" s="561" t="s">
        <v>54</v>
      </c>
      <c r="H8" s="561" t="s">
        <v>55</v>
      </c>
      <c r="I8" s="561"/>
      <c r="J8" s="561" t="s">
        <v>56</v>
      </c>
      <c r="K8" s="561" t="s">
        <v>57</v>
      </c>
      <c r="L8" s="562" t="s">
        <v>49</v>
      </c>
      <c r="M8" s="561" t="s">
        <v>58</v>
      </c>
      <c r="N8" s="561"/>
      <c r="O8" s="561">
        <f>M9</f>
        <v>2015</v>
      </c>
      <c r="P8" s="563">
        <f>O8+1</f>
        <v>2016</v>
      </c>
      <c r="Q8" s="563">
        <f>O8+2</f>
        <v>2017</v>
      </c>
      <c r="R8" s="564">
        <f>O8+3</f>
        <v>2018</v>
      </c>
      <c r="S8" s="564">
        <f>P8+3</f>
        <v>2019</v>
      </c>
      <c r="T8" s="561"/>
      <c r="U8" s="561">
        <f>O8</f>
        <v>2015</v>
      </c>
      <c r="V8" s="561">
        <f>P8</f>
        <v>2016</v>
      </c>
      <c r="W8" s="561">
        <f>Q8</f>
        <v>2017</v>
      </c>
      <c r="X8" s="561">
        <f>R8</f>
        <v>2018</v>
      </c>
      <c r="Y8" s="561">
        <f>S8</f>
        <v>2019</v>
      </c>
      <c r="Z8" s="439"/>
      <c r="AA8" s="508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</row>
    <row r="9" spans="2:38" s="403" customFormat="1" x14ac:dyDescent="0.2">
      <c r="B9" s="507"/>
      <c r="C9" s="110"/>
      <c r="D9" s="561"/>
      <c r="E9" s="561"/>
      <c r="F9" s="561" t="s">
        <v>50</v>
      </c>
      <c r="G9" s="561"/>
      <c r="H9" s="561" t="s">
        <v>59</v>
      </c>
      <c r="I9" s="561"/>
      <c r="J9" s="561"/>
      <c r="K9" s="561" t="s">
        <v>51</v>
      </c>
      <c r="L9" s="562" t="s">
        <v>57</v>
      </c>
      <c r="M9" s="562">
        <f>tab!D2</f>
        <v>2015</v>
      </c>
      <c r="N9" s="561"/>
      <c r="O9" s="561" t="s">
        <v>57</v>
      </c>
      <c r="P9" s="561" t="s">
        <v>57</v>
      </c>
      <c r="Q9" s="561" t="s">
        <v>57</v>
      </c>
      <c r="R9" s="561" t="s">
        <v>57</v>
      </c>
      <c r="S9" s="561" t="s">
        <v>57</v>
      </c>
      <c r="T9" s="561"/>
      <c r="U9" s="561" t="s">
        <v>60</v>
      </c>
      <c r="V9" s="561" t="s">
        <v>60</v>
      </c>
      <c r="W9" s="561" t="s">
        <v>60</v>
      </c>
      <c r="X9" s="561" t="s">
        <v>60</v>
      </c>
      <c r="Y9" s="561" t="s">
        <v>60</v>
      </c>
      <c r="Z9" s="439"/>
      <c r="AA9" s="508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</row>
    <row r="10" spans="2:38" s="160" customFormat="1" x14ac:dyDescent="0.2">
      <c r="B10" s="509"/>
      <c r="C10" s="431"/>
      <c r="D10" s="431"/>
      <c r="E10" s="431"/>
      <c r="F10" s="431"/>
      <c r="G10" s="431"/>
      <c r="H10" s="431"/>
      <c r="I10" s="431"/>
      <c r="J10" s="431"/>
      <c r="K10" s="431"/>
      <c r="L10" s="432"/>
      <c r="M10" s="432"/>
      <c r="N10" s="431"/>
      <c r="O10" s="431"/>
      <c r="P10" s="431"/>
      <c r="Q10" s="431"/>
      <c r="R10" s="431"/>
      <c r="S10" s="431"/>
      <c r="T10" s="431"/>
      <c r="U10" s="30"/>
      <c r="V10" s="30"/>
      <c r="W10" s="30"/>
      <c r="X10" s="30"/>
      <c r="Y10" s="30"/>
      <c r="Z10" s="30"/>
      <c r="AA10" s="510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2:38" s="160" customFormat="1" x14ac:dyDescent="0.2">
      <c r="B11" s="509"/>
      <c r="C11" s="433"/>
      <c r="D11" s="240"/>
      <c r="E11" s="240"/>
      <c r="F11" s="240"/>
      <c r="G11" s="240"/>
      <c r="H11" s="240"/>
      <c r="I11" s="240"/>
      <c r="J11" s="240"/>
      <c r="K11" s="240"/>
      <c r="L11" s="434"/>
      <c r="M11" s="434"/>
      <c r="N11" s="240"/>
      <c r="O11" s="240"/>
      <c r="P11" s="240"/>
      <c r="Q11" s="240"/>
      <c r="R11" s="240"/>
      <c r="S11" s="240"/>
      <c r="T11" s="240"/>
      <c r="U11" s="435"/>
      <c r="V11" s="435"/>
      <c r="W11" s="435"/>
      <c r="X11" s="435"/>
      <c r="Y11" s="435"/>
      <c r="Z11" s="49"/>
      <c r="AA11" s="510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</row>
    <row r="12" spans="2:38" x14ac:dyDescent="0.2">
      <c r="B12" s="22"/>
      <c r="C12" s="50"/>
      <c r="D12" s="53"/>
      <c r="E12" s="53"/>
      <c r="F12" s="53"/>
      <c r="G12" s="53"/>
      <c r="H12" s="53"/>
      <c r="I12" s="53"/>
      <c r="J12" s="53"/>
      <c r="K12" s="53"/>
      <c r="L12" s="53"/>
      <c r="M12" s="525">
        <f>SUM(M14:M179)</f>
        <v>0</v>
      </c>
      <c r="N12" s="53"/>
      <c r="O12" s="525">
        <f>SUM(O14:O179)</f>
        <v>0</v>
      </c>
      <c r="P12" s="525">
        <f>SUM(P14:P179)</f>
        <v>0</v>
      </c>
      <c r="Q12" s="525">
        <f>SUM(Q14:Q179)</f>
        <v>0</v>
      </c>
      <c r="R12" s="525">
        <f>SUM(R14:R179)</f>
        <v>0</v>
      </c>
      <c r="S12" s="525">
        <f>SUM(S14:S179)</f>
        <v>0</v>
      </c>
      <c r="T12" s="53"/>
      <c r="U12" s="525">
        <f>SUM(U14:U179)</f>
        <v>0</v>
      </c>
      <c r="V12" s="525">
        <f>SUM(V14:V179)</f>
        <v>0</v>
      </c>
      <c r="W12" s="525">
        <f>SUM(W14:W179)</f>
        <v>0</v>
      </c>
      <c r="X12" s="525">
        <f>SUM(X14:X179)</f>
        <v>0</v>
      </c>
      <c r="Y12" s="525">
        <f>SUM(Y14:Y179)</f>
        <v>0</v>
      </c>
      <c r="Z12" s="216"/>
      <c r="AA12" s="26"/>
    </row>
    <row r="13" spans="2:38" s="160" customFormat="1" x14ac:dyDescent="0.2">
      <c r="B13" s="509"/>
      <c r="C13" s="436"/>
      <c r="D13" s="205"/>
      <c r="E13" s="205"/>
      <c r="F13" s="205"/>
      <c r="G13" s="205"/>
      <c r="H13" s="205"/>
      <c r="I13" s="205"/>
      <c r="J13" s="205"/>
      <c r="K13" s="205"/>
      <c r="L13" s="437"/>
      <c r="M13" s="437"/>
      <c r="N13" s="205"/>
      <c r="O13" s="205"/>
      <c r="P13" s="205"/>
      <c r="Q13" s="205"/>
      <c r="R13" s="205"/>
      <c r="S13" s="205"/>
      <c r="T13" s="205"/>
      <c r="U13" s="54"/>
      <c r="V13" s="54"/>
      <c r="W13" s="54"/>
      <c r="X13" s="54"/>
      <c r="Y13" s="54"/>
      <c r="Z13" s="52"/>
      <c r="AA13" s="510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</row>
    <row r="14" spans="2:38" x14ac:dyDescent="0.2">
      <c r="B14" s="22"/>
      <c r="C14" s="50"/>
      <c r="D14" s="396"/>
      <c r="E14" s="396"/>
      <c r="F14" s="63"/>
      <c r="G14" s="64"/>
      <c r="H14" s="63"/>
      <c r="I14" s="337"/>
      <c r="J14" s="54">
        <f t="shared" ref="J14:J45" si="0">IF(H14="geen",9999999999,H14)</f>
        <v>0</v>
      </c>
      <c r="K14" s="558">
        <f t="shared" ref="K14:K77" si="1">IF(G14=0,0,(G14/J14))</f>
        <v>0</v>
      </c>
      <c r="L14" s="559" t="str">
        <f t="shared" ref="L14:L77" si="2">IF(J14=0,"-",(IF(J14&gt;3000,"-",F14+J14-1)))</f>
        <v>-</v>
      </c>
      <c r="M14" s="560">
        <f t="shared" ref="M14:M77" si="3">IF(H14="geen",IF(F14&lt;$O$8,G14,0),IF(F14&gt;=$O$8,0,IF((G14-($O$8-F14)*K14)&lt;0,0,G14-($O$8-F14)*K14)))</f>
        <v>0</v>
      </c>
      <c r="N14" s="337"/>
      <c r="O14" s="560">
        <f t="shared" ref="O14:S23" si="4">(IF(O$8&lt;$F14,0,IF($L14&lt;=O$8-1,0,$K14)))</f>
        <v>0</v>
      </c>
      <c r="P14" s="560">
        <f t="shared" si="4"/>
        <v>0</v>
      </c>
      <c r="Q14" s="560">
        <f t="shared" si="4"/>
        <v>0</v>
      </c>
      <c r="R14" s="560">
        <f t="shared" si="4"/>
        <v>0</v>
      </c>
      <c r="S14" s="560">
        <f t="shared" si="4"/>
        <v>0</v>
      </c>
      <c r="T14" s="337"/>
      <c r="U14" s="560">
        <f t="shared" ref="U14:Y23" si="5">IF(U$8=$F14,$G14,0)</f>
        <v>0</v>
      </c>
      <c r="V14" s="560">
        <f t="shared" si="5"/>
        <v>0</v>
      </c>
      <c r="W14" s="560">
        <f t="shared" si="5"/>
        <v>0</v>
      </c>
      <c r="X14" s="560">
        <f t="shared" si="5"/>
        <v>0</v>
      </c>
      <c r="Y14" s="560">
        <f t="shared" si="5"/>
        <v>0</v>
      </c>
      <c r="Z14" s="131"/>
      <c r="AA14" s="104"/>
    </row>
    <row r="15" spans="2:38" x14ac:dyDescent="0.2">
      <c r="B15" s="22"/>
      <c r="C15" s="50"/>
      <c r="D15" s="396"/>
      <c r="E15" s="396"/>
      <c r="F15" s="63"/>
      <c r="G15" s="64"/>
      <c r="H15" s="63"/>
      <c r="I15" s="337"/>
      <c r="J15" s="54">
        <f t="shared" si="0"/>
        <v>0</v>
      </c>
      <c r="K15" s="558">
        <f t="shared" si="1"/>
        <v>0</v>
      </c>
      <c r="L15" s="559" t="str">
        <f t="shared" si="2"/>
        <v>-</v>
      </c>
      <c r="M15" s="560">
        <f t="shared" si="3"/>
        <v>0</v>
      </c>
      <c r="N15" s="337"/>
      <c r="O15" s="560">
        <f t="shared" si="4"/>
        <v>0</v>
      </c>
      <c r="P15" s="560">
        <f t="shared" si="4"/>
        <v>0</v>
      </c>
      <c r="Q15" s="560">
        <f t="shared" si="4"/>
        <v>0</v>
      </c>
      <c r="R15" s="560">
        <f t="shared" si="4"/>
        <v>0</v>
      </c>
      <c r="S15" s="560">
        <f t="shared" si="4"/>
        <v>0</v>
      </c>
      <c r="T15" s="337"/>
      <c r="U15" s="560">
        <f t="shared" si="5"/>
        <v>0</v>
      </c>
      <c r="V15" s="560">
        <f t="shared" si="5"/>
        <v>0</v>
      </c>
      <c r="W15" s="560">
        <f t="shared" si="5"/>
        <v>0</v>
      </c>
      <c r="X15" s="560">
        <f t="shared" si="5"/>
        <v>0</v>
      </c>
      <c r="Y15" s="560">
        <f t="shared" si="5"/>
        <v>0</v>
      </c>
      <c r="Z15" s="131"/>
      <c r="AA15" s="104"/>
    </row>
    <row r="16" spans="2:38" x14ac:dyDescent="0.2">
      <c r="B16" s="22"/>
      <c r="C16" s="50"/>
      <c r="D16" s="396"/>
      <c r="E16" s="396"/>
      <c r="F16" s="63"/>
      <c r="G16" s="64"/>
      <c r="H16" s="63"/>
      <c r="I16" s="337"/>
      <c r="J16" s="54">
        <f t="shared" si="0"/>
        <v>0</v>
      </c>
      <c r="K16" s="558">
        <f t="shared" si="1"/>
        <v>0</v>
      </c>
      <c r="L16" s="559" t="str">
        <f t="shared" si="2"/>
        <v>-</v>
      </c>
      <c r="M16" s="560">
        <f t="shared" si="3"/>
        <v>0</v>
      </c>
      <c r="N16" s="337"/>
      <c r="O16" s="560">
        <f t="shared" si="4"/>
        <v>0</v>
      </c>
      <c r="P16" s="560">
        <f t="shared" si="4"/>
        <v>0</v>
      </c>
      <c r="Q16" s="560">
        <f t="shared" si="4"/>
        <v>0</v>
      </c>
      <c r="R16" s="560">
        <f t="shared" si="4"/>
        <v>0</v>
      </c>
      <c r="S16" s="560">
        <f t="shared" si="4"/>
        <v>0</v>
      </c>
      <c r="T16" s="337"/>
      <c r="U16" s="560">
        <f t="shared" si="5"/>
        <v>0</v>
      </c>
      <c r="V16" s="560">
        <f t="shared" si="5"/>
        <v>0</v>
      </c>
      <c r="W16" s="560">
        <f t="shared" si="5"/>
        <v>0</v>
      </c>
      <c r="X16" s="560">
        <f t="shared" si="5"/>
        <v>0</v>
      </c>
      <c r="Y16" s="560">
        <f t="shared" si="5"/>
        <v>0</v>
      </c>
      <c r="Z16" s="131"/>
      <c r="AA16" s="104"/>
    </row>
    <row r="17" spans="2:27" x14ac:dyDescent="0.2">
      <c r="B17" s="22"/>
      <c r="C17" s="50"/>
      <c r="D17" s="396"/>
      <c r="E17" s="396"/>
      <c r="F17" s="63"/>
      <c r="G17" s="64"/>
      <c r="H17" s="63"/>
      <c r="I17" s="337"/>
      <c r="J17" s="54">
        <f t="shared" si="0"/>
        <v>0</v>
      </c>
      <c r="K17" s="558">
        <f t="shared" si="1"/>
        <v>0</v>
      </c>
      <c r="L17" s="559" t="str">
        <f t="shared" si="2"/>
        <v>-</v>
      </c>
      <c r="M17" s="560">
        <f t="shared" si="3"/>
        <v>0</v>
      </c>
      <c r="N17" s="337"/>
      <c r="O17" s="560">
        <f t="shared" si="4"/>
        <v>0</v>
      </c>
      <c r="P17" s="560">
        <f t="shared" si="4"/>
        <v>0</v>
      </c>
      <c r="Q17" s="560">
        <f t="shared" si="4"/>
        <v>0</v>
      </c>
      <c r="R17" s="560">
        <f t="shared" si="4"/>
        <v>0</v>
      </c>
      <c r="S17" s="560">
        <f t="shared" si="4"/>
        <v>0</v>
      </c>
      <c r="T17" s="337"/>
      <c r="U17" s="560">
        <f t="shared" si="5"/>
        <v>0</v>
      </c>
      <c r="V17" s="560">
        <f t="shared" si="5"/>
        <v>0</v>
      </c>
      <c r="W17" s="560">
        <f t="shared" si="5"/>
        <v>0</v>
      </c>
      <c r="X17" s="560">
        <f t="shared" si="5"/>
        <v>0</v>
      </c>
      <c r="Y17" s="560">
        <f t="shared" si="5"/>
        <v>0</v>
      </c>
      <c r="Z17" s="131"/>
      <c r="AA17" s="104"/>
    </row>
    <row r="18" spans="2:27" x14ac:dyDescent="0.2">
      <c r="B18" s="22"/>
      <c r="C18" s="50"/>
      <c r="D18" s="396"/>
      <c r="E18" s="396"/>
      <c r="F18" s="63"/>
      <c r="G18" s="64"/>
      <c r="H18" s="63"/>
      <c r="I18" s="337"/>
      <c r="J18" s="54">
        <f t="shared" si="0"/>
        <v>0</v>
      </c>
      <c r="K18" s="558">
        <f t="shared" si="1"/>
        <v>0</v>
      </c>
      <c r="L18" s="559" t="str">
        <f t="shared" si="2"/>
        <v>-</v>
      </c>
      <c r="M18" s="560">
        <f t="shared" si="3"/>
        <v>0</v>
      </c>
      <c r="N18" s="337"/>
      <c r="O18" s="560">
        <f t="shared" si="4"/>
        <v>0</v>
      </c>
      <c r="P18" s="560">
        <f t="shared" si="4"/>
        <v>0</v>
      </c>
      <c r="Q18" s="560">
        <f t="shared" si="4"/>
        <v>0</v>
      </c>
      <c r="R18" s="560">
        <f t="shared" si="4"/>
        <v>0</v>
      </c>
      <c r="S18" s="560">
        <f t="shared" si="4"/>
        <v>0</v>
      </c>
      <c r="T18" s="337"/>
      <c r="U18" s="560">
        <f t="shared" si="5"/>
        <v>0</v>
      </c>
      <c r="V18" s="560">
        <f t="shared" si="5"/>
        <v>0</v>
      </c>
      <c r="W18" s="560">
        <f t="shared" si="5"/>
        <v>0</v>
      </c>
      <c r="X18" s="560">
        <f t="shared" si="5"/>
        <v>0</v>
      </c>
      <c r="Y18" s="560">
        <f t="shared" si="5"/>
        <v>0</v>
      </c>
      <c r="Z18" s="131"/>
      <c r="AA18" s="104"/>
    </row>
    <row r="19" spans="2:27" x14ac:dyDescent="0.2">
      <c r="B19" s="22"/>
      <c r="C19" s="50"/>
      <c r="D19" s="396"/>
      <c r="E19" s="396"/>
      <c r="F19" s="63"/>
      <c r="G19" s="64"/>
      <c r="H19" s="63"/>
      <c r="I19" s="337"/>
      <c r="J19" s="54">
        <f t="shared" si="0"/>
        <v>0</v>
      </c>
      <c r="K19" s="558">
        <f t="shared" si="1"/>
        <v>0</v>
      </c>
      <c r="L19" s="559" t="str">
        <f t="shared" si="2"/>
        <v>-</v>
      </c>
      <c r="M19" s="560">
        <f t="shared" si="3"/>
        <v>0</v>
      </c>
      <c r="N19" s="337"/>
      <c r="O19" s="560">
        <f t="shared" si="4"/>
        <v>0</v>
      </c>
      <c r="P19" s="560">
        <f t="shared" si="4"/>
        <v>0</v>
      </c>
      <c r="Q19" s="560">
        <f t="shared" si="4"/>
        <v>0</v>
      </c>
      <c r="R19" s="560">
        <f t="shared" si="4"/>
        <v>0</v>
      </c>
      <c r="S19" s="560">
        <f t="shared" si="4"/>
        <v>0</v>
      </c>
      <c r="T19" s="337"/>
      <c r="U19" s="560">
        <f t="shared" si="5"/>
        <v>0</v>
      </c>
      <c r="V19" s="560">
        <f t="shared" si="5"/>
        <v>0</v>
      </c>
      <c r="W19" s="560">
        <f t="shared" si="5"/>
        <v>0</v>
      </c>
      <c r="X19" s="560">
        <f t="shared" si="5"/>
        <v>0</v>
      </c>
      <c r="Y19" s="560">
        <f t="shared" si="5"/>
        <v>0</v>
      </c>
      <c r="Z19" s="131"/>
      <c r="AA19" s="104"/>
    </row>
    <row r="20" spans="2:27" x14ac:dyDescent="0.2">
      <c r="B20" s="22"/>
      <c r="C20" s="50"/>
      <c r="D20" s="396"/>
      <c r="E20" s="396"/>
      <c r="F20" s="63"/>
      <c r="G20" s="64"/>
      <c r="H20" s="63"/>
      <c r="I20" s="337"/>
      <c r="J20" s="54">
        <f t="shared" si="0"/>
        <v>0</v>
      </c>
      <c r="K20" s="558">
        <f t="shared" si="1"/>
        <v>0</v>
      </c>
      <c r="L20" s="559" t="str">
        <f t="shared" si="2"/>
        <v>-</v>
      </c>
      <c r="M20" s="560">
        <f t="shared" si="3"/>
        <v>0</v>
      </c>
      <c r="N20" s="337"/>
      <c r="O20" s="560">
        <f t="shared" si="4"/>
        <v>0</v>
      </c>
      <c r="P20" s="560">
        <f t="shared" si="4"/>
        <v>0</v>
      </c>
      <c r="Q20" s="560">
        <f t="shared" si="4"/>
        <v>0</v>
      </c>
      <c r="R20" s="560">
        <f t="shared" si="4"/>
        <v>0</v>
      </c>
      <c r="S20" s="560">
        <f t="shared" si="4"/>
        <v>0</v>
      </c>
      <c r="T20" s="337"/>
      <c r="U20" s="560">
        <f t="shared" si="5"/>
        <v>0</v>
      </c>
      <c r="V20" s="560">
        <f t="shared" si="5"/>
        <v>0</v>
      </c>
      <c r="W20" s="560">
        <f t="shared" si="5"/>
        <v>0</v>
      </c>
      <c r="X20" s="560">
        <f t="shared" si="5"/>
        <v>0</v>
      </c>
      <c r="Y20" s="560">
        <f t="shared" si="5"/>
        <v>0</v>
      </c>
      <c r="Z20" s="131"/>
      <c r="AA20" s="104"/>
    </row>
    <row r="21" spans="2:27" x14ac:dyDescent="0.2">
      <c r="B21" s="22"/>
      <c r="C21" s="50"/>
      <c r="D21" s="396"/>
      <c r="E21" s="396"/>
      <c r="F21" s="63"/>
      <c r="G21" s="64"/>
      <c r="H21" s="63"/>
      <c r="I21" s="337"/>
      <c r="J21" s="54">
        <f t="shared" si="0"/>
        <v>0</v>
      </c>
      <c r="K21" s="558">
        <f t="shared" si="1"/>
        <v>0</v>
      </c>
      <c r="L21" s="559" t="str">
        <f t="shared" si="2"/>
        <v>-</v>
      </c>
      <c r="M21" s="560">
        <f t="shared" si="3"/>
        <v>0</v>
      </c>
      <c r="N21" s="337"/>
      <c r="O21" s="560">
        <f t="shared" si="4"/>
        <v>0</v>
      </c>
      <c r="P21" s="560">
        <f t="shared" si="4"/>
        <v>0</v>
      </c>
      <c r="Q21" s="560">
        <f t="shared" si="4"/>
        <v>0</v>
      </c>
      <c r="R21" s="560">
        <f t="shared" si="4"/>
        <v>0</v>
      </c>
      <c r="S21" s="560">
        <f t="shared" si="4"/>
        <v>0</v>
      </c>
      <c r="T21" s="337"/>
      <c r="U21" s="560">
        <f t="shared" si="5"/>
        <v>0</v>
      </c>
      <c r="V21" s="560">
        <f t="shared" si="5"/>
        <v>0</v>
      </c>
      <c r="W21" s="560">
        <f t="shared" si="5"/>
        <v>0</v>
      </c>
      <c r="X21" s="560">
        <f t="shared" si="5"/>
        <v>0</v>
      </c>
      <c r="Y21" s="560">
        <f t="shared" si="5"/>
        <v>0</v>
      </c>
      <c r="Z21" s="131"/>
      <c r="AA21" s="104"/>
    </row>
    <row r="22" spans="2:27" x14ac:dyDescent="0.2">
      <c r="B22" s="22"/>
      <c r="C22" s="50"/>
      <c r="D22" s="396"/>
      <c r="E22" s="396"/>
      <c r="F22" s="63"/>
      <c r="G22" s="64"/>
      <c r="H22" s="63"/>
      <c r="I22" s="337"/>
      <c r="J22" s="54">
        <f t="shared" si="0"/>
        <v>0</v>
      </c>
      <c r="K22" s="558">
        <f t="shared" si="1"/>
        <v>0</v>
      </c>
      <c r="L22" s="559" t="str">
        <f t="shared" si="2"/>
        <v>-</v>
      </c>
      <c r="M22" s="560">
        <f t="shared" si="3"/>
        <v>0</v>
      </c>
      <c r="N22" s="337"/>
      <c r="O22" s="560">
        <f t="shared" si="4"/>
        <v>0</v>
      </c>
      <c r="P22" s="560">
        <f t="shared" si="4"/>
        <v>0</v>
      </c>
      <c r="Q22" s="560">
        <f t="shared" si="4"/>
        <v>0</v>
      </c>
      <c r="R22" s="560">
        <f t="shared" si="4"/>
        <v>0</v>
      </c>
      <c r="S22" s="560">
        <f t="shared" si="4"/>
        <v>0</v>
      </c>
      <c r="T22" s="337"/>
      <c r="U22" s="560">
        <f t="shared" si="5"/>
        <v>0</v>
      </c>
      <c r="V22" s="560">
        <f t="shared" si="5"/>
        <v>0</v>
      </c>
      <c r="W22" s="560">
        <f t="shared" si="5"/>
        <v>0</v>
      </c>
      <c r="X22" s="560">
        <f t="shared" si="5"/>
        <v>0</v>
      </c>
      <c r="Y22" s="560">
        <f t="shared" si="5"/>
        <v>0</v>
      </c>
      <c r="Z22" s="131"/>
      <c r="AA22" s="104"/>
    </row>
    <row r="23" spans="2:27" x14ac:dyDescent="0.2">
      <c r="B23" s="22"/>
      <c r="C23" s="50"/>
      <c r="D23" s="396"/>
      <c r="E23" s="396"/>
      <c r="F23" s="63"/>
      <c r="G23" s="64"/>
      <c r="H23" s="63"/>
      <c r="I23" s="337"/>
      <c r="J23" s="54">
        <f t="shared" si="0"/>
        <v>0</v>
      </c>
      <c r="K23" s="558">
        <f t="shared" si="1"/>
        <v>0</v>
      </c>
      <c r="L23" s="559" t="str">
        <f t="shared" si="2"/>
        <v>-</v>
      </c>
      <c r="M23" s="560">
        <f t="shared" si="3"/>
        <v>0</v>
      </c>
      <c r="N23" s="337"/>
      <c r="O23" s="560">
        <f t="shared" si="4"/>
        <v>0</v>
      </c>
      <c r="P23" s="560">
        <f t="shared" si="4"/>
        <v>0</v>
      </c>
      <c r="Q23" s="560">
        <f t="shared" si="4"/>
        <v>0</v>
      </c>
      <c r="R23" s="560">
        <f t="shared" si="4"/>
        <v>0</v>
      </c>
      <c r="S23" s="560">
        <f t="shared" si="4"/>
        <v>0</v>
      </c>
      <c r="T23" s="337"/>
      <c r="U23" s="560">
        <f t="shared" si="5"/>
        <v>0</v>
      </c>
      <c r="V23" s="560">
        <f t="shared" si="5"/>
        <v>0</v>
      </c>
      <c r="W23" s="560">
        <f t="shared" si="5"/>
        <v>0</v>
      </c>
      <c r="X23" s="560">
        <f t="shared" si="5"/>
        <v>0</v>
      </c>
      <c r="Y23" s="560">
        <f t="shared" si="5"/>
        <v>0</v>
      </c>
      <c r="Z23" s="131"/>
      <c r="AA23" s="104"/>
    </row>
    <row r="24" spans="2:27" x14ac:dyDescent="0.2">
      <c r="B24" s="22"/>
      <c r="C24" s="50"/>
      <c r="D24" s="396"/>
      <c r="E24" s="396"/>
      <c r="F24" s="63"/>
      <c r="G24" s="64"/>
      <c r="H24" s="63"/>
      <c r="I24" s="337"/>
      <c r="J24" s="54">
        <f t="shared" si="0"/>
        <v>0</v>
      </c>
      <c r="K24" s="558">
        <f t="shared" si="1"/>
        <v>0</v>
      </c>
      <c r="L24" s="559" t="str">
        <f t="shared" si="2"/>
        <v>-</v>
      </c>
      <c r="M24" s="560">
        <f t="shared" si="3"/>
        <v>0</v>
      </c>
      <c r="N24" s="337"/>
      <c r="O24" s="560">
        <f t="shared" ref="O24:S33" si="6">(IF(O$8&lt;$F24,0,IF($L24&lt;=O$8-1,0,$K24)))</f>
        <v>0</v>
      </c>
      <c r="P24" s="560">
        <f t="shared" si="6"/>
        <v>0</v>
      </c>
      <c r="Q24" s="560">
        <f t="shared" si="6"/>
        <v>0</v>
      </c>
      <c r="R24" s="560">
        <f t="shared" si="6"/>
        <v>0</v>
      </c>
      <c r="S24" s="560">
        <f t="shared" si="6"/>
        <v>0</v>
      </c>
      <c r="T24" s="337"/>
      <c r="U24" s="560">
        <f t="shared" ref="U24:Y33" si="7">IF(U$8=$F24,$G24,0)</f>
        <v>0</v>
      </c>
      <c r="V24" s="560">
        <f t="shared" si="7"/>
        <v>0</v>
      </c>
      <c r="W24" s="560">
        <f t="shared" si="7"/>
        <v>0</v>
      </c>
      <c r="X24" s="560">
        <f t="shared" si="7"/>
        <v>0</v>
      </c>
      <c r="Y24" s="560">
        <f t="shared" si="7"/>
        <v>0</v>
      </c>
      <c r="Z24" s="131"/>
      <c r="AA24" s="104"/>
    </row>
    <row r="25" spans="2:27" x14ac:dyDescent="0.2">
      <c r="B25" s="22"/>
      <c r="C25" s="50"/>
      <c r="D25" s="396"/>
      <c r="E25" s="396"/>
      <c r="F25" s="63"/>
      <c r="G25" s="64"/>
      <c r="H25" s="63"/>
      <c r="I25" s="337"/>
      <c r="J25" s="54">
        <f t="shared" si="0"/>
        <v>0</v>
      </c>
      <c r="K25" s="558">
        <f t="shared" si="1"/>
        <v>0</v>
      </c>
      <c r="L25" s="559" t="str">
        <f t="shared" si="2"/>
        <v>-</v>
      </c>
      <c r="M25" s="560">
        <f t="shared" si="3"/>
        <v>0</v>
      </c>
      <c r="N25" s="337"/>
      <c r="O25" s="560">
        <f t="shared" si="6"/>
        <v>0</v>
      </c>
      <c r="P25" s="560">
        <f t="shared" si="6"/>
        <v>0</v>
      </c>
      <c r="Q25" s="560">
        <f t="shared" si="6"/>
        <v>0</v>
      </c>
      <c r="R25" s="560">
        <f t="shared" si="6"/>
        <v>0</v>
      </c>
      <c r="S25" s="560">
        <f t="shared" si="6"/>
        <v>0</v>
      </c>
      <c r="T25" s="337"/>
      <c r="U25" s="560">
        <f t="shared" si="7"/>
        <v>0</v>
      </c>
      <c r="V25" s="560">
        <f t="shared" si="7"/>
        <v>0</v>
      </c>
      <c r="W25" s="560">
        <f t="shared" si="7"/>
        <v>0</v>
      </c>
      <c r="X25" s="560">
        <f t="shared" si="7"/>
        <v>0</v>
      </c>
      <c r="Y25" s="560">
        <f t="shared" si="7"/>
        <v>0</v>
      </c>
      <c r="Z25" s="131"/>
      <c r="AA25" s="104"/>
    </row>
    <row r="26" spans="2:27" x14ac:dyDescent="0.2">
      <c r="B26" s="22"/>
      <c r="C26" s="50"/>
      <c r="D26" s="396"/>
      <c r="E26" s="396"/>
      <c r="F26" s="63"/>
      <c r="G26" s="64"/>
      <c r="H26" s="63"/>
      <c r="I26" s="337"/>
      <c r="J26" s="54">
        <f t="shared" si="0"/>
        <v>0</v>
      </c>
      <c r="K26" s="558">
        <f t="shared" si="1"/>
        <v>0</v>
      </c>
      <c r="L26" s="559" t="str">
        <f t="shared" si="2"/>
        <v>-</v>
      </c>
      <c r="M26" s="560">
        <f t="shared" si="3"/>
        <v>0</v>
      </c>
      <c r="N26" s="337"/>
      <c r="O26" s="560">
        <f t="shared" si="6"/>
        <v>0</v>
      </c>
      <c r="P26" s="560">
        <f t="shared" si="6"/>
        <v>0</v>
      </c>
      <c r="Q26" s="560">
        <f t="shared" si="6"/>
        <v>0</v>
      </c>
      <c r="R26" s="560">
        <f t="shared" si="6"/>
        <v>0</v>
      </c>
      <c r="S26" s="560">
        <f t="shared" si="6"/>
        <v>0</v>
      </c>
      <c r="T26" s="337"/>
      <c r="U26" s="560">
        <f t="shared" si="7"/>
        <v>0</v>
      </c>
      <c r="V26" s="560">
        <f t="shared" si="7"/>
        <v>0</v>
      </c>
      <c r="W26" s="560">
        <f t="shared" si="7"/>
        <v>0</v>
      </c>
      <c r="X26" s="560">
        <f t="shared" si="7"/>
        <v>0</v>
      </c>
      <c r="Y26" s="560">
        <f t="shared" si="7"/>
        <v>0</v>
      </c>
      <c r="Z26" s="131"/>
      <c r="AA26" s="104"/>
    </row>
    <row r="27" spans="2:27" x14ac:dyDescent="0.2">
      <c r="B27" s="22"/>
      <c r="C27" s="50"/>
      <c r="D27" s="396"/>
      <c r="E27" s="396"/>
      <c r="F27" s="63"/>
      <c r="G27" s="64"/>
      <c r="H27" s="63"/>
      <c r="I27" s="337"/>
      <c r="J27" s="54">
        <f t="shared" si="0"/>
        <v>0</v>
      </c>
      <c r="K27" s="558">
        <f t="shared" si="1"/>
        <v>0</v>
      </c>
      <c r="L27" s="559" t="str">
        <f t="shared" si="2"/>
        <v>-</v>
      </c>
      <c r="M27" s="560">
        <f t="shared" si="3"/>
        <v>0</v>
      </c>
      <c r="N27" s="337"/>
      <c r="O27" s="560">
        <f t="shared" si="6"/>
        <v>0</v>
      </c>
      <c r="P27" s="560">
        <f t="shared" si="6"/>
        <v>0</v>
      </c>
      <c r="Q27" s="560">
        <f t="shared" si="6"/>
        <v>0</v>
      </c>
      <c r="R27" s="560">
        <f t="shared" si="6"/>
        <v>0</v>
      </c>
      <c r="S27" s="560">
        <f t="shared" si="6"/>
        <v>0</v>
      </c>
      <c r="T27" s="337"/>
      <c r="U27" s="560">
        <f t="shared" si="7"/>
        <v>0</v>
      </c>
      <c r="V27" s="560">
        <f t="shared" si="7"/>
        <v>0</v>
      </c>
      <c r="W27" s="560">
        <f t="shared" si="7"/>
        <v>0</v>
      </c>
      <c r="X27" s="560">
        <f t="shared" si="7"/>
        <v>0</v>
      </c>
      <c r="Y27" s="560">
        <f t="shared" si="7"/>
        <v>0</v>
      </c>
      <c r="Z27" s="131"/>
      <c r="AA27" s="104"/>
    </row>
    <row r="28" spans="2:27" x14ac:dyDescent="0.2">
      <c r="B28" s="22"/>
      <c r="C28" s="50"/>
      <c r="D28" s="396"/>
      <c r="E28" s="396"/>
      <c r="F28" s="63"/>
      <c r="G28" s="64"/>
      <c r="H28" s="63"/>
      <c r="I28" s="337"/>
      <c r="J28" s="54">
        <f t="shared" si="0"/>
        <v>0</v>
      </c>
      <c r="K28" s="558">
        <f t="shared" si="1"/>
        <v>0</v>
      </c>
      <c r="L28" s="559" t="str">
        <f t="shared" si="2"/>
        <v>-</v>
      </c>
      <c r="M28" s="560">
        <f t="shared" si="3"/>
        <v>0</v>
      </c>
      <c r="N28" s="337"/>
      <c r="O28" s="560">
        <f t="shared" si="6"/>
        <v>0</v>
      </c>
      <c r="P28" s="560">
        <f t="shared" si="6"/>
        <v>0</v>
      </c>
      <c r="Q28" s="560">
        <f t="shared" si="6"/>
        <v>0</v>
      </c>
      <c r="R28" s="560">
        <f t="shared" si="6"/>
        <v>0</v>
      </c>
      <c r="S28" s="560">
        <f t="shared" si="6"/>
        <v>0</v>
      </c>
      <c r="T28" s="337"/>
      <c r="U28" s="560">
        <f t="shared" si="7"/>
        <v>0</v>
      </c>
      <c r="V28" s="560">
        <f t="shared" si="7"/>
        <v>0</v>
      </c>
      <c r="W28" s="560">
        <f t="shared" si="7"/>
        <v>0</v>
      </c>
      <c r="X28" s="560">
        <f t="shared" si="7"/>
        <v>0</v>
      </c>
      <c r="Y28" s="560">
        <f t="shared" si="7"/>
        <v>0</v>
      </c>
      <c r="Z28" s="131"/>
      <c r="AA28" s="104"/>
    </row>
    <row r="29" spans="2:27" x14ac:dyDescent="0.2">
      <c r="B29" s="22"/>
      <c r="C29" s="50"/>
      <c r="D29" s="396"/>
      <c r="E29" s="396"/>
      <c r="F29" s="63"/>
      <c r="G29" s="64"/>
      <c r="H29" s="63"/>
      <c r="I29" s="337"/>
      <c r="J29" s="54">
        <f t="shared" si="0"/>
        <v>0</v>
      </c>
      <c r="K29" s="558">
        <f t="shared" si="1"/>
        <v>0</v>
      </c>
      <c r="L29" s="559" t="str">
        <f t="shared" si="2"/>
        <v>-</v>
      </c>
      <c r="M29" s="560">
        <f t="shared" si="3"/>
        <v>0</v>
      </c>
      <c r="N29" s="337"/>
      <c r="O29" s="560">
        <f t="shared" si="6"/>
        <v>0</v>
      </c>
      <c r="P29" s="560">
        <f t="shared" si="6"/>
        <v>0</v>
      </c>
      <c r="Q29" s="560">
        <f t="shared" si="6"/>
        <v>0</v>
      </c>
      <c r="R29" s="560">
        <f t="shared" si="6"/>
        <v>0</v>
      </c>
      <c r="S29" s="560">
        <f t="shared" si="6"/>
        <v>0</v>
      </c>
      <c r="T29" s="337"/>
      <c r="U29" s="560">
        <f t="shared" si="7"/>
        <v>0</v>
      </c>
      <c r="V29" s="560">
        <f t="shared" si="7"/>
        <v>0</v>
      </c>
      <c r="W29" s="560">
        <f t="shared" si="7"/>
        <v>0</v>
      </c>
      <c r="X29" s="560">
        <f t="shared" si="7"/>
        <v>0</v>
      </c>
      <c r="Y29" s="560">
        <f t="shared" si="7"/>
        <v>0</v>
      </c>
      <c r="Z29" s="131"/>
      <c r="AA29" s="104"/>
    </row>
    <row r="30" spans="2:27" x14ac:dyDescent="0.2">
      <c r="B30" s="22"/>
      <c r="C30" s="50"/>
      <c r="D30" s="396"/>
      <c r="E30" s="396"/>
      <c r="F30" s="63"/>
      <c r="G30" s="64"/>
      <c r="H30" s="63"/>
      <c r="I30" s="337"/>
      <c r="J30" s="54">
        <f t="shared" si="0"/>
        <v>0</v>
      </c>
      <c r="K30" s="558">
        <f t="shared" si="1"/>
        <v>0</v>
      </c>
      <c r="L30" s="559" t="str">
        <f t="shared" si="2"/>
        <v>-</v>
      </c>
      <c r="M30" s="560">
        <f t="shared" si="3"/>
        <v>0</v>
      </c>
      <c r="N30" s="337"/>
      <c r="O30" s="560">
        <f t="shared" si="6"/>
        <v>0</v>
      </c>
      <c r="P30" s="560">
        <f t="shared" si="6"/>
        <v>0</v>
      </c>
      <c r="Q30" s="560">
        <f t="shared" si="6"/>
        <v>0</v>
      </c>
      <c r="R30" s="560">
        <f t="shared" si="6"/>
        <v>0</v>
      </c>
      <c r="S30" s="560">
        <f t="shared" si="6"/>
        <v>0</v>
      </c>
      <c r="T30" s="337"/>
      <c r="U30" s="560">
        <f t="shared" si="7"/>
        <v>0</v>
      </c>
      <c r="V30" s="560">
        <f t="shared" si="7"/>
        <v>0</v>
      </c>
      <c r="W30" s="560">
        <f t="shared" si="7"/>
        <v>0</v>
      </c>
      <c r="X30" s="560">
        <f t="shared" si="7"/>
        <v>0</v>
      </c>
      <c r="Y30" s="560">
        <f t="shared" si="7"/>
        <v>0</v>
      </c>
      <c r="Z30" s="131"/>
      <c r="AA30" s="104"/>
    </row>
    <row r="31" spans="2:27" x14ac:dyDescent="0.2">
      <c r="B31" s="22"/>
      <c r="C31" s="50"/>
      <c r="D31" s="396"/>
      <c r="E31" s="396"/>
      <c r="F31" s="63"/>
      <c r="G31" s="64"/>
      <c r="H31" s="63"/>
      <c r="I31" s="337"/>
      <c r="J31" s="54">
        <f t="shared" si="0"/>
        <v>0</v>
      </c>
      <c r="K31" s="558">
        <f t="shared" si="1"/>
        <v>0</v>
      </c>
      <c r="L31" s="559" t="str">
        <f t="shared" si="2"/>
        <v>-</v>
      </c>
      <c r="M31" s="560">
        <f t="shared" si="3"/>
        <v>0</v>
      </c>
      <c r="N31" s="337"/>
      <c r="O31" s="560">
        <f t="shared" si="6"/>
        <v>0</v>
      </c>
      <c r="P31" s="560">
        <f t="shared" si="6"/>
        <v>0</v>
      </c>
      <c r="Q31" s="560">
        <f t="shared" si="6"/>
        <v>0</v>
      </c>
      <c r="R31" s="560">
        <f t="shared" si="6"/>
        <v>0</v>
      </c>
      <c r="S31" s="560">
        <f t="shared" si="6"/>
        <v>0</v>
      </c>
      <c r="T31" s="337"/>
      <c r="U31" s="560">
        <f t="shared" si="7"/>
        <v>0</v>
      </c>
      <c r="V31" s="560">
        <f t="shared" si="7"/>
        <v>0</v>
      </c>
      <c r="W31" s="560">
        <f t="shared" si="7"/>
        <v>0</v>
      </c>
      <c r="X31" s="560">
        <f t="shared" si="7"/>
        <v>0</v>
      </c>
      <c r="Y31" s="560">
        <f t="shared" si="7"/>
        <v>0</v>
      </c>
      <c r="Z31" s="131"/>
      <c r="AA31" s="104"/>
    </row>
    <row r="32" spans="2:27" x14ac:dyDescent="0.2">
      <c r="B32" s="22"/>
      <c r="C32" s="50"/>
      <c r="D32" s="396"/>
      <c r="E32" s="396"/>
      <c r="F32" s="63"/>
      <c r="G32" s="64"/>
      <c r="H32" s="63"/>
      <c r="I32" s="337"/>
      <c r="J32" s="54">
        <f t="shared" si="0"/>
        <v>0</v>
      </c>
      <c r="K32" s="558">
        <f t="shared" si="1"/>
        <v>0</v>
      </c>
      <c r="L32" s="559" t="str">
        <f t="shared" si="2"/>
        <v>-</v>
      </c>
      <c r="M32" s="560">
        <f t="shared" si="3"/>
        <v>0</v>
      </c>
      <c r="N32" s="337"/>
      <c r="O32" s="560">
        <f t="shared" si="6"/>
        <v>0</v>
      </c>
      <c r="P32" s="560">
        <f t="shared" si="6"/>
        <v>0</v>
      </c>
      <c r="Q32" s="560">
        <f t="shared" si="6"/>
        <v>0</v>
      </c>
      <c r="R32" s="560">
        <f t="shared" si="6"/>
        <v>0</v>
      </c>
      <c r="S32" s="560">
        <f t="shared" si="6"/>
        <v>0</v>
      </c>
      <c r="T32" s="337"/>
      <c r="U32" s="560">
        <f t="shared" si="7"/>
        <v>0</v>
      </c>
      <c r="V32" s="560">
        <f t="shared" si="7"/>
        <v>0</v>
      </c>
      <c r="W32" s="560">
        <f t="shared" si="7"/>
        <v>0</v>
      </c>
      <c r="X32" s="560">
        <f t="shared" si="7"/>
        <v>0</v>
      </c>
      <c r="Y32" s="560">
        <f t="shared" si="7"/>
        <v>0</v>
      </c>
      <c r="Z32" s="131"/>
      <c r="AA32" s="104"/>
    </row>
    <row r="33" spans="2:27" x14ac:dyDescent="0.2">
      <c r="B33" s="22"/>
      <c r="C33" s="50"/>
      <c r="D33" s="396"/>
      <c r="E33" s="396"/>
      <c r="F33" s="63"/>
      <c r="G33" s="64"/>
      <c r="H33" s="63"/>
      <c r="I33" s="337"/>
      <c r="J33" s="54">
        <f t="shared" si="0"/>
        <v>0</v>
      </c>
      <c r="K33" s="558">
        <f t="shared" si="1"/>
        <v>0</v>
      </c>
      <c r="L33" s="559" t="str">
        <f t="shared" si="2"/>
        <v>-</v>
      </c>
      <c r="M33" s="560">
        <f t="shared" si="3"/>
        <v>0</v>
      </c>
      <c r="N33" s="337"/>
      <c r="O33" s="560">
        <f t="shared" si="6"/>
        <v>0</v>
      </c>
      <c r="P33" s="560">
        <f t="shared" si="6"/>
        <v>0</v>
      </c>
      <c r="Q33" s="560">
        <f t="shared" si="6"/>
        <v>0</v>
      </c>
      <c r="R33" s="560">
        <f t="shared" si="6"/>
        <v>0</v>
      </c>
      <c r="S33" s="560">
        <f t="shared" si="6"/>
        <v>0</v>
      </c>
      <c r="T33" s="337"/>
      <c r="U33" s="560">
        <f t="shared" si="7"/>
        <v>0</v>
      </c>
      <c r="V33" s="560">
        <f t="shared" si="7"/>
        <v>0</v>
      </c>
      <c r="W33" s="560">
        <f t="shared" si="7"/>
        <v>0</v>
      </c>
      <c r="X33" s="560">
        <f t="shared" si="7"/>
        <v>0</v>
      </c>
      <c r="Y33" s="560">
        <f t="shared" si="7"/>
        <v>0</v>
      </c>
      <c r="Z33" s="131"/>
      <c r="AA33" s="104"/>
    </row>
    <row r="34" spans="2:27" x14ac:dyDescent="0.2">
      <c r="B34" s="22"/>
      <c r="C34" s="50"/>
      <c r="D34" s="396"/>
      <c r="E34" s="396"/>
      <c r="F34" s="63"/>
      <c r="G34" s="64"/>
      <c r="H34" s="63"/>
      <c r="I34" s="337"/>
      <c r="J34" s="54">
        <f t="shared" si="0"/>
        <v>0</v>
      </c>
      <c r="K34" s="558">
        <f t="shared" si="1"/>
        <v>0</v>
      </c>
      <c r="L34" s="559" t="str">
        <f t="shared" si="2"/>
        <v>-</v>
      </c>
      <c r="M34" s="560">
        <f t="shared" si="3"/>
        <v>0</v>
      </c>
      <c r="N34" s="337"/>
      <c r="O34" s="560">
        <f t="shared" ref="O34:S43" si="8">(IF(O$8&lt;$F34,0,IF($L34&lt;=O$8-1,0,$K34)))</f>
        <v>0</v>
      </c>
      <c r="P34" s="560">
        <f t="shared" si="8"/>
        <v>0</v>
      </c>
      <c r="Q34" s="560">
        <f t="shared" si="8"/>
        <v>0</v>
      </c>
      <c r="R34" s="560">
        <f t="shared" si="8"/>
        <v>0</v>
      </c>
      <c r="S34" s="560">
        <f t="shared" si="8"/>
        <v>0</v>
      </c>
      <c r="T34" s="337"/>
      <c r="U34" s="560">
        <f t="shared" ref="U34:Y43" si="9">IF(U$8=$F34,$G34,0)</f>
        <v>0</v>
      </c>
      <c r="V34" s="560">
        <f t="shared" si="9"/>
        <v>0</v>
      </c>
      <c r="W34" s="560">
        <f t="shared" si="9"/>
        <v>0</v>
      </c>
      <c r="X34" s="560">
        <f t="shared" si="9"/>
        <v>0</v>
      </c>
      <c r="Y34" s="560">
        <f t="shared" si="9"/>
        <v>0</v>
      </c>
      <c r="Z34" s="131"/>
      <c r="AA34" s="104"/>
    </row>
    <row r="35" spans="2:27" x14ac:dyDescent="0.2">
      <c r="B35" s="22"/>
      <c r="C35" s="50"/>
      <c r="D35" s="396"/>
      <c r="E35" s="396"/>
      <c r="F35" s="63"/>
      <c r="G35" s="64"/>
      <c r="H35" s="63"/>
      <c r="I35" s="337"/>
      <c r="J35" s="54">
        <f t="shared" si="0"/>
        <v>0</v>
      </c>
      <c r="K35" s="558">
        <f t="shared" si="1"/>
        <v>0</v>
      </c>
      <c r="L35" s="559" t="str">
        <f t="shared" si="2"/>
        <v>-</v>
      </c>
      <c r="M35" s="560">
        <f t="shared" si="3"/>
        <v>0</v>
      </c>
      <c r="N35" s="337"/>
      <c r="O35" s="560">
        <f t="shared" si="8"/>
        <v>0</v>
      </c>
      <c r="P35" s="560">
        <f t="shared" si="8"/>
        <v>0</v>
      </c>
      <c r="Q35" s="560">
        <f t="shared" si="8"/>
        <v>0</v>
      </c>
      <c r="R35" s="560">
        <f t="shared" si="8"/>
        <v>0</v>
      </c>
      <c r="S35" s="560">
        <f t="shared" si="8"/>
        <v>0</v>
      </c>
      <c r="T35" s="337"/>
      <c r="U35" s="560">
        <f t="shared" si="9"/>
        <v>0</v>
      </c>
      <c r="V35" s="560">
        <f t="shared" si="9"/>
        <v>0</v>
      </c>
      <c r="W35" s="560">
        <f t="shared" si="9"/>
        <v>0</v>
      </c>
      <c r="X35" s="560">
        <f t="shared" si="9"/>
        <v>0</v>
      </c>
      <c r="Y35" s="560">
        <f t="shared" si="9"/>
        <v>0</v>
      </c>
      <c r="Z35" s="131"/>
      <c r="AA35" s="104"/>
    </row>
    <row r="36" spans="2:27" x14ac:dyDescent="0.2">
      <c r="B36" s="22"/>
      <c r="C36" s="50"/>
      <c r="D36" s="396"/>
      <c r="E36" s="396"/>
      <c r="F36" s="63"/>
      <c r="G36" s="64"/>
      <c r="H36" s="63"/>
      <c r="I36" s="337"/>
      <c r="J36" s="54">
        <f t="shared" si="0"/>
        <v>0</v>
      </c>
      <c r="K36" s="558">
        <f t="shared" si="1"/>
        <v>0</v>
      </c>
      <c r="L36" s="559" t="str">
        <f t="shared" si="2"/>
        <v>-</v>
      </c>
      <c r="M36" s="560">
        <f t="shared" si="3"/>
        <v>0</v>
      </c>
      <c r="N36" s="337"/>
      <c r="O36" s="560">
        <f t="shared" si="8"/>
        <v>0</v>
      </c>
      <c r="P36" s="560">
        <f t="shared" si="8"/>
        <v>0</v>
      </c>
      <c r="Q36" s="560">
        <f t="shared" si="8"/>
        <v>0</v>
      </c>
      <c r="R36" s="560">
        <f t="shared" si="8"/>
        <v>0</v>
      </c>
      <c r="S36" s="560">
        <f t="shared" si="8"/>
        <v>0</v>
      </c>
      <c r="T36" s="337"/>
      <c r="U36" s="560">
        <f t="shared" si="9"/>
        <v>0</v>
      </c>
      <c r="V36" s="560">
        <f t="shared" si="9"/>
        <v>0</v>
      </c>
      <c r="W36" s="560">
        <f t="shared" si="9"/>
        <v>0</v>
      </c>
      <c r="X36" s="560">
        <f t="shared" si="9"/>
        <v>0</v>
      </c>
      <c r="Y36" s="560">
        <f t="shared" si="9"/>
        <v>0</v>
      </c>
      <c r="Z36" s="131"/>
      <c r="AA36" s="104"/>
    </row>
    <row r="37" spans="2:27" x14ac:dyDescent="0.2">
      <c r="B37" s="22"/>
      <c r="C37" s="50"/>
      <c r="D37" s="396"/>
      <c r="E37" s="396"/>
      <c r="F37" s="63"/>
      <c r="G37" s="64"/>
      <c r="H37" s="63"/>
      <c r="I37" s="337"/>
      <c r="J37" s="54">
        <f t="shared" si="0"/>
        <v>0</v>
      </c>
      <c r="K37" s="558">
        <f t="shared" si="1"/>
        <v>0</v>
      </c>
      <c r="L37" s="559" t="str">
        <f t="shared" si="2"/>
        <v>-</v>
      </c>
      <c r="M37" s="560">
        <f t="shared" si="3"/>
        <v>0</v>
      </c>
      <c r="N37" s="337"/>
      <c r="O37" s="560">
        <f t="shared" si="8"/>
        <v>0</v>
      </c>
      <c r="P37" s="560">
        <f t="shared" si="8"/>
        <v>0</v>
      </c>
      <c r="Q37" s="560">
        <f t="shared" si="8"/>
        <v>0</v>
      </c>
      <c r="R37" s="560">
        <f t="shared" si="8"/>
        <v>0</v>
      </c>
      <c r="S37" s="560">
        <f t="shared" si="8"/>
        <v>0</v>
      </c>
      <c r="T37" s="337"/>
      <c r="U37" s="560">
        <f t="shared" si="9"/>
        <v>0</v>
      </c>
      <c r="V37" s="560">
        <f t="shared" si="9"/>
        <v>0</v>
      </c>
      <c r="W37" s="560">
        <f t="shared" si="9"/>
        <v>0</v>
      </c>
      <c r="X37" s="560">
        <f t="shared" si="9"/>
        <v>0</v>
      </c>
      <c r="Y37" s="560">
        <f t="shared" si="9"/>
        <v>0</v>
      </c>
      <c r="Z37" s="131"/>
      <c r="AA37" s="104"/>
    </row>
    <row r="38" spans="2:27" x14ac:dyDescent="0.2">
      <c r="B38" s="22"/>
      <c r="C38" s="50"/>
      <c r="D38" s="396"/>
      <c r="E38" s="396"/>
      <c r="F38" s="63"/>
      <c r="G38" s="64"/>
      <c r="H38" s="63"/>
      <c r="I38" s="337"/>
      <c r="J38" s="54">
        <f t="shared" si="0"/>
        <v>0</v>
      </c>
      <c r="K38" s="558">
        <f t="shared" si="1"/>
        <v>0</v>
      </c>
      <c r="L38" s="559" t="str">
        <f t="shared" si="2"/>
        <v>-</v>
      </c>
      <c r="M38" s="560">
        <f t="shared" si="3"/>
        <v>0</v>
      </c>
      <c r="N38" s="337"/>
      <c r="O38" s="560">
        <f t="shared" si="8"/>
        <v>0</v>
      </c>
      <c r="P38" s="560">
        <f t="shared" si="8"/>
        <v>0</v>
      </c>
      <c r="Q38" s="560">
        <f t="shared" si="8"/>
        <v>0</v>
      </c>
      <c r="R38" s="560">
        <f t="shared" si="8"/>
        <v>0</v>
      </c>
      <c r="S38" s="560">
        <f t="shared" si="8"/>
        <v>0</v>
      </c>
      <c r="T38" s="337"/>
      <c r="U38" s="560">
        <f t="shared" si="9"/>
        <v>0</v>
      </c>
      <c r="V38" s="560">
        <f t="shared" si="9"/>
        <v>0</v>
      </c>
      <c r="W38" s="560">
        <f t="shared" si="9"/>
        <v>0</v>
      </c>
      <c r="X38" s="560">
        <f t="shared" si="9"/>
        <v>0</v>
      </c>
      <c r="Y38" s="560">
        <f t="shared" si="9"/>
        <v>0</v>
      </c>
      <c r="Z38" s="131"/>
      <c r="AA38" s="104"/>
    </row>
    <row r="39" spans="2:27" x14ac:dyDescent="0.2">
      <c r="B39" s="22"/>
      <c r="C39" s="50"/>
      <c r="D39" s="396"/>
      <c r="E39" s="396"/>
      <c r="F39" s="63"/>
      <c r="G39" s="64"/>
      <c r="H39" s="63"/>
      <c r="I39" s="337"/>
      <c r="J39" s="54">
        <f t="shared" si="0"/>
        <v>0</v>
      </c>
      <c r="K39" s="558">
        <f t="shared" si="1"/>
        <v>0</v>
      </c>
      <c r="L39" s="559" t="str">
        <f t="shared" si="2"/>
        <v>-</v>
      </c>
      <c r="M39" s="560">
        <f t="shared" si="3"/>
        <v>0</v>
      </c>
      <c r="N39" s="337"/>
      <c r="O39" s="560">
        <f t="shared" si="8"/>
        <v>0</v>
      </c>
      <c r="P39" s="560">
        <f t="shared" si="8"/>
        <v>0</v>
      </c>
      <c r="Q39" s="560">
        <f t="shared" si="8"/>
        <v>0</v>
      </c>
      <c r="R39" s="560">
        <f t="shared" si="8"/>
        <v>0</v>
      </c>
      <c r="S39" s="560">
        <f t="shared" si="8"/>
        <v>0</v>
      </c>
      <c r="T39" s="337"/>
      <c r="U39" s="560">
        <f t="shared" si="9"/>
        <v>0</v>
      </c>
      <c r="V39" s="560">
        <f t="shared" si="9"/>
        <v>0</v>
      </c>
      <c r="W39" s="560">
        <f t="shared" si="9"/>
        <v>0</v>
      </c>
      <c r="X39" s="560">
        <f t="shared" si="9"/>
        <v>0</v>
      </c>
      <c r="Y39" s="560">
        <f t="shared" si="9"/>
        <v>0</v>
      </c>
      <c r="Z39" s="131"/>
      <c r="AA39" s="104"/>
    </row>
    <row r="40" spans="2:27" x14ac:dyDescent="0.2">
      <c r="B40" s="22"/>
      <c r="C40" s="50"/>
      <c r="D40" s="396"/>
      <c r="E40" s="396"/>
      <c r="F40" s="63"/>
      <c r="G40" s="64"/>
      <c r="H40" s="63"/>
      <c r="I40" s="337"/>
      <c r="J40" s="54">
        <f t="shared" si="0"/>
        <v>0</v>
      </c>
      <c r="K40" s="558">
        <f t="shared" si="1"/>
        <v>0</v>
      </c>
      <c r="L40" s="559" t="str">
        <f t="shared" si="2"/>
        <v>-</v>
      </c>
      <c r="M40" s="560">
        <f t="shared" si="3"/>
        <v>0</v>
      </c>
      <c r="N40" s="337"/>
      <c r="O40" s="560">
        <f t="shared" si="8"/>
        <v>0</v>
      </c>
      <c r="P40" s="560">
        <f t="shared" si="8"/>
        <v>0</v>
      </c>
      <c r="Q40" s="560">
        <f t="shared" si="8"/>
        <v>0</v>
      </c>
      <c r="R40" s="560">
        <f t="shared" si="8"/>
        <v>0</v>
      </c>
      <c r="S40" s="560">
        <f t="shared" si="8"/>
        <v>0</v>
      </c>
      <c r="T40" s="337"/>
      <c r="U40" s="560">
        <f t="shared" si="9"/>
        <v>0</v>
      </c>
      <c r="V40" s="560">
        <f t="shared" si="9"/>
        <v>0</v>
      </c>
      <c r="W40" s="560">
        <f t="shared" si="9"/>
        <v>0</v>
      </c>
      <c r="X40" s="560">
        <f t="shared" si="9"/>
        <v>0</v>
      </c>
      <c r="Y40" s="560">
        <f t="shared" si="9"/>
        <v>0</v>
      </c>
      <c r="Z40" s="131"/>
      <c r="AA40" s="104"/>
    </row>
    <row r="41" spans="2:27" x14ac:dyDescent="0.2">
      <c r="B41" s="22"/>
      <c r="C41" s="50"/>
      <c r="D41" s="396"/>
      <c r="E41" s="396"/>
      <c r="F41" s="63"/>
      <c r="G41" s="64"/>
      <c r="H41" s="63"/>
      <c r="I41" s="337"/>
      <c r="J41" s="54">
        <f t="shared" si="0"/>
        <v>0</v>
      </c>
      <c r="K41" s="558">
        <f t="shared" si="1"/>
        <v>0</v>
      </c>
      <c r="L41" s="559" t="str">
        <f t="shared" si="2"/>
        <v>-</v>
      </c>
      <c r="M41" s="560">
        <f t="shared" si="3"/>
        <v>0</v>
      </c>
      <c r="N41" s="337"/>
      <c r="O41" s="560">
        <f t="shared" si="8"/>
        <v>0</v>
      </c>
      <c r="P41" s="560">
        <f t="shared" si="8"/>
        <v>0</v>
      </c>
      <c r="Q41" s="560">
        <f t="shared" si="8"/>
        <v>0</v>
      </c>
      <c r="R41" s="560">
        <f t="shared" si="8"/>
        <v>0</v>
      </c>
      <c r="S41" s="560">
        <f t="shared" si="8"/>
        <v>0</v>
      </c>
      <c r="T41" s="337"/>
      <c r="U41" s="560">
        <f t="shared" si="9"/>
        <v>0</v>
      </c>
      <c r="V41" s="560">
        <f t="shared" si="9"/>
        <v>0</v>
      </c>
      <c r="W41" s="560">
        <f t="shared" si="9"/>
        <v>0</v>
      </c>
      <c r="X41" s="560">
        <f t="shared" si="9"/>
        <v>0</v>
      </c>
      <c r="Y41" s="560">
        <f t="shared" si="9"/>
        <v>0</v>
      </c>
      <c r="Z41" s="131"/>
      <c r="AA41" s="104"/>
    </row>
    <row r="42" spans="2:27" x14ac:dyDescent="0.2">
      <c r="B42" s="22"/>
      <c r="C42" s="50"/>
      <c r="D42" s="396"/>
      <c r="E42" s="396"/>
      <c r="F42" s="63"/>
      <c r="G42" s="64"/>
      <c r="H42" s="63"/>
      <c r="I42" s="337"/>
      <c r="J42" s="54">
        <f t="shared" si="0"/>
        <v>0</v>
      </c>
      <c r="K42" s="558">
        <f t="shared" si="1"/>
        <v>0</v>
      </c>
      <c r="L42" s="559" t="str">
        <f t="shared" si="2"/>
        <v>-</v>
      </c>
      <c r="M42" s="560">
        <f t="shared" si="3"/>
        <v>0</v>
      </c>
      <c r="N42" s="337"/>
      <c r="O42" s="560">
        <f t="shared" si="8"/>
        <v>0</v>
      </c>
      <c r="P42" s="560">
        <f t="shared" si="8"/>
        <v>0</v>
      </c>
      <c r="Q42" s="560">
        <f t="shared" si="8"/>
        <v>0</v>
      </c>
      <c r="R42" s="560">
        <f t="shared" si="8"/>
        <v>0</v>
      </c>
      <c r="S42" s="560">
        <f t="shared" si="8"/>
        <v>0</v>
      </c>
      <c r="T42" s="337"/>
      <c r="U42" s="560">
        <f t="shared" si="9"/>
        <v>0</v>
      </c>
      <c r="V42" s="560">
        <f t="shared" si="9"/>
        <v>0</v>
      </c>
      <c r="W42" s="560">
        <f t="shared" si="9"/>
        <v>0</v>
      </c>
      <c r="X42" s="560">
        <f t="shared" si="9"/>
        <v>0</v>
      </c>
      <c r="Y42" s="560">
        <f t="shared" si="9"/>
        <v>0</v>
      </c>
      <c r="Z42" s="131"/>
      <c r="AA42" s="104"/>
    </row>
    <row r="43" spans="2:27" x14ac:dyDescent="0.2">
      <c r="B43" s="22"/>
      <c r="C43" s="50"/>
      <c r="D43" s="396"/>
      <c r="E43" s="396"/>
      <c r="F43" s="63"/>
      <c r="G43" s="64"/>
      <c r="H43" s="63"/>
      <c r="I43" s="337"/>
      <c r="J43" s="54">
        <f t="shared" si="0"/>
        <v>0</v>
      </c>
      <c r="K43" s="558">
        <f t="shared" si="1"/>
        <v>0</v>
      </c>
      <c r="L43" s="559" t="str">
        <f t="shared" si="2"/>
        <v>-</v>
      </c>
      <c r="M43" s="560">
        <f t="shared" si="3"/>
        <v>0</v>
      </c>
      <c r="N43" s="337"/>
      <c r="O43" s="560">
        <f t="shared" si="8"/>
        <v>0</v>
      </c>
      <c r="P43" s="560">
        <f t="shared" si="8"/>
        <v>0</v>
      </c>
      <c r="Q43" s="560">
        <f t="shared" si="8"/>
        <v>0</v>
      </c>
      <c r="R43" s="560">
        <f t="shared" si="8"/>
        <v>0</v>
      </c>
      <c r="S43" s="560">
        <f t="shared" si="8"/>
        <v>0</v>
      </c>
      <c r="T43" s="337"/>
      <c r="U43" s="560">
        <f t="shared" si="9"/>
        <v>0</v>
      </c>
      <c r="V43" s="560">
        <f t="shared" si="9"/>
        <v>0</v>
      </c>
      <c r="W43" s="560">
        <f t="shared" si="9"/>
        <v>0</v>
      </c>
      <c r="X43" s="560">
        <f t="shared" si="9"/>
        <v>0</v>
      </c>
      <c r="Y43" s="560">
        <f t="shared" si="9"/>
        <v>0</v>
      </c>
      <c r="Z43" s="131"/>
      <c r="AA43" s="104"/>
    </row>
    <row r="44" spans="2:27" x14ac:dyDescent="0.2">
      <c r="B44" s="22"/>
      <c r="C44" s="50"/>
      <c r="D44" s="396"/>
      <c r="E44" s="396"/>
      <c r="F44" s="63"/>
      <c r="G44" s="64"/>
      <c r="H44" s="63"/>
      <c r="I44" s="337"/>
      <c r="J44" s="54">
        <f t="shared" si="0"/>
        <v>0</v>
      </c>
      <c r="K44" s="558">
        <f t="shared" si="1"/>
        <v>0</v>
      </c>
      <c r="L44" s="559" t="str">
        <f t="shared" si="2"/>
        <v>-</v>
      </c>
      <c r="M44" s="560">
        <f t="shared" si="3"/>
        <v>0</v>
      </c>
      <c r="N44" s="337"/>
      <c r="O44" s="560">
        <f t="shared" ref="O44:S53" si="10">(IF(O$8&lt;$F44,0,IF($L44&lt;=O$8-1,0,$K44)))</f>
        <v>0</v>
      </c>
      <c r="P44" s="560">
        <f t="shared" si="10"/>
        <v>0</v>
      </c>
      <c r="Q44" s="560">
        <f t="shared" si="10"/>
        <v>0</v>
      </c>
      <c r="R44" s="560">
        <f t="shared" si="10"/>
        <v>0</v>
      </c>
      <c r="S44" s="560">
        <f t="shared" si="10"/>
        <v>0</v>
      </c>
      <c r="T44" s="337"/>
      <c r="U44" s="560">
        <f t="shared" ref="U44:Y53" si="11">IF(U$8=$F44,$G44,0)</f>
        <v>0</v>
      </c>
      <c r="V44" s="560">
        <f t="shared" si="11"/>
        <v>0</v>
      </c>
      <c r="W44" s="560">
        <f t="shared" si="11"/>
        <v>0</v>
      </c>
      <c r="X44" s="560">
        <f t="shared" si="11"/>
        <v>0</v>
      </c>
      <c r="Y44" s="560">
        <f t="shared" si="11"/>
        <v>0</v>
      </c>
      <c r="Z44" s="131"/>
      <c r="AA44" s="104"/>
    </row>
    <row r="45" spans="2:27" x14ac:dyDescent="0.2">
      <c r="B45" s="22"/>
      <c r="C45" s="50"/>
      <c r="D45" s="396"/>
      <c r="E45" s="396"/>
      <c r="F45" s="63"/>
      <c r="G45" s="64"/>
      <c r="H45" s="63"/>
      <c r="I45" s="337"/>
      <c r="J45" s="54">
        <f t="shared" si="0"/>
        <v>0</v>
      </c>
      <c r="K45" s="558">
        <f t="shared" si="1"/>
        <v>0</v>
      </c>
      <c r="L45" s="559" t="str">
        <f t="shared" si="2"/>
        <v>-</v>
      </c>
      <c r="M45" s="560">
        <f t="shared" si="3"/>
        <v>0</v>
      </c>
      <c r="N45" s="337"/>
      <c r="O45" s="560">
        <f t="shared" si="10"/>
        <v>0</v>
      </c>
      <c r="P45" s="560">
        <f t="shared" si="10"/>
        <v>0</v>
      </c>
      <c r="Q45" s="560">
        <f t="shared" si="10"/>
        <v>0</v>
      </c>
      <c r="R45" s="560">
        <f t="shared" si="10"/>
        <v>0</v>
      </c>
      <c r="S45" s="560">
        <f t="shared" si="10"/>
        <v>0</v>
      </c>
      <c r="T45" s="337"/>
      <c r="U45" s="560">
        <f t="shared" si="11"/>
        <v>0</v>
      </c>
      <c r="V45" s="560">
        <f t="shared" si="11"/>
        <v>0</v>
      </c>
      <c r="W45" s="560">
        <f t="shared" si="11"/>
        <v>0</v>
      </c>
      <c r="X45" s="560">
        <f t="shared" si="11"/>
        <v>0</v>
      </c>
      <c r="Y45" s="560">
        <f t="shared" si="11"/>
        <v>0</v>
      </c>
      <c r="Z45" s="131"/>
      <c r="AA45" s="104"/>
    </row>
    <row r="46" spans="2:27" x14ac:dyDescent="0.2">
      <c r="B46" s="22"/>
      <c r="C46" s="50"/>
      <c r="D46" s="396"/>
      <c r="E46" s="396"/>
      <c r="F46" s="63"/>
      <c r="G46" s="64"/>
      <c r="H46" s="63"/>
      <c r="I46" s="337"/>
      <c r="J46" s="54">
        <f t="shared" ref="J46:J77" si="12">IF(H46="geen",9999999999,H46)</f>
        <v>0</v>
      </c>
      <c r="K46" s="558">
        <f t="shared" si="1"/>
        <v>0</v>
      </c>
      <c r="L46" s="559" t="str">
        <f t="shared" si="2"/>
        <v>-</v>
      </c>
      <c r="M46" s="560">
        <f t="shared" si="3"/>
        <v>0</v>
      </c>
      <c r="N46" s="337"/>
      <c r="O46" s="560">
        <f t="shared" si="10"/>
        <v>0</v>
      </c>
      <c r="P46" s="560">
        <f t="shared" si="10"/>
        <v>0</v>
      </c>
      <c r="Q46" s="560">
        <f t="shared" si="10"/>
        <v>0</v>
      </c>
      <c r="R46" s="560">
        <f t="shared" si="10"/>
        <v>0</v>
      </c>
      <c r="S46" s="560">
        <f t="shared" si="10"/>
        <v>0</v>
      </c>
      <c r="T46" s="337"/>
      <c r="U46" s="560">
        <f t="shared" si="11"/>
        <v>0</v>
      </c>
      <c r="V46" s="560">
        <f t="shared" si="11"/>
        <v>0</v>
      </c>
      <c r="W46" s="560">
        <f t="shared" si="11"/>
        <v>0</v>
      </c>
      <c r="X46" s="560">
        <f t="shared" si="11"/>
        <v>0</v>
      </c>
      <c r="Y46" s="560">
        <f t="shared" si="11"/>
        <v>0</v>
      </c>
      <c r="Z46" s="131"/>
      <c r="AA46" s="104"/>
    </row>
    <row r="47" spans="2:27" x14ac:dyDescent="0.2">
      <c r="B47" s="22"/>
      <c r="C47" s="50"/>
      <c r="D47" s="396"/>
      <c r="E47" s="396"/>
      <c r="F47" s="63"/>
      <c r="G47" s="64"/>
      <c r="H47" s="63"/>
      <c r="I47" s="337"/>
      <c r="J47" s="54">
        <f t="shared" si="12"/>
        <v>0</v>
      </c>
      <c r="K47" s="558">
        <f t="shared" si="1"/>
        <v>0</v>
      </c>
      <c r="L47" s="559" t="str">
        <f t="shared" si="2"/>
        <v>-</v>
      </c>
      <c r="M47" s="560">
        <f t="shared" si="3"/>
        <v>0</v>
      </c>
      <c r="N47" s="337"/>
      <c r="O47" s="560">
        <f t="shared" si="10"/>
        <v>0</v>
      </c>
      <c r="P47" s="560">
        <f t="shared" si="10"/>
        <v>0</v>
      </c>
      <c r="Q47" s="560">
        <f t="shared" si="10"/>
        <v>0</v>
      </c>
      <c r="R47" s="560">
        <f t="shared" si="10"/>
        <v>0</v>
      </c>
      <c r="S47" s="560">
        <f t="shared" si="10"/>
        <v>0</v>
      </c>
      <c r="T47" s="337"/>
      <c r="U47" s="560">
        <f t="shared" si="11"/>
        <v>0</v>
      </c>
      <c r="V47" s="560">
        <f t="shared" si="11"/>
        <v>0</v>
      </c>
      <c r="W47" s="560">
        <f t="shared" si="11"/>
        <v>0</v>
      </c>
      <c r="X47" s="560">
        <f t="shared" si="11"/>
        <v>0</v>
      </c>
      <c r="Y47" s="560">
        <f t="shared" si="11"/>
        <v>0</v>
      </c>
      <c r="Z47" s="131"/>
      <c r="AA47" s="104"/>
    </row>
    <row r="48" spans="2:27" x14ac:dyDescent="0.2">
      <c r="B48" s="22"/>
      <c r="C48" s="50"/>
      <c r="D48" s="396"/>
      <c r="E48" s="396"/>
      <c r="F48" s="63"/>
      <c r="G48" s="64"/>
      <c r="H48" s="63"/>
      <c r="I48" s="337"/>
      <c r="J48" s="54">
        <f t="shared" si="12"/>
        <v>0</v>
      </c>
      <c r="K48" s="558">
        <f t="shared" si="1"/>
        <v>0</v>
      </c>
      <c r="L48" s="559" t="str">
        <f t="shared" si="2"/>
        <v>-</v>
      </c>
      <c r="M48" s="560">
        <f t="shared" si="3"/>
        <v>0</v>
      </c>
      <c r="N48" s="337"/>
      <c r="O48" s="560">
        <f t="shared" si="10"/>
        <v>0</v>
      </c>
      <c r="P48" s="560">
        <f t="shared" si="10"/>
        <v>0</v>
      </c>
      <c r="Q48" s="560">
        <f t="shared" si="10"/>
        <v>0</v>
      </c>
      <c r="R48" s="560">
        <f t="shared" si="10"/>
        <v>0</v>
      </c>
      <c r="S48" s="560">
        <f t="shared" si="10"/>
        <v>0</v>
      </c>
      <c r="T48" s="337"/>
      <c r="U48" s="560">
        <f t="shared" si="11"/>
        <v>0</v>
      </c>
      <c r="V48" s="560">
        <f t="shared" si="11"/>
        <v>0</v>
      </c>
      <c r="W48" s="560">
        <f t="shared" si="11"/>
        <v>0</v>
      </c>
      <c r="X48" s="560">
        <f t="shared" si="11"/>
        <v>0</v>
      </c>
      <c r="Y48" s="560">
        <f t="shared" si="11"/>
        <v>0</v>
      </c>
      <c r="Z48" s="131"/>
      <c r="AA48" s="104"/>
    </row>
    <row r="49" spans="2:27" x14ac:dyDescent="0.2">
      <c r="B49" s="22"/>
      <c r="C49" s="50"/>
      <c r="D49" s="396"/>
      <c r="E49" s="396"/>
      <c r="F49" s="63"/>
      <c r="G49" s="64"/>
      <c r="H49" s="63"/>
      <c r="I49" s="337"/>
      <c r="J49" s="54">
        <f t="shared" si="12"/>
        <v>0</v>
      </c>
      <c r="K49" s="558">
        <f t="shared" si="1"/>
        <v>0</v>
      </c>
      <c r="L49" s="559" t="str">
        <f t="shared" si="2"/>
        <v>-</v>
      </c>
      <c r="M49" s="560">
        <f t="shared" si="3"/>
        <v>0</v>
      </c>
      <c r="N49" s="337"/>
      <c r="O49" s="560">
        <f t="shared" si="10"/>
        <v>0</v>
      </c>
      <c r="P49" s="560">
        <f t="shared" si="10"/>
        <v>0</v>
      </c>
      <c r="Q49" s="560">
        <f t="shared" si="10"/>
        <v>0</v>
      </c>
      <c r="R49" s="560">
        <f t="shared" si="10"/>
        <v>0</v>
      </c>
      <c r="S49" s="560">
        <f t="shared" si="10"/>
        <v>0</v>
      </c>
      <c r="T49" s="337"/>
      <c r="U49" s="560">
        <f t="shared" si="11"/>
        <v>0</v>
      </c>
      <c r="V49" s="560">
        <f t="shared" si="11"/>
        <v>0</v>
      </c>
      <c r="W49" s="560">
        <f t="shared" si="11"/>
        <v>0</v>
      </c>
      <c r="X49" s="560">
        <f t="shared" si="11"/>
        <v>0</v>
      </c>
      <c r="Y49" s="560">
        <f t="shared" si="11"/>
        <v>0</v>
      </c>
      <c r="Z49" s="131"/>
      <c r="AA49" s="104"/>
    </row>
    <row r="50" spans="2:27" x14ac:dyDescent="0.2">
      <c r="B50" s="22"/>
      <c r="C50" s="50"/>
      <c r="D50" s="396"/>
      <c r="E50" s="396"/>
      <c r="F50" s="63"/>
      <c r="G50" s="64"/>
      <c r="H50" s="63"/>
      <c r="I50" s="337"/>
      <c r="J50" s="54">
        <f t="shared" si="12"/>
        <v>0</v>
      </c>
      <c r="K50" s="558">
        <f t="shared" si="1"/>
        <v>0</v>
      </c>
      <c r="L50" s="559" t="str">
        <f t="shared" si="2"/>
        <v>-</v>
      </c>
      <c r="M50" s="560">
        <f t="shared" si="3"/>
        <v>0</v>
      </c>
      <c r="N50" s="337"/>
      <c r="O50" s="560">
        <f t="shared" si="10"/>
        <v>0</v>
      </c>
      <c r="P50" s="560">
        <f t="shared" si="10"/>
        <v>0</v>
      </c>
      <c r="Q50" s="560">
        <f t="shared" si="10"/>
        <v>0</v>
      </c>
      <c r="R50" s="560">
        <f t="shared" si="10"/>
        <v>0</v>
      </c>
      <c r="S50" s="560">
        <f t="shared" si="10"/>
        <v>0</v>
      </c>
      <c r="T50" s="337"/>
      <c r="U50" s="560">
        <f t="shared" si="11"/>
        <v>0</v>
      </c>
      <c r="V50" s="560">
        <f t="shared" si="11"/>
        <v>0</v>
      </c>
      <c r="W50" s="560">
        <f t="shared" si="11"/>
        <v>0</v>
      </c>
      <c r="X50" s="560">
        <f t="shared" si="11"/>
        <v>0</v>
      </c>
      <c r="Y50" s="560">
        <f t="shared" si="11"/>
        <v>0</v>
      </c>
      <c r="Z50" s="131"/>
      <c r="AA50" s="104"/>
    </row>
    <row r="51" spans="2:27" x14ac:dyDescent="0.2">
      <c r="B51" s="22"/>
      <c r="C51" s="50"/>
      <c r="D51" s="396"/>
      <c r="E51" s="396"/>
      <c r="F51" s="63"/>
      <c r="G51" s="64"/>
      <c r="H51" s="63"/>
      <c r="I51" s="337"/>
      <c r="J51" s="54">
        <f t="shared" si="12"/>
        <v>0</v>
      </c>
      <c r="K51" s="558">
        <f t="shared" si="1"/>
        <v>0</v>
      </c>
      <c r="L51" s="559" t="str">
        <f t="shared" si="2"/>
        <v>-</v>
      </c>
      <c r="M51" s="560">
        <f t="shared" si="3"/>
        <v>0</v>
      </c>
      <c r="N51" s="337"/>
      <c r="O51" s="560">
        <f t="shared" si="10"/>
        <v>0</v>
      </c>
      <c r="P51" s="560">
        <f t="shared" si="10"/>
        <v>0</v>
      </c>
      <c r="Q51" s="560">
        <f t="shared" si="10"/>
        <v>0</v>
      </c>
      <c r="R51" s="560">
        <f t="shared" si="10"/>
        <v>0</v>
      </c>
      <c r="S51" s="560">
        <f t="shared" si="10"/>
        <v>0</v>
      </c>
      <c r="T51" s="337"/>
      <c r="U51" s="560">
        <f t="shared" si="11"/>
        <v>0</v>
      </c>
      <c r="V51" s="560">
        <f t="shared" si="11"/>
        <v>0</v>
      </c>
      <c r="W51" s="560">
        <f t="shared" si="11"/>
        <v>0</v>
      </c>
      <c r="X51" s="560">
        <f t="shared" si="11"/>
        <v>0</v>
      </c>
      <c r="Y51" s="560">
        <f t="shared" si="11"/>
        <v>0</v>
      </c>
      <c r="Z51" s="131"/>
      <c r="AA51" s="104"/>
    </row>
    <row r="52" spans="2:27" x14ac:dyDescent="0.2">
      <c r="B52" s="22"/>
      <c r="C52" s="50"/>
      <c r="D52" s="396"/>
      <c r="E52" s="396"/>
      <c r="F52" s="63"/>
      <c r="G52" s="64"/>
      <c r="H52" s="63"/>
      <c r="I52" s="337"/>
      <c r="J52" s="54">
        <f t="shared" si="12"/>
        <v>0</v>
      </c>
      <c r="K52" s="558">
        <f t="shared" si="1"/>
        <v>0</v>
      </c>
      <c r="L52" s="559" t="str">
        <f t="shared" si="2"/>
        <v>-</v>
      </c>
      <c r="M52" s="560">
        <f t="shared" si="3"/>
        <v>0</v>
      </c>
      <c r="N52" s="337"/>
      <c r="O52" s="560">
        <f t="shared" si="10"/>
        <v>0</v>
      </c>
      <c r="P52" s="560">
        <f t="shared" si="10"/>
        <v>0</v>
      </c>
      <c r="Q52" s="560">
        <f t="shared" si="10"/>
        <v>0</v>
      </c>
      <c r="R52" s="560">
        <f t="shared" si="10"/>
        <v>0</v>
      </c>
      <c r="S52" s="560">
        <f t="shared" si="10"/>
        <v>0</v>
      </c>
      <c r="T52" s="337"/>
      <c r="U52" s="560">
        <f t="shared" si="11"/>
        <v>0</v>
      </c>
      <c r="V52" s="560">
        <f t="shared" si="11"/>
        <v>0</v>
      </c>
      <c r="W52" s="560">
        <f t="shared" si="11"/>
        <v>0</v>
      </c>
      <c r="X52" s="560">
        <f t="shared" si="11"/>
        <v>0</v>
      </c>
      <c r="Y52" s="560">
        <f t="shared" si="11"/>
        <v>0</v>
      </c>
      <c r="Z52" s="131"/>
      <c r="AA52" s="104"/>
    </row>
    <row r="53" spans="2:27" x14ac:dyDescent="0.2">
      <c r="B53" s="22"/>
      <c r="C53" s="50"/>
      <c r="D53" s="396"/>
      <c r="E53" s="396"/>
      <c r="F53" s="63"/>
      <c r="G53" s="64"/>
      <c r="H53" s="63"/>
      <c r="I53" s="337"/>
      <c r="J53" s="54">
        <f t="shared" si="12"/>
        <v>0</v>
      </c>
      <c r="K53" s="558">
        <f t="shared" si="1"/>
        <v>0</v>
      </c>
      <c r="L53" s="559" t="str">
        <f t="shared" si="2"/>
        <v>-</v>
      </c>
      <c r="M53" s="560">
        <f t="shared" si="3"/>
        <v>0</v>
      </c>
      <c r="N53" s="337"/>
      <c r="O53" s="560">
        <f t="shared" si="10"/>
        <v>0</v>
      </c>
      <c r="P53" s="560">
        <f t="shared" si="10"/>
        <v>0</v>
      </c>
      <c r="Q53" s="560">
        <f t="shared" si="10"/>
        <v>0</v>
      </c>
      <c r="R53" s="560">
        <f t="shared" si="10"/>
        <v>0</v>
      </c>
      <c r="S53" s="560">
        <f t="shared" si="10"/>
        <v>0</v>
      </c>
      <c r="T53" s="337"/>
      <c r="U53" s="560">
        <f t="shared" si="11"/>
        <v>0</v>
      </c>
      <c r="V53" s="560">
        <f t="shared" si="11"/>
        <v>0</v>
      </c>
      <c r="W53" s="560">
        <f t="shared" si="11"/>
        <v>0</v>
      </c>
      <c r="X53" s="560">
        <f t="shared" si="11"/>
        <v>0</v>
      </c>
      <c r="Y53" s="560">
        <f t="shared" si="11"/>
        <v>0</v>
      </c>
      <c r="Z53" s="131"/>
      <c r="AA53" s="104"/>
    </row>
    <row r="54" spans="2:27" x14ac:dyDescent="0.2">
      <c r="B54" s="22"/>
      <c r="C54" s="50"/>
      <c r="D54" s="396"/>
      <c r="E54" s="396"/>
      <c r="F54" s="63"/>
      <c r="G54" s="64"/>
      <c r="H54" s="63"/>
      <c r="I54" s="337"/>
      <c r="J54" s="54">
        <f t="shared" si="12"/>
        <v>0</v>
      </c>
      <c r="K54" s="558">
        <f t="shared" si="1"/>
        <v>0</v>
      </c>
      <c r="L54" s="559" t="str">
        <f t="shared" si="2"/>
        <v>-</v>
      </c>
      <c r="M54" s="560">
        <f t="shared" si="3"/>
        <v>0</v>
      </c>
      <c r="N54" s="337"/>
      <c r="O54" s="560">
        <f t="shared" ref="O54:S63" si="13">(IF(O$8&lt;$F54,0,IF($L54&lt;=O$8-1,0,$K54)))</f>
        <v>0</v>
      </c>
      <c r="P54" s="560">
        <f t="shared" si="13"/>
        <v>0</v>
      </c>
      <c r="Q54" s="560">
        <f t="shared" si="13"/>
        <v>0</v>
      </c>
      <c r="R54" s="560">
        <f t="shared" si="13"/>
        <v>0</v>
      </c>
      <c r="S54" s="560">
        <f t="shared" si="13"/>
        <v>0</v>
      </c>
      <c r="T54" s="337"/>
      <c r="U54" s="560">
        <f t="shared" ref="U54:Y63" si="14">IF(U$8=$F54,$G54,0)</f>
        <v>0</v>
      </c>
      <c r="V54" s="560">
        <f t="shared" si="14"/>
        <v>0</v>
      </c>
      <c r="W54" s="560">
        <f t="shared" si="14"/>
        <v>0</v>
      </c>
      <c r="X54" s="560">
        <f t="shared" si="14"/>
        <v>0</v>
      </c>
      <c r="Y54" s="560">
        <f t="shared" si="14"/>
        <v>0</v>
      </c>
      <c r="Z54" s="131"/>
      <c r="AA54" s="104"/>
    </row>
    <row r="55" spans="2:27" x14ac:dyDescent="0.2">
      <c r="B55" s="22"/>
      <c r="C55" s="50"/>
      <c r="D55" s="396"/>
      <c r="E55" s="396"/>
      <c r="F55" s="63"/>
      <c r="G55" s="64"/>
      <c r="H55" s="63"/>
      <c r="I55" s="337"/>
      <c r="J55" s="54">
        <f t="shared" si="12"/>
        <v>0</v>
      </c>
      <c r="K55" s="558">
        <f t="shared" si="1"/>
        <v>0</v>
      </c>
      <c r="L55" s="559" t="str">
        <f t="shared" si="2"/>
        <v>-</v>
      </c>
      <c r="M55" s="560">
        <f t="shared" si="3"/>
        <v>0</v>
      </c>
      <c r="N55" s="337"/>
      <c r="O55" s="560">
        <f t="shared" si="13"/>
        <v>0</v>
      </c>
      <c r="P55" s="560">
        <f t="shared" si="13"/>
        <v>0</v>
      </c>
      <c r="Q55" s="560">
        <f t="shared" si="13"/>
        <v>0</v>
      </c>
      <c r="R55" s="560">
        <f t="shared" si="13"/>
        <v>0</v>
      </c>
      <c r="S55" s="560">
        <f t="shared" si="13"/>
        <v>0</v>
      </c>
      <c r="T55" s="337"/>
      <c r="U55" s="560">
        <f t="shared" si="14"/>
        <v>0</v>
      </c>
      <c r="V55" s="560">
        <f t="shared" si="14"/>
        <v>0</v>
      </c>
      <c r="W55" s="560">
        <f t="shared" si="14"/>
        <v>0</v>
      </c>
      <c r="X55" s="560">
        <f t="shared" si="14"/>
        <v>0</v>
      </c>
      <c r="Y55" s="560">
        <f t="shared" si="14"/>
        <v>0</v>
      </c>
      <c r="Z55" s="131"/>
      <c r="AA55" s="104"/>
    </row>
    <row r="56" spans="2:27" x14ac:dyDescent="0.2">
      <c r="B56" s="22"/>
      <c r="C56" s="50"/>
      <c r="D56" s="396"/>
      <c r="E56" s="396"/>
      <c r="F56" s="63"/>
      <c r="G56" s="64"/>
      <c r="H56" s="63"/>
      <c r="I56" s="337"/>
      <c r="J56" s="54">
        <f t="shared" si="12"/>
        <v>0</v>
      </c>
      <c r="K56" s="558">
        <f t="shared" si="1"/>
        <v>0</v>
      </c>
      <c r="L56" s="559" t="str">
        <f t="shared" si="2"/>
        <v>-</v>
      </c>
      <c r="M56" s="560">
        <f t="shared" si="3"/>
        <v>0</v>
      </c>
      <c r="N56" s="337"/>
      <c r="O56" s="560">
        <f t="shared" si="13"/>
        <v>0</v>
      </c>
      <c r="P56" s="560">
        <f t="shared" si="13"/>
        <v>0</v>
      </c>
      <c r="Q56" s="560">
        <f t="shared" si="13"/>
        <v>0</v>
      </c>
      <c r="R56" s="560">
        <f t="shared" si="13"/>
        <v>0</v>
      </c>
      <c r="S56" s="560">
        <f t="shared" si="13"/>
        <v>0</v>
      </c>
      <c r="T56" s="337"/>
      <c r="U56" s="560">
        <f t="shared" si="14"/>
        <v>0</v>
      </c>
      <c r="V56" s="560">
        <f t="shared" si="14"/>
        <v>0</v>
      </c>
      <c r="W56" s="560">
        <f t="shared" si="14"/>
        <v>0</v>
      </c>
      <c r="X56" s="560">
        <f t="shared" si="14"/>
        <v>0</v>
      </c>
      <c r="Y56" s="560">
        <f t="shared" si="14"/>
        <v>0</v>
      </c>
      <c r="Z56" s="131"/>
      <c r="AA56" s="104"/>
    </row>
    <row r="57" spans="2:27" x14ac:dyDescent="0.2">
      <c r="B57" s="22"/>
      <c r="C57" s="50"/>
      <c r="D57" s="396"/>
      <c r="E57" s="396"/>
      <c r="F57" s="63"/>
      <c r="G57" s="64"/>
      <c r="H57" s="63"/>
      <c r="I57" s="337"/>
      <c r="J57" s="54">
        <f t="shared" si="12"/>
        <v>0</v>
      </c>
      <c r="K57" s="558">
        <f t="shared" si="1"/>
        <v>0</v>
      </c>
      <c r="L57" s="559" t="str">
        <f t="shared" si="2"/>
        <v>-</v>
      </c>
      <c r="M57" s="560">
        <f t="shared" si="3"/>
        <v>0</v>
      </c>
      <c r="N57" s="337"/>
      <c r="O57" s="560">
        <f t="shared" si="13"/>
        <v>0</v>
      </c>
      <c r="P57" s="560">
        <f t="shared" si="13"/>
        <v>0</v>
      </c>
      <c r="Q57" s="560">
        <f t="shared" si="13"/>
        <v>0</v>
      </c>
      <c r="R57" s="560">
        <f t="shared" si="13"/>
        <v>0</v>
      </c>
      <c r="S57" s="560">
        <f t="shared" si="13"/>
        <v>0</v>
      </c>
      <c r="T57" s="337"/>
      <c r="U57" s="560">
        <f t="shared" si="14"/>
        <v>0</v>
      </c>
      <c r="V57" s="560">
        <f t="shared" si="14"/>
        <v>0</v>
      </c>
      <c r="W57" s="560">
        <f t="shared" si="14"/>
        <v>0</v>
      </c>
      <c r="X57" s="560">
        <f t="shared" si="14"/>
        <v>0</v>
      </c>
      <c r="Y57" s="560">
        <f t="shared" si="14"/>
        <v>0</v>
      </c>
      <c r="Z57" s="131"/>
      <c r="AA57" s="104"/>
    </row>
    <row r="58" spans="2:27" x14ac:dyDescent="0.2">
      <c r="B58" s="22"/>
      <c r="C58" s="50"/>
      <c r="D58" s="396"/>
      <c r="E58" s="396"/>
      <c r="F58" s="63"/>
      <c r="G58" s="64"/>
      <c r="H58" s="63"/>
      <c r="I58" s="337"/>
      <c r="J58" s="54">
        <f t="shared" si="12"/>
        <v>0</v>
      </c>
      <c r="K58" s="558">
        <f t="shared" si="1"/>
        <v>0</v>
      </c>
      <c r="L58" s="559" t="str">
        <f t="shared" si="2"/>
        <v>-</v>
      </c>
      <c r="M58" s="560">
        <f t="shared" si="3"/>
        <v>0</v>
      </c>
      <c r="N58" s="337"/>
      <c r="O58" s="560">
        <f t="shared" si="13"/>
        <v>0</v>
      </c>
      <c r="P58" s="560">
        <f t="shared" si="13"/>
        <v>0</v>
      </c>
      <c r="Q58" s="560">
        <f t="shared" si="13"/>
        <v>0</v>
      </c>
      <c r="R58" s="560">
        <f t="shared" si="13"/>
        <v>0</v>
      </c>
      <c r="S58" s="560">
        <f t="shared" si="13"/>
        <v>0</v>
      </c>
      <c r="T58" s="337"/>
      <c r="U58" s="560">
        <f t="shared" si="14"/>
        <v>0</v>
      </c>
      <c r="V58" s="560">
        <f t="shared" si="14"/>
        <v>0</v>
      </c>
      <c r="W58" s="560">
        <f t="shared" si="14"/>
        <v>0</v>
      </c>
      <c r="X58" s="560">
        <f t="shared" si="14"/>
        <v>0</v>
      </c>
      <c r="Y58" s="560">
        <f t="shared" si="14"/>
        <v>0</v>
      </c>
      <c r="Z58" s="131"/>
      <c r="AA58" s="104"/>
    </row>
    <row r="59" spans="2:27" x14ac:dyDescent="0.2">
      <c r="B59" s="22"/>
      <c r="C59" s="50"/>
      <c r="D59" s="396"/>
      <c r="E59" s="396"/>
      <c r="F59" s="63"/>
      <c r="G59" s="64"/>
      <c r="H59" s="63"/>
      <c r="I59" s="337"/>
      <c r="J59" s="54">
        <f t="shared" si="12"/>
        <v>0</v>
      </c>
      <c r="K59" s="558">
        <f t="shared" si="1"/>
        <v>0</v>
      </c>
      <c r="L59" s="559" t="str">
        <f t="shared" si="2"/>
        <v>-</v>
      </c>
      <c r="M59" s="560">
        <f t="shared" si="3"/>
        <v>0</v>
      </c>
      <c r="N59" s="337"/>
      <c r="O59" s="560">
        <f t="shared" si="13"/>
        <v>0</v>
      </c>
      <c r="P59" s="560">
        <f t="shared" si="13"/>
        <v>0</v>
      </c>
      <c r="Q59" s="560">
        <f t="shared" si="13"/>
        <v>0</v>
      </c>
      <c r="R59" s="560">
        <f t="shared" si="13"/>
        <v>0</v>
      </c>
      <c r="S59" s="560">
        <f t="shared" si="13"/>
        <v>0</v>
      </c>
      <c r="T59" s="337"/>
      <c r="U59" s="560">
        <f t="shared" si="14"/>
        <v>0</v>
      </c>
      <c r="V59" s="560">
        <f t="shared" si="14"/>
        <v>0</v>
      </c>
      <c r="W59" s="560">
        <f t="shared" si="14"/>
        <v>0</v>
      </c>
      <c r="X59" s="560">
        <f t="shared" si="14"/>
        <v>0</v>
      </c>
      <c r="Y59" s="560">
        <f t="shared" si="14"/>
        <v>0</v>
      </c>
      <c r="Z59" s="131"/>
      <c r="AA59" s="104"/>
    </row>
    <row r="60" spans="2:27" x14ac:dyDescent="0.2">
      <c r="B60" s="22"/>
      <c r="C60" s="50"/>
      <c r="D60" s="396"/>
      <c r="E60" s="396"/>
      <c r="F60" s="63"/>
      <c r="G60" s="64"/>
      <c r="H60" s="63"/>
      <c r="I60" s="337"/>
      <c r="J60" s="54">
        <f t="shared" si="12"/>
        <v>0</v>
      </c>
      <c r="K60" s="558">
        <f t="shared" si="1"/>
        <v>0</v>
      </c>
      <c r="L60" s="559" t="str">
        <f t="shared" si="2"/>
        <v>-</v>
      </c>
      <c r="M60" s="560">
        <f t="shared" si="3"/>
        <v>0</v>
      </c>
      <c r="N60" s="337"/>
      <c r="O60" s="560">
        <f t="shared" si="13"/>
        <v>0</v>
      </c>
      <c r="P60" s="560">
        <f t="shared" si="13"/>
        <v>0</v>
      </c>
      <c r="Q60" s="560">
        <f t="shared" si="13"/>
        <v>0</v>
      </c>
      <c r="R60" s="560">
        <f t="shared" si="13"/>
        <v>0</v>
      </c>
      <c r="S60" s="560">
        <f t="shared" si="13"/>
        <v>0</v>
      </c>
      <c r="T60" s="337"/>
      <c r="U60" s="560">
        <f t="shared" si="14"/>
        <v>0</v>
      </c>
      <c r="V60" s="560">
        <f t="shared" si="14"/>
        <v>0</v>
      </c>
      <c r="W60" s="560">
        <f t="shared" si="14"/>
        <v>0</v>
      </c>
      <c r="X60" s="560">
        <f t="shared" si="14"/>
        <v>0</v>
      </c>
      <c r="Y60" s="560">
        <f t="shared" si="14"/>
        <v>0</v>
      </c>
      <c r="Z60" s="131"/>
      <c r="AA60" s="104"/>
    </row>
    <row r="61" spans="2:27" x14ac:dyDescent="0.2">
      <c r="B61" s="22"/>
      <c r="C61" s="50"/>
      <c r="D61" s="396"/>
      <c r="E61" s="396"/>
      <c r="F61" s="63"/>
      <c r="G61" s="64"/>
      <c r="H61" s="63"/>
      <c r="I61" s="337"/>
      <c r="J61" s="54">
        <f t="shared" si="12"/>
        <v>0</v>
      </c>
      <c r="K61" s="558">
        <f t="shared" si="1"/>
        <v>0</v>
      </c>
      <c r="L61" s="559" t="str">
        <f t="shared" si="2"/>
        <v>-</v>
      </c>
      <c r="M61" s="560">
        <f t="shared" si="3"/>
        <v>0</v>
      </c>
      <c r="N61" s="337"/>
      <c r="O61" s="560">
        <f t="shared" si="13"/>
        <v>0</v>
      </c>
      <c r="P61" s="560">
        <f t="shared" si="13"/>
        <v>0</v>
      </c>
      <c r="Q61" s="560">
        <f t="shared" si="13"/>
        <v>0</v>
      </c>
      <c r="R61" s="560">
        <f t="shared" si="13"/>
        <v>0</v>
      </c>
      <c r="S61" s="560">
        <f t="shared" si="13"/>
        <v>0</v>
      </c>
      <c r="T61" s="337"/>
      <c r="U61" s="560">
        <f t="shared" si="14"/>
        <v>0</v>
      </c>
      <c r="V61" s="560">
        <f t="shared" si="14"/>
        <v>0</v>
      </c>
      <c r="W61" s="560">
        <f t="shared" si="14"/>
        <v>0</v>
      </c>
      <c r="X61" s="560">
        <f t="shared" si="14"/>
        <v>0</v>
      </c>
      <c r="Y61" s="560">
        <f t="shared" si="14"/>
        <v>0</v>
      </c>
      <c r="Z61" s="131"/>
      <c r="AA61" s="104"/>
    </row>
    <row r="62" spans="2:27" x14ac:dyDescent="0.2">
      <c r="B62" s="22"/>
      <c r="C62" s="50"/>
      <c r="D62" s="396"/>
      <c r="E62" s="396"/>
      <c r="F62" s="63"/>
      <c r="G62" s="64"/>
      <c r="H62" s="63"/>
      <c r="I62" s="337"/>
      <c r="J62" s="54">
        <f t="shared" si="12"/>
        <v>0</v>
      </c>
      <c r="K62" s="558">
        <f t="shared" si="1"/>
        <v>0</v>
      </c>
      <c r="L62" s="559" t="str">
        <f t="shared" si="2"/>
        <v>-</v>
      </c>
      <c r="M62" s="560">
        <f t="shared" si="3"/>
        <v>0</v>
      </c>
      <c r="N62" s="337"/>
      <c r="O62" s="560">
        <f t="shared" si="13"/>
        <v>0</v>
      </c>
      <c r="P62" s="560">
        <f t="shared" si="13"/>
        <v>0</v>
      </c>
      <c r="Q62" s="560">
        <f t="shared" si="13"/>
        <v>0</v>
      </c>
      <c r="R62" s="560">
        <f t="shared" si="13"/>
        <v>0</v>
      </c>
      <c r="S62" s="560">
        <f t="shared" si="13"/>
        <v>0</v>
      </c>
      <c r="T62" s="337"/>
      <c r="U62" s="560">
        <f t="shared" si="14"/>
        <v>0</v>
      </c>
      <c r="V62" s="560">
        <f t="shared" si="14"/>
        <v>0</v>
      </c>
      <c r="W62" s="560">
        <f t="shared" si="14"/>
        <v>0</v>
      </c>
      <c r="X62" s="560">
        <f t="shared" si="14"/>
        <v>0</v>
      </c>
      <c r="Y62" s="560">
        <f t="shared" si="14"/>
        <v>0</v>
      </c>
      <c r="Z62" s="131"/>
      <c r="AA62" s="104"/>
    </row>
    <row r="63" spans="2:27" x14ac:dyDescent="0.2">
      <c r="B63" s="22"/>
      <c r="C63" s="50"/>
      <c r="D63" s="396"/>
      <c r="E63" s="396"/>
      <c r="F63" s="63"/>
      <c r="G63" s="64"/>
      <c r="H63" s="63"/>
      <c r="I63" s="337"/>
      <c r="J63" s="54">
        <f t="shared" si="12"/>
        <v>0</v>
      </c>
      <c r="K63" s="558">
        <f t="shared" si="1"/>
        <v>0</v>
      </c>
      <c r="L63" s="559" t="str">
        <f t="shared" si="2"/>
        <v>-</v>
      </c>
      <c r="M63" s="560">
        <f t="shared" si="3"/>
        <v>0</v>
      </c>
      <c r="N63" s="337"/>
      <c r="O63" s="560">
        <f t="shared" si="13"/>
        <v>0</v>
      </c>
      <c r="P63" s="560">
        <f t="shared" si="13"/>
        <v>0</v>
      </c>
      <c r="Q63" s="560">
        <f t="shared" si="13"/>
        <v>0</v>
      </c>
      <c r="R63" s="560">
        <f t="shared" si="13"/>
        <v>0</v>
      </c>
      <c r="S63" s="560">
        <f t="shared" si="13"/>
        <v>0</v>
      </c>
      <c r="T63" s="337"/>
      <c r="U63" s="560">
        <f t="shared" si="14"/>
        <v>0</v>
      </c>
      <c r="V63" s="560">
        <f t="shared" si="14"/>
        <v>0</v>
      </c>
      <c r="W63" s="560">
        <f t="shared" si="14"/>
        <v>0</v>
      </c>
      <c r="X63" s="560">
        <f t="shared" si="14"/>
        <v>0</v>
      </c>
      <c r="Y63" s="560">
        <f t="shared" si="14"/>
        <v>0</v>
      </c>
      <c r="Z63" s="131"/>
      <c r="AA63" s="104"/>
    </row>
    <row r="64" spans="2:27" x14ac:dyDescent="0.2">
      <c r="B64" s="22"/>
      <c r="C64" s="50"/>
      <c r="D64" s="396"/>
      <c r="E64" s="396"/>
      <c r="F64" s="63"/>
      <c r="G64" s="64"/>
      <c r="H64" s="63"/>
      <c r="I64" s="337"/>
      <c r="J64" s="54">
        <f t="shared" si="12"/>
        <v>0</v>
      </c>
      <c r="K64" s="558">
        <f t="shared" si="1"/>
        <v>0</v>
      </c>
      <c r="L64" s="559" t="str">
        <f t="shared" si="2"/>
        <v>-</v>
      </c>
      <c r="M64" s="560">
        <f t="shared" si="3"/>
        <v>0</v>
      </c>
      <c r="N64" s="337"/>
      <c r="O64" s="560">
        <f t="shared" ref="O64:S73" si="15">(IF(O$8&lt;$F64,0,IF($L64&lt;=O$8-1,0,$K64)))</f>
        <v>0</v>
      </c>
      <c r="P64" s="560">
        <f t="shared" si="15"/>
        <v>0</v>
      </c>
      <c r="Q64" s="560">
        <f t="shared" si="15"/>
        <v>0</v>
      </c>
      <c r="R64" s="560">
        <f t="shared" si="15"/>
        <v>0</v>
      </c>
      <c r="S64" s="560">
        <f t="shared" si="15"/>
        <v>0</v>
      </c>
      <c r="T64" s="337"/>
      <c r="U64" s="560">
        <f t="shared" ref="U64:Y73" si="16">IF(U$8=$F64,$G64,0)</f>
        <v>0</v>
      </c>
      <c r="V64" s="560">
        <f t="shared" si="16"/>
        <v>0</v>
      </c>
      <c r="W64" s="560">
        <f t="shared" si="16"/>
        <v>0</v>
      </c>
      <c r="X64" s="560">
        <f t="shared" si="16"/>
        <v>0</v>
      </c>
      <c r="Y64" s="560">
        <f t="shared" si="16"/>
        <v>0</v>
      </c>
      <c r="Z64" s="131"/>
      <c r="AA64" s="104"/>
    </row>
    <row r="65" spans="2:27" x14ac:dyDescent="0.2">
      <c r="B65" s="22"/>
      <c r="C65" s="50"/>
      <c r="D65" s="396"/>
      <c r="E65" s="396"/>
      <c r="F65" s="63"/>
      <c r="G65" s="64"/>
      <c r="H65" s="63"/>
      <c r="I65" s="337"/>
      <c r="J65" s="54">
        <f t="shared" si="12"/>
        <v>0</v>
      </c>
      <c r="K65" s="558">
        <f t="shared" si="1"/>
        <v>0</v>
      </c>
      <c r="L65" s="559" t="str">
        <f t="shared" si="2"/>
        <v>-</v>
      </c>
      <c r="M65" s="560">
        <f t="shared" si="3"/>
        <v>0</v>
      </c>
      <c r="N65" s="337"/>
      <c r="O65" s="560">
        <f t="shared" si="15"/>
        <v>0</v>
      </c>
      <c r="P65" s="560">
        <f t="shared" si="15"/>
        <v>0</v>
      </c>
      <c r="Q65" s="560">
        <f t="shared" si="15"/>
        <v>0</v>
      </c>
      <c r="R65" s="560">
        <f t="shared" si="15"/>
        <v>0</v>
      </c>
      <c r="S65" s="560">
        <f t="shared" si="15"/>
        <v>0</v>
      </c>
      <c r="T65" s="337"/>
      <c r="U65" s="560">
        <f t="shared" si="16"/>
        <v>0</v>
      </c>
      <c r="V65" s="560">
        <f t="shared" si="16"/>
        <v>0</v>
      </c>
      <c r="W65" s="560">
        <f t="shared" si="16"/>
        <v>0</v>
      </c>
      <c r="X65" s="560">
        <f t="shared" si="16"/>
        <v>0</v>
      </c>
      <c r="Y65" s="560">
        <f t="shared" si="16"/>
        <v>0</v>
      </c>
      <c r="Z65" s="131"/>
      <c r="AA65" s="104"/>
    </row>
    <row r="66" spans="2:27" x14ac:dyDescent="0.2">
      <c r="B66" s="22"/>
      <c r="C66" s="50"/>
      <c r="D66" s="396"/>
      <c r="E66" s="396"/>
      <c r="F66" s="63"/>
      <c r="G66" s="64"/>
      <c r="H66" s="63"/>
      <c r="I66" s="337"/>
      <c r="J66" s="54">
        <f t="shared" si="12"/>
        <v>0</v>
      </c>
      <c r="K66" s="558">
        <f t="shared" si="1"/>
        <v>0</v>
      </c>
      <c r="L66" s="559" t="str">
        <f t="shared" si="2"/>
        <v>-</v>
      </c>
      <c r="M66" s="560">
        <f t="shared" si="3"/>
        <v>0</v>
      </c>
      <c r="N66" s="337"/>
      <c r="O66" s="560">
        <f t="shared" si="15"/>
        <v>0</v>
      </c>
      <c r="P66" s="560">
        <f t="shared" si="15"/>
        <v>0</v>
      </c>
      <c r="Q66" s="560">
        <f t="shared" si="15"/>
        <v>0</v>
      </c>
      <c r="R66" s="560">
        <f t="shared" si="15"/>
        <v>0</v>
      </c>
      <c r="S66" s="560">
        <f t="shared" si="15"/>
        <v>0</v>
      </c>
      <c r="T66" s="337"/>
      <c r="U66" s="560">
        <f t="shared" si="16"/>
        <v>0</v>
      </c>
      <c r="V66" s="560">
        <f t="shared" si="16"/>
        <v>0</v>
      </c>
      <c r="W66" s="560">
        <f t="shared" si="16"/>
        <v>0</v>
      </c>
      <c r="X66" s="560">
        <f t="shared" si="16"/>
        <v>0</v>
      </c>
      <c r="Y66" s="560">
        <f t="shared" si="16"/>
        <v>0</v>
      </c>
      <c r="Z66" s="131"/>
      <c r="AA66" s="104"/>
    </row>
    <row r="67" spans="2:27" x14ac:dyDescent="0.2">
      <c r="B67" s="22"/>
      <c r="C67" s="50"/>
      <c r="D67" s="396"/>
      <c r="E67" s="396"/>
      <c r="F67" s="63"/>
      <c r="G67" s="64"/>
      <c r="H67" s="63"/>
      <c r="I67" s="337"/>
      <c r="J67" s="54">
        <f t="shared" si="12"/>
        <v>0</v>
      </c>
      <c r="K67" s="558">
        <f t="shared" si="1"/>
        <v>0</v>
      </c>
      <c r="L67" s="559" t="str">
        <f t="shared" si="2"/>
        <v>-</v>
      </c>
      <c r="M67" s="560">
        <f t="shared" si="3"/>
        <v>0</v>
      </c>
      <c r="N67" s="337"/>
      <c r="O67" s="560">
        <f t="shared" si="15"/>
        <v>0</v>
      </c>
      <c r="P67" s="560">
        <f t="shared" si="15"/>
        <v>0</v>
      </c>
      <c r="Q67" s="560">
        <f t="shared" si="15"/>
        <v>0</v>
      </c>
      <c r="R67" s="560">
        <f t="shared" si="15"/>
        <v>0</v>
      </c>
      <c r="S67" s="560">
        <f t="shared" si="15"/>
        <v>0</v>
      </c>
      <c r="T67" s="337"/>
      <c r="U67" s="560">
        <f t="shared" si="16"/>
        <v>0</v>
      </c>
      <c r="V67" s="560">
        <f t="shared" si="16"/>
        <v>0</v>
      </c>
      <c r="W67" s="560">
        <f t="shared" si="16"/>
        <v>0</v>
      </c>
      <c r="X67" s="560">
        <f t="shared" si="16"/>
        <v>0</v>
      </c>
      <c r="Y67" s="560">
        <f t="shared" si="16"/>
        <v>0</v>
      </c>
      <c r="Z67" s="131"/>
      <c r="AA67" s="104"/>
    </row>
    <row r="68" spans="2:27" x14ac:dyDescent="0.2">
      <c r="B68" s="22"/>
      <c r="C68" s="50"/>
      <c r="D68" s="396"/>
      <c r="E68" s="396"/>
      <c r="F68" s="63"/>
      <c r="G68" s="64"/>
      <c r="H68" s="63"/>
      <c r="I68" s="337"/>
      <c r="J68" s="54">
        <f t="shared" si="12"/>
        <v>0</v>
      </c>
      <c r="K68" s="558">
        <f t="shared" si="1"/>
        <v>0</v>
      </c>
      <c r="L68" s="559" t="str">
        <f t="shared" si="2"/>
        <v>-</v>
      </c>
      <c r="M68" s="560">
        <f t="shared" si="3"/>
        <v>0</v>
      </c>
      <c r="N68" s="337"/>
      <c r="O68" s="560">
        <f t="shared" si="15"/>
        <v>0</v>
      </c>
      <c r="P68" s="560">
        <f t="shared" si="15"/>
        <v>0</v>
      </c>
      <c r="Q68" s="560">
        <f t="shared" si="15"/>
        <v>0</v>
      </c>
      <c r="R68" s="560">
        <f t="shared" si="15"/>
        <v>0</v>
      </c>
      <c r="S68" s="560">
        <f t="shared" si="15"/>
        <v>0</v>
      </c>
      <c r="T68" s="337"/>
      <c r="U68" s="560">
        <f t="shared" si="16"/>
        <v>0</v>
      </c>
      <c r="V68" s="560">
        <f t="shared" si="16"/>
        <v>0</v>
      </c>
      <c r="W68" s="560">
        <f t="shared" si="16"/>
        <v>0</v>
      </c>
      <c r="X68" s="560">
        <f t="shared" si="16"/>
        <v>0</v>
      </c>
      <c r="Y68" s="560">
        <f t="shared" si="16"/>
        <v>0</v>
      </c>
      <c r="Z68" s="131"/>
      <c r="AA68" s="104"/>
    </row>
    <row r="69" spans="2:27" x14ac:dyDescent="0.2">
      <c r="B69" s="22"/>
      <c r="C69" s="50"/>
      <c r="D69" s="396"/>
      <c r="E69" s="396"/>
      <c r="F69" s="63"/>
      <c r="G69" s="64"/>
      <c r="H69" s="63"/>
      <c r="I69" s="337"/>
      <c r="J69" s="54">
        <f t="shared" si="12"/>
        <v>0</v>
      </c>
      <c r="K69" s="558">
        <f t="shared" si="1"/>
        <v>0</v>
      </c>
      <c r="L69" s="559" t="str">
        <f t="shared" si="2"/>
        <v>-</v>
      </c>
      <c r="M69" s="560">
        <f t="shared" si="3"/>
        <v>0</v>
      </c>
      <c r="N69" s="337"/>
      <c r="O69" s="560">
        <f t="shared" si="15"/>
        <v>0</v>
      </c>
      <c r="P69" s="560">
        <f t="shared" si="15"/>
        <v>0</v>
      </c>
      <c r="Q69" s="560">
        <f t="shared" si="15"/>
        <v>0</v>
      </c>
      <c r="R69" s="560">
        <f t="shared" si="15"/>
        <v>0</v>
      </c>
      <c r="S69" s="560">
        <f t="shared" si="15"/>
        <v>0</v>
      </c>
      <c r="T69" s="337"/>
      <c r="U69" s="560">
        <f t="shared" si="16"/>
        <v>0</v>
      </c>
      <c r="V69" s="560">
        <f t="shared" si="16"/>
        <v>0</v>
      </c>
      <c r="W69" s="560">
        <f t="shared" si="16"/>
        <v>0</v>
      </c>
      <c r="X69" s="560">
        <f t="shared" si="16"/>
        <v>0</v>
      </c>
      <c r="Y69" s="560">
        <f t="shared" si="16"/>
        <v>0</v>
      </c>
      <c r="Z69" s="131"/>
      <c r="AA69" s="104"/>
    </row>
    <row r="70" spans="2:27" x14ac:dyDescent="0.2">
      <c r="B70" s="22"/>
      <c r="C70" s="50"/>
      <c r="D70" s="396"/>
      <c r="E70" s="396"/>
      <c r="F70" s="63"/>
      <c r="G70" s="64"/>
      <c r="H70" s="63"/>
      <c r="I70" s="337"/>
      <c r="J70" s="54">
        <f t="shared" si="12"/>
        <v>0</v>
      </c>
      <c r="K70" s="558">
        <f t="shared" si="1"/>
        <v>0</v>
      </c>
      <c r="L70" s="559" t="str">
        <f t="shared" si="2"/>
        <v>-</v>
      </c>
      <c r="M70" s="560">
        <f t="shared" si="3"/>
        <v>0</v>
      </c>
      <c r="N70" s="337"/>
      <c r="O70" s="560">
        <f t="shared" si="15"/>
        <v>0</v>
      </c>
      <c r="P70" s="560">
        <f t="shared" si="15"/>
        <v>0</v>
      </c>
      <c r="Q70" s="560">
        <f t="shared" si="15"/>
        <v>0</v>
      </c>
      <c r="R70" s="560">
        <f t="shared" si="15"/>
        <v>0</v>
      </c>
      <c r="S70" s="560">
        <f t="shared" si="15"/>
        <v>0</v>
      </c>
      <c r="T70" s="337"/>
      <c r="U70" s="560">
        <f t="shared" si="16"/>
        <v>0</v>
      </c>
      <c r="V70" s="560">
        <f t="shared" si="16"/>
        <v>0</v>
      </c>
      <c r="W70" s="560">
        <f t="shared" si="16"/>
        <v>0</v>
      </c>
      <c r="X70" s="560">
        <f t="shared" si="16"/>
        <v>0</v>
      </c>
      <c r="Y70" s="560">
        <f t="shared" si="16"/>
        <v>0</v>
      </c>
      <c r="Z70" s="131"/>
      <c r="AA70" s="104"/>
    </row>
    <row r="71" spans="2:27" x14ac:dyDescent="0.2">
      <c r="B71" s="22"/>
      <c r="C71" s="50"/>
      <c r="D71" s="396"/>
      <c r="E71" s="396"/>
      <c r="F71" s="63"/>
      <c r="G71" s="64"/>
      <c r="H71" s="63"/>
      <c r="I71" s="337"/>
      <c r="J71" s="54">
        <f t="shared" si="12"/>
        <v>0</v>
      </c>
      <c r="K71" s="558">
        <f t="shared" si="1"/>
        <v>0</v>
      </c>
      <c r="L71" s="559" t="str">
        <f t="shared" si="2"/>
        <v>-</v>
      </c>
      <c r="M71" s="560">
        <f t="shared" si="3"/>
        <v>0</v>
      </c>
      <c r="N71" s="337"/>
      <c r="O71" s="560">
        <f t="shared" si="15"/>
        <v>0</v>
      </c>
      <c r="P71" s="560">
        <f t="shared" si="15"/>
        <v>0</v>
      </c>
      <c r="Q71" s="560">
        <f t="shared" si="15"/>
        <v>0</v>
      </c>
      <c r="R71" s="560">
        <f t="shared" si="15"/>
        <v>0</v>
      </c>
      <c r="S71" s="560">
        <f t="shared" si="15"/>
        <v>0</v>
      </c>
      <c r="T71" s="337"/>
      <c r="U71" s="560">
        <f t="shared" si="16"/>
        <v>0</v>
      </c>
      <c r="V71" s="560">
        <f t="shared" si="16"/>
        <v>0</v>
      </c>
      <c r="W71" s="560">
        <f t="shared" si="16"/>
        <v>0</v>
      </c>
      <c r="X71" s="560">
        <f t="shared" si="16"/>
        <v>0</v>
      </c>
      <c r="Y71" s="560">
        <f t="shared" si="16"/>
        <v>0</v>
      </c>
      <c r="Z71" s="131"/>
      <c r="AA71" s="104"/>
    </row>
    <row r="72" spans="2:27" x14ac:dyDescent="0.2">
      <c r="B72" s="22"/>
      <c r="C72" s="50"/>
      <c r="D72" s="396"/>
      <c r="E72" s="396"/>
      <c r="F72" s="63"/>
      <c r="G72" s="64"/>
      <c r="H72" s="63"/>
      <c r="I72" s="337"/>
      <c r="J72" s="54">
        <f t="shared" si="12"/>
        <v>0</v>
      </c>
      <c r="K72" s="558">
        <f t="shared" si="1"/>
        <v>0</v>
      </c>
      <c r="L72" s="559" t="str">
        <f t="shared" si="2"/>
        <v>-</v>
      </c>
      <c r="M72" s="560">
        <f t="shared" si="3"/>
        <v>0</v>
      </c>
      <c r="N72" s="337"/>
      <c r="O72" s="560">
        <f t="shared" si="15"/>
        <v>0</v>
      </c>
      <c r="P72" s="560">
        <f t="shared" si="15"/>
        <v>0</v>
      </c>
      <c r="Q72" s="560">
        <f t="shared" si="15"/>
        <v>0</v>
      </c>
      <c r="R72" s="560">
        <f t="shared" si="15"/>
        <v>0</v>
      </c>
      <c r="S72" s="560">
        <f t="shared" si="15"/>
        <v>0</v>
      </c>
      <c r="T72" s="337"/>
      <c r="U72" s="560">
        <f t="shared" si="16"/>
        <v>0</v>
      </c>
      <c r="V72" s="560">
        <f t="shared" si="16"/>
        <v>0</v>
      </c>
      <c r="W72" s="560">
        <f t="shared" si="16"/>
        <v>0</v>
      </c>
      <c r="X72" s="560">
        <f t="shared" si="16"/>
        <v>0</v>
      </c>
      <c r="Y72" s="560">
        <f t="shared" si="16"/>
        <v>0</v>
      </c>
      <c r="Z72" s="131"/>
      <c r="AA72" s="104"/>
    </row>
    <row r="73" spans="2:27" x14ac:dyDescent="0.2">
      <c r="B73" s="22"/>
      <c r="C73" s="50"/>
      <c r="D73" s="396"/>
      <c r="E73" s="396"/>
      <c r="F73" s="63"/>
      <c r="G73" s="64"/>
      <c r="H73" s="63"/>
      <c r="I73" s="337"/>
      <c r="J73" s="54">
        <f t="shared" si="12"/>
        <v>0</v>
      </c>
      <c r="K73" s="558">
        <f t="shared" si="1"/>
        <v>0</v>
      </c>
      <c r="L73" s="559" t="str">
        <f t="shared" si="2"/>
        <v>-</v>
      </c>
      <c r="M73" s="560">
        <f t="shared" si="3"/>
        <v>0</v>
      </c>
      <c r="N73" s="337"/>
      <c r="O73" s="560">
        <f t="shared" si="15"/>
        <v>0</v>
      </c>
      <c r="P73" s="560">
        <f t="shared" si="15"/>
        <v>0</v>
      </c>
      <c r="Q73" s="560">
        <f t="shared" si="15"/>
        <v>0</v>
      </c>
      <c r="R73" s="560">
        <f t="shared" si="15"/>
        <v>0</v>
      </c>
      <c r="S73" s="560">
        <f t="shared" si="15"/>
        <v>0</v>
      </c>
      <c r="T73" s="337"/>
      <c r="U73" s="560">
        <f t="shared" si="16"/>
        <v>0</v>
      </c>
      <c r="V73" s="560">
        <f t="shared" si="16"/>
        <v>0</v>
      </c>
      <c r="W73" s="560">
        <f t="shared" si="16"/>
        <v>0</v>
      </c>
      <c r="X73" s="560">
        <f t="shared" si="16"/>
        <v>0</v>
      </c>
      <c r="Y73" s="560">
        <f t="shared" si="16"/>
        <v>0</v>
      </c>
      <c r="Z73" s="131"/>
      <c r="AA73" s="104"/>
    </row>
    <row r="74" spans="2:27" x14ac:dyDescent="0.2">
      <c r="B74" s="22"/>
      <c r="C74" s="50"/>
      <c r="D74" s="396"/>
      <c r="E74" s="396"/>
      <c r="F74" s="63"/>
      <c r="G74" s="64"/>
      <c r="H74" s="63"/>
      <c r="I74" s="337"/>
      <c r="J74" s="54">
        <f t="shared" si="12"/>
        <v>0</v>
      </c>
      <c r="K74" s="558">
        <f t="shared" si="1"/>
        <v>0</v>
      </c>
      <c r="L74" s="559" t="str">
        <f t="shared" si="2"/>
        <v>-</v>
      </c>
      <c r="M74" s="560">
        <f t="shared" si="3"/>
        <v>0</v>
      </c>
      <c r="N74" s="337"/>
      <c r="O74" s="560">
        <f t="shared" ref="O74:S83" si="17">(IF(O$8&lt;$F74,0,IF($L74&lt;=O$8-1,0,$K74)))</f>
        <v>0</v>
      </c>
      <c r="P74" s="560">
        <f t="shared" si="17"/>
        <v>0</v>
      </c>
      <c r="Q74" s="560">
        <f t="shared" si="17"/>
        <v>0</v>
      </c>
      <c r="R74" s="560">
        <f t="shared" si="17"/>
        <v>0</v>
      </c>
      <c r="S74" s="560">
        <f t="shared" si="17"/>
        <v>0</v>
      </c>
      <c r="T74" s="337"/>
      <c r="U74" s="560">
        <f t="shared" ref="U74:Y83" si="18">IF(U$8=$F74,$G74,0)</f>
        <v>0</v>
      </c>
      <c r="V74" s="560">
        <f t="shared" si="18"/>
        <v>0</v>
      </c>
      <c r="W74" s="560">
        <f t="shared" si="18"/>
        <v>0</v>
      </c>
      <c r="X74" s="560">
        <f t="shared" si="18"/>
        <v>0</v>
      </c>
      <c r="Y74" s="560">
        <f t="shared" si="18"/>
        <v>0</v>
      </c>
      <c r="Z74" s="131"/>
      <c r="AA74" s="104"/>
    </row>
    <row r="75" spans="2:27" x14ac:dyDescent="0.2">
      <c r="B75" s="22"/>
      <c r="C75" s="50"/>
      <c r="D75" s="396"/>
      <c r="E75" s="396"/>
      <c r="F75" s="63"/>
      <c r="G75" s="64"/>
      <c r="H75" s="63"/>
      <c r="I75" s="337"/>
      <c r="J75" s="54">
        <f t="shared" si="12"/>
        <v>0</v>
      </c>
      <c r="K75" s="558">
        <f t="shared" si="1"/>
        <v>0</v>
      </c>
      <c r="L75" s="559" t="str">
        <f t="shared" si="2"/>
        <v>-</v>
      </c>
      <c r="M75" s="560">
        <f t="shared" si="3"/>
        <v>0</v>
      </c>
      <c r="N75" s="337"/>
      <c r="O75" s="560">
        <f t="shared" si="17"/>
        <v>0</v>
      </c>
      <c r="P75" s="560">
        <f t="shared" si="17"/>
        <v>0</v>
      </c>
      <c r="Q75" s="560">
        <f t="shared" si="17"/>
        <v>0</v>
      </c>
      <c r="R75" s="560">
        <f t="shared" si="17"/>
        <v>0</v>
      </c>
      <c r="S75" s="560">
        <f t="shared" si="17"/>
        <v>0</v>
      </c>
      <c r="T75" s="337"/>
      <c r="U75" s="560">
        <f t="shared" si="18"/>
        <v>0</v>
      </c>
      <c r="V75" s="560">
        <f t="shared" si="18"/>
        <v>0</v>
      </c>
      <c r="W75" s="560">
        <f t="shared" si="18"/>
        <v>0</v>
      </c>
      <c r="X75" s="560">
        <f t="shared" si="18"/>
        <v>0</v>
      </c>
      <c r="Y75" s="560">
        <f t="shared" si="18"/>
        <v>0</v>
      </c>
      <c r="Z75" s="131"/>
      <c r="AA75" s="104"/>
    </row>
    <row r="76" spans="2:27" x14ac:dyDescent="0.2">
      <c r="B76" s="22"/>
      <c r="C76" s="50"/>
      <c r="D76" s="396"/>
      <c r="E76" s="396"/>
      <c r="F76" s="63"/>
      <c r="G76" s="64"/>
      <c r="H76" s="63"/>
      <c r="I76" s="337"/>
      <c r="J76" s="54">
        <f t="shared" si="12"/>
        <v>0</v>
      </c>
      <c r="K76" s="558">
        <f t="shared" si="1"/>
        <v>0</v>
      </c>
      <c r="L76" s="559" t="str">
        <f t="shared" si="2"/>
        <v>-</v>
      </c>
      <c r="M76" s="560">
        <f t="shared" si="3"/>
        <v>0</v>
      </c>
      <c r="N76" s="337"/>
      <c r="O76" s="560">
        <f t="shared" si="17"/>
        <v>0</v>
      </c>
      <c r="P76" s="560">
        <f t="shared" si="17"/>
        <v>0</v>
      </c>
      <c r="Q76" s="560">
        <f t="shared" si="17"/>
        <v>0</v>
      </c>
      <c r="R76" s="560">
        <f t="shared" si="17"/>
        <v>0</v>
      </c>
      <c r="S76" s="560">
        <f t="shared" si="17"/>
        <v>0</v>
      </c>
      <c r="T76" s="337"/>
      <c r="U76" s="560">
        <f t="shared" si="18"/>
        <v>0</v>
      </c>
      <c r="V76" s="560">
        <f t="shared" si="18"/>
        <v>0</v>
      </c>
      <c r="W76" s="560">
        <f t="shared" si="18"/>
        <v>0</v>
      </c>
      <c r="X76" s="560">
        <f t="shared" si="18"/>
        <v>0</v>
      </c>
      <c r="Y76" s="560">
        <f t="shared" si="18"/>
        <v>0</v>
      </c>
      <c r="Z76" s="131"/>
      <c r="AA76" s="104"/>
    </row>
    <row r="77" spans="2:27" x14ac:dyDescent="0.2">
      <c r="B77" s="22"/>
      <c r="C77" s="50"/>
      <c r="D77" s="396"/>
      <c r="E77" s="396"/>
      <c r="F77" s="63"/>
      <c r="G77" s="64"/>
      <c r="H77" s="63"/>
      <c r="I77" s="337"/>
      <c r="J77" s="54">
        <f t="shared" si="12"/>
        <v>0</v>
      </c>
      <c r="K77" s="558">
        <f t="shared" si="1"/>
        <v>0</v>
      </c>
      <c r="L77" s="559" t="str">
        <f t="shared" si="2"/>
        <v>-</v>
      </c>
      <c r="M77" s="560">
        <f t="shared" si="3"/>
        <v>0</v>
      </c>
      <c r="N77" s="337"/>
      <c r="O77" s="560">
        <f t="shared" si="17"/>
        <v>0</v>
      </c>
      <c r="P77" s="560">
        <f t="shared" si="17"/>
        <v>0</v>
      </c>
      <c r="Q77" s="560">
        <f t="shared" si="17"/>
        <v>0</v>
      </c>
      <c r="R77" s="560">
        <f t="shared" si="17"/>
        <v>0</v>
      </c>
      <c r="S77" s="560">
        <f t="shared" si="17"/>
        <v>0</v>
      </c>
      <c r="T77" s="337"/>
      <c r="U77" s="560">
        <f t="shared" si="18"/>
        <v>0</v>
      </c>
      <c r="V77" s="560">
        <f t="shared" si="18"/>
        <v>0</v>
      </c>
      <c r="W77" s="560">
        <f t="shared" si="18"/>
        <v>0</v>
      </c>
      <c r="X77" s="560">
        <f t="shared" si="18"/>
        <v>0</v>
      </c>
      <c r="Y77" s="560">
        <f t="shared" si="18"/>
        <v>0</v>
      </c>
      <c r="Z77" s="131"/>
      <c r="AA77" s="104"/>
    </row>
    <row r="78" spans="2:27" x14ac:dyDescent="0.2">
      <c r="B78" s="22"/>
      <c r="C78" s="50"/>
      <c r="D78" s="396"/>
      <c r="E78" s="396"/>
      <c r="F78" s="63"/>
      <c r="G78" s="64"/>
      <c r="H78" s="63"/>
      <c r="I78" s="337"/>
      <c r="J78" s="54">
        <f t="shared" ref="J78:J94" si="19">IF(H78="geen",9999999999,H78)</f>
        <v>0</v>
      </c>
      <c r="K78" s="558">
        <f t="shared" ref="K78:K141" si="20">IF(G78=0,0,(G78/J78))</f>
        <v>0</v>
      </c>
      <c r="L78" s="559" t="str">
        <f t="shared" ref="L78:L94" si="21">IF(J78=0,"-",(IF(J78&gt;3000,"-",F78+J78-1)))</f>
        <v>-</v>
      </c>
      <c r="M78" s="560">
        <f t="shared" ref="M78:M141" si="22">IF(H78="geen",IF(F78&lt;$O$8,G78,0),IF(F78&gt;=$O$8,0,IF((G78-($O$8-F78)*K78)&lt;0,0,G78-($O$8-F78)*K78)))</f>
        <v>0</v>
      </c>
      <c r="N78" s="337"/>
      <c r="O78" s="560">
        <f t="shared" si="17"/>
        <v>0</v>
      </c>
      <c r="P78" s="560">
        <f t="shared" si="17"/>
        <v>0</v>
      </c>
      <c r="Q78" s="560">
        <f t="shared" si="17"/>
        <v>0</v>
      </c>
      <c r="R78" s="560">
        <f t="shared" si="17"/>
        <v>0</v>
      </c>
      <c r="S78" s="560">
        <f t="shared" si="17"/>
        <v>0</v>
      </c>
      <c r="T78" s="337"/>
      <c r="U78" s="560">
        <f t="shared" si="18"/>
        <v>0</v>
      </c>
      <c r="V78" s="560">
        <f t="shared" si="18"/>
        <v>0</v>
      </c>
      <c r="W78" s="560">
        <f t="shared" si="18"/>
        <v>0</v>
      </c>
      <c r="X78" s="560">
        <f t="shared" si="18"/>
        <v>0</v>
      </c>
      <c r="Y78" s="560">
        <f t="shared" si="18"/>
        <v>0</v>
      </c>
      <c r="Z78" s="131"/>
      <c r="AA78" s="104"/>
    </row>
    <row r="79" spans="2:27" x14ac:dyDescent="0.2">
      <c r="B79" s="22"/>
      <c r="C79" s="50"/>
      <c r="D79" s="396"/>
      <c r="E79" s="396"/>
      <c r="F79" s="63"/>
      <c r="G79" s="64"/>
      <c r="H79" s="63"/>
      <c r="I79" s="337"/>
      <c r="J79" s="54">
        <f t="shared" si="19"/>
        <v>0</v>
      </c>
      <c r="K79" s="558">
        <f t="shared" si="20"/>
        <v>0</v>
      </c>
      <c r="L79" s="559" t="str">
        <f t="shared" si="21"/>
        <v>-</v>
      </c>
      <c r="M79" s="560">
        <f t="shared" si="22"/>
        <v>0</v>
      </c>
      <c r="N79" s="337"/>
      <c r="O79" s="560">
        <f t="shared" si="17"/>
        <v>0</v>
      </c>
      <c r="P79" s="560">
        <f t="shared" si="17"/>
        <v>0</v>
      </c>
      <c r="Q79" s="560">
        <f t="shared" si="17"/>
        <v>0</v>
      </c>
      <c r="R79" s="560">
        <f t="shared" si="17"/>
        <v>0</v>
      </c>
      <c r="S79" s="560">
        <f t="shared" si="17"/>
        <v>0</v>
      </c>
      <c r="T79" s="337"/>
      <c r="U79" s="560">
        <f t="shared" si="18"/>
        <v>0</v>
      </c>
      <c r="V79" s="560">
        <f t="shared" si="18"/>
        <v>0</v>
      </c>
      <c r="W79" s="560">
        <f t="shared" si="18"/>
        <v>0</v>
      </c>
      <c r="X79" s="560">
        <f t="shared" si="18"/>
        <v>0</v>
      </c>
      <c r="Y79" s="560">
        <f t="shared" si="18"/>
        <v>0</v>
      </c>
      <c r="Z79" s="131"/>
      <c r="AA79" s="104"/>
    </row>
    <row r="80" spans="2:27" x14ac:dyDescent="0.2">
      <c r="B80" s="22"/>
      <c r="C80" s="50"/>
      <c r="D80" s="396"/>
      <c r="E80" s="396"/>
      <c r="F80" s="63"/>
      <c r="G80" s="64"/>
      <c r="H80" s="63"/>
      <c r="I80" s="337"/>
      <c r="J80" s="54">
        <f t="shared" si="19"/>
        <v>0</v>
      </c>
      <c r="K80" s="558">
        <f t="shared" si="20"/>
        <v>0</v>
      </c>
      <c r="L80" s="559" t="str">
        <f t="shared" si="21"/>
        <v>-</v>
      </c>
      <c r="M80" s="560">
        <f t="shared" si="22"/>
        <v>0</v>
      </c>
      <c r="N80" s="337"/>
      <c r="O80" s="560">
        <f t="shared" si="17"/>
        <v>0</v>
      </c>
      <c r="P80" s="560">
        <f t="shared" si="17"/>
        <v>0</v>
      </c>
      <c r="Q80" s="560">
        <f t="shared" si="17"/>
        <v>0</v>
      </c>
      <c r="R80" s="560">
        <f t="shared" si="17"/>
        <v>0</v>
      </c>
      <c r="S80" s="560">
        <f t="shared" si="17"/>
        <v>0</v>
      </c>
      <c r="T80" s="337"/>
      <c r="U80" s="560">
        <f t="shared" si="18"/>
        <v>0</v>
      </c>
      <c r="V80" s="560">
        <f t="shared" si="18"/>
        <v>0</v>
      </c>
      <c r="W80" s="560">
        <f t="shared" si="18"/>
        <v>0</v>
      </c>
      <c r="X80" s="560">
        <f t="shared" si="18"/>
        <v>0</v>
      </c>
      <c r="Y80" s="560">
        <f t="shared" si="18"/>
        <v>0</v>
      </c>
      <c r="Z80" s="131"/>
      <c r="AA80" s="104"/>
    </row>
    <row r="81" spans="2:27" x14ac:dyDescent="0.2">
      <c r="B81" s="22"/>
      <c r="C81" s="50"/>
      <c r="D81" s="396"/>
      <c r="E81" s="396"/>
      <c r="F81" s="63"/>
      <c r="G81" s="64"/>
      <c r="H81" s="63"/>
      <c r="I81" s="337"/>
      <c r="J81" s="54">
        <f t="shared" si="19"/>
        <v>0</v>
      </c>
      <c r="K81" s="558">
        <f t="shared" si="20"/>
        <v>0</v>
      </c>
      <c r="L81" s="559" t="str">
        <f t="shared" si="21"/>
        <v>-</v>
      </c>
      <c r="M81" s="560">
        <f t="shared" si="22"/>
        <v>0</v>
      </c>
      <c r="N81" s="337"/>
      <c r="O81" s="560">
        <f t="shared" si="17"/>
        <v>0</v>
      </c>
      <c r="P81" s="560">
        <f t="shared" si="17"/>
        <v>0</v>
      </c>
      <c r="Q81" s="560">
        <f t="shared" si="17"/>
        <v>0</v>
      </c>
      <c r="R81" s="560">
        <f t="shared" si="17"/>
        <v>0</v>
      </c>
      <c r="S81" s="560">
        <f t="shared" si="17"/>
        <v>0</v>
      </c>
      <c r="T81" s="337"/>
      <c r="U81" s="560">
        <f t="shared" si="18"/>
        <v>0</v>
      </c>
      <c r="V81" s="560">
        <f t="shared" si="18"/>
        <v>0</v>
      </c>
      <c r="W81" s="560">
        <f t="shared" si="18"/>
        <v>0</v>
      </c>
      <c r="X81" s="560">
        <f t="shared" si="18"/>
        <v>0</v>
      </c>
      <c r="Y81" s="560">
        <f t="shared" si="18"/>
        <v>0</v>
      </c>
      <c r="Z81" s="131"/>
      <c r="AA81" s="104"/>
    </row>
    <row r="82" spans="2:27" x14ac:dyDescent="0.2">
      <c r="B82" s="22"/>
      <c r="C82" s="50"/>
      <c r="D82" s="396"/>
      <c r="E82" s="396"/>
      <c r="F82" s="63"/>
      <c r="G82" s="64"/>
      <c r="H82" s="63"/>
      <c r="I82" s="337"/>
      <c r="J82" s="54">
        <f t="shared" si="19"/>
        <v>0</v>
      </c>
      <c r="K82" s="558">
        <f t="shared" si="20"/>
        <v>0</v>
      </c>
      <c r="L82" s="559" t="str">
        <f t="shared" si="21"/>
        <v>-</v>
      </c>
      <c r="M82" s="560">
        <f t="shared" si="22"/>
        <v>0</v>
      </c>
      <c r="N82" s="337"/>
      <c r="O82" s="560">
        <f t="shared" si="17"/>
        <v>0</v>
      </c>
      <c r="P82" s="560">
        <f t="shared" si="17"/>
        <v>0</v>
      </c>
      <c r="Q82" s="560">
        <f t="shared" si="17"/>
        <v>0</v>
      </c>
      <c r="R82" s="560">
        <f t="shared" si="17"/>
        <v>0</v>
      </c>
      <c r="S82" s="560">
        <f t="shared" si="17"/>
        <v>0</v>
      </c>
      <c r="T82" s="337"/>
      <c r="U82" s="560">
        <f t="shared" si="18"/>
        <v>0</v>
      </c>
      <c r="V82" s="560">
        <f t="shared" si="18"/>
        <v>0</v>
      </c>
      <c r="W82" s="560">
        <f t="shared" si="18"/>
        <v>0</v>
      </c>
      <c r="X82" s="560">
        <f t="shared" si="18"/>
        <v>0</v>
      </c>
      <c r="Y82" s="560">
        <f t="shared" si="18"/>
        <v>0</v>
      </c>
      <c r="Z82" s="131"/>
      <c r="AA82" s="104"/>
    </row>
    <row r="83" spans="2:27" x14ac:dyDescent="0.2">
      <c r="B83" s="22"/>
      <c r="C83" s="50"/>
      <c r="D83" s="396"/>
      <c r="E83" s="396"/>
      <c r="F83" s="63"/>
      <c r="G83" s="64"/>
      <c r="H83" s="63"/>
      <c r="I83" s="337"/>
      <c r="J83" s="54">
        <f t="shared" si="19"/>
        <v>0</v>
      </c>
      <c r="K83" s="558">
        <f t="shared" si="20"/>
        <v>0</v>
      </c>
      <c r="L83" s="559" t="str">
        <f t="shared" si="21"/>
        <v>-</v>
      </c>
      <c r="M83" s="560">
        <f t="shared" si="22"/>
        <v>0</v>
      </c>
      <c r="N83" s="337"/>
      <c r="O83" s="560">
        <f t="shared" si="17"/>
        <v>0</v>
      </c>
      <c r="P83" s="560">
        <f t="shared" si="17"/>
        <v>0</v>
      </c>
      <c r="Q83" s="560">
        <f t="shared" si="17"/>
        <v>0</v>
      </c>
      <c r="R83" s="560">
        <f t="shared" si="17"/>
        <v>0</v>
      </c>
      <c r="S83" s="560">
        <f t="shared" si="17"/>
        <v>0</v>
      </c>
      <c r="T83" s="337"/>
      <c r="U83" s="560">
        <f t="shared" si="18"/>
        <v>0</v>
      </c>
      <c r="V83" s="560">
        <f t="shared" si="18"/>
        <v>0</v>
      </c>
      <c r="W83" s="560">
        <f t="shared" si="18"/>
        <v>0</v>
      </c>
      <c r="X83" s="560">
        <f t="shared" si="18"/>
        <v>0</v>
      </c>
      <c r="Y83" s="560">
        <f t="shared" si="18"/>
        <v>0</v>
      </c>
      <c r="Z83" s="131"/>
      <c r="AA83" s="104"/>
    </row>
    <row r="84" spans="2:27" x14ac:dyDescent="0.2">
      <c r="B84" s="22"/>
      <c r="C84" s="50"/>
      <c r="D84" s="396"/>
      <c r="E84" s="396"/>
      <c r="F84" s="63"/>
      <c r="G84" s="64"/>
      <c r="H84" s="63"/>
      <c r="I84" s="337"/>
      <c r="J84" s="54">
        <f t="shared" si="19"/>
        <v>0</v>
      </c>
      <c r="K84" s="558">
        <f t="shared" si="20"/>
        <v>0</v>
      </c>
      <c r="L84" s="559" t="str">
        <f t="shared" si="21"/>
        <v>-</v>
      </c>
      <c r="M84" s="560">
        <f t="shared" si="22"/>
        <v>0</v>
      </c>
      <c r="N84" s="337"/>
      <c r="O84" s="560">
        <f t="shared" ref="O84:S93" si="23">(IF(O$8&lt;$F84,0,IF($L84&lt;=O$8-1,0,$K84)))</f>
        <v>0</v>
      </c>
      <c r="P84" s="560">
        <f t="shared" si="23"/>
        <v>0</v>
      </c>
      <c r="Q84" s="560">
        <f t="shared" si="23"/>
        <v>0</v>
      </c>
      <c r="R84" s="560">
        <f t="shared" si="23"/>
        <v>0</v>
      </c>
      <c r="S84" s="560">
        <f t="shared" si="23"/>
        <v>0</v>
      </c>
      <c r="T84" s="337"/>
      <c r="U84" s="560">
        <f t="shared" ref="U84:Y91" si="24">IF(U$8=$F84,$G84,0)</f>
        <v>0</v>
      </c>
      <c r="V84" s="560">
        <f t="shared" si="24"/>
        <v>0</v>
      </c>
      <c r="W84" s="560">
        <f t="shared" si="24"/>
        <v>0</v>
      </c>
      <c r="X84" s="560">
        <f t="shared" si="24"/>
        <v>0</v>
      </c>
      <c r="Y84" s="560">
        <f t="shared" si="24"/>
        <v>0</v>
      </c>
      <c r="Z84" s="131"/>
      <c r="AA84" s="104"/>
    </row>
    <row r="85" spans="2:27" x14ac:dyDescent="0.2">
      <c r="B85" s="22"/>
      <c r="C85" s="50"/>
      <c r="D85" s="396"/>
      <c r="E85" s="396"/>
      <c r="F85" s="63"/>
      <c r="G85" s="64"/>
      <c r="H85" s="63"/>
      <c r="I85" s="337"/>
      <c r="J85" s="54">
        <f t="shared" si="19"/>
        <v>0</v>
      </c>
      <c r="K85" s="558">
        <f t="shared" si="20"/>
        <v>0</v>
      </c>
      <c r="L85" s="559" t="str">
        <f t="shared" si="21"/>
        <v>-</v>
      </c>
      <c r="M85" s="560">
        <f t="shared" si="22"/>
        <v>0</v>
      </c>
      <c r="N85" s="337"/>
      <c r="O85" s="560">
        <f t="shared" si="23"/>
        <v>0</v>
      </c>
      <c r="P85" s="560">
        <f t="shared" si="23"/>
        <v>0</v>
      </c>
      <c r="Q85" s="560">
        <f t="shared" si="23"/>
        <v>0</v>
      </c>
      <c r="R85" s="560">
        <f t="shared" si="23"/>
        <v>0</v>
      </c>
      <c r="S85" s="560">
        <f t="shared" si="23"/>
        <v>0</v>
      </c>
      <c r="T85" s="337"/>
      <c r="U85" s="560">
        <f t="shared" si="24"/>
        <v>0</v>
      </c>
      <c r="V85" s="560">
        <f t="shared" si="24"/>
        <v>0</v>
      </c>
      <c r="W85" s="560">
        <f t="shared" si="24"/>
        <v>0</v>
      </c>
      <c r="X85" s="560">
        <f t="shared" si="24"/>
        <v>0</v>
      </c>
      <c r="Y85" s="560">
        <f t="shared" si="24"/>
        <v>0</v>
      </c>
      <c r="Z85" s="131"/>
      <c r="AA85" s="104"/>
    </row>
    <row r="86" spans="2:27" x14ac:dyDescent="0.2">
      <c r="B86" s="22"/>
      <c r="C86" s="50"/>
      <c r="D86" s="396"/>
      <c r="E86" s="396"/>
      <c r="F86" s="63"/>
      <c r="G86" s="64"/>
      <c r="H86" s="63"/>
      <c r="I86" s="337"/>
      <c r="J86" s="54">
        <f t="shared" si="19"/>
        <v>0</v>
      </c>
      <c r="K86" s="558">
        <f t="shared" si="20"/>
        <v>0</v>
      </c>
      <c r="L86" s="559" t="str">
        <f t="shared" si="21"/>
        <v>-</v>
      </c>
      <c r="M86" s="560">
        <f t="shared" si="22"/>
        <v>0</v>
      </c>
      <c r="N86" s="337"/>
      <c r="O86" s="560">
        <f t="shared" si="23"/>
        <v>0</v>
      </c>
      <c r="P86" s="560">
        <f t="shared" si="23"/>
        <v>0</v>
      </c>
      <c r="Q86" s="560">
        <f t="shared" si="23"/>
        <v>0</v>
      </c>
      <c r="R86" s="560">
        <f t="shared" si="23"/>
        <v>0</v>
      </c>
      <c r="S86" s="560">
        <f t="shared" si="23"/>
        <v>0</v>
      </c>
      <c r="T86" s="337"/>
      <c r="U86" s="560">
        <f t="shared" si="24"/>
        <v>0</v>
      </c>
      <c r="V86" s="560">
        <f t="shared" si="24"/>
        <v>0</v>
      </c>
      <c r="W86" s="560">
        <f t="shared" si="24"/>
        <v>0</v>
      </c>
      <c r="X86" s="560">
        <f t="shared" si="24"/>
        <v>0</v>
      </c>
      <c r="Y86" s="560">
        <f t="shared" si="24"/>
        <v>0</v>
      </c>
      <c r="Z86" s="131"/>
      <c r="AA86" s="104"/>
    </row>
    <row r="87" spans="2:27" x14ac:dyDescent="0.2">
      <c r="B87" s="22"/>
      <c r="C87" s="50"/>
      <c r="D87" s="396"/>
      <c r="E87" s="396"/>
      <c r="F87" s="63"/>
      <c r="G87" s="64"/>
      <c r="H87" s="63"/>
      <c r="I87" s="337"/>
      <c r="J87" s="54">
        <f t="shared" si="19"/>
        <v>0</v>
      </c>
      <c r="K87" s="558">
        <f t="shared" si="20"/>
        <v>0</v>
      </c>
      <c r="L87" s="559" t="str">
        <f t="shared" si="21"/>
        <v>-</v>
      </c>
      <c r="M87" s="560">
        <f t="shared" si="22"/>
        <v>0</v>
      </c>
      <c r="N87" s="337"/>
      <c r="O87" s="560">
        <f t="shared" si="23"/>
        <v>0</v>
      </c>
      <c r="P87" s="560">
        <f t="shared" si="23"/>
        <v>0</v>
      </c>
      <c r="Q87" s="560">
        <f t="shared" si="23"/>
        <v>0</v>
      </c>
      <c r="R87" s="560">
        <f t="shared" si="23"/>
        <v>0</v>
      </c>
      <c r="S87" s="560">
        <f t="shared" si="23"/>
        <v>0</v>
      </c>
      <c r="T87" s="337"/>
      <c r="U87" s="560">
        <f t="shared" si="24"/>
        <v>0</v>
      </c>
      <c r="V87" s="560">
        <f t="shared" si="24"/>
        <v>0</v>
      </c>
      <c r="W87" s="560">
        <f t="shared" si="24"/>
        <v>0</v>
      </c>
      <c r="X87" s="560">
        <f t="shared" si="24"/>
        <v>0</v>
      </c>
      <c r="Y87" s="560">
        <f t="shared" si="24"/>
        <v>0</v>
      </c>
      <c r="Z87" s="131"/>
      <c r="AA87" s="104"/>
    </row>
    <row r="88" spans="2:27" x14ac:dyDescent="0.2">
      <c r="B88" s="22"/>
      <c r="C88" s="50"/>
      <c r="D88" s="396"/>
      <c r="E88" s="396"/>
      <c r="F88" s="63"/>
      <c r="G88" s="64"/>
      <c r="H88" s="63"/>
      <c r="I88" s="337"/>
      <c r="J88" s="54">
        <f t="shared" si="19"/>
        <v>0</v>
      </c>
      <c r="K88" s="558">
        <f t="shared" si="20"/>
        <v>0</v>
      </c>
      <c r="L88" s="559" t="str">
        <f t="shared" si="21"/>
        <v>-</v>
      </c>
      <c r="M88" s="560">
        <f t="shared" si="22"/>
        <v>0</v>
      </c>
      <c r="N88" s="337"/>
      <c r="O88" s="560">
        <f t="shared" si="23"/>
        <v>0</v>
      </c>
      <c r="P88" s="560">
        <f t="shared" si="23"/>
        <v>0</v>
      </c>
      <c r="Q88" s="560">
        <f t="shared" si="23"/>
        <v>0</v>
      </c>
      <c r="R88" s="560">
        <f t="shared" si="23"/>
        <v>0</v>
      </c>
      <c r="S88" s="560">
        <f t="shared" si="23"/>
        <v>0</v>
      </c>
      <c r="T88" s="337"/>
      <c r="U88" s="560">
        <f t="shared" si="24"/>
        <v>0</v>
      </c>
      <c r="V88" s="560">
        <f t="shared" si="24"/>
        <v>0</v>
      </c>
      <c r="W88" s="560">
        <f t="shared" si="24"/>
        <v>0</v>
      </c>
      <c r="X88" s="560">
        <f t="shared" si="24"/>
        <v>0</v>
      </c>
      <c r="Y88" s="560">
        <f t="shared" si="24"/>
        <v>0</v>
      </c>
      <c r="Z88" s="131"/>
      <c r="AA88" s="104"/>
    </row>
    <row r="89" spans="2:27" x14ac:dyDescent="0.2">
      <c r="B89" s="22"/>
      <c r="C89" s="50"/>
      <c r="D89" s="396"/>
      <c r="E89" s="396"/>
      <c r="F89" s="63"/>
      <c r="G89" s="64"/>
      <c r="H89" s="63"/>
      <c r="I89" s="337"/>
      <c r="J89" s="54">
        <f t="shared" si="19"/>
        <v>0</v>
      </c>
      <c r="K89" s="558">
        <f t="shared" si="20"/>
        <v>0</v>
      </c>
      <c r="L89" s="559" t="str">
        <f t="shared" si="21"/>
        <v>-</v>
      </c>
      <c r="M89" s="560">
        <f t="shared" si="22"/>
        <v>0</v>
      </c>
      <c r="N89" s="337"/>
      <c r="O89" s="560">
        <f t="shared" si="23"/>
        <v>0</v>
      </c>
      <c r="P89" s="560">
        <f t="shared" si="23"/>
        <v>0</v>
      </c>
      <c r="Q89" s="560">
        <f t="shared" si="23"/>
        <v>0</v>
      </c>
      <c r="R89" s="560">
        <f t="shared" si="23"/>
        <v>0</v>
      </c>
      <c r="S89" s="560">
        <f t="shared" si="23"/>
        <v>0</v>
      </c>
      <c r="T89" s="337"/>
      <c r="U89" s="560">
        <f t="shared" si="24"/>
        <v>0</v>
      </c>
      <c r="V89" s="560">
        <f t="shared" si="24"/>
        <v>0</v>
      </c>
      <c r="W89" s="560">
        <f t="shared" si="24"/>
        <v>0</v>
      </c>
      <c r="X89" s="560">
        <f t="shared" si="24"/>
        <v>0</v>
      </c>
      <c r="Y89" s="560">
        <f t="shared" si="24"/>
        <v>0</v>
      </c>
      <c r="Z89" s="131"/>
      <c r="AA89" s="104"/>
    </row>
    <row r="90" spans="2:27" x14ac:dyDescent="0.2">
      <c r="B90" s="22"/>
      <c r="C90" s="50"/>
      <c r="D90" s="396"/>
      <c r="E90" s="396"/>
      <c r="F90" s="63"/>
      <c r="G90" s="64"/>
      <c r="H90" s="63"/>
      <c r="I90" s="337"/>
      <c r="J90" s="54">
        <f t="shared" si="19"/>
        <v>0</v>
      </c>
      <c r="K90" s="558">
        <f t="shared" si="20"/>
        <v>0</v>
      </c>
      <c r="L90" s="559" t="str">
        <f t="shared" si="21"/>
        <v>-</v>
      </c>
      <c r="M90" s="560">
        <f t="shared" si="22"/>
        <v>0</v>
      </c>
      <c r="N90" s="337"/>
      <c r="O90" s="560">
        <f t="shared" si="23"/>
        <v>0</v>
      </c>
      <c r="P90" s="560">
        <f t="shared" si="23"/>
        <v>0</v>
      </c>
      <c r="Q90" s="560">
        <f t="shared" si="23"/>
        <v>0</v>
      </c>
      <c r="R90" s="560">
        <f t="shared" si="23"/>
        <v>0</v>
      </c>
      <c r="S90" s="560">
        <f t="shared" si="23"/>
        <v>0</v>
      </c>
      <c r="T90" s="337"/>
      <c r="U90" s="560">
        <f t="shared" si="24"/>
        <v>0</v>
      </c>
      <c r="V90" s="560">
        <f t="shared" si="24"/>
        <v>0</v>
      </c>
      <c r="W90" s="560">
        <f t="shared" si="24"/>
        <v>0</v>
      </c>
      <c r="X90" s="560">
        <f t="shared" si="24"/>
        <v>0</v>
      </c>
      <c r="Y90" s="560">
        <f t="shared" si="24"/>
        <v>0</v>
      </c>
      <c r="Z90" s="131"/>
      <c r="AA90" s="104"/>
    </row>
    <row r="91" spans="2:27" x14ac:dyDescent="0.2">
      <c r="B91" s="22"/>
      <c r="C91" s="50"/>
      <c r="D91" s="396"/>
      <c r="E91" s="396"/>
      <c r="F91" s="63"/>
      <c r="G91" s="64"/>
      <c r="H91" s="63"/>
      <c r="I91" s="337"/>
      <c r="J91" s="54">
        <f t="shared" si="19"/>
        <v>0</v>
      </c>
      <c r="K91" s="558">
        <f t="shared" si="20"/>
        <v>0</v>
      </c>
      <c r="L91" s="559" t="str">
        <f t="shared" si="21"/>
        <v>-</v>
      </c>
      <c r="M91" s="560">
        <f t="shared" si="22"/>
        <v>0</v>
      </c>
      <c r="N91" s="337"/>
      <c r="O91" s="560">
        <f t="shared" si="23"/>
        <v>0</v>
      </c>
      <c r="P91" s="560">
        <f t="shared" si="23"/>
        <v>0</v>
      </c>
      <c r="Q91" s="560">
        <f t="shared" si="23"/>
        <v>0</v>
      </c>
      <c r="R91" s="560">
        <f t="shared" si="23"/>
        <v>0</v>
      </c>
      <c r="S91" s="560">
        <f t="shared" si="23"/>
        <v>0</v>
      </c>
      <c r="T91" s="337"/>
      <c r="U91" s="560">
        <f t="shared" si="24"/>
        <v>0</v>
      </c>
      <c r="V91" s="560">
        <f t="shared" si="24"/>
        <v>0</v>
      </c>
      <c r="W91" s="560">
        <f t="shared" si="24"/>
        <v>0</v>
      </c>
      <c r="X91" s="560">
        <f t="shared" si="24"/>
        <v>0</v>
      </c>
      <c r="Y91" s="560">
        <f t="shared" si="24"/>
        <v>0</v>
      </c>
      <c r="Z91" s="131"/>
      <c r="AA91" s="104"/>
    </row>
    <row r="92" spans="2:27" x14ac:dyDescent="0.2">
      <c r="B92" s="22"/>
      <c r="C92" s="50"/>
      <c r="D92" s="396"/>
      <c r="E92" s="396"/>
      <c r="F92" s="63"/>
      <c r="G92" s="64"/>
      <c r="H92" s="63"/>
      <c r="I92" s="337"/>
      <c r="J92" s="54">
        <f t="shared" si="19"/>
        <v>0</v>
      </c>
      <c r="K92" s="558">
        <f t="shared" si="20"/>
        <v>0</v>
      </c>
      <c r="L92" s="559" t="str">
        <f t="shared" si="21"/>
        <v>-</v>
      </c>
      <c r="M92" s="560">
        <f t="shared" si="22"/>
        <v>0</v>
      </c>
      <c r="N92" s="337"/>
      <c r="O92" s="560">
        <f t="shared" si="23"/>
        <v>0</v>
      </c>
      <c r="P92" s="560">
        <f t="shared" si="23"/>
        <v>0</v>
      </c>
      <c r="Q92" s="560">
        <f t="shared" si="23"/>
        <v>0</v>
      </c>
      <c r="R92" s="560">
        <f t="shared" si="23"/>
        <v>0</v>
      </c>
      <c r="S92" s="560">
        <f t="shared" si="23"/>
        <v>0</v>
      </c>
      <c r="T92" s="337"/>
      <c r="U92" s="560">
        <f t="shared" ref="U92:Y101" si="25">IF(U$8=$F92,$G92,0)</f>
        <v>0</v>
      </c>
      <c r="V92" s="560">
        <f t="shared" si="25"/>
        <v>0</v>
      </c>
      <c r="W92" s="560">
        <f t="shared" si="25"/>
        <v>0</v>
      </c>
      <c r="X92" s="560">
        <f t="shared" si="25"/>
        <v>0</v>
      </c>
      <c r="Y92" s="560">
        <f t="shared" si="25"/>
        <v>0</v>
      </c>
      <c r="Z92" s="131"/>
      <c r="AA92" s="104"/>
    </row>
    <row r="93" spans="2:27" x14ac:dyDescent="0.2">
      <c r="B93" s="22"/>
      <c r="C93" s="50"/>
      <c r="D93" s="396"/>
      <c r="E93" s="396"/>
      <c r="F93" s="63"/>
      <c r="G93" s="64"/>
      <c r="H93" s="63"/>
      <c r="I93" s="337"/>
      <c r="J93" s="54">
        <f t="shared" si="19"/>
        <v>0</v>
      </c>
      <c r="K93" s="558">
        <f t="shared" si="20"/>
        <v>0</v>
      </c>
      <c r="L93" s="559" t="str">
        <f t="shared" si="21"/>
        <v>-</v>
      </c>
      <c r="M93" s="560">
        <f t="shared" si="22"/>
        <v>0</v>
      </c>
      <c r="N93" s="337"/>
      <c r="O93" s="560">
        <f t="shared" si="23"/>
        <v>0</v>
      </c>
      <c r="P93" s="560">
        <f t="shared" si="23"/>
        <v>0</v>
      </c>
      <c r="Q93" s="560">
        <f t="shared" si="23"/>
        <v>0</v>
      </c>
      <c r="R93" s="560">
        <f t="shared" si="23"/>
        <v>0</v>
      </c>
      <c r="S93" s="560">
        <f t="shared" si="23"/>
        <v>0</v>
      </c>
      <c r="T93" s="337"/>
      <c r="U93" s="560">
        <f t="shared" si="25"/>
        <v>0</v>
      </c>
      <c r="V93" s="560">
        <f t="shared" si="25"/>
        <v>0</v>
      </c>
      <c r="W93" s="560">
        <f t="shared" si="25"/>
        <v>0</v>
      </c>
      <c r="X93" s="560">
        <f t="shared" si="25"/>
        <v>0</v>
      </c>
      <c r="Y93" s="560">
        <f t="shared" si="25"/>
        <v>0</v>
      </c>
      <c r="Z93" s="131"/>
      <c r="AA93" s="104"/>
    </row>
    <row r="94" spans="2:27" x14ac:dyDescent="0.2">
      <c r="B94" s="22"/>
      <c r="C94" s="50"/>
      <c r="D94" s="396"/>
      <c r="E94" s="396"/>
      <c r="F94" s="63"/>
      <c r="G94" s="64"/>
      <c r="H94" s="63"/>
      <c r="I94" s="337"/>
      <c r="J94" s="54">
        <f t="shared" si="19"/>
        <v>0</v>
      </c>
      <c r="K94" s="558">
        <f t="shared" si="20"/>
        <v>0</v>
      </c>
      <c r="L94" s="559" t="str">
        <f t="shared" si="21"/>
        <v>-</v>
      </c>
      <c r="M94" s="560">
        <f t="shared" si="22"/>
        <v>0</v>
      </c>
      <c r="N94" s="337"/>
      <c r="O94" s="560">
        <f t="shared" ref="O94:S103" si="26">(IF(O$8&lt;$F94,0,IF($L94&lt;=O$8-1,0,$K94)))</f>
        <v>0</v>
      </c>
      <c r="P94" s="560">
        <f t="shared" si="26"/>
        <v>0</v>
      </c>
      <c r="Q94" s="560">
        <f t="shared" si="26"/>
        <v>0</v>
      </c>
      <c r="R94" s="560">
        <f t="shared" si="26"/>
        <v>0</v>
      </c>
      <c r="S94" s="560">
        <f t="shared" si="26"/>
        <v>0</v>
      </c>
      <c r="T94" s="337"/>
      <c r="U94" s="560">
        <f t="shared" si="25"/>
        <v>0</v>
      </c>
      <c r="V94" s="560">
        <f t="shared" si="25"/>
        <v>0</v>
      </c>
      <c r="W94" s="560">
        <f t="shared" si="25"/>
        <v>0</v>
      </c>
      <c r="X94" s="560">
        <f t="shared" si="25"/>
        <v>0</v>
      </c>
      <c r="Y94" s="560">
        <f t="shared" si="25"/>
        <v>0</v>
      </c>
      <c r="Z94" s="131"/>
      <c r="AA94" s="104"/>
    </row>
    <row r="95" spans="2:27" x14ac:dyDescent="0.2">
      <c r="B95" s="22"/>
      <c r="C95" s="50"/>
      <c r="D95" s="396"/>
      <c r="E95" s="396"/>
      <c r="F95" s="63"/>
      <c r="G95" s="64"/>
      <c r="H95" s="63"/>
      <c r="I95" s="337"/>
      <c r="J95" s="54">
        <f t="shared" ref="J95:J177" si="27">IF(H95="geen",9999999999,H95)</f>
        <v>0</v>
      </c>
      <c r="K95" s="558">
        <f t="shared" si="20"/>
        <v>0</v>
      </c>
      <c r="L95" s="559" t="str">
        <f t="shared" ref="L95:L177" si="28">IF(J95=0,"-",(IF(J95&gt;3000,"-",F95+J95-1)))</f>
        <v>-</v>
      </c>
      <c r="M95" s="560">
        <f t="shared" si="22"/>
        <v>0</v>
      </c>
      <c r="N95" s="337"/>
      <c r="O95" s="560">
        <f t="shared" si="26"/>
        <v>0</v>
      </c>
      <c r="P95" s="560">
        <f t="shared" si="26"/>
        <v>0</v>
      </c>
      <c r="Q95" s="560">
        <f t="shared" si="26"/>
        <v>0</v>
      </c>
      <c r="R95" s="560">
        <f t="shared" si="26"/>
        <v>0</v>
      </c>
      <c r="S95" s="560">
        <f t="shared" si="26"/>
        <v>0</v>
      </c>
      <c r="T95" s="337"/>
      <c r="U95" s="560">
        <f t="shared" si="25"/>
        <v>0</v>
      </c>
      <c r="V95" s="560">
        <f t="shared" si="25"/>
        <v>0</v>
      </c>
      <c r="W95" s="560">
        <f t="shared" si="25"/>
        <v>0</v>
      </c>
      <c r="X95" s="560">
        <f t="shared" si="25"/>
        <v>0</v>
      </c>
      <c r="Y95" s="560">
        <f t="shared" si="25"/>
        <v>0</v>
      </c>
      <c r="Z95" s="131"/>
      <c r="AA95" s="104"/>
    </row>
    <row r="96" spans="2:27" x14ac:dyDescent="0.2">
      <c r="B96" s="22"/>
      <c r="C96" s="50"/>
      <c r="D96" s="396"/>
      <c r="E96" s="396"/>
      <c r="F96" s="63"/>
      <c r="G96" s="64"/>
      <c r="H96" s="63"/>
      <c r="I96" s="337"/>
      <c r="J96" s="54">
        <f t="shared" si="27"/>
        <v>0</v>
      </c>
      <c r="K96" s="558">
        <f t="shared" si="20"/>
        <v>0</v>
      </c>
      <c r="L96" s="559" t="str">
        <f t="shared" si="28"/>
        <v>-</v>
      </c>
      <c r="M96" s="560">
        <f t="shared" si="22"/>
        <v>0</v>
      </c>
      <c r="N96" s="337"/>
      <c r="O96" s="560">
        <f t="shared" si="26"/>
        <v>0</v>
      </c>
      <c r="P96" s="560">
        <f t="shared" si="26"/>
        <v>0</v>
      </c>
      <c r="Q96" s="560">
        <f t="shared" si="26"/>
        <v>0</v>
      </c>
      <c r="R96" s="560">
        <f t="shared" si="26"/>
        <v>0</v>
      </c>
      <c r="S96" s="560">
        <f t="shared" si="26"/>
        <v>0</v>
      </c>
      <c r="T96" s="337"/>
      <c r="U96" s="560">
        <f t="shared" si="25"/>
        <v>0</v>
      </c>
      <c r="V96" s="560">
        <f t="shared" si="25"/>
        <v>0</v>
      </c>
      <c r="W96" s="560">
        <f t="shared" si="25"/>
        <v>0</v>
      </c>
      <c r="X96" s="560">
        <f t="shared" si="25"/>
        <v>0</v>
      </c>
      <c r="Y96" s="560">
        <f t="shared" si="25"/>
        <v>0</v>
      </c>
      <c r="Z96" s="131"/>
      <c r="AA96" s="104"/>
    </row>
    <row r="97" spans="2:27" x14ac:dyDescent="0.2">
      <c r="B97" s="22"/>
      <c r="C97" s="50"/>
      <c r="D97" s="396"/>
      <c r="E97" s="396"/>
      <c r="F97" s="63"/>
      <c r="G97" s="64"/>
      <c r="H97" s="63"/>
      <c r="I97" s="337"/>
      <c r="J97" s="54">
        <f t="shared" si="27"/>
        <v>0</v>
      </c>
      <c r="K97" s="558">
        <f t="shared" si="20"/>
        <v>0</v>
      </c>
      <c r="L97" s="559" t="str">
        <f t="shared" si="28"/>
        <v>-</v>
      </c>
      <c r="M97" s="560">
        <f t="shared" si="22"/>
        <v>0</v>
      </c>
      <c r="N97" s="337"/>
      <c r="O97" s="560">
        <f t="shared" si="26"/>
        <v>0</v>
      </c>
      <c r="P97" s="560">
        <f t="shared" si="26"/>
        <v>0</v>
      </c>
      <c r="Q97" s="560">
        <f t="shared" si="26"/>
        <v>0</v>
      </c>
      <c r="R97" s="560">
        <f t="shared" si="26"/>
        <v>0</v>
      </c>
      <c r="S97" s="560">
        <f t="shared" si="26"/>
        <v>0</v>
      </c>
      <c r="T97" s="337"/>
      <c r="U97" s="560">
        <f t="shared" si="25"/>
        <v>0</v>
      </c>
      <c r="V97" s="560">
        <f t="shared" si="25"/>
        <v>0</v>
      </c>
      <c r="W97" s="560">
        <f t="shared" si="25"/>
        <v>0</v>
      </c>
      <c r="X97" s="560">
        <f t="shared" si="25"/>
        <v>0</v>
      </c>
      <c r="Y97" s="560">
        <f t="shared" si="25"/>
        <v>0</v>
      </c>
      <c r="Z97" s="131"/>
      <c r="AA97" s="104"/>
    </row>
    <row r="98" spans="2:27" x14ac:dyDescent="0.2">
      <c r="B98" s="22"/>
      <c r="C98" s="50"/>
      <c r="D98" s="396"/>
      <c r="E98" s="396"/>
      <c r="F98" s="63"/>
      <c r="G98" s="64"/>
      <c r="H98" s="63"/>
      <c r="I98" s="337"/>
      <c r="J98" s="54">
        <f t="shared" si="27"/>
        <v>0</v>
      </c>
      <c r="K98" s="558">
        <f t="shared" si="20"/>
        <v>0</v>
      </c>
      <c r="L98" s="559" t="str">
        <f t="shared" si="28"/>
        <v>-</v>
      </c>
      <c r="M98" s="560">
        <f t="shared" si="22"/>
        <v>0</v>
      </c>
      <c r="N98" s="337"/>
      <c r="O98" s="560">
        <f t="shared" si="26"/>
        <v>0</v>
      </c>
      <c r="P98" s="560">
        <f t="shared" si="26"/>
        <v>0</v>
      </c>
      <c r="Q98" s="560">
        <f t="shared" si="26"/>
        <v>0</v>
      </c>
      <c r="R98" s="560">
        <f t="shared" si="26"/>
        <v>0</v>
      </c>
      <c r="S98" s="560">
        <f t="shared" si="26"/>
        <v>0</v>
      </c>
      <c r="T98" s="337"/>
      <c r="U98" s="560">
        <f t="shared" si="25"/>
        <v>0</v>
      </c>
      <c r="V98" s="560">
        <f t="shared" si="25"/>
        <v>0</v>
      </c>
      <c r="W98" s="560">
        <f t="shared" si="25"/>
        <v>0</v>
      </c>
      <c r="X98" s="560">
        <f t="shared" si="25"/>
        <v>0</v>
      </c>
      <c r="Y98" s="560">
        <f t="shared" si="25"/>
        <v>0</v>
      </c>
      <c r="Z98" s="131"/>
      <c r="AA98" s="104"/>
    </row>
    <row r="99" spans="2:27" x14ac:dyDescent="0.2">
      <c r="B99" s="22"/>
      <c r="C99" s="50"/>
      <c r="D99" s="396"/>
      <c r="E99" s="396"/>
      <c r="F99" s="63"/>
      <c r="G99" s="64"/>
      <c r="H99" s="63"/>
      <c r="I99" s="337"/>
      <c r="J99" s="54">
        <f t="shared" si="27"/>
        <v>0</v>
      </c>
      <c r="K99" s="558">
        <f t="shared" si="20"/>
        <v>0</v>
      </c>
      <c r="L99" s="559" t="str">
        <f t="shared" si="28"/>
        <v>-</v>
      </c>
      <c r="M99" s="560">
        <f t="shared" si="22"/>
        <v>0</v>
      </c>
      <c r="N99" s="337"/>
      <c r="O99" s="560">
        <f t="shared" si="26"/>
        <v>0</v>
      </c>
      <c r="P99" s="560">
        <f t="shared" si="26"/>
        <v>0</v>
      </c>
      <c r="Q99" s="560">
        <f t="shared" si="26"/>
        <v>0</v>
      </c>
      <c r="R99" s="560">
        <f t="shared" si="26"/>
        <v>0</v>
      </c>
      <c r="S99" s="560">
        <f t="shared" si="26"/>
        <v>0</v>
      </c>
      <c r="T99" s="337"/>
      <c r="U99" s="560">
        <f t="shared" si="25"/>
        <v>0</v>
      </c>
      <c r="V99" s="560">
        <f t="shared" si="25"/>
        <v>0</v>
      </c>
      <c r="W99" s="560">
        <f t="shared" si="25"/>
        <v>0</v>
      </c>
      <c r="X99" s="560">
        <f t="shared" si="25"/>
        <v>0</v>
      </c>
      <c r="Y99" s="560">
        <f t="shared" si="25"/>
        <v>0</v>
      </c>
      <c r="Z99" s="131"/>
      <c r="AA99" s="104"/>
    </row>
    <row r="100" spans="2:27" x14ac:dyDescent="0.2">
      <c r="B100" s="22"/>
      <c r="C100" s="50"/>
      <c r="D100" s="396"/>
      <c r="E100" s="396"/>
      <c r="F100" s="63"/>
      <c r="G100" s="64"/>
      <c r="H100" s="63"/>
      <c r="I100" s="337"/>
      <c r="J100" s="54">
        <f t="shared" si="27"/>
        <v>0</v>
      </c>
      <c r="K100" s="558">
        <f t="shared" si="20"/>
        <v>0</v>
      </c>
      <c r="L100" s="559" t="str">
        <f t="shared" si="28"/>
        <v>-</v>
      </c>
      <c r="M100" s="560">
        <f t="shared" si="22"/>
        <v>0</v>
      </c>
      <c r="N100" s="337"/>
      <c r="O100" s="560">
        <f t="shared" si="26"/>
        <v>0</v>
      </c>
      <c r="P100" s="560">
        <f t="shared" si="26"/>
        <v>0</v>
      </c>
      <c r="Q100" s="560">
        <f t="shared" si="26"/>
        <v>0</v>
      </c>
      <c r="R100" s="560">
        <f t="shared" si="26"/>
        <v>0</v>
      </c>
      <c r="S100" s="560">
        <f t="shared" si="26"/>
        <v>0</v>
      </c>
      <c r="T100" s="337"/>
      <c r="U100" s="560">
        <f t="shared" si="25"/>
        <v>0</v>
      </c>
      <c r="V100" s="560">
        <f t="shared" si="25"/>
        <v>0</v>
      </c>
      <c r="W100" s="560">
        <f t="shared" si="25"/>
        <v>0</v>
      </c>
      <c r="X100" s="560">
        <f t="shared" si="25"/>
        <v>0</v>
      </c>
      <c r="Y100" s="560">
        <f t="shared" si="25"/>
        <v>0</v>
      </c>
      <c r="Z100" s="131"/>
      <c r="AA100" s="104"/>
    </row>
    <row r="101" spans="2:27" x14ac:dyDescent="0.2">
      <c r="B101" s="22"/>
      <c r="C101" s="50"/>
      <c r="D101" s="396"/>
      <c r="E101" s="396"/>
      <c r="F101" s="63"/>
      <c r="G101" s="64"/>
      <c r="H101" s="63"/>
      <c r="I101" s="337"/>
      <c r="J101" s="54">
        <f t="shared" si="27"/>
        <v>0</v>
      </c>
      <c r="K101" s="558">
        <f t="shared" si="20"/>
        <v>0</v>
      </c>
      <c r="L101" s="559" t="str">
        <f t="shared" si="28"/>
        <v>-</v>
      </c>
      <c r="M101" s="560">
        <f t="shared" si="22"/>
        <v>0</v>
      </c>
      <c r="N101" s="337"/>
      <c r="O101" s="560">
        <f t="shared" si="26"/>
        <v>0</v>
      </c>
      <c r="P101" s="560">
        <f t="shared" si="26"/>
        <v>0</v>
      </c>
      <c r="Q101" s="560">
        <f t="shared" si="26"/>
        <v>0</v>
      </c>
      <c r="R101" s="560">
        <f t="shared" si="26"/>
        <v>0</v>
      </c>
      <c r="S101" s="560">
        <f t="shared" si="26"/>
        <v>0</v>
      </c>
      <c r="T101" s="337"/>
      <c r="U101" s="560">
        <f t="shared" si="25"/>
        <v>0</v>
      </c>
      <c r="V101" s="560">
        <f t="shared" si="25"/>
        <v>0</v>
      </c>
      <c r="W101" s="560">
        <f t="shared" si="25"/>
        <v>0</v>
      </c>
      <c r="X101" s="560">
        <f t="shared" si="25"/>
        <v>0</v>
      </c>
      <c r="Y101" s="560">
        <f t="shared" si="25"/>
        <v>0</v>
      </c>
      <c r="Z101" s="131"/>
      <c r="AA101" s="104"/>
    </row>
    <row r="102" spans="2:27" x14ac:dyDescent="0.2">
      <c r="B102" s="22"/>
      <c r="C102" s="50"/>
      <c r="D102" s="396"/>
      <c r="E102" s="396"/>
      <c r="F102" s="63"/>
      <c r="G102" s="64"/>
      <c r="H102" s="63"/>
      <c r="I102" s="337"/>
      <c r="J102" s="54">
        <f t="shared" si="27"/>
        <v>0</v>
      </c>
      <c r="K102" s="558">
        <f t="shared" si="20"/>
        <v>0</v>
      </c>
      <c r="L102" s="559" t="str">
        <f t="shared" si="28"/>
        <v>-</v>
      </c>
      <c r="M102" s="560">
        <f t="shared" si="22"/>
        <v>0</v>
      </c>
      <c r="N102" s="337"/>
      <c r="O102" s="560">
        <f t="shared" si="26"/>
        <v>0</v>
      </c>
      <c r="P102" s="560">
        <f t="shared" si="26"/>
        <v>0</v>
      </c>
      <c r="Q102" s="560">
        <f t="shared" si="26"/>
        <v>0</v>
      </c>
      <c r="R102" s="560">
        <f t="shared" si="26"/>
        <v>0</v>
      </c>
      <c r="S102" s="560">
        <f t="shared" si="26"/>
        <v>0</v>
      </c>
      <c r="T102" s="337"/>
      <c r="U102" s="560">
        <f t="shared" ref="U102:Y111" si="29">IF(U$8=$F102,$G102,0)</f>
        <v>0</v>
      </c>
      <c r="V102" s="560">
        <f t="shared" si="29"/>
        <v>0</v>
      </c>
      <c r="W102" s="560">
        <f t="shared" si="29"/>
        <v>0</v>
      </c>
      <c r="X102" s="560">
        <f t="shared" si="29"/>
        <v>0</v>
      </c>
      <c r="Y102" s="560">
        <f t="shared" si="29"/>
        <v>0</v>
      </c>
      <c r="Z102" s="131"/>
      <c r="AA102" s="104"/>
    </row>
    <row r="103" spans="2:27" x14ac:dyDescent="0.2">
      <c r="B103" s="22"/>
      <c r="C103" s="50"/>
      <c r="D103" s="396"/>
      <c r="E103" s="396"/>
      <c r="F103" s="63"/>
      <c r="G103" s="64"/>
      <c r="H103" s="63"/>
      <c r="I103" s="337"/>
      <c r="J103" s="54">
        <f t="shared" si="27"/>
        <v>0</v>
      </c>
      <c r="K103" s="558">
        <f t="shared" si="20"/>
        <v>0</v>
      </c>
      <c r="L103" s="559" t="str">
        <f t="shared" si="28"/>
        <v>-</v>
      </c>
      <c r="M103" s="560">
        <f t="shared" si="22"/>
        <v>0</v>
      </c>
      <c r="N103" s="337"/>
      <c r="O103" s="560">
        <f t="shared" si="26"/>
        <v>0</v>
      </c>
      <c r="P103" s="560">
        <f t="shared" si="26"/>
        <v>0</v>
      </c>
      <c r="Q103" s="560">
        <f t="shared" si="26"/>
        <v>0</v>
      </c>
      <c r="R103" s="560">
        <f t="shared" si="26"/>
        <v>0</v>
      </c>
      <c r="S103" s="560">
        <f t="shared" si="26"/>
        <v>0</v>
      </c>
      <c r="T103" s="337"/>
      <c r="U103" s="560">
        <f t="shared" si="29"/>
        <v>0</v>
      </c>
      <c r="V103" s="560">
        <f t="shared" si="29"/>
        <v>0</v>
      </c>
      <c r="W103" s="560">
        <f t="shared" si="29"/>
        <v>0</v>
      </c>
      <c r="X103" s="560">
        <f t="shared" si="29"/>
        <v>0</v>
      </c>
      <c r="Y103" s="560">
        <f t="shared" si="29"/>
        <v>0</v>
      </c>
      <c r="Z103" s="131"/>
      <c r="AA103" s="104"/>
    </row>
    <row r="104" spans="2:27" x14ac:dyDescent="0.2">
      <c r="B104" s="22"/>
      <c r="C104" s="50"/>
      <c r="D104" s="396"/>
      <c r="E104" s="396"/>
      <c r="F104" s="63"/>
      <c r="G104" s="64"/>
      <c r="H104" s="63"/>
      <c r="I104" s="337"/>
      <c r="J104" s="54">
        <f t="shared" si="27"/>
        <v>0</v>
      </c>
      <c r="K104" s="558">
        <f t="shared" si="20"/>
        <v>0</v>
      </c>
      <c r="L104" s="559" t="str">
        <f t="shared" si="28"/>
        <v>-</v>
      </c>
      <c r="M104" s="560">
        <f t="shared" si="22"/>
        <v>0</v>
      </c>
      <c r="N104" s="337"/>
      <c r="O104" s="560">
        <f t="shared" ref="O104:S113" si="30">(IF(O$8&lt;$F104,0,IF($L104&lt;=O$8-1,0,$K104)))</f>
        <v>0</v>
      </c>
      <c r="P104" s="560">
        <f t="shared" si="30"/>
        <v>0</v>
      </c>
      <c r="Q104" s="560">
        <f t="shared" si="30"/>
        <v>0</v>
      </c>
      <c r="R104" s="560">
        <f t="shared" si="30"/>
        <v>0</v>
      </c>
      <c r="S104" s="560">
        <f t="shared" si="30"/>
        <v>0</v>
      </c>
      <c r="T104" s="337"/>
      <c r="U104" s="560">
        <f t="shared" si="29"/>
        <v>0</v>
      </c>
      <c r="V104" s="560">
        <f t="shared" si="29"/>
        <v>0</v>
      </c>
      <c r="W104" s="560">
        <f t="shared" si="29"/>
        <v>0</v>
      </c>
      <c r="X104" s="560">
        <f t="shared" si="29"/>
        <v>0</v>
      </c>
      <c r="Y104" s="560">
        <f t="shared" si="29"/>
        <v>0</v>
      </c>
      <c r="Z104" s="131"/>
      <c r="AA104" s="104"/>
    </row>
    <row r="105" spans="2:27" x14ac:dyDescent="0.2">
      <c r="B105" s="22"/>
      <c r="C105" s="50"/>
      <c r="D105" s="396"/>
      <c r="E105" s="396"/>
      <c r="F105" s="63"/>
      <c r="G105" s="64"/>
      <c r="H105" s="63"/>
      <c r="I105" s="337"/>
      <c r="J105" s="54">
        <f t="shared" si="27"/>
        <v>0</v>
      </c>
      <c r="K105" s="558">
        <f t="shared" si="20"/>
        <v>0</v>
      </c>
      <c r="L105" s="559" t="str">
        <f t="shared" si="28"/>
        <v>-</v>
      </c>
      <c r="M105" s="560">
        <f t="shared" si="22"/>
        <v>0</v>
      </c>
      <c r="N105" s="337"/>
      <c r="O105" s="560">
        <f t="shared" si="30"/>
        <v>0</v>
      </c>
      <c r="P105" s="560">
        <f t="shared" si="30"/>
        <v>0</v>
      </c>
      <c r="Q105" s="560">
        <f t="shared" si="30"/>
        <v>0</v>
      </c>
      <c r="R105" s="560">
        <f t="shared" si="30"/>
        <v>0</v>
      </c>
      <c r="S105" s="560">
        <f t="shared" si="30"/>
        <v>0</v>
      </c>
      <c r="T105" s="337"/>
      <c r="U105" s="560">
        <f t="shared" si="29"/>
        <v>0</v>
      </c>
      <c r="V105" s="560">
        <f t="shared" si="29"/>
        <v>0</v>
      </c>
      <c r="W105" s="560">
        <f t="shared" si="29"/>
        <v>0</v>
      </c>
      <c r="X105" s="560">
        <f t="shared" si="29"/>
        <v>0</v>
      </c>
      <c r="Y105" s="560">
        <f t="shared" si="29"/>
        <v>0</v>
      </c>
      <c r="Z105" s="131"/>
      <c r="AA105" s="104"/>
    </row>
    <row r="106" spans="2:27" x14ac:dyDescent="0.2">
      <c r="B106" s="22"/>
      <c r="C106" s="50"/>
      <c r="D106" s="396"/>
      <c r="E106" s="396"/>
      <c r="F106" s="63"/>
      <c r="G106" s="64"/>
      <c r="H106" s="63"/>
      <c r="I106" s="337"/>
      <c r="J106" s="54">
        <f t="shared" si="27"/>
        <v>0</v>
      </c>
      <c r="K106" s="558">
        <f t="shared" si="20"/>
        <v>0</v>
      </c>
      <c r="L106" s="559" t="str">
        <f t="shared" si="28"/>
        <v>-</v>
      </c>
      <c r="M106" s="560">
        <f t="shared" si="22"/>
        <v>0</v>
      </c>
      <c r="N106" s="337"/>
      <c r="O106" s="560">
        <f t="shared" si="30"/>
        <v>0</v>
      </c>
      <c r="P106" s="560">
        <f t="shared" si="30"/>
        <v>0</v>
      </c>
      <c r="Q106" s="560">
        <f t="shared" si="30"/>
        <v>0</v>
      </c>
      <c r="R106" s="560">
        <f t="shared" si="30"/>
        <v>0</v>
      </c>
      <c r="S106" s="560">
        <f t="shared" si="30"/>
        <v>0</v>
      </c>
      <c r="T106" s="337"/>
      <c r="U106" s="560">
        <f t="shared" si="29"/>
        <v>0</v>
      </c>
      <c r="V106" s="560">
        <f t="shared" si="29"/>
        <v>0</v>
      </c>
      <c r="W106" s="560">
        <f t="shared" si="29"/>
        <v>0</v>
      </c>
      <c r="X106" s="560">
        <f t="shared" si="29"/>
        <v>0</v>
      </c>
      <c r="Y106" s="560">
        <f t="shared" si="29"/>
        <v>0</v>
      </c>
      <c r="Z106" s="131"/>
      <c r="AA106" s="104"/>
    </row>
    <row r="107" spans="2:27" x14ac:dyDescent="0.2">
      <c r="B107" s="22"/>
      <c r="C107" s="50"/>
      <c r="D107" s="396"/>
      <c r="E107" s="396"/>
      <c r="F107" s="63"/>
      <c r="G107" s="64"/>
      <c r="H107" s="63"/>
      <c r="I107" s="337"/>
      <c r="J107" s="54">
        <f t="shared" si="27"/>
        <v>0</v>
      </c>
      <c r="K107" s="558">
        <f t="shared" si="20"/>
        <v>0</v>
      </c>
      <c r="L107" s="559" t="str">
        <f t="shared" si="28"/>
        <v>-</v>
      </c>
      <c r="M107" s="560">
        <f t="shared" si="22"/>
        <v>0</v>
      </c>
      <c r="N107" s="337"/>
      <c r="O107" s="560">
        <f t="shared" si="30"/>
        <v>0</v>
      </c>
      <c r="P107" s="560">
        <f t="shared" si="30"/>
        <v>0</v>
      </c>
      <c r="Q107" s="560">
        <f t="shared" si="30"/>
        <v>0</v>
      </c>
      <c r="R107" s="560">
        <f t="shared" si="30"/>
        <v>0</v>
      </c>
      <c r="S107" s="560">
        <f t="shared" si="30"/>
        <v>0</v>
      </c>
      <c r="T107" s="337"/>
      <c r="U107" s="560">
        <f t="shared" si="29"/>
        <v>0</v>
      </c>
      <c r="V107" s="560">
        <f t="shared" si="29"/>
        <v>0</v>
      </c>
      <c r="W107" s="560">
        <f t="shared" si="29"/>
        <v>0</v>
      </c>
      <c r="X107" s="560">
        <f t="shared" si="29"/>
        <v>0</v>
      </c>
      <c r="Y107" s="560">
        <f t="shared" si="29"/>
        <v>0</v>
      </c>
      <c r="Z107" s="131"/>
      <c r="AA107" s="104"/>
    </row>
    <row r="108" spans="2:27" x14ac:dyDescent="0.2">
      <c r="B108" s="22"/>
      <c r="C108" s="50"/>
      <c r="D108" s="396"/>
      <c r="E108" s="396"/>
      <c r="F108" s="63"/>
      <c r="G108" s="64"/>
      <c r="H108" s="63"/>
      <c r="I108" s="337"/>
      <c r="J108" s="54">
        <f t="shared" si="27"/>
        <v>0</v>
      </c>
      <c r="K108" s="558">
        <f t="shared" si="20"/>
        <v>0</v>
      </c>
      <c r="L108" s="559" t="str">
        <f t="shared" si="28"/>
        <v>-</v>
      </c>
      <c r="M108" s="560">
        <f t="shared" si="22"/>
        <v>0</v>
      </c>
      <c r="N108" s="337"/>
      <c r="O108" s="560">
        <f t="shared" si="30"/>
        <v>0</v>
      </c>
      <c r="P108" s="560">
        <f t="shared" si="30"/>
        <v>0</v>
      </c>
      <c r="Q108" s="560">
        <f t="shared" si="30"/>
        <v>0</v>
      </c>
      <c r="R108" s="560">
        <f t="shared" si="30"/>
        <v>0</v>
      </c>
      <c r="S108" s="560">
        <f t="shared" si="30"/>
        <v>0</v>
      </c>
      <c r="T108" s="337"/>
      <c r="U108" s="560">
        <f t="shared" si="29"/>
        <v>0</v>
      </c>
      <c r="V108" s="560">
        <f t="shared" si="29"/>
        <v>0</v>
      </c>
      <c r="W108" s="560">
        <f t="shared" si="29"/>
        <v>0</v>
      </c>
      <c r="X108" s="560">
        <f t="shared" si="29"/>
        <v>0</v>
      </c>
      <c r="Y108" s="560">
        <f t="shared" si="29"/>
        <v>0</v>
      </c>
      <c r="Z108" s="131"/>
      <c r="AA108" s="104"/>
    </row>
    <row r="109" spans="2:27" x14ac:dyDescent="0.2">
      <c r="B109" s="22"/>
      <c r="C109" s="50"/>
      <c r="D109" s="396"/>
      <c r="E109" s="396"/>
      <c r="F109" s="63"/>
      <c r="G109" s="64"/>
      <c r="H109" s="63"/>
      <c r="I109" s="337"/>
      <c r="J109" s="54">
        <f t="shared" si="27"/>
        <v>0</v>
      </c>
      <c r="K109" s="558">
        <f t="shared" si="20"/>
        <v>0</v>
      </c>
      <c r="L109" s="559" t="str">
        <f t="shared" si="28"/>
        <v>-</v>
      </c>
      <c r="M109" s="560">
        <f t="shared" si="22"/>
        <v>0</v>
      </c>
      <c r="N109" s="337"/>
      <c r="O109" s="560">
        <f t="shared" si="30"/>
        <v>0</v>
      </c>
      <c r="P109" s="560">
        <f t="shared" si="30"/>
        <v>0</v>
      </c>
      <c r="Q109" s="560">
        <f t="shared" si="30"/>
        <v>0</v>
      </c>
      <c r="R109" s="560">
        <f t="shared" si="30"/>
        <v>0</v>
      </c>
      <c r="S109" s="560">
        <f t="shared" si="30"/>
        <v>0</v>
      </c>
      <c r="T109" s="337"/>
      <c r="U109" s="560">
        <f t="shared" si="29"/>
        <v>0</v>
      </c>
      <c r="V109" s="560">
        <f t="shared" si="29"/>
        <v>0</v>
      </c>
      <c r="W109" s="560">
        <f t="shared" si="29"/>
        <v>0</v>
      </c>
      <c r="X109" s="560">
        <f t="shared" si="29"/>
        <v>0</v>
      </c>
      <c r="Y109" s="560">
        <f t="shared" si="29"/>
        <v>0</v>
      </c>
      <c r="Z109" s="131"/>
      <c r="AA109" s="104"/>
    </row>
    <row r="110" spans="2:27" x14ac:dyDescent="0.2">
      <c r="B110" s="22"/>
      <c r="C110" s="50"/>
      <c r="D110" s="396"/>
      <c r="E110" s="396"/>
      <c r="F110" s="63"/>
      <c r="G110" s="64"/>
      <c r="H110" s="63"/>
      <c r="I110" s="337"/>
      <c r="J110" s="54">
        <f t="shared" si="27"/>
        <v>0</v>
      </c>
      <c r="K110" s="558">
        <f t="shared" si="20"/>
        <v>0</v>
      </c>
      <c r="L110" s="559" t="str">
        <f t="shared" si="28"/>
        <v>-</v>
      </c>
      <c r="M110" s="560">
        <f t="shared" si="22"/>
        <v>0</v>
      </c>
      <c r="N110" s="337"/>
      <c r="O110" s="560">
        <f t="shared" si="30"/>
        <v>0</v>
      </c>
      <c r="P110" s="560">
        <f t="shared" si="30"/>
        <v>0</v>
      </c>
      <c r="Q110" s="560">
        <f t="shared" si="30"/>
        <v>0</v>
      </c>
      <c r="R110" s="560">
        <f t="shared" si="30"/>
        <v>0</v>
      </c>
      <c r="S110" s="560">
        <f t="shared" si="30"/>
        <v>0</v>
      </c>
      <c r="T110" s="337"/>
      <c r="U110" s="560">
        <f t="shared" si="29"/>
        <v>0</v>
      </c>
      <c r="V110" s="560">
        <f t="shared" si="29"/>
        <v>0</v>
      </c>
      <c r="W110" s="560">
        <f t="shared" si="29"/>
        <v>0</v>
      </c>
      <c r="X110" s="560">
        <f t="shared" si="29"/>
        <v>0</v>
      </c>
      <c r="Y110" s="560">
        <f t="shared" si="29"/>
        <v>0</v>
      </c>
      <c r="Z110" s="131"/>
      <c r="AA110" s="104"/>
    </row>
    <row r="111" spans="2:27" x14ac:dyDescent="0.2">
      <c r="B111" s="22"/>
      <c r="C111" s="50"/>
      <c r="D111" s="396"/>
      <c r="E111" s="396"/>
      <c r="F111" s="63"/>
      <c r="G111" s="64"/>
      <c r="H111" s="63"/>
      <c r="I111" s="337"/>
      <c r="J111" s="54">
        <f t="shared" si="27"/>
        <v>0</v>
      </c>
      <c r="K111" s="558">
        <f t="shared" si="20"/>
        <v>0</v>
      </c>
      <c r="L111" s="559" t="str">
        <f t="shared" si="28"/>
        <v>-</v>
      </c>
      <c r="M111" s="560">
        <f t="shared" si="22"/>
        <v>0</v>
      </c>
      <c r="N111" s="337"/>
      <c r="O111" s="560">
        <f t="shared" si="30"/>
        <v>0</v>
      </c>
      <c r="P111" s="560">
        <f t="shared" si="30"/>
        <v>0</v>
      </c>
      <c r="Q111" s="560">
        <f t="shared" si="30"/>
        <v>0</v>
      </c>
      <c r="R111" s="560">
        <f t="shared" si="30"/>
        <v>0</v>
      </c>
      <c r="S111" s="560">
        <f t="shared" si="30"/>
        <v>0</v>
      </c>
      <c r="T111" s="337"/>
      <c r="U111" s="560">
        <f t="shared" si="29"/>
        <v>0</v>
      </c>
      <c r="V111" s="560">
        <f t="shared" si="29"/>
        <v>0</v>
      </c>
      <c r="W111" s="560">
        <f t="shared" si="29"/>
        <v>0</v>
      </c>
      <c r="X111" s="560">
        <f t="shared" si="29"/>
        <v>0</v>
      </c>
      <c r="Y111" s="560">
        <f t="shared" si="29"/>
        <v>0</v>
      </c>
      <c r="Z111" s="131"/>
      <c r="AA111" s="104"/>
    </row>
    <row r="112" spans="2:27" x14ac:dyDescent="0.2">
      <c r="B112" s="22"/>
      <c r="C112" s="50"/>
      <c r="D112" s="396"/>
      <c r="E112" s="396"/>
      <c r="F112" s="63"/>
      <c r="G112" s="64"/>
      <c r="H112" s="63"/>
      <c r="I112" s="337"/>
      <c r="J112" s="54">
        <f t="shared" si="27"/>
        <v>0</v>
      </c>
      <c r="K112" s="558">
        <f t="shared" si="20"/>
        <v>0</v>
      </c>
      <c r="L112" s="559" t="str">
        <f t="shared" si="28"/>
        <v>-</v>
      </c>
      <c r="M112" s="560">
        <f t="shared" si="22"/>
        <v>0</v>
      </c>
      <c r="N112" s="337"/>
      <c r="O112" s="560">
        <f t="shared" si="30"/>
        <v>0</v>
      </c>
      <c r="P112" s="560">
        <f t="shared" si="30"/>
        <v>0</v>
      </c>
      <c r="Q112" s="560">
        <f t="shared" si="30"/>
        <v>0</v>
      </c>
      <c r="R112" s="560">
        <f t="shared" si="30"/>
        <v>0</v>
      </c>
      <c r="S112" s="560">
        <f t="shared" si="30"/>
        <v>0</v>
      </c>
      <c r="T112" s="337"/>
      <c r="U112" s="560">
        <f t="shared" ref="U112:Y121" si="31">IF(U$8=$F112,$G112,0)</f>
        <v>0</v>
      </c>
      <c r="V112" s="560">
        <f t="shared" si="31"/>
        <v>0</v>
      </c>
      <c r="W112" s="560">
        <f t="shared" si="31"/>
        <v>0</v>
      </c>
      <c r="X112" s="560">
        <f t="shared" si="31"/>
        <v>0</v>
      </c>
      <c r="Y112" s="560">
        <f t="shared" si="31"/>
        <v>0</v>
      </c>
      <c r="Z112" s="131"/>
      <c r="AA112" s="104"/>
    </row>
    <row r="113" spans="2:27" x14ac:dyDescent="0.2">
      <c r="B113" s="22"/>
      <c r="C113" s="50"/>
      <c r="D113" s="396"/>
      <c r="E113" s="396"/>
      <c r="F113" s="63"/>
      <c r="G113" s="64"/>
      <c r="H113" s="63"/>
      <c r="I113" s="337"/>
      <c r="J113" s="54">
        <f t="shared" si="27"/>
        <v>0</v>
      </c>
      <c r="K113" s="558">
        <f t="shared" si="20"/>
        <v>0</v>
      </c>
      <c r="L113" s="559" t="str">
        <f t="shared" si="28"/>
        <v>-</v>
      </c>
      <c r="M113" s="560">
        <f t="shared" si="22"/>
        <v>0</v>
      </c>
      <c r="N113" s="337"/>
      <c r="O113" s="560">
        <f t="shared" si="30"/>
        <v>0</v>
      </c>
      <c r="P113" s="560">
        <f t="shared" si="30"/>
        <v>0</v>
      </c>
      <c r="Q113" s="560">
        <f t="shared" si="30"/>
        <v>0</v>
      </c>
      <c r="R113" s="560">
        <f t="shared" si="30"/>
        <v>0</v>
      </c>
      <c r="S113" s="560">
        <f t="shared" si="30"/>
        <v>0</v>
      </c>
      <c r="T113" s="337"/>
      <c r="U113" s="560">
        <f t="shared" si="31"/>
        <v>0</v>
      </c>
      <c r="V113" s="560">
        <f t="shared" si="31"/>
        <v>0</v>
      </c>
      <c r="W113" s="560">
        <f t="shared" si="31"/>
        <v>0</v>
      </c>
      <c r="X113" s="560">
        <f t="shared" si="31"/>
        <v>0</v>
      </c>
      <c r="Y113" s="560">
        <f t="shared" si="31"/>
        <v>0</v>
      </c>
      <c r="Z113" s="131"/>
      <c r="AA113" s="104"/>
    </row>
    <row r="114" spans="2:27" x14ac:dyDescent="0.2">
      <c r="B114" s="22"/>
      <c r="C114" s="50"/>
      <c r="D114" s="396"/>
      <c r="E114" s="396"/>
      <c r="F114" s="63"/>
      <c r="G114" s="64"/>
      <c r="H114" s="63"/>
      <c r="I114" s="337"/>
      <c r="J114" s="54">
        <f t="shared" si="27"/>
        <v>0</v>
      </c>
      <c r="K114" s="558">
        <f t="shared" si="20"/>
        <v>0</v>
      </c>
      <c r="L114" s="559" t="str">
        <f t="shared" si="28"/>
        <v>-</v>
      </c>
      <c r="M114" s="560">
        <f t="shared" si="22"/>
        <v>0</v>
      </c>
      <c r="N114" s="337"/>
      <c r="O114" s="560">
        <f t="shared" ref="O114:S123" si="32">(IF(O$8&lt;$F114,0,IF($L114&lt;=O$8-1,0,$K114)))</f>
        <v>0</v>
      </c>
      <c r="P114" s="560">
        <f t="shared" si="32"/>
        <v>0</v>
      </c>
      <c r="Q114" s="560">
        <f t="shared" si="32"/>
        <v>0</v>
      </c>
      <c r="R114" s="560">
        <f t="shared" si="32"/>
        <v>0</v>
      </c>
      <c r="S114" s="560">
        <f t="shared" si="32"/>
        <v>0</v>
      </c>
      <c r="T114" s="337"/>
      <c r="U114" s="560">
        <f t="shared" si="31"/>
        <v>0</v>
      </c>
      <c r="V114" s="560">
        <f t="shared" si="31"/>
        <v>0</v>
      </c>
      <c r="W114" s="560">
        <f t="shared" si="31"/>
        <v>0</v>
      </c>
      <c r="X114" s="560">
        <f t="shared" si="31"/>
        <v>0</v>
      </c>
      <c r="Y114" s="560">
        <f t="shared" si="31"/>
        <v>0</v>
      </c>
      <c r="Z114" s="131"/>
      <c r="AA114" s="104"/>
    </row>
    <row r="115" spans="2:27" x14ac:dyDescent="0.2">
      <c r="B115" s="22"/>
      <c r="C115" s="50"/>
      <c r="D115" s="396"/>
      <c r="E115" s="396"/>
      <c r="F115" s="63"/>
      <c r="G115" s="64"/>
      <c r="H115" s="63"/>
      <c r="I115" s="337"/>
      <c r="J115" s="54">
        <f t="shared" si="27"/>
        <v>0</v>
      </c>
      <c r="K115" s="558">
        <f t="shared" si="20"/>
        <v>0</v>
      </c>
      <c r="L115" s="559" t="str">
        <f t="shared" si="28"/>
        <v>-</v>
      </c>
      <c r="M115" s="560">
        <f t="shared" si="22"/>
        <v>0</v>
      </c>
      <c r="N115" s="337"/>
      <c r="O115" s="560">
        <f t="shared" si="32"/>
        <v>0</v>
      </c>
      <c r="P115" s="560">
        <f t="shared" si="32"/>
        <v>0</v>
      </c>
      <c r="Q115" s="560">
        <f t="shared" si="32"/>
        <v>0</v>
      </c>
      <c r="R115" s="560">
        <f t="shared" si="32"/>
        <v>0</v>
      </c>
      <c r="S115" s="560">
        <f t="shared" si="32"/>
        <v>0</v>
      </c>
      <c r="T115" s="337"/>
      <c r="U115" s="560">
        <f t="shared" si="31"/>
        <v>0</v>
      </c>
      <c r="V115" s="560">
        <f t="shared" si="31"/>
        <v>0</v>
      </c>
      <c r="W115" s="560">
        <f t="shared" si="31"/>
        <v>0</v>
      </c>
      <c r="X115" s="560">
        <f t="shared" si="31"/>
        <v>0</v>
      </c>
      <c r="Y115" s="560">
        <f t="shared" si="31"/>
        <v>0</v>
      </c>
      <c r="Z115" s="131"/>
      <c r="AA115" s="104"/>
    </row>
    <row r="116" spans="2:27" x14ac:dyDescent="0.2">
      <c r="B116" s="22"/>
      <c r="C116" s="50"/>
      <c r="D116" s="396"/>
      <c r="E116" s="396"/>
      <c r="F116" s="63"/>
      <c r="G116" s="64"/>
      <c r="H116" s="63"/>
      <c r="I116" s="337"/>
      <c r="J116" s="54">
        <f t="shared" si="27"/>
        <v>0</v>
      </c>
      <c r="K116" s="558">
        <f t="shared" si="20"/>
        <v>0</v>
      </c>
      <c r="L116" s="559" t="str">
        <f t="shared" si="28"/>
        <v>-</v>
      </c>
      <c r="M116" s="560">
        <f t="shared" si="22"/>
        <v>0</v>
      </c>
      <c r="N116" s="337"/>
      <c r="O116" s="560">
        <f t="shared" si="32"/>
        <v>0</v>
      </c>
      <c r="P116" s="560">
        <f t="shared" si="32"/>
        <v>0</v>
      </c>
      <c r="Q116" s="560">
        <f t="shared" si="32"/>
        <v>0</v>
      </c>
      <c r="R116" s="560">
        <f t="shared" si="32"/>
        <v>0</v>
      </c>
      <c r="S116" s="560">
        <f t="shared" si="32"/>
        <v>0</v>
      </c>
      <c r="T116" s="337"/>
      <c r="U116" s="560">
        <f t="shared" si="31"/>
        <v>0</v>
      </c>
      <c r="V116" s="560">
        <f t="shared" si="31"/>
        <v>0</v>
      </c>
      <c r="W116" s="560">
        <f t="shared" si="31"/>
        <v>0</v>
      </c>
      <c r="X116" s="560">
        <f t="shared" si="31"/>
        <v>0</v>
      </c>
      <c r="Y116" s="560">
        <f t="shared" si="31"/>
        <v>0</v>
      </c>
      <c r="Z116" s="131"/>
      <c r="AA116" s="104"/>
    </row>
    <row r="117" spans="2:27" x14ac:dyDescent="0.2">
      <c r="B117" s="22"/>
      <c r="C117" s="50"/>
      <c r="D117" s="396"/>
      <c r="E117" s="396"/>
      <c r="F117" s="63"/>
      <c r="G117" s="64"/>
      <c r="H117" s="63"/>
      <c r="I117" s="337"/>
      <c r="J117" s="54">
        <f t="shared" si="27"/>
        <v>0</v>
      </c>
      <c r="K117" s="558">
        <f t="shared" si="20"/>
        <v>0</v>
      </c>
      <c r="L117" s="559" t="str">
        <f t="shared" si="28"/>
        <v>-</v>
      </c>
      <c r="M117" s="560">
        <f t="shared" si="22"/>
        <v>0</v>
      </c>
      <c r="N117" s="337"/>
      <c r="O117" s="560">
        <f t="shared" si="32"/>
        <v>0</v>
      </c>
      <c r="P117" s="560">
        <f t="shared" si="32"/>
        <v>0</v>
      </c>
      <c r="Q117" s="560">
        <f t="shared" si="32"/>
        <v>0</v>
      </c>
      <c r="R117" s="560">
        <f t="shared" si="32"/>
        <v>0</v>
      </c>
      <c r="S117" s="560">
        <f t="shared" si="32"/>
        <v>0</v>
      </c>
      <c r="T117" s="337"/>
      <c r="U117" s="560">
        <f t="shared" si="31"/>
        <v>0</v>
      </c>
      <c r="V117" s="560">
        <f t="shared" si="31"/>
        <v>0</v>
      </c>
      <c r="W117" s="560">
        <f t="shared" si="31"/>
        <v>0</v>
      </c>
      <c r="X117" s="560">
        <f t="shared" si="31"/>
        <v>0</v>
      </c>
      <c r="Y117" s="560">
        <f t="shared" si="31"/>
        <v>0</v>
      </c>
      <c r="Z117" s="131"/>
      <c r="AA117" s="104"/>
    </row>
    <row r="118" spans="2:27" x14ac:dyDescent="0.2">
      <c r="B118" s="22"/>
      <c r="C118" s="50"/>
      <c r="D118" s="396"/>
      <c r="E118" s="396"/>
      <c r="F118" s="63"/>
      <c r="G118" s="64"/>
      <c r="H118" s="63"/>
      <c r="I118" s="337"/>
      <c r="J118" s="54">
        <f t="shared" si="27"/>
        <v>0</v>
      </c>
      <c r="K118" s="558">
        <f t="shared" si="20"/>
        <v>0</v>
      </c>
      <c r="L118" s="559" t="str">
        <f t="shared" si="28"/>
        <v>-</v>
      </c>
      <c r="M118" s="560">
        <f t="shared" si="22"/>
        <v>0</v>
      </c>
      <c r="N118" s="337"/>
      <c r="O118" s="560">
        <f t="shared" si="32"/>
        <v>0</v>
      </c>
      <c r="P118" s="560">
        <f t="shared" si="32"/>
        <v>0</v>
      </c>
      <c r="Q118" s="560">
        <f t="shared" si="32"/>
        <v>0</v>
      </c>
      <c r="R118" s="560">
        <f t="shared" si="32"/>
        <v>0</v>
      </c>
      <c r="S118" s="560">
        <f t="shared" si="32"/>
        <v>0</v>
      </c>
      <c r="T118" s="337"/>
      <c r="U118" s="560">
        <f t="shared" si="31"/>
        <v>0</v>
      </c>
      <c r="V118" s="560">
        <f t="shared" si="31"/>
        <v>0</v>
      </c>
      <c r="W118" s="560">
        <f t="shared" si="31"/>
        <v>0</v>
      </c>
      <c r="X118" s="560">
        <f t="shared" si="31"/>
        <v>0</v>
      </c>
      <c r="Y118" s="560">
        <f t="shared" si="31"/>
        <v>0</v>
      </c>
      <c r="Z118" s="131"/>
      <c r="AA118" s="104"/>
    </row>
    <row r="119" spans="2:27" x14ac:dyDescent="0.2">
      <c r="B119" s="22"/>
      <c r="C119" s="50"/>
      <c r="D119" s="396"/>
      <c r="E119" s="396"/>
      <c r="F119" s="63"/>
      <c r="G119" s="64"/>
      <c r="H119" s="63"/>
      <c r="I119" s="337"/>
      <c r="J119" s="54">
        <f t="shared" si="27"/>
        <v>0</v>
      </c>
      <c r="K119" s="558">
        <f t="shared" si="20"/>
        <v>0</v>
      </c>
      <c r="L119" s="559" t="str">
        <f t="shared" si="28"/>
        <v>-</v>
      </c>
      <c r="M119" s="560">
        <f t="shared" si="22"/>
        <v>0</v>
      </c>
      <c r="N119" s="337"/>
      <c r="O119" s="560">
        <f t="shared" si="32"/>
        <v>0</v>
      </c>
      <c r="P119" s="560">
        <f t="shared" si="32"/>
        <v>0</v>
      </c>
      <c r="Q119" s="560">
        <f t="shared" si="32"/>
        <v>0</v>
      </c>
      <c r="R119" s="560">
        <f t="shared" si="32"/>
        <v>0</v>
      </c>
      <c r="S119" s="560">
        <f t="shared" si="32"/>
        <v>0</v>
      </c>
      <c r="T119" s="337"/>
      <c r="U119" s="560">
        <f t="shared" si="31"/>
        <v>0</v>
      </c>
      <c r="V119" s="560">
        <f t="shared" si="31"/>
        <v>0</v>
      </c>
      <c r="W119" s="560">
        <f t="shared" si="31"/>
        <v>0</v>
      </c>
      <c r="X119" s="560">
        <f t="shared" si="31"/>
        <v>0</v>
      </c>
      <c r="Y119" s="560">
        <f t="shared" si="31"/>
        <v>0</v>
      </c>
      <c r="Z119" s="131"/>
      <c r="AA119" s="104"/>
    </row>
    <row r="120" spans="2:27" x14ac:dyDescent="0.2">
      <c r="B120" s="22"/>
      <c r="C120" s="50"/>
      <c r="D120" s="396"/>
      <c r="E120" s="396"/>
      <c r="F120" s="63"/>
      <c r="G120" s="64"/>
      <c r="H120" s="63"/>
      <c r="I120" s="337"/>
      <c r="J120" s="54">
        <f t="shared" si="27"/>
        <v>0</v>
      </c>
      <c r="K120" s="558">
        <f t="shared" si="20"/>
        <v>0</v>
      </c>
      <c r="L120" s="559" t="str">
        <f t="shared" si="28"/>
        <v>-</v>
      </c>
      <c r="M120" s="560">
        <f t="shared" si="22"/>
        <v>0</v>
      </c>
      <c r="N120" s="337"/>
      <c r="O120" s="560">
        <f t="shared" si="32"/>
        <v>0</v>
      </c>
      <c r="P120" s="560">
        <f t="shared" si="32"/>
        <v>0</v>
      </c>
      <c r="Q120" s="560">
        <f t="shared" si="32"/>
        <v>0</v>
      </c>
      <c r="R120" s="560">
        <f t="shared" si="32"/>
        <v>0</v>
      </c>
      <c r="S120" s="560">
        <f t="shared" si="32"/>
        <v>0</v>
      </c>
      <c r="T120" s="337"/>
      <c r="U120" s="560">
        <f t="shared" si="31"/>
        <v>0</v>
      </c>
      <c r="V120" s="560">
        <f t="shared" si="31"/>
        <v>0</v>
      </c>
      <c r="W120" s="560">
        <f t="shared" si="31"/>
        <v>0</v>
      </c>
      <c r="X120" s="560">
        <f t="shared" si="31"/>
        <v>0</v>
      </c>
      <c r="Y120" s="560">
        <f t="shared" si="31"/>
        <v>0</v>
      </c>
      <c r="Z120" s="131"/>
      <c r="AA120" s="104"/>
    </row>
    <row r="121" spans="2:27" x14ac:dyDescent="0.2">
      <c r="B121" s="22"/>
      <c r="C121" s="50"/>
      <c r="D121" s="396"/>
      <c r="E121" s="396"/>
      <c r="F121" s="63"/>
      <c r="G121" s="64"/>
      <c r="H121" s="63"/>
      <c r="I121" s="337"/>
      <c r="J121" s="54">
        <f t="shared" si="27"/>
        <v>0</v>
      </c>
      <c r="K121" s="558">
        <f t="shared" si="20"/>
        <v>0</v>
      </c>
      <c r="L121" s="559" t="str">
        <f t="shared" si="28"/>
        <v>-</v>
      </c>
      <c r="M121" s="560">
        <f t="shared" si="22"/>
        <v>0</v>
      </c>
      <c r="N121" s="337"/>
      <c r="O121" s="560">
        <f t="shared" si="32"/>
        <v>0</v>
      </c>
      <c r="P121" s="560">
        <f t="shared" si="32"/>
        <v>0</v>
      </c>
      <c r="Q121" s="560">
        <f t="shared" si="32"/>
        <v>0</v>
      </c>
      <c r="R121" s="560">
        <f t="shared" si="32"/>
        <v>0</v>
      </c>
      <c r="S121" s="560">
        <f t="shared" si="32"/>
        <v>0</v>
      </c>
      <c r="T121" s="337"/>
      <c r="U121" s="560">
        <f t="shared" si="31"/>
        <v>0</v>
      </c>
      <c r="V121" s="560">
        <f t="shared" si="31"/>
        <v>0</v>
      </c>
      <c r="W121" s="560">
        <f t="shared" si="31"/>
        <v>0</v>
      </c>
      <c r="X121" s="560">
        <f t="shared" si="31"/>
        <v>0</v>
      </c>
      <c r="Y121" s="560">
        <f t="shared" si="31"/>
        <v>0</v>
      </c>
      <c r="Z121" s="131"/>
      <c r="AA121" s="104"/>
    </row>
    <row r="122" spans="2:27" x14ac:dyDescent="0.2">
      <c r="B122" s="22"/>
      <c r="C122" s="50"/>
      <c r="D122" s="396"/>
      <c r="E122" s="396"/>
      <c r="F122" s="63"/>
      <c r="G122" s="64"/>
      <c r="H122" s="63"/>
      <c r="I122" s="337"/>
      <c r="J122" s="54">
        <f t="shared" si="27"/>
        <v>0</v>
      </c>
      <c r="K122" s="558">
        <f t="shared" si="20"/>
        <v>0</v>
      </c>
      <c r="L122" s="559" t="str">
        <f t="shared" si="28"/>
        <v>-</v>
      </c>
      <c r="M122" s="560">
        <f t="shared" si="22"/>
        <v>0</v>
      </c>
      <c r="N122" s="337"/>
      <c r="O122" s="560">
        <f t="shared" si="32"/>
        <v>0</v>
      </c>
      <c r="P122" s="560">
        <f t="shared" si="32"/>
        <v>0</v>
      </c>
      <c r="Q122" s="560">
        <f t="shared" si="32"/>
        <v>0</v>
      </c>
      <c r="R122" s="560">
        <f t="shared" si="32"/>
        <v>0</v>
      </c>
      <c r="S122" s="560">
        <f t="shared" si="32"/>
        <v>0</v>
      </c>
      <c r="T122" s="337"/>
      <c r="U122" s="560">
        <f t="shared" ref="U122:Y131" si="33">IF(U$8=$F122,$G122,0)</f>
        <v>0</v>
      </c>
      <c r="V122" s="560">
        <f t="shared" si="33"/>
        <v>0</v>
      </c>
      <c r="W122" s="560">
        <f t="shared" si="33"/>
        <v>0</v>
      </c>
      <c r="X122" s="560">
        <f t="shared" si="33"/>
        <v>0</v>
      </c>
      <c r="Y122" s="560">
        <f t="shared" si="33"/>
        <v>0</v>
      </c>
      <c r="Z122" s="131"/>
      <c r="AA122" s="104"/>
    </row>
    <row r="123" spans="2:27" x14ac:dyDescent="0.2">
      <c r="B123" s="22"/>
      <c r="C123" s="50"/>
      <c r="D123" s="396"/>
      <c r="E123" s="396"/>
      <c r="F123" s="63"/>
      <c r="G123" s="64"/>
      <c r="H123" s="63"/>
      <c r="I123" s="337"/>
      <c r="J123" s="54">
        <f t="shared" si="27"/>
        <v>0</v>
      </c>
      <c r="K123" s="558">
        <f t="shared" si="20"/>
        <v>0</v>
      </c>
      <c r="L123" s="559" t="str">
        <f t="shared" si="28"/>
        <v>-</v>
      </c>
      <c r="M123" s="560">
        <f t="shared" si="22"/>
        <v>0</v>
      </c>
      <c r="N123" s="337"/>
      <c r="O123" s="560">
        <f t="shared" si="32"/>
        <v>0</v>
      </c>
      <c r="P123" s="560">
        <f t="shared" si="32"/>
        <v>0</v>
      </c>
      <c r="Q123" s="560">
        <f t="shared" si="32"/>
        <v>0</v>
      </c>
      <c r="R123" s="560">
        <f t="shared" si="32"/>
        <v>0</v>
      </c>
      <c r="S123" s="560">
        <f t="shared" si="32"/>
        <v>0</v>
      </c>
      <c r="T123" s="337"/>
      <c r="U123" s="560">
        <f t="shared" si="33"/>
        <v>0</v>
      </c>
      <c r="V123" s="560">
        <f t="shared" si="33"/>
        <v>0</v>
      </c>
      <c r="W123" s="560">
        <f t="shared" si="33"/>
        <v>0</v>
      </c>
      <c r="X123" s="560">
        <f t="shared" si="33"/>
        <v>0</v>
      </c>
      <c r="Y123" s="560">
        <f t="shared" si="33"/>
        <v>0</v>
      </c>
      <c r="Z123" s="131"/>
      <c r="AA123" s="104"/>
    </row>
    <row r="124" spans="2:27" x14ac:dyDescent="0.2">
      <c r="B124" s="22"/>
      <c r="C124" s="50"/>
      <c r="D124" s="396"/>
      <c r="E124" s="396"/>
      <c r="F124" s="63"/>
      <c r="G124" s="64"/>
      <c r="H124" s="63"/>
      <c r="I124" s="337"/>
      <c r="J124" s="54">
        <f t="shared" si="27"/>
        <v>0</v>
      </c>
      <c r="K124" s="558">
        <f t="shared" si="20"/>
        <v>0</v>
      </c>
      <c r="L124" s="559" t="str">
        <f t="shared" si="28"/>
        <v>-</v>
      </c>
      <c r="M124" s="560">
        <f t="shared" si="22"/>
        <v>0</v>
      </c>
      <c r="N124" s="337"/>
      <c r="O124" s="560">
        <f t="shared" ref="O124:S133" si="34">(IF(O$8&lt;$F124,0,IF($L124&lt;=O$8-1,0,$K124)))</f>
        <v>0</v>
      </c>
      <c r="P124" s="560">
        <f t="shared" si="34"/>
        <v>0</v>
      </c>
      <c r="Q124" s="560">
        <f t="shared" si="34"/>
        <v>0</v>
      </c>
      <c r="R124" s="560">
        <f t="shared" si="34"/>
        <v>0</v>
      </c>
      <c r="S124" s="560">
        <f t="shared" si="34"/>
        <v>0</v>
      </c>
      <c r="T124" s="337"/>
      <c r="U124" s="560">
        <f t="shared" si="33"/>
        <v>0</v>
      </c>
      <c r="V124" s="560">
        <f t="shared" si="33"/>
        <v>0</v>
      </c>
      <c r="W124" s="560">
        <f t="shared" si="33"/>
        <v>0</v>
      </c>
      <c r="X124" s="560">
        <f t="shared" si="33"/>
        <v>0</v>
      </c>
      <c r="Y124" s="560">
        <f t="shared" si="33"/>
        <v>0</v>
      </c>
      <c r="Z124" s="131"/>
      <c r="AA124" s="104"/>
    </row>
    <row r="125" spans="2:27" x14ac:dyDescent="0.2">
      <c r="B125" s="22"/>
      <c r="C125" s="50"/>
      <c r="D125" s="396"/>
      <c r="E125" s="396"/>
      <c r="F125" s="63"/>
      <c r="G125" s="64"/>
      <c r="H125" s="63"/>
      <c r="I125" s="337"/>
      <c r="J125" s="54">
        <f t="shared" si="27"/>
        <v>0</v>
      </c>
      <c r="K125" s="558">
        <f t="shared" si="20"/>
        <v>0</v>
      </c>
      <c r="L125" s="559" t="str">
        <f t="shared" si="28"/>
        <v>-</v>
      </c>
      <c r="M125" s="560">
        <f t="shared" si="22"/>
        <v>0</v>
      </c>
      <c r="N125" s="337"/>
      <c r="O125" s="560">
        <f t="shared" si="34"/>
        <v>0</v>
      </c>
      <c r="P125" s="560">
        <f t="shared" si="34"/>
        <v>0</v>
      </c>
      <c r="Q125" s="560">
        <f t="shared" si="34"/>
        <v>0</v>
      </c>
      <c r="R125" s="560">
        <f t="shared" si="34"/>
        <v>0</v>
      </c>
      <c r="S125" s="560">
        <f t="shared" si="34"/>
        <v>0</v>
      </c>
      <c r="T125" s="337"/>
      <c r="U125" s="560">
        <f t="shared" si="33"/>
        <v>0</v>
      </c>
      <c r="V125" s="560">
        <f t="shared" si="33"/>
        <v>0</v>
      </c>
      <c r="W125" s="560">
        <f t="shared" si="33"/>
        <v>0</v>
      </c>
      <c r="X125" s="560">
        <f t="shared" si="33"/>
        <v>0</v>
      </c>
      <c r="Y125" s="560">
        <f t="shared" si="33"/>
        <v>0</v>
      </c>
      <c r="Z125" s="131"/>
      <c r="AA125" s="104"/>
    </row>
    <row r="126" spans="2:27" x14ac:dyDescent="0.2">
      <c r="B126" s="22"/>
      <c r="C126" s="50"/>
      <c r="D126" s="396"/>
      <c r="E126" s="396"/>
      <c r="F126" s="63"/>
      <c r="G126" s="64"/>
      <c r="H126" s="63"/>
      <c r="I126" s="337"/>
      <c r="J126" s="54">
        <f t="shared" si="27"/>
        <v>0</v>
      </c>
      <c r="K126" s="558">
        <f t="shared" si="20"/>
        <v>0</v>
      </c>
      <c r="L126" s="559" t="str">
        <f t="shared" si="28"/>
        <v>-</v>
      </c>
      <c r="M126" s="560">
        <f t="shared" si="22"/>
        <v>0</v>
      </c>
      <c r="N126" s="337"/>
      <c r="O126" s="560">
        <f t="shared" si="34"/>
        <v>0</v>
      </c>
      <c r="P126" s="560">
        <f t="shared" si="34"/>
        <v>0</v>
      </c>
      <c r="Q126" s="560">
        <f t="shared" si="34"/>
        <v>0</v>
      </c>
      <c r="R126" s="560">
        <f t="shared" si="34"/>
        <v>0</v>
      </c>
      <c r="S126" s="560">
        <f t="shared" si="34"/>
        <v>0</v>
      </c>
      <c r="T126" s="337"/>
      <c r="U126" s="560">
        <f t="shared" si="33"/>
        <v>0</v>
      </c>
      <c r="V126" s="560">
        <f t="shared" si="33"/>
        <v>0</v>
      </c>
      <c r="W126" s="560">
        <f t="shared" si="33"/>
        <v>0</v>
      </c>
      <c r="X126" s="560">
        <f t="shared" si="33"/>
        <v>0</v>
      </c>
      <c r="Y126" s="560">
        <f t="shared" si="33"/>
        <v>0</v>
      </c>
      <c r="Z126" s="131"/>
      <c r="AA126" s="104"/>
    </row>
    <row r="127" spans="2:27" x14ac:dyDescent="0.2">
      <c r="B127" s="22"/>
      <c r="C127" s="50"/>
      <c r="D127" s="396"/>
      <c r="E127" s="396"/>
      <c r="F127" s="63"/>
      <c r="G127" s="64"/>
      <c r="H127" s="63"/>
      <c r="I127" s="337"/>
      <c r="J127" s="54">
        <f t="shared" si="27"/>
        <v>0</v>
      </c>
      <c r="K127" s="558">
        <f t="shared" si="20"/>
        <v>0</v>
      </c>
      <c r="L127" s="559" t="str">
        <f t="shared" si="28"/>
        <v>-</v>
      </c>
      <c r="M127" s="560">
        <f t="shared" si="22"/>
        <v>0</v>
      </c>
      <c r="N127" s="337"/>
      <c r="O127" s="560">
        <f t="shared" si="34"/>
        <v>0</v>
      </c>
      <c r="P127" s="560">
        <f t="shared" si="34"/>
        <v>0</v>
      </c>
      <c r="Q127" s="560">
        <f t="shared" si="34"/>
        <v>0</v>
      </c>
      <c r="R127" s="560">
        <f t="shared" si="34"/>
        <v>0</v>
      </c>
      <c r="S127" s="560">
        <f t="shared" si="34"/>
        <v>0</v>
      </c>
      <c r="T127" s="337"/>
      <c r="U127" s="560">
        <f t="shared" si="33"/>
        <v>0</v>
      </c>
      <c r="V127" s="560">
        <f t="shared" si="33"/>
        <v>0</v>
      </c>
      <c r="W127" s="560">
        <f t="shared" si="33"/>
        <v>0</v>
      </c>
      <c r="X127" s="560">
        <f t="shared" si="33"/>
        <v>0</v>
      </c>
      <c r="Y127" s="560">
        <f t="shared" si="33"/>
        <v>0</v>
      </c>
      <c r="Z127" s="131"/>
      <c r="AA127" s="104"/>
    </row>
    <row r="128" spans="2:27" x14ac:dyDescent="0.2">
      <c r="B128" s="22"/>
      <c r="C128" s="50"/>
      <c r="D128" s="396"/>
      <c r="E128" s="396"/>
      <c r="F128" s="63"/>
      <c r="G128" s="64"/>
      <c r="H128" s="63"/>
      <c r="I128" s="337"/>
      <c r="J128" s="54">
        <f t="shared" si="27"/>
        <v>0</v>
      </c>
      <c r="K128" s="558">
        <f t="shared" si="20"/>
        <v>0</v>
      </c>
      <c r="L128" s="559" t="str">
        <f t="shared" si="28"/>
        <v>-</v>
      </c>
      <c r="M128" s="560">
        <f t="shared" si="22"/>
        <v>0</v>
      </c>
      <c r="N128" s="337"/>
      <c r="O128" s="560">
        <f t="shared" si="34"/>
        <v>0</v>
      </c>
      <c r="P128" s="560">
        <f t="shared" si="34"/>
        <v>0</v>
      </c>
      <c r="Q128" s="560">
        <f t="shared" si="34"/>
        <v>0</v>
      </c>
      <c r="R128" s="560">
        <f t="shared" si="34"/>
        <v>0</v>
      </c>
      <c r="S128" s="560">
        <f t="shared" si="34"/>
        <v>0</v>
      </c>
      <c r="T128" s="337"/>
      <c r="U128" s="560">
        <f t="shared" si="33"/>
        <v>0</v>
      </c>
      <c r="V128" s="560">
        <f t="shared" si="33"/>
        <v>0</v>
      </c>
      <c r="W128" s="560">
        <f t="shared" si="33"/>
        <v>0</v>
      </c>
      <c r="X128" s="560">
        <f t="shared" si="33"/>
        <v>0</v>
      </c>
      <c r="Y128" s="560">
        <f t="shared" si="33"/>
        <v>0</v>
      </c>
      <c r="Z128" s="131"/>
      <c r="AA128" s="104"/>
    </row>
    <row r="129" spans="2:27" x14ac:dyDescent="0.2">
      <c r="B129" s="22"/>
      <c r="C129" s="50"/>
      <c r="D129" s="396"/>
      <c r="E129" s="396"/>
      <c r="F129" s="63"/>
      <c r="G129" s="64"/>
      <c r="H129" s="63"/>
      <c r="I129" s="337"/>
      <c r="J129" s="54">
        <f t="shared" si="27"/>
        <v>0</v>
      </c>
      <c r="K129" s="558">
        <f t="shared" si="20"/>
        <v>0</v>
      </c>
      <c r="L129" s="559" t="str">
        <f t="shared" si="28"/>
        <v>-</v>
      </c>
      <c r="M129" s="560">
        <f t="shared" si="22"/>
        <v>0</v>
      </c>
      <c r="N129" s="337"/>
      <c r="O129" s="560">
        <f t="shared" si="34"/>
        <v>0</v>
      </c>
      <c r="P129" s="560">
        <f t="shared" si="34"/>
        <v>0</v>
      </c>
      <c r="Q129" s="560">
        <f t="shared" si="34"/>
        <v>0</v>
      </c>
      <c r="R129" s="560">
        <f t="shared" si="34"/>
        <v>0</v>
      </c>
      <c r="S129" s="560">
        <f t="shared" si="34"/>
        <v>0</v>
      </c>
      <c r="T129" s="337"/>
      <c r="U129" s="560">
        <f t="shared" si="33"/>
        <v>0</v>
      </c>
      <c r="V129" s="560">
        <f t="shared" si="33"/>
        <v>0</v>
      </c>
      <c r="W129" s="560">
        <f t="shared" si="33"/>
        <v>0</v>
      </c>
      <c r="X129" s="560">
        <f t="shared" si="33"/>
        <v>0</v>
      </c>
      <c r="Y129" s="560">
        <f t="shared" si="33"/>
        <v>0</v>
      </c>
      <c r="Z129" s="131"/>
      <c r="AA129" s="104"/>
    </row>
    <row r="130" spans="2:27" x14ac:dyDescent="0.2">
      <c r="B130" s="22"/>
      <c r="C130" s="50"/>
      <c r="D130" s="396"/>
      <c r="E130" s="396"/>
      <c r="F130" s="63"/>
      <c r="G130" s="64"/>
      <c r="H130" s="63"/>
      <c r="I130" s="337"/>
      <c r="J130" s="54">
        <f t="shared" si="27"/>
        <v>0</v>
      </c>
      <c r="K130" s="558">
        <f t="shared" si="20"/>
        <v>0</v>
      </c>
      <c r="L130" s="559" t="str">
        <f t="shared" si="28"/>
        <v>-</v>
      </c>
      <c r="M130" s="560">
        <f t="shared" si="22"/>
        <v>0</v>
      </c>
      <c r="N130" s="337"/>
      <c r="O130" s="560">
        <f t="shared" si="34"/>
        <v>0</v>
      </c>
      <c r="P130" s="560">
        <f t="shared" si="34"/>
        <v>0</v>
      </c>
      <c r="Q130" s="560">
        <f t="shared" si="34"/>
        <v>0</v>
      </c>
      <c r="R130" s="560">
        <f t="shared" si="34"/>
        <v>0</v>
      </c>
      <c r="S130" s="560">
        <f t="shared" si="34"/>
        <v>0</v>
      </c>
      <c r="T130" s="337"/>
      <c r="U130" s="560">
        <f t="shared" si="33"/>
        <v>0</v>
      </c>
      <c r="V130" s="560">
        <f t="shared" si="33"/>
        <v>0</v>
      </c>
      <c r="W130" s="560">
        <f t="shared" si="33"/>
        <v>0</v>
      </c>
      <c r="X130" s="560">
        <f t="shared" si="33"/>
        <v>0</v>
      </c>
      <c r="Y130" s="560">
        <f t="shared" si="33"/>
        <v>0</v>
      </c>
      <c r="Z130" s="131"/>
      <c r="AA130" s="104"/>
    </row>
    <row r="131" spans="2:27" x14ac:dyDescent="0.2">
      <c r="B131" s="22"/>
      <c r="C131" s="50"/>
      <c r="D131" s="396"/>
      <c r="E131" s="396"/>
      <c r="F131" s="63"/>
      <c r="G131" s="64"/>
      <c r="H131" s="63"/>
      <c r="I131" s="337"/>
      <c r="J131" s="54">
        <f t="shared" si="27"/>
        <v>0</v>
      </c>
      <c r="K131" s="558">
        <f t="shared" si="20"/>
        <v>0</v>
      </c>
      <c r="L131" s="559" t="str">
        <f t="shared" si="28"/>
        <v>-</v>
      </c>
      <c r="M131" s="560">
        <f t="shared" si="22"/>
        <v>0</v>
      </c>
      <c r="N131" s="337"/>
      <c r="O131" s="560">
        <f t="shared" si="34"/>
        <v>0</v>
      </c>
      <c r="P131" s="560">
        <f t="shared" si="34"/>
        <v>0</v>
      </c>
      <c r="Q131" s="560">
        <f t="shared" si="34"/>
        <v>0</v>
      </c>
      <c r="R131" s="560">
        <f t="shared" si="34"/>
        <v>0</v>
      </c>
      <c r="S131" s="560">
        <f t="shared" si="34"/>
        <v>0</v>
      </c>
      <c r="T131" s="337"/>
      <c r="U131" s="560">
        <f t="shared" si="33"/>
        <v>0</v>
      </c>
      <c r="V131" s="560">
        <f t="shared" si="33"/>
        <v>0</v>
      </c>
      <c r="W131" s="560">
        <f t="shared" si="33"/>
        <v>0</v>
      </c>
      <c r="X131" s="560">
        <f t="shared" si="33"/>
        <v>0</v>
      </c>
      <c r="Y131" s="560">
        <f t="shared" si="33"/>
        <v>0</v>
      </c>
      <c r="Z131" s="131"/>
      <c r="AA131" s="104"/>
    </row>
    <row r="132" spans="2:27" x14ac:dyDescent="0.2">
      <c r="B132" s="22"/>
      <c r="C132" s="50"/>
      <c r="D132" s="396"/>
      <c r="E132" s="396"/>
      <c r="F132" s="63"/>
      <c r="G132" s="64"/>
      <c r="H132" s="63"/>
      <c r="I132" s="337"/>
      <c r="J132" s="54">
        <f t="shared" si="27"/>
        <v>0</v>
      </c>
      <c r="K132" s="558">
        <f t="shared" si="20"/>
        <v>0</v>
      </c>
      <c r="L132" s="559" t="str">
        <f t="shared" si="28"/>
        <v>-</v>
      </c>
      <c r="M132" s="560">
        <f t="shared" si="22"/>
        <v>0</v>
      </c>
      <c r="N132" s="337"/>
      <c r="O132" s="560">
        <f t="shared" si="34"/>
        <v>0</v>
      </c>
      <c r="P132" s="560">
        <f t="shared" si="34"/>
        <v>0</v>
      </c>
      <c r="Q132" s="560">
        <f t="shared" si="34"/>
        <v>0</v>
      </c>
      <c r="R132" s="560">
        <f t="shared" si="34"/>
        <v>0</v>
      </c>
      <c r="S132" s="560">
        <f t="shared" si="34"/>
        <v>0</v>
      </c>
      <c r="T132" s="337"/>
      <c r="U132" s="560">
        <f t="shared" ref="U132:Y174" si="35">IF(U$8=$F132,$G132,0)</f>
        <v>0</v>
      </c>
      <c r="V132" s="560">
        <f t="shared" si="35"/>
        <v>0</v>
      </c>
      <c r="W132" s="560">
        <f t="shared" si="35"/>
        <v>0</v>
      </c>
      <c r="X132" s="560">
        <f t="shared" si="35"/>
        <v>0</v>
      </c>
      <c r="Y132" s="560">
        <f t="shared" si="35"/>
        <v>0</v>
      </c>
      <c r="Z132" s="131"/>
      <c r="AA132" s="104"/>
    </row>
    <row r="133" spans="2:27" x14ac:dyDescent="0.2">
      <c r="B133" s="22"/>
      <c r="C133" s="50"/>
      <c r="D133" s="396"/>
      <c r="E133" s="396"/>
      <c r="F133" s="63"/>
      <c r="G133" s="64"/>
      <c r="H133" s="63"/>
      <c r="I133" s="337"/>
      <c r="J133" s="54">
        <f t="shared" si="27"/>
        <v>0</v>
      </c>
      <c r="K133" s="558">
        <f t="shared" si="20"/>
        <v>0</v>
      </c>
      <c r="L133" s="559" t="str">
        <f t="shared" si="28"/>
        <v>-</v>
      </c>
      <c r="M133" s="560">
        <f t="shared" si="22"/>
        <v>0</v>
      </c>
      <c r="N133" s="337"/>
      <c r="O133" s="560">
        <f t="shared" si="34"/>
        <v>0</v>
      </c>
      <c r="P133" s="560">
        <f t="shared" si="34"/>
        <v>0</v>
      </c>
      <c r="Q133" s="560">
        <f t="shared" si="34"/>
        <v>0</v>
      </c>
      <c r="R133" s="560">
        <f t="shared" si="34"/>
        <v>0</v>
      </c>
      <c r="S133" s="560">
        <f t="shared" si="34"/>
        <v>0</v>
      </c>
      <c r="T133" s="337"/>
      <c r="U133" s="560">
        <f t="shared" si="35"/>
        <v>0</v>
      </c>
      <c r="V133" s="560">
        <f t="shared" si="35"/>
        <v>0</v>
      </c>
      <c r="W133" s="560">
        <f t="shared" si="35"/>
        <v>0</v>
      </c>
      <c r="X133" s="560">
        <f t="shared" si="35"/>
        <v>0</v>
      </c>
      <c r="Y133" s="560">
        <f t="shared" si="35"/>
        <v>0</v>
      </c>
      <c r="Z133" s="131"/>
      <c r="AA133" s="104"/>
    </row>
    <row r="134" spans="2:27" x14ac:dyDescent="0.2">
      <c r="B134" s="22"/>
      <c r="C134" s="50"/>
      <c r="D134" s="396"/>
      <c r="E134" s="396"/>
      <c r="F134" s="63"/>
      <c r="G134" s="64"/>
      <c r="H134" s="63"/>
      <c r="I134" s="337"/>
      <c r="J134" s="54">
        <f t="shared" si="27"/>
        <v>0</v>
      </c>
      <c r="K134" s="558">
        <f t="shared" si="20"/>
        <v>0</v>
      </c>
      <c r="L134" s="559" t="str">
        <f t="shared" si="28"/>
        <v>-</v>
      </c>
      <c r="M134" s="560">
        <f t="shared" si="22"/>
        <v>0</v>
      </c>
      <c r="N134" s="337"/>
      <c r="O134" s="560">
        <f t="shared" ref="O134:S172" si="36">(IF(O$8&lt;$F134,0,IF($L134&lt;=O$8-1,0,$K134)))</f>
        <v>0</v>
      </c>
      <c r="P134" s="560">
        <f t="shared" si="36"/>
        <v>0</v>
      </c>
      <c r="Q134" s="560">
        <f t="shared" si="36"/>
        <v>0</v>
      </c>
      <c r="R134" s="560">
        <f t="shared" si="36"/>
        <v>0</v>
      </c>
      <c r="S134" s="560">
        <f t="shared" si="36"/>
        <v>0</v>
      </c>
      <c r="T134" s="337"/>
      <c r="U134" s="560">
        <f t="shared" si="35"/>
        <v>0</v>
      </c>
      <c r="V134" s="560">
        <f t="shared" si="35"/>
        <v>0</v>
      </c>
      <c r="W134" s="560">
        <f t="shared" si="35"/>
        <v>0</v>
      </c>
      <c r="X134" s="560">
        <f t="shared" si="35"/>
        <v>0</v>
      </c>
      <c r="Y134" s="560">
        <f t="shared" si="35"/>
        <v>0</v>
      </c>
      <c r="Z134" s="131"/>
      <c r="AA134" s="104"/>
    </row>
    <row r="135" spans="2:27" x14ac:dyDescent="0.2">
      <c r="B135" s="22"/>
      <c r="C135" s="50"/>
      <c r="D135" s="396"/>
      <c r="E135" s="396"/>
      <c r="F135" s="63"/>
      <c r="G135" s="64"/>
      <c r="H135" s="63"/>
      <c r="I135" s="337"/>
      <c r="J135" s="54">
        <f t="shared" si="27"/>
        <v>0</v>
      </c>
      <c r="K135" s="558">
        <f t="shared" si="20"/>
        <v>0</v>
      </c>
      <c r="L135" s="559" t="str">
        <f t="shared" si="28"/>
        <v>-</v>
      </c>
      <c r="M135" s="560">
        <f t="shared" si="22"/>
        <v>0</v>
      </c>
      <c r="N135" s="337"/>
      <c r="O135" s="560">
        <f t="shared" si="36"/>
        <v>0</v>
      </c>
      <c r="P135" s="560">
        <f t="shared" si="36"/>
        <v>0</v>
      </c>
      <c r="Q135" s="560">
        <f t="shared" si="36"/>
        <v>0</v>
      </c>
      <c r="R135" s="560">
        <f t="shared" si="36"/>
        <v>0</v>
      </c>
      <c r="S135" s="560">
        <f t="shared" si="36"/>
        <v>0</v>
      </c>
      <c r="T135" s="337"/>
      <c r="U135" s="560">
        <f t="shared" si="35"/>
        <v>0</v>
      </c>
      <c r="V135" s="560">
        <f t="shared" si="35"/>
        <v>0</v>
      </c>
      <c r="W135" s="560">
        <f t="shared" si="35"/>
        <v>0</v>
      </c>
      <c r="X135" s="560">
        <f t="shared" si="35"/>
        <v>0</v>
      </c>
      <c r="Y135" s="560">
        <f t="shared" si="35"/>
        <v>0</v>
      </c>
      <c r="Z135" s="131"/>
      <c r="AA135" s="104"/>
    </row>
    <row r="136" spans="2:27" x14ac:dyDescent="0.2">
      <c r="B136" s="22"/>
      <c r="C136" s="50"/>
      <c r="D136" s="396"/>
      <c r="E136" s="396"/>
      <c r="F136" s="63"/>
      <c r="G136" s="64"/>
      <c r="H136" s="63"/>
      <c r="I136" s="337"/>
      <c r="J136" s="54">
        <f t="shared" si="27"/>
        <v>0</v>
      </c>
      <c r="K136" s="558">
        <f t="shared" si="20"/>
        <v>0</v>
      </c>
      <c r="L136" s="559" t="str">
        <f t="shared" si="28"/>
        <v>-</v>
      </c>
      <c r="M136" s="560">
        <f t="shared" si="22"/>
        <v>0</v>
      </c>
      <c r="N136" s="337"/>
      <c r="O136" s="560">
        <f t="shared" si="36"/>
        <v>0</v>
      </c>
      <c r="P136" s="560">
        <f t="shared" si="36"/>
        <v>0</v>
      </c>
      <c r="Q136" s="560">
        <f t="shared" si="36"/>
        <v>0</v>
      </c>
      <c r="R136" s="560">
        <f t="shared" si="36"/>
        <v>0</v>
      </c>
      <c r="S136" s="560">
        <f t="shared" si="36"/>
        <v>0</v>
      </c>
      <c r="T136" s="337"/>
      <c r="U136" s="560">
        <f t="shared" si="35"/>
        <v>0</v>
      </c>
      <c r="V136" s="560">
        <f t="shared" si="35"/>
        <v>0</v>
      </c>
      <c r="W136" s="560">
        <f t="shared" si="35"/>
        <v>0</v>
      </c>
      <c r="X136" s="560">
        <f t="shared" si="35"/>
        <v>0</v>
      </c>
      <c r="Y136" s="560">
        <f t="shared" si="35"/>
        <v>0</v>
      </c>
      <c r="Z136" s="131"/>
      <c r="AA136" s="104"/>
    </row>
    <row r="137" spans="2:27" x14ac:dyDescent="0.2">
      <c r="B137" s="22"/>
      <c r="C137" s="50"/>
      <c r="D137" s="396"/>
      <c r="E137" s="396"/>
      <c r="F137" s="63"/>
      <c r="G137" s="64"/>
      <c r="H137" s="63"/>
      <c r="I137" s="337"/>
      <c r="J137" s="54">
        <f t="shared" ref="J137:J170" si="37">IF(H137="geen",9999999999,H137)</f>
        <v>0</v>
      </c>
      <c r="K137" s="558">
        <f t="shared" si="20"/>
        <v>0</v>
      </c>
      <c r="L137" s="559" t="str">
        <f t="shared" ref="L137:L170" si="38">IF(J137=0,"-",(IF(J137&gt;3000,"-",F137+J137-1)))</f>
        <v>-</v>
      </c>
      <c r="M137" s="560">
        <f t="shared" si="22"/>
        <v>0</v>
      </c>
      <c r="N137" s="337"/>
      <c r="O137" s="560">
        <f t="shared" si="36"/>
        <v>0</v>
      </c>
      <c r="P137" s="560">
        <f t="shared" si="36"/>
        <v>0</v>
      </c>
      <c r="Q137" s="560">
        <f t="shared" si="36"/>
        <v>0</v>
      </c>
      <c r="R137" s="560">
        <f t="shared" si="36"/>
        <v>0</v>
      </c>
      <c r="S137" s="560">
        <f t="shared" si="36"/>
        <v>0</v>
      </c>
      <c r="T137" s="337"/>
      <c r="U137" s="560">
        <f t="shared" si="35"/>
        <v>0</v>
      </c>
      <c r="V137" s="560">
        <f t="shared" si="35"/>
        <v>0</v>
      </c>
      <c r="W137" s="560">
        <f t="shared" si="35"/>
        <v>0</v>
      </c>
      <c r="X137" s="560">
        <f t="shared" si="35"/>
        <v>0</v>
      </c>
      <c r="Y137" s="560">
        <f t="shared" si="35"/>
        <v>0</v>
      </c>
      <c r="Z137" s="131"/>
      <c r="AA137" s="104"/>
    </row>
    <row r="138" spans="2:27" x14ac:dyDescent="0.2">
      <c r="B138" s="22"/>
      <c r="C138" s="50"/>
      <c r="D138" s="396"/>
      <c r="E138" s="396"/>
      <c r="F138" s="63"/>
      <c r="G138" s="64"/>
      <c r="H138" s="63"/>
      <c r="I138" s="337"/>
      <c r="J138" s="54">
        <f t="shared" si="37"/>
        <v>0</v>
      </c>
      <c r="K138" s="558">
        <f t="shared" si="20"/>
        <v>0</v>
      </c>
      <c r="L138" s="559" t="str">
        <f t="shared" si="38"/>
        <v>-</v>
      </c>
      <c r="M138" s="560">
        <f t="shared" si="22"/>
        <v>0</v>
      </c>
      <c r="N138" s="337"/>
      <c r="O138" s="560">
        <f t="shared" si="36"/>
        <v>0</v>
      </c>
      <c r="P138" s="560">
        <f t="shared" si="36"/>
        <v>0</v>
      </c>
      <c r="Q138" s="560">
        <f t="shared" si="36"/>
        <v>0</v>
      </c>
      <c r="R138" s="560">
        <f t="shared" si="36"/>
        <v>0</v>
      </c>
      <c r="S138" s="560">
        <f t="shared" si="36"/>
        <v>0</v>
      </c>
      <c r="T138" s="337"/>
      <c r="U138" s="560">
        <f t="shared" si="35"/>
        <v>0</v>
      </c>
      <c r="V138" s="560">
        <f t="shared" si="35"/>
        <v>0</v>
      </c>
      <c r="W138" s="560">
        <f t="shared" si="35"/>
        <v>0</v>
      </c>
      <c r="X138" s="560">
        <f t="shared" si="35"/>
        <v>0</v>
      </c>
      <c r="Y138" s="560">
        <f t="shared" si="35"/>
        <v>0</v>
      </c>
      <c r="Z138" s="131"/>
      <c r="AA138" s="104"/>
    </row>
    <row r="139" spans="2:27" x14ac:dyDescent="0.2">
      <c r="B139" s="22"/>
      <c r="C139" s="50"/>
      <c r="D139" s="396"/>
      <c r="E139" s="396"/>
      <c r="F139" s="63"/>
      <c r="G139" s="64"/>
      <c r="H139" s="63"/>
      <c r="I139" s="337"/>
      <c r="J139" s="54">
        <f t="shared" si="37"/>
        <v>0</v>
      </c>
      <c r="K139" s="558">
        <f t="shared" si="20"/>
        <v>0</v>
      </c>
      <c r="L139" s="559" t="str">
        <f t="shared" si="38"/>
        <v>-</v>
      </c>
      <c r="M139" s="560">
        <f t="shared" si="22"/>
        <v>0</v>
      </c>
      <c r="N139" s="337"/>
      <c r="O139" s="560">
        <f t="shared" si="36"/>
        <v>0</v>
      </c>
      <c r="P139" s="560">
        <f t="shared" si="36"/>
        <v>0</v>
      </c>
      <c r="Q139" s="560">
        <f t="shared" si="36"/>
        <v>0</v>
      </c>
      <c r="R139" s="560">
        <f t="shared" si="36"/>
        <v>0</v>
      </c>
      <c r="S139" s="560">
        <f t="shared" si="36"/>
        <v>0</v>
      </c>
      <c r="T139" s="337"/>
      <c r="U139" s="560">
        <f t="shared" si="35"/>
        <v>0</v>
      </c>
      <c r="V139" s="560">
        <f t="shared" si="35"/>
        <v>0</v>
      </c>
      <c r="W139" s="560">
        <f t="shared" si="35"/>
        <v>0</v>
      </c>
      <c r="X139" s="560">
        <f t="shared" si="35"/>
        <v>0</v>
      </c>
      <c r="Y139" s="560">
        <f t="shared" si="35"/>
        <v>0</v>
      </c>
      <c r="Z139" s="131"/>
      <c r="AA139" s="104"/>
    </row>
    <row r="140" spans="2:27" x14ac:dyDescent="0.2">
      <c r="B140" s="22"/>
      <c r="C140" s="50"/>
      <c r="D140" s="396"/>
      <c r="E140" s="396"/>
      <c r="F140" s="63"/>
      <c r="G140" s="64"/>
      <c r="H140" s="63"/>
      <c r="I140" s="337"/>
      <c r="J140" s="54">
        <f t="shared" si="37"/>
        <v>0</v>
      </c>
      <c r="K140" s="558">
        <f t="shared" si="20"/>
        <v>0</v>
      </c>
      <c r="L140" s="559" t="str">
        <f t="shared" si="38"/>
        <v>-</v>
      </c>
      <c r="M140" s="560">
        <f t="shared" si="22"/>
        <v>0</v>
      </c>
      <c r="N140" s="337"/>
      <c r="O140" s="560">
        <f t="shared" si="36"/>
        <v>0</v>
      </c>
      <c r="P140" s="560">
        <f t="shared" si="36"/>
        <v>0</v>
      </c>
      <c r="Q140" s="560">
        <f t="shared" si="36"/>
        <v>0</v>
      </c>
      <c r="R140" s="560">
        <f t="shared" si="36"/>
        <v>0</v>
      </c>
      <c r="S140" s="560">
        <f t="shared" si="36"/>
        <v>0</v>
      </c>
      <c r="T140" s="337"/>
      <c r="U140" s="560">
        <f t="shared" si="35"/>
        <v>0</v>
      </c>
      <c r="V140" s="560">
        <f t="shared" si="35"/>
        <v>0</v>
      </c>
      <c r="W140" s="560">
        <f t="shared" si="35"/>
        <v>0</v>
      </c>
      <c r="X140" s="560">
        <f t="shared" si="35"/>
        <v>0</v>
      </c>
      <c r="Y140" s="560">
        <f t="shared" si="35"/>
        <v>0</v>
      </c>
      <c r="Z140" s="131"/>
      <c r="AA140" s="104"/>
    </row>
    <row r="141" spans="2:27" x14ac:dyDescent="0.2">
      <c r="B141" s="22"/>
      <c r="C141" s="50"/>
      <c r="D141" s="396"/>
      <c r="E141" s="396"/>
      <c r="F141" s="63"/>
      <c r="G141" s="64"/>
      <c r="H141" s="63"/>
      <c r="I141" s="337"/>
      <c r="J141" s="54">
        <f t="shared" si="37"/>
        <v>0</v>
      </c>
      <c r="K141" s="558">
        <f t="shared" si="20"/>
        <v>0</v>
      </c>
      <c r="L141" s="559" t="str">
        <f t="shared" si="38"/>
        <v>-</v>
      </c>
      <c r="M141" s="560">
        <f t="shared" si="22"/>
        <v>0</v>
      </c>
      <c r="N141" s="337"/>
      <c r="O141" s="560">
        <f t="shared" si="36"/>
        <v>0</v>
      </c>
      <c r="P141" s="560">
        <f t="shared" si="36"/>
        <v>0</v>
      </c>
      <c r="Q141" s="560">
        <f t="shared" si="36"/>
        <v>0</v>
      </c>
      <c r="R141" s="560">
        <f t="shared" si="36"/>
        <v>0</v>
      </c>
      <c r="S141" s="560">
        <f t="shared" si="36"/>
        <v>0</v>
      </c>
      <c r="T141" s="337"/>
      <c r="U141" s="560">
        <f t="shared" si="35"/>
        <v>0</v>
      </c>
      <c r="V141" s="560">
        <f t="shared" si="35"/>
        <v>0</v>
      </c>
      <c r="W141" s="560">
        <f t="shared" si="35"/>
        <v>0</v>
      </c>
      <c r="X141" s="560">
        <f t="shared" si="35"/>
        <v>0</v>
      </c>
      <c r="Y141" s="560">
        <f t="shared" si="35"/>
        <v>0</v>
      </c>
      <c r="Z141" s="131"/>
      <c r="AA141" s="104"/>
    </row>
    <row r="142" spans="2:27" x14ac:dyDescent="0.2">
      <c r="B142" s="22"/>
      <c r="C142" s="50"/>
      <c r="D142" s="396"/>
      <c r="E142" s="396"/>
      <c r="F142" s="63"/>
      <c r="G142" s="64"/>
      <c r="H142" s="63"/>
      <c r="I142" s="337"/>
      <c r="J142" s="54">
        <f t="shared" si="37"/>
        <v>0</v>
      </c>
      <c r="K142" s="558">
        <f t="shared" ref="K142:K170" si="39">IF(G142=0,0,(G142/J142))</f>
        <v>0</v>
      </c>
      <c r="L142" s="559" t="str">
        <f t="shared" si="38"/>
        <v>-</v>
      </c>
      <c r="M142" s="560">
        <f t="shared" ref="M142:M170" si="40">IF(H142="geen",IF(F142&lt;$O$8,G142,0),IF(F142&gt;=$O$8,0,IF((G142-($O$8-F142)*K142)&lt;0,0,G142-($O$8-F142)*K142)))</f>
        <v>0</v>
      </c>
      <c r="N142" s="337"/>
      <c r="O142" s="560">
        <f t="shared" si="36"/>
        <v>0</v>
      </c>
      <c r="P142" s="560">
        <f t="shared" si="36"/>
        <v>0</v>
      </c>
      <c r="Q142" s="560">
        <f t="shared" si="36"/>
        <v>0</v>
      </c>
      <c r="R142" s="560">
        <f t="shared" si="36"/>
        <v>0</v>
      </c>
      <c r="S142" s="560">
        <f t="shared" si="36"/>
        <v>0</v>
      </c>
      <c r="T142" s="337"/>
      <c r="U142" s="560">
        <f t="shared" si="35"/>
        <v>0</v>
      </c>
      <c r="V142" s="560">
        <f t="shared" si="35"/>
        <v>0</v>
      </c>
      <c r="W142" s="560">
        <f t="shared" si="35"/>
        <v>0</v>
      </c>
      <c r="X142" s="560">
        <f t="shared" si="35"/>
        <v>0</v>
      </c>
      <c r="Y142" s="560">
        <f t="shared" si="35"/>
        <v>0</v>
      </c>
      <c r="Z142" s="131"/>
      <c r="AA142" s="104"/>
    </row>
    <row r="143" spans="2:27" x14ac:dyDescent="0.2">
      <c r="B143" s="22"/>
      <c r="C143" s="50"/>
      <c r="D143" s="396"/>
      <c r="E143" s="396"/>
      <c r="F143" s="63"/>
      <c r="G143" s="64"/>
      <c r="H143" s="63"/>
      <c r="I143" s="337"/>
      <c r="J143" s="54">
        <f t="shared" si="37"/>
        <v>0</v>
      </c>
      <c r="K143" s="558">
        <f t="shared" si="39"/>
        <v>0</v>
      </c>
      <c r="L143" s="559" t="str">
        <f t="shared" si="38"/>
        <v>-</v>
      </c>
      <c r="M143" s="560">
        <f t="shared" si="40"/>
        <v>0</v>
      </c>
      <c r="N143" s="337"/>
      <c r="O143" s="560">
        <f t="shared" si="36"/>
        <v>0</v>
      </c>
      <c r="P143" s="560">
        <f t="shared" si="36"/>
        <v>0</v>
      </c>
      <c r="Q143" s="560">
        <f t="shared" si="36"/>
        <v>0</v>
      </c>
      <c r="R143" s="560">
        <f t="shared" si="36"/>
        <v>0</v>
      </c>
      <c r="S143" s="560">
        <f t="shared" si="36"/>
        <v>0</v>
      </c>
      <c r="T143" s="337"/>
      <c r="U143" s="560">
        <f t="shared" si="35"/>
        <v>0</v>
      </c>
      <c r="V143" s="560">
        <f t="shared" si="35"/>
        <v>0</v>
      </c>
      <c r="W143" s="560">
        <f t="shared" si="35"/>
        <v>0</v>
      </c>
      <c r="X143" s="560">
        <f t="shared" si="35"/>
        <v>0</v>
      </c>
      <c r="Y143" s="560">
        <f t="shared" si="35"/>
        <v>0</v>
      </c>
      <c r="Z143" s="131"/>
      <c r="AA143" s="104"/>
    </row>
    <row r="144" spans="2:27" x14ac:dyDescent="0.2">
      <c r="B144" s="22"/>
      <c r="C144" s="50"/>
      <c r="D144" s="396"/>
      <c r="E144" s="396"/>
      <c r="F144" s="63"/>
      <c r="G144" s="64"/>
      <c r="H144" s="63"/>
      <c r="I144" s="337"/>
      <c r="J144" s="54">
        <f t="shared" si="37"/>
        <v>0</v>
      </c>
      <c r="K144" s="558">
        <f t="shared" si="39"/>
        <v>0</v>
      </c>
      <c r="L144" s="559" t="str">
        <f t="shared" si="38"/>
        <v>-</v>
      </c>
      <c r="M144" s="560">
        <f t="shared" si="40"/>
        <v>0</v>
      </c>
      <c r="N144" s="337"/>
      <c r="O144" s="560">
        <f t="shared" si="36"/>
        <v>0</v>
      </c>
      <c r="P144" s="560">
        <f t="shared" si="36"/>
        <v>0</v>
      </c>
      <c r="Q144" s="560">
        <f t="shared" si="36"/>
        <v>0</v>
      </c>
      <c r="R144" s="560">
        <f t="shared" si="36"/>
        <v>0</v>
      </c>
      <c r="S144" s="560">
        <f t="shared" si="36"/>
        <v>0</v>
      </c>
      <c r="T144" s="337"/>
      <c r="U144" s="560">
        <f t="shared" si="35"/>
        <v>0</v>
      </c>
      <c r="V144" s="560">
        <f t="shared" si="35"/>
        <v>0</v>
      </c>
      <c r="W144" s="560">
        <f t="shared" si="35"/>
        <v>0</v>
      </c>
      <c r="X144" s="560">
        <f t="shared" si="35"/>
        <v>0</v>
      </c>
      <c r="Y144" s="560">
        <f t="shared" si="35"/>
        <v>0</v>
      </c>
      <c r="Z144" s="131"/>
      <c r="AA144" s="104"/>
    </row>
    <row r="145" spans="2:27" x14ac:dyDescent="0.2">
      <c r="B145" s="22"/>
      <c r="C145" s="50"/>
      <c r="D145" s="396"/>
      <c r="E145" s="396"/>
      <c r="F145" s="63"/>
      <c r="G145" s="64"/>
      <c r="H145" s="63"/>
      <c r="I145" s="337"/>
      <c r="J145" s="54">
        <f t="shared" si="37"/>
        <v>0</v>
      </c>
      <c r="K145" s="558">
        <f t="shared" si="39"/>
        <v>0</v>
      </c>
      <c r="L145" s="559" t="str">
        <f t="shared" si="38"/>
        <v>-</v>
      </c>
      <c r="M145" s="560">
        <f t="shared" si="40"/>
        <v>0</v>
      </c>
      <c r="N145" s="337"/>
      <c r="O145" s="560">
        <f t="shared" si="36"/>
        <v>0</v>
      </c>
      <c r="P145" s="560">
        <f t="shared" si="36"/>
        <v>0</v>
      </c>
      <c r="Q145" s="560">
        <f t="shared" si="36"/>
        <v>0</v>
      </c>
      <c r="R145" s="560">
        <f t="shared" si="36"/>
        <v>0</v>
      </c>
      <c r="S145" s="560">
        <f t="shared" si="36"/>
        <v>0</v>
      </c>
      <c r="T145" s="337"/>
      <c r="U145" s="560">
        <f t="shared" si="35"/>
        <v>0</v>
      </c>
      <c r="V145" s="560">
        <f t="shared" si="35"/>
        <v>0</v>
      </c>
      <c r="W145" s="560">
        <f t="shared" si="35"/>
        <v>0</v>
      </c>
      <c r="X145" s="560">
        <f t="shared" si="35"/>
        <v>0</v>
      </c>
      <c r="Y145" s="560">
        <f t="shared" si="35"/>
        <v>0</v>
      </c>
      <c r="Z145" s="131"/>
      <c r="AA145" s="104"/>
    </row>
    <row r="146" spans="2:27" x14ac:dyDescent="0.2">
      <c r="B146" s="22"/>
      <c r="C146" s="50"/>
      <c r="D146" s="396"/>
      <c r="E146" s="396"/>
      <c r="F146" s="63"/>
      <c r="G146" s="64"/>
      <c r="H146" s="63"/>
      <c r="I146" s="337"/>
      <c r="J146" s="54">
        <f t="shared" si="37"/>
        <v>0</v>
      </c>
      <c r="K146" s="558">
        <f t="shared" si="39"/>
        <v>0</v>
      </c>
      <c r="L146" s="559" t="str">
        <f t="shared" si="38"/>
        <v>-</v>
      </c>
      <c r="M146" s="560">
        <f t="shared" si="40"/>
        <v>0</v>
      </c>
      <c r="N146" s="337"/>
      <c r="O146" s="560">
        <f t="shared" si="36"/>
        <v>0</v>
      </c>
      <c r="P146" s="560">
        <f t="shared" si="36"/>
        <v>0</v>
      </c>
      <c r="Q146" s="560">
        <f t="shared" si="36"/>
        <v>0</v>
      </c>
      <c r="R146" s="560">
        <f t="shared" si="36"/>
        <v>0</v>
      </c>
      <c r="S146" s="560">
        <f t="shared" si="36"/>
        <v>0</v>
      </c>
      <c r="T146" s="337"/>
      <c r="U146" s="560">
        <f t="shared" si="35"/>
        <v>0</v>
      </c>
      <c r="V146" s="560">
        <f t="shared" si="35"/>
        <v>0</v>
      </c>
      <c r="W146" s="560">
        <f t="shared" si="35"/>
        <v>0</v>
      </c>
      <c r="X146" s="560">
        <f t="shared" si="35"/>
        <v>0</v>
      </c>
      <c r="Y146" s="560">
        <f t="shared" si="35"/>
        <v>0</v>
      </c>
      <c r="Z146" s="131"/>
      <c r="AA146" s="104"/>
    </row>
    <row r="147" spans="2:27" x14ac:dyDescent="0.2">
      <c r="B147" s="22"/>
      <c r="C147" s="50"/>
      <c r="D147" s="396"/>
      <c r="E147" s="396"/>
      <c r="F147" s="63"/>
      <c r="G147" s="64"/>
      <c r="H147" s="63"/>
      <c r="I147" s="337"/>
      <c r="J147" s="54">
        <f t="shared" si="37"/>
        <v>0</v>
      </c>
      <c r="K147" s="558">
        <f t="shared" si="39"/>
        <v>0</v>
      </c>
      <c r="L147" s="559" t="str">
        <f t="shared" si="38"/>
        <v>-</v>
      </c>
      <c r="M147" s="560">
        <f t="shared" si="40"/>
        <v>0</v>
      </c>
      <c r="N147" s="337"/>
      <c r="O147" s="560">
        <f t="shared" si="36"/>
        <v>0</v>
      </c>
      <c r="P147" s="560">
        <f t="shared" si="36"/>
        <v>0</v>
      </c>
      <c r="Q147" s="560">
        <f t="shared" si="36"/>
        <v>0</v>
      </c>
      <c r="R147" s="560">
        <f t="shared" si="36"/>
        <v>0</v>
      </c>
      <c r="S147" s="560">
        <f t="shared" si="36"/>
        <v>0</v>
      </c>
      <c r="T147" s="337"/>
      <c r="U147" s="560">
        <f t="shared" si="35"/>
        <v>0</v>
      </c>
      <c r="V147" s="560">
        <f t="shared" si="35"/>
        <v>0</v>
      </c>
      <c r="W147" s="560">
        <f t="shared" si="35"/>
        <v>0</v>
      </c>
      <c r="X147" s="560">
        <f t="shared" si="35"/>
        <v>0</v>
      </c>
      <c r="Y147" s="560">
        <f t="shared" si="35"/>
        <v>0</v>
      </c>
      <c r="Z147" s="131"/>
      <c r="AA147" s="104"/>
    </row>
    <row r="148" spans="2:27" x14ac:dyDescent="0.2">
      <c r="B148" s="22"/>
      <c r="C148" s="50"/>
      <c r="D148" s="396"/>
      <c r="E148" s="396"/>
      <c r="F148" s="63"/>
      <c r="G148" s="64"/>
      <c r="H148" s="63"/>
      <c r="I148" s="337"/>
      <c r="J148" s="54">
        <f t="shared" si="37"/>
        <v>0</v>
      </c>
      <c r="K148" s="558">
        <f t="shared" si="39"/>
        <v>0</v>
      </c>
      <c r="L148" s="559" t="str">
        <f t="shared" si="38"/>
        <v>-</v>
      </c>
      <c r="M148" s="560">
        <f t="shared" si="40"/>
        <v>0</v>
      </c>
      <c r="N148" s="337"/>
      <c r="O148" s="560">
        <f t="shared" si="36"/>
        <v>0</v>
      </c>
      <c r="P148" s="560">
        <f t="shared" si="36"/>
        <v>0</v>
      </c>
      <c r="Q148" s="560">
        <f t="shared" si="36"/>
        <v>0</v>
      </c>
      <c r="R148" s="560">
        <f t="shared" si="36"/>
        <v>0</v>
      </c>
      <c r="S148" s="560">
        <f t="shared" si="36"/>
        <v>0</v>
      </c>
      <c r="T148" s="337"/>
      <c r="U148" s="560">
        <f t="shared" si="35"/>
        <v>0</v>
      </c>
      <c r="V148" s="560">
        <f t="shared" si="35"/>
        <v>0</v>
      </c>
      <c r="W148" s="560">
        <f t="shared" si="35"/>
        <v>0</v>
      </c>
      <c r="X148" s="560">
        <f t="shared" si="35"/>
        <v>0</v>
      </c>
      <c r="Y148" s="560">
        <f t="shared" si="35"/>
        <v>0</v>
      </c>
      <c r="Z148" s="131"/>
      <c r="AA148" s="104"/>
    </row>
    <row r="149" spans="2:27" x14ac:dyDescent="0.2">
      <c r="B149" s="22"/>
      <c r="C149" s="50"/>
      <c r="D149" s="396"/>
      <c r="E149" s="396"/>
      <c r="F149" s="63"/>
      <c r="G149" s="64"/>
      <c r="H149" s="63"/>
      <c r="I149" s="337"/>
      <c r="J149" s="54">
        <f t="shared" si="37"/>
        <v>0</v>
      </c>
      <c r="K149" s="558">
        <f t="shared" si="39"/>
        <v>0</v>
      </c>
      <c r="L149" s="559" t="str">
        <f t="shared" si="38"/>
        <v>-</v>
      </c>
      <c r="M149" s="560">
        <f t="shared" si="40"/>
        <v>0</v>
      </c>
      <c r="N149" s="337"/>
      <c r="O149" s="560">
        <f t="shared" si="36"/>
        <v>0</v>
      </c>
      <c r="P149" s="560">
        <f t="shared" si="36"/>
        <v>0</v>
      </c>
      <c r="Q149" s="560">
        <f t="shared" si="36"/>
        <v>0</v>
      </c>
      <c r="R149" s="560">
        <f t="shared" si="36"/>
        <v>0</v>
      </c>
      <c r="S149" s="560">
        <f t="shared" si="36"/>
        <v>0</v>
      </c>
      <c r="T149" s="337"/>
      <c r="U149" s="560">
        <f t="shared" si="35"/>
        <v>0</v>
      </c>
      <c r="V149" s="560">
        <f t="shared" si="35"/>
        <v>0</v>
      </c>
      <c r="W149" s="560">
        <f t="shared" si="35"/>
        <v>0</v>
      </c>
      <c r="X149" s="560">
        <f t="shared" si="35"/>
        <v>0</v>
      </c>
      <c r="Y149" s="560">
        <f t="shared" si="35"/>
        <v>0</v>
      </c>
      <c r="Z149" s="131"/>
      <c r="AA149" s="104"/>
    </row>
    <row r="150" spans="2:27" x14ac:dyDescent="0.2">
      <c r="B150" s="22"/>
      <c r="C150" s="50"/>
      <c r="D150" s="396"/>
      <c r="E150" s="396"/>
      <c r="F150" s="63"/>
      <c r="G150" s="64"/>
      <c r="H150" s="63"/>
      <c r="I150" s="337"/>
      <c r="J150" s="54">
        <f t="shared" si="37"/>
        <v>0</v>
      </c>
      <c r="K150" s="558">
        <f t="shared" si="39"/>
        <v>0</v>
      </c>
      <c r="L150" s="559" t="str">
        <f t="shared" si="38"/>
        <v>-</v>
      </c>
      <c r="M150" s="560">
        <f t="shared" si="40"/>
        <v>0</v>
      </c>
      <c r="N150" s="337"/>
      <c r="O150" s="560">
        <f t="shared" si="36"/>
        <v>0</v>
      </c>
      <c r="P150" s="560">
        <f t="shared" si="36"/>
        <v>0</v>
      </c>
      <c r="Q150" s="560">
        <f t="shared" si="36"/>
        <v>0</v>
      </c>
      <c r="R150" s="560">
        <f t="shared" si="36"/>
        <v>0</v>
      </c>
      <c r="S150" s="560">
        <f t="shared" si="36"/>
        <v>0</v>
      </c>
      <c r="T150" s="337"/>
      <c r="U150" s="560">
        <f t="shared" si="35"/>
        <v>0</v>
      </c>
      <c r="V150" s="560">
        <f t="shared" si="35"/>
        <v>0</v>
      </c>
      <c r="W150" s="560">
        <f t="shared" si="35"/>
        <v>0</v>
      </c>
      <c r="X150" s="560">
        <f t="shared" si="35"/>
        <v>0</v>
      </c>
      <c r="Y150" s="560">
        <f t="shared" si="35"/>
        <v>0</v>
      </c>
      <c r="Z150" s="131"/>
      <c r="AA150" s="104"/>
    </row>
    <row r="151" spans="2:27" x14ac:dyDescent="0.2">
      <c r="B151" s="22"/>
      <c r="C151" s="50"/>
      <c r="D151" s="396"/>
      <c r="E151" s="396"/>
      <c r="F151" s="63"/>
      <c r="G151" s="64"/>
      <c r="H151" s="63"/>
      <c r="I151" s="337"/>
      <c r="J151" s="54">
        <f t="shared" si="37"/>
        <v>0</v>
      </c>
      <c r="K151" s="558">
        <f t="shared" si="39"/>
        <v>0</v>
      </c>
      <c r="L151" s="559" t="str">
        <f t="shared" si="38"/>
        <v>-</v>
      </c>
      <c r="M151" s="560">
        <f t="shared" si="40"/>
        <v>0</v>
      </c>
      <c r="N151" s="337"/>
      <c r="O151" s="560">
        <f t="shared" si="36"/>
        <v>0</v>
      </c>
      <c r="P151" s="560">
        <f t="shared" si="36"/>
        <v>0</v>
      </c>
      <c r="Q151" s="560">
        <f t="shared" si="36"/>
        <v>0</v>
      </c>
      <c r="R151" s="560">
        <f t="shared" si="36"/>
        <v>0</v>
      </c>
      <c r="S151" s="560">
        <f t="shared" si="36"/>
        <v>0</v>
      </c>
      <c r="T151" s="337"/>
      <c r="U151" s="560">
        <f t="shared" si="35"/>
        <v>0</v>
      </c>
      <c r="V151" s="560">
        <f t="shared" si="35"/>
        <v>0</v>
      </c>
      <c r="W151" s="560">
        <f t="shared" si="35"/>
        <v>0</v>
      </c>
      <c r="X151" s="560">
        <f t="shared" si="35"/>
        <v>0</v>
      </c>
      <c r="Y151" s="560">
        <f t="shared" si="35"/>
        <v>0</v>
      </c>
      <c r="Z151" s="131"/>
      <c r="AA151" s="104"/>
    </row>
    <row r="152" spans="2:27" x14ac:dyDescent="0.2">
      <c r="B152" s="22"/>
      <c r="C152" s="50"/>
      <c r="D152" s="396"/>
      <c r="E152" s="396"/>
      <c r="F152" s="63"/>
      <c r="G152" s="64"/>
      <c r="H152" s="63"/>
      <c r="I152" s="337"/>
      <c r="J152" s="54">
        <f t="shared" si="37"/>
        <v>0</v>
      </c>
      <c r="K152" s="558">
        <f t="shared" si="39"/>
        <v>0</v>
      </c>
      <c r="L152" s="559" t="str">
        <f t="shared" si="38"/>
        <v>-</v>
      </c>
      <c r="M152" s="560">
        <f t="shared" si="40"/>
        <v>0</v>
      </c>
      <c r="N152" s="337"/>
      <c r="O152" s="560">
        <f t="shared" si="36"/>
        <v>0</v>
      </c>
      <c r="P152" s="560">
        <f t="shared" si="36"/>
        <v>0</v>
      </c>
      <c r="Q152" s="560">
        <f t="shared" si="36"/>
        <v>0</v>
      </c>
      <c r="R152" s="560">
        <f t="shared" si="36"/>
        <v>0</v>
      </c>
      <c r="S152" s="560">
        <f t="shared" si="36"/>
        <v>0</v>
      </c>
      <c r="T152" s="337"/>
      <c r="U152" s="560">
        <f t="shared" si="35"/>
        <v>0</v>
      </c>
      <c r="V152" s="560">
        <f t="shared" si="35"/>
        <v>0</v>
      </c>
      <c r="W152" s="560">
        <f t="shared" si="35"/>
        <v>0</v>
      </c>
      <c r="X152" s="560">
        <f t="shared" si="35"/>
        <v>0</v>
      </c>
      <c r="Y152" s="560">
        <f t="shared" si="35"/>
        <v>0</v>
      </c>
      <c r="Z152" s="131"/>
      <c r="AA152" s="104"/>
    </row>
    <row r="153" spans="2:27" x14ac:dyDescent="0.2">
      <c r="B153" s="22"/>
      <c r="C153" s="50"/>
      <c r="D153" s="396"/>
      <c r="E153" s="396"/>
      <c r="F153" s="63"/>
      <c r="G153" s="64"/>
      <c r="H153" s="63"/>
      <c r="I153" s="337"/>
      <c r="J153" s="54">
        <f t="shared" si="37"/>
        <v>0</v>
      </c>
      <c r="K153" s="558">
        <f t="shared" si="39"/>
        <v>0</v>
      </c>
      <c r="L153" s="559" t="str">
        <f t="shared" si="38"/>
        <v>-</v>
      </c>
      <c r="M153" s="560">
        <f t="shared" si="40"/>
        <v>0</v>
      </c>
      <c r="N153" s="337"/>
      <c r="O153" s="560">
        <f t="shared" si="36"/>
        <v>0</v>
      </c>
      <c r="P153" s="560">
        <f t="shared" si="36"/>
        <v>0</v>
      </c>
      <c r="Q153" s="560">
        <f t="shared" si="36"/>
        <v>0</v>
      </c>
      <c r="R153" s="560">
        <f t="shared" si="36"/>
        <v>0</v>
      </c>
      <c r="S153" s="560">
        <f t="shared" si="36"/>
        <v>0</v>
      </c>
      <c r="T153" s="337"/>
      <c r="U153" s="560">
        <f t="shared" si="35"/>
        <v>0</v>
      </c>
      <c r="V153" s="560">
        <f t="shared" si="35"/>
        <v>0</v>
      </c>
      <c r="W153" s="560">
        <f t="shared" si="35"/>
        <v>0</v>
      </c>
      <c r="X153" s="560">
        <f t="shared" si="35"/>
        <v>0</v>
      </c>
      <c r="Y153" s="560">
        <f t="shared" si="35"/>
        <v>0</v>
      </c>
      <c r="Z153" s="131"/>
      <c r="AA153" s="104"/>
    </row>
    <row r="154" spans="2:27" x14ac:dyDescent="0.2">
      <c r="B154" s="22"/>
      <c r="C154" s="50"/>
      <c r="D154" s="396"/>
      <c r="E154" s="396"/>
      <c r="F154" s="63"/>
      <c r="G154" s="64"/>
      <c r="H154" s="63"/>
      <c r="I154" s="337"/>
      <c r="J154" s="54">
        <f t="shared" si="37"/>
        <v>0</v>
      </c>
      <c r="K154" s="558">
        <f t="shared" si="39"/>
        <v>0</v>
      </c>
      <c r="L154" s="559" t="str">
        <f t="shared" si="38"/>
        <v>-</v>
      </c>
      <c r="M154" s="560">
        <f t="shared" si="40"/>
        <v>0</v>
      </c>
      <c r="N154" s="337"/>
      <c r="O154" s="560">
        <f t="shared" si="36"/>
        <v>0</v>
      </c>
      <c r="P154" s="560">
        <f t="shared" si="36"/>
        <v>0</v>
      </c>
      <c r="Q154" s="560">
        <f t="shared" si="36"/>
        <v>0</v>
      </c>
      <c r="R154" s="560">
        <f t="shared" si="36"/>
        <v>0</v>
      </c>
      <c r="S154" s="560">
        <f t="shared" si="36"/>
        <v>0</v>
      </c>
      <c r="T154" s="337"/>
      <c r="U154" s="560">
        <f t="shared" si="35"/>
        <v>0</v>
      </c>
      <c r="V154" s="560">
        <f t="shared" si="35"/>
        <v>0</v>
      </c>
      <c r="W154" s="560">
        <f t="shared" si="35"/>
        <v>0</v>
      </c>
      <c r="X154" s="560">
        <f t="shared" si="35"/>
        <v>0</v>
      </c>
      <c r="Y154" s="560">
        <f t="shared" si="35"/>
        <v>0</v>
      </c>
      <c r="Z154" s="131"/>
      <c r="AA154" s="104"/>
    </row>
    <row r="155" spans="2:27" x14ac:dyDescent="0.2">
      <c r="B155" s="22"/>
      <c r="C155" s="50"/>
      <c r="D155" s="396"/>
      <c r="E155" s="396"/>
      <c r="F155" s="63"/>
      <c r="G155" s="64"/>
      <c r="H155" s="63"/>
      <c r="I155" s="337"/>
      <c r="J155" s="54">
        <f t="shared" si="37"/>
        <v>0</v>
      </c>
      <c r="K155" s="558">
        <f t="shared" si="39"/>
        <v>0</v>
      </c>
      <c r="L155" s="559" t="str">
        <f t="shared" si="38"/>
        <v>-</v>
      </c>
      <c r="M155" s="560">
        <f t="shared" si="40"/>
        <v>0</v>
      </c>
      <c r="N155" s="337"/>
      <c r="O155" s="560">
        <f t="shared" si="36"/>
        <v>0</v>
      </c>
      <c r="P155" s="560">
        <f t="shared" si="36"/>
        <v>0</v>
      </c>
      <c r="Q155" s="560">
        <f t="shared" si="36"/>
        <v>0</v>
      </c>
      <c r="R155" s="560">
        <f t="shared" si="36"/>
        <v>0</v>
      </c>
      <c r="S155" s="560">
        <f t="shared" si="36"/>
        <v>0</v>
      </c>
      <c r="T155" s="337"/>
      <c r="U155" s="560">
        <f t="shared" si="35"/>
        <v>0</v>
      </c>
      <c r="V155" s="560">
        <f t="shared" si="35"/>
        <v>0</v>
      </c>
      <c r="W155" s="560">
        <f t="shared" si="35"/>
        <v>0</v>
      </c>
      <c r="X155" s="560">
        <f t="shared" si="35"/>
        <v>0</v>
      </c>
      <c r="Y155" s="560">
        <f t="shared" si="35"/>
        <v>0</v>
      </c>
      <c r="Z155" s="131"/>
      <c r="AA155" s="104"/>
    </row>
    <row r="156" spans="2:27" x14ac:dyDescent="0.2">
      <c r="B156" s="22"/>
      <c r="C156" s="50"/>
      <c r="D156" s="396"/>
      <c r="E156" s="396"/>
      <c r="F156" s="63"/>
      <c r="G156" s="64"/>
      <c r="H156" s="63"/>
      <c r="I156" s="337"/>
      <c r="J156" s="54">
        <f t="shared" si="37"/>
        <v>0</v>
      </c>
      <c r="K156" s="558">
        <f t="shared" si="39"/>
        <v>0</v>
      </c>
      <c r="L156" s="559" t="str">
        <f t="shared" si="38"/>
        <v>-</v>
      </c>
      <c r="M156" s="560">
        <f t="shared" si="40"/>
        <v>0</v>
      </c>
      <c r="N156" s="337"/>
      <c r="O156" s="560">
        <f t="shared" si="36"/>
        <v>0</v>
      </c>
      <c r="P156" s="560">
        <f t="shared" si="36"/>
        <v>0</v>
      </c>
      <c r="Q156" s="560">
        <f t="shared" si="36"/>
        <v>0</v>
      </c>
      <c r="R156" s="560">
        <f t="shared" si="36"/>
        <v>0</v>
      </c>
      <c r="S156" s="560">
        <f t="shared" si="36"/>
        <v>0</v>
      </c>
      <c r="T156" s="337"/>
      <c r="U156" s="560">
        <f t="shared" si="35"/>
        <v>0</v>
      </c>
      <c r="V156" s="560">
        <f t="shared" si="35"/>
        <v>0</v>
      </c>
      <c r="W156" s="560">
        <f t="shared" si="35"/>
        <v>0</v>
      </c>
      <c r="X156" s="560">
        <f t="shared" si="35"/>
        <v>0</v>
      </c>
      <c r="Y156" s="560">
        <f t="shared" si="35"/>
        <v>0</v>
      </c>
      <c r="Z156" s="131"/>
      <c r="AA156" s="104"/>
    </row>
    <row r="157" spans="2:27" x14ac:dyDescent="0.2">
      <c r="B157" s="22"/>
      <c r="C157" s="50"/>
      <c r="D157" s="396"/>
      <c r="E157" s="396"/>
      <c r="F157" s="63"/>
      <c r="G157" s="64"/>
      <c r="H157" s="63"/>
      <c r="I157" s="337"/>
      <c r="J157" s="54">
        <f t="shared" si="37"/>
        <v>0</v>
      </c>
      <c r="K157" s="558">
        <f t="shared" si="39"/>
        <v>0</v>
      </c>
      <c r="L157" s="559" t="str">
        <f t="shared" si="38"/>
        <v>-</v>
      </c>
      <c r="M157" s="560">
        <f t="shared" si="40"/>
        <v>0</v>
      </c>
      <c r="N157" s="337"/>
      <c r="O157" s="560">
        <f t="shared" si="36"/>
        <v>0</v>
      </c>
      <c r="P157" s="560">
        <f t="shared" si="36"/>
        <v>0</v>
      </c>
      <c r="Q157" s="560">
        <f t="shared" si="36"/>
        <v>0</v>
      </c>
      <c r="R157" s="560">
        <f t="shared" si="36"/>
        <v>0</v>
      </c>
      <c r="S157" s="560">
        <f t="shared" si="36"/>
        <v>0</v>
      </c>
      <c r="T157" s="337"/>
      <c r="U157" s="560">
        <f t="shared" si="35"/>
        <v>0</v>
      </c>
      <c r="V157" s="560">
        <f t="shared" si="35"/>
        <v>0</v>
      </c>
      <c r="W157" s="560">
        <f t="shared" si="35"/>
        <v>0</v>
      </c>
      <c r="X157" s="560">
        <f t="shared" si="35"/>
        <v>0</v>
      </c>
      <c r="Y157" s="560">
        <f t="shared" si="35"/>
        <v>0</v>
      </c>
      <c r="Z157" s="131"/>
      <c r="AA157" s="104"/>
    </row>
    <row r="158" spans="2:27" x14ac:dyDescent="0.2">
      <c r="B158" s="22"/>
      <c r="C158" s="50"/>
      <c r="D158" s="396"/>
      <c r="E158" s="396"/>
      <c r="F158" s="63"/>
      <c r="G158" s="64"/>
      <c r="H158" s="63"/>
      <c r="I158" s="337"/>
      <c r="J158" s="54">
        <f t="shared" si="37"/>
        <v>0</v>
      </c>
      <c r="K158" s="558">
        <f t="shared" si="39"/>
        <v>0</v>
      </c>
      <c r="L158" s="559" t="str">
        <f t="shared" si="38"/>
        <v>-</v>
      </c>
      <c r="M158" s="560">
        <f t="shared" si="40"/>
        <v>0</v>
      </c>
      <c r="N158" s="337"/>
      <c r="O158" s="560">
        <f t="shared" si="36"/>
        <v>0</v>
      </c>
      <c r="P158" s="560">
        <f t="shared" si="36"/>
        <v>0</v>
      </c>
      <c r="Q158" s="560">
        <f t="shared" si="36"/>
        <v>0</v>
      </c>
      <c r="R158" s="560">
        <f t="shared" si="36"/>
        <v>0</v>
      </c>
      <c r="S158" s="560">
        <f t="shared" si="36"/>
        <v>0</v>
      </c>
      <c r="T158" s="337"/>
      <c r="U158" s="560">
        <f t="shared" si="35"/>
        <v>0</v>
      </c>
      <c r="V158" s="560">
        <f t="shared" si="35"/>
        <v>0</v>
      </c>
      <c r="W158" s="560">
        <f t="shared" si="35"/>
        <v>0</v>
      </c>
      <c r="X158" s="560">
        <f t="shared" si="35"/>
        <v>0</v>
      </c>
      <c r="Y158" s="560">
        <f t="shared" si="35"/>
        <v>0</v>
      </c>
      <c r="Z158" s="131"/>
      <c r="AA158" s="104"/>
    </row>
    <row r="159" spans="2:27" x14ac:dyDescent="0.2">
      <c r="B159" s="22"/>
      <c r="C159" s="50"/>
      <c r="D159" s="396"/>
      <c r="E159" s="396"/>
      <c r="F159" s="63"/>
      <c r="G159" s="64"/>
      <c r="H159" s="63"/>
      <c r="I159" s="337"/>
      <c r="J159" s="54">
        <f t="shared" si="37"/>
        <v>0</v>
      </c>
      <c r="K159" s="558">
        <f t="shared" si="39"/>
        <v>0</v>
      </c>
      <c r="L159" s="559" t="str">
        <f t="shared" si="38"/>
        <v>-</v>
      </c>
      <c r="M159" s="560">
        <f t="shared" si="40"/>
        <v>0</v>
      </c>
      <c r="N159" s="337"/>
      <c r="O159" s="560">
        <f t="shared" si="36"/>
        <v>0</v>
      </c>
      <c r="P159" s="560">
        <f t="shared" si="36"/>
        <v>0</v>
      </c>
      <c r="Q159" s="560">
        <f t="shared" si="36"/>
        <v>0</v>
      </c>
      <c r="R159" s="560">
        <f t="shared" si="36"/>
        <v>0</v>
      </c>
      <c r="S159" s="560">
        <f t="shared" si="36"/>
        <v>0</v>
      </c>
      <c r="T159" s="337"/>
      <c r="U159" s="560">
        <f t="shared" si="35"/>
        <v>0</v>
      </c>
      <c r="V159" s="560">
        <f t="shared" si="35"/>
        <v>0</v>
      </c>
      <c r="W159" s="560">
        <f t="shared" si="35"/>
        <v>0</v>
      </c>
      <c r="X159" s="560">
        <f t="shared" si="35"/>
        <v>0</v>
      </c>
      <c r="Y159" s="560">
        <f t="shared" si="35"/>
        <v>0</v>
      </c>
      <c r="Z159" s="131"/>
      <c r="AA159" s="104"/>
    </row>
    <row r="160" spans="2:27" x14ac:dyDescent="0.2">
      <c r="B160" s="22"/>
      <c r="C160" s="50"/>
      <c r="D160" s="396"/>
      <c r="E160" s="396"/>
      <c r="F160" s="63"/>
      <c r="G160" s="64"/>
      <c r="H160" s="63"/>
      <c r="I160" s="337"/>
      <c r="J160" s="54">
        <f t="shared" si="37"/>
        <v>0</v>
      </c>
      <c r="K160" s="558">
        <f t="shared" si="39"/>
        <v>0</v>
      </c>
      <c r="L160" s="559" t="str">
        <f t="shared" si="38"/>
        <v>-</v>
      </c>
      <c r="M160" s="560">
        <f t="shared" si="40"/>
        <v>0</v>
      </c>
      <c r="N160" s="337"/>
      <c r="O160" s="560">
        <f t="shared" si="36"/>
        <v>0</v>
      </c>
      <c r="P160" s="560">
        <f t="shared" si="36"/>
        <v>0</v>
      </c>
      <c r="Q160" s="560">
        <f t="shared" si="36"/>
        <v>0</v>
      </c>
      <c r="R160" s="560">
        <f t="shared" si="36"/>
        <v>0</v>
      </c>
      <c r="S160" s="560">
        <f t="shared" si="36"/>
        <v>0</v>
      </c>
      <c r="T160" s="337"/>
      <c r="U160" s="560">
        <f t="shared" si="35"/>
        <v>0</v>
      </c>
      <c r="V160" s="560">
        <f t="shared" si="35"/>
        <v>0</v>
      </c>
      <c r="W160" s="560">
        <f t="shared" si="35"/>
        <v>0</v>
      </c>
      <c r="X160" s="560">
        <f t="shared" si="35"/>
        <v>0</v>
      </c>
      <c r="Y160" s="560">
        <f t="shared" si="35"/>
        <v>0</v>
      </c>
      <c r="Z160" s="131"/>
      <c r="AA160" s="104"/>
    </row>
    <row r="161" spans="2:27" x14ac:dyDescent="0.2">
      <c r="B161" s="22"/>
      <c r="C161" s="50"/>
      <c r="D161" s="396"/>
      <c r="E161" s="396"/>
      <c r="F161" s="63"/>
      <c r="G161" s="64"/>
      <c r="H161" s="63"/>
      <c r="I161" s="337"/>
      <c r="J161" s="54">
        <f t="shared" si="37"/>
        <v>0</v>
      </c>
      <c r="K161" s="558">
        <f t="shared" si="39"/>
        <v>0</v>
      </c>
      <c r="L161" s="559" t="str">
        <f t="shared" si="38"/>
        <v>-</v>
      </c>
      <c r="M161" s="560">
        <f t="shared" si="40"/>
        <v>0</v>
      </c>
      <c r="N161" s="337"/>
      <c r="O161" s="560">
        <f t="shared" si="36"/>
        <v>0</v>
      </c>
      <c r="P161" s="560">
        <f t="shared" si="36"/>
        <v>0</v>
      </c>
      <c r="Q161" s="560">
        <f t="shared" si="36"/>
        <v>0</v>
      </c>
      <c r="R161" s="560">
        <f t="shared" si="36"/>
        <v>0</v>
      </c>
      <c r="S161" s="560">
        <f t="shared" si="36"/>
        <v>0</v>
      </c>
      <c r="T161" s="337"/>
      <c r="U161" s="560">
        <f t="shared" si="35"/>
        <v>0</v>
      </c>
      <c r="V161" s="560">
        <f t="shared" si="35"/>
        <v>0</v>
      </c>
      <c r="W161" s="560">
        <f t="shared" si="35"/>
        <v>0</v>
      </c>
      <c r="X161" s="560">
        <f t="shared" si="35"/>
        <v>0</v>
      </c>
      <c r="Y161" s="560">
        <f t="shared" si="35"/>
        <v>0</v>
      </c>
      <c r="Z161" s="131"/>
      <c r="AA161" s="104"/>
    </row>
    <row r="162" spans="2:27" x14ac:dyDescent="0.2">
      <c r="B162" s="22"/>
      <c r="C162" s="50"/>
      <c r="D162" s="396"/>
      <c r="E162" s="396"/>
      <c r="F162" s="63"/>
      <c r="G162" s="64"/>
      <c r="H162" s="63"/>
      <c r="I162" s="337"/>
      <c r="J162" s="54">
        <f t="shared" si="37"/>
        <v>0</v>
      </c>
      <c r="K162" s="558">
        <f t="shared" si="39"/>
        <v>0</v>
      </c>
      <c r="L162" s="559" t="str">
        <f t="shared" si="38"/>
        <v>-</v>
      </c>
      <c r="M162" s="560">
        <f t="shared" si="40"/>
        <v>0</v>
      </c>
      <c r="N162" s="337"/>
      <c r="O162" s="560">
        <f t="shared" si="36"/>
        <v>0</v>
      </c>
      <c r="P162" s="560">
        <f t="shared" si="36"/>
        <v>0</v>
      </c>
      <c r="Q162" s="560">
        <f t="shared" si="36"/>
        <v>0</v>
      </c>
      <c r="R162" s="560">
        <f t="shared" si="36"/>
        <v>0</v>
      </c>
      <c r="S162" s="560">
        <f t="shared" si="36"/>
        <v>0</v>
      </c>
      <c r="T162" s="337"/>
      <c r="U162" s="560">
        <f t="shared" si="35"/>
        <v>0</v>
      </c>
      <c r="V162" s="560">
        <f t="shared" si="35"/>
        <v>0</v>
      </c>
      <c r="W162" s="560">
        <f t="shared" si="35"/>
        <v>0</v>
      </c>
      <c r="X162" s="560">
        <f t="shared" si="35"/>
        <v>0</v>
      </c>
      <c r="Y162" s="560">
        <f t="shared" si="35"/>
        <v>0</v>
      </c>
      <c r="Z162" s="131"/>
      <c r="AA162" s="104"/>
    </row>
    <row r="163" spans="2:27" x14ac:dyDescent="0.2">
      <c r="B163" s="22"/>
      <c r="C163" s="50"/>
      <c r="D163" s="396"/>
      <c r="E163" s="396"/>
      <c r="F163" s="63"/>
      <c r="G163" s="64"/>
      <c r="H163" s="63"/>
      <c r="I163" s="337"/>
      <c r="J163" s="54">
        <f t="shared" si="37"/>
        <v>0</v>
      </c>
      <c r="K163" s="558">
        <f t="shared" si="39"/>
        <v>0</v>
      </c>
      <c r="L163" s="559" t="str">
        <f t="shared" si="38"/>
        <v>-</v>
      </c>
      <c r="M163" s="560">
        <f t="shared" si="40"/>
        <v>0</v>
      </c>
      <c r="N163" s="337"/>
      <c r="O163" s="560">
        <f t="shared" si="36"/>
        <v>0</v>
      </c>
      <c r="P163" s="560">
        <f t="shared" si="36"/>
        <v>0</v>
      </c>
      <c r="Q163" s="560">
        <f t="shared" si="36"/>
        <v>0</v>
      </c>
      <c r="R163" s="560">
        <f t="shared" si="36"/>
        <v>0</v>
      </c>
      <c r="S163" s="560">
        <f t="shared" si="36"/>
        <v>0</v>
      </c>
      <c r="T163" s="337"/>
      <c r="U163" s="560">
        <f t="shared" si="35"/>
        <v>0</v>
      </c>
      <c r="V163" s="560">
        <f t="shared" si="35"/>
        <v>0</v>
      </c>
      <c r="W163" s="560">
        <f t="shared" si="35"/>
        <v>0</v>
      </c>
      <c r="X163" s="560">
        <f t="shared" si="35"/>
        <v>0</v>
      </c>
      <c r="Y163" s="560">
        <f t="shared" si="35"/>
        <v>0</v>
      </c>
      <c r="Z163" s="131"/>
      <c r="AA163" s="104"/>
    </row>
    <row r="164" spans="2:27" x14ac:dyDescent="0.2">
      <c r="B164" s="22"/>
      <c r="C164" s="50"/>
      <c r="D164" s="396"/>
      <c r="E164" s="396"/>
      <c r="F164" s="63"/>
      <c r="G164" s="64"/>
      <c r="H164" s="63"/>
      <c r="I164" s="337"/>
      <c r="J164" s="54">
        <f t="shared" si="37"/>
        <v>0</v>
      </c>
      <c r="K164" s="558">
        <f t="shared" si="39"/>
        <v>0</v>
      </c>
      <c r="L164" s="559" t="str">
        <f t="shared" si="38"/>
        <v>-</v>
      </c>
      <c r="M164" s="560">
        <f t="shared" si="40"/>
        <v>0</v>
      </c>
      <c r="N164" s="337"/>
      <c r="O164" s="560">
        <f t="shared" si="36"/>
        <v>0</v>
      </c>
      <c r="P164" s="560">
        <f t="shared" si="36"/>
        <v>0</v>
      </c>
      <c r="Q164" s="560">
        <f t="shared" si="36"/>
        <v>0</v>
      </c>
      <c r="R164" s="560">
        <f t="shared" si="36"/>
        <v>0</v>
      </c>
      <c r="S164" s="560">
        <f t="shared" si="36"/>
        <v>0</v>
      </c>
      <c r="T164" s="337"/>
      <c r="U164" s="560">
        <f t="shared" si="35"/>
        <v>0</v>
      </c>
      <c r="V164" s="560">
        <f t="shared" si="35"/>
        <v>0</v>
      </c>
      <c r="W164" s="560">
        <f t="shared" si="35"/>
        <v>0</v>
      </c>
      <c r="X164" s="560">
        <f t="shared" si="35"/>
        <v>0</v>
      </c>
      <c r="Y164" s="560">
        <f t="shared" si="35"/>
        <v>0</v>
      </c>
      <c r="Z164" s="131"/>
      <c r="AA164" s="104"/>
    </row>
    <row r="165" spans="2:27" x14ac:dyDescent="0.2">
      <c r="B165" s="22"/>
      <c r="C165" s="50"/>
      <c r="D165" s="396"/>
      <c r="E165" s="396"/>
      <c r="F165" s="63"/>
      <c r="G165" s="64"/>
      <c r="H165" s="63"/>
      <c r="I165" s="337"/>
      <c r="J165" s="54">
        <f t="shared" si="37"/>
        <v>0</v>
      </c>
      <c r="K165" s="558">
        <f t="shared" si="39"/>
        <v>0</v>
      </c>
      <c r="L165" s="559" t="str">
        <f t="shared" si="38"/>
        <v>-</v>
      </c>
      <c r="M165" s="560">
        <f t="shared" si="40"/>
        <v>0</v>
      </c>
      <c r="N165" s="337"/>
      <c r="O165" s="560">
        <f t="shared" si="36"/>
        <v>0</v>
      </c>
      <c r="P165" s="560">
        <f t="shared" si="36"/>
        <v>0</v>
      </c>
      <c r="Q165" s="560">
        <f t="shared" si="36"/>
        <v>0</v>
      </c>
      <c r="R165" s="560">
        <f t="shared" si="36"/>
        <v>0</v>
      </c>
      <c r="S165" s="560">
        <f t="shared" si="36"/>
        <v>0</v>
      </c>
      <c r="T165" s="337"/>
      <c r="U165" s="560">
        <f t="shared" si="35"/>
        <v>0</v>
      </c>
      <c r="V165" s="560">
        <f t="shared" si="35"/>
        <v>0</v>
      </c>
      <c r="W165" s="560">
        <f t="shared" si="35"/>
        <v>0</v>
      </c>
      <c r="X165" s="560">
        <f t="shared" si="35"/>
        <v>0</v>
      </c>
      <c r="Y165" s="560">
        <f t="shared" si="35"/>
        <v>0</v>
      </c>
      <c r="Z165" s="131"/>
      <c r="AA165" s="104"/>
    </row>
    <row r="166" spans="2:27" x14ac:dyDescent="0.2">
      <c r="B166" s="22"/>
      <c r="C166" s="50"/>
      <c r="D166" s="396"/>
      <c r="E166" s="396"/>
      <c r="F166" s="63"/>
      <c r="G166" s="64"/>
      <c r="H166" s="63"/>
      <c r="I166" s="337"/>
      <c r="J166" s="54">
        <f t="shared" si="37"/>
        <v>0</v>
      </c>
      <c r="K166" s="558">
        <f t="shared" si="39"/>
        <v>0</v>
      </c>
      <c r="L166" s="559" t="str">
        <f t="shared" si="38"/>
        <v>-</v>
      </c>
      <c r="M166" s="560">
        <f t="shared" si="40"/>
        <v>0</v>
      </c>
      <c r="N166" s="337"/>
      <c r="O166" s="560">
        <f t="shared" si="36"/>
        <v>0</v>
      </c>
      <c r="P166" s="560">
        <f t="shared" si="36"/>
        <v>0</v>
      </c>
      <c r="Q166" s="560">
        <f t="shared" si="36"/>
        <v>0</v>
      </c>
      <c r="R166" s="560">
        <f t="shared" si="36"/>
        <v>0</v>
      </c>
      <c r="S166" s="560">
        <f t="shared" si="36"/>
        <v>0</v>
      </c>
      <c r="T166" s="337"/>
      <c r="U166" s="560">
        <f t="shared" si="35"/>
        <v>0</v>
      </c>
      <c r="V166" s="560">
        <f t="shared" si="35"/>
        <v>0</v>
      </c>
      <c r="W166" s="560">
        <f t="shared" si="35"/>
        <v>0</v>
      </c>
      <c r="X166" s="560">
        <f t="shared" si="35"/>
        <v>0</v>
      </c>
      <c r="Y166" s="560">
        <f t="shared" si="35"/>
        <v>0</v>
      </c>
      <c r="Z166" s="131"/>
      <c r="AA166" s="104"/>
    </row>
    <row r="167" spans="2:27" x14ac:dyDescent="0.2">
      <c r="B167" s="22"/>
      <c r="C167" s="50"/>
      <c r="D167" s="396"/>
      <c r="E167" s="396"/>
      <c r="F167" s="63"/>
      <c r="G167" s="64"/>
      <c r="H167" s="63"/>
      <c r="I167" s="337"/>
      <c r="J167" s="54">
        <f t="shared" si="37"/>
        <v>0</v>
      </c>
      <c r="K167" s="558">
        <f t="shared" si="39"/>
        <v>0</v>
      </c>
      <c r="L167" s="559" t="str">
        <f t="shared" si="38"/>
        <v>-</v>
      </c>
      <c r="M167" s="560">
        <f t="shared" si="40"/>
        <v>0</v>
      </c>
      <c r="N167" s="337"/>
      <c r="O167" s="560">
        <f t="shared" si="36"/>
        <v>0</v>
      </c>
      <c r="P167" s="560">
        <f t="shared" si="36"/>
        <v>0</v>
      </c>
      <c r="Q167" s="560">
        <f t="shared" si="36"/>
        <v>0</v>
      </c>
      <c r="R167" s="560">
        <f t="shared" si="36"/>
        <v>0</v>
      </c>
      <c r="S167" s="560">
        <f t="shared" si="36"/>
        <v>0</v>
      </c>
      <c r="T167" s="337"/>
      <c r="U167" s="560">
        <f t="shared" si="35"/>
        <v>0</v>
      </c>
      <c r="V167" s="560">
        <f t="shared" si="35"/>
        <v>0</v>
      </c>
      <c r="W167" s="560">
        <f t="shared" si="35"/>
        <v>0</v>
      </c>
      <c r="X167" s="560">
        <f t="shared" si="35"/>
        <v>0</v>
      </c>
      <c r="Y167" s="560">
        <f t="shared" si="35"/>
        <v>0</v>
      </c>
      <c r="Z167" s="131"/>
      <c r="AA167" s="104"/>
    </row>
    <row r="168" spans="2:27" x14ac:dyDescent="0.2">
      <c r="B168" s="22"/>
      <c r="C168" s="50"/>
      <c r="D168" s="396"/>
      <c r="E168" s="396"/>
      <c r="F168" s="63"/>
      <c r="G168" s="64"/>
      <c r="H168" s="63"/>
      <c r="I168" s="337"/>
      <c r="J168" s="54">
        <f t="shared" si="37"/>
        <v>0</v>
      </c>
      <c r="K168" s="558">
        <f t="shared" si="39"/>
        <v>0</v>
      </c>
      <c r="L168" s="559" t="str">
        <f t="shared" si="38"/>
        <v>-</v>
      </c>
      <c r="M168" s="560">
        <f t="shared" si="40"/>
        <v>0</v>
      </c>
      <c r="N168" s="337"/>
      <c r="O168" s="560">
        <f t="shared" si="36"/>
        <v>0</v>
      </c>
      <c r="P168" s="560">
        <f t="shared" si="36"/>
        <v>0</v>
      </c>
      <c r="Q168" s="560">
        <f t="shared" si="36"/>
        <v>0</v>
      </c>
      <c r="R168" s="560">
        <f t="shared" si="36"/>
        <v>0</v>
      </c>
      <c r="S168" s="560">
        <f t="shared" si="36"/>
        <v>0</v>
      </c>
      <c r="T168" s="337"/>
      <c r="U168" s="560">
        <f t="shared" si="35"/>
        <v>0</v>
      </c>
      <c r="V168" s="560">
        <f t="shared" si="35"/>
        <v>0</v>
      </c>
      <c r="W168" s="560">
        <f t="shared" si="35"/>
        <v>0</v>
      </c>
      <c r="X168" s="560">
        <f t="shared" si="35"/>
        <v>0</v>
      </c>
      <c r="Y168" s="560">
        <f t="shared" si="35"/>
        <v>0</v>
      </c>
      <c r="Z168" s="131"/>
      <c r="AA168" s="104"/>
    </row>
    <row r="169" spans="2:27" x14ac:dyDescent="0.2">
      <c r="B169" s="22"/>
      <c r="C169" s="50"/>
      <c r="D169" s="396"/>
      <c r="E169" s="396"/>
      <c r="F169" s="63"/>
      <c r="G169" s="64"/>
      <c r="H169" s="63"/>
      <c r="I169" s="337"/>
      <c r="J169" s="54">
        <f t="shared" si="37"/>
        <v>0</v>
      </c>
      <c r="K169" s="558">
        <f t="shared" si="39"/>
        <v>0</v>
      </c>
      <c r="L169" s="559" t="str">
        <f t="shared" si="38"/>
        <v>-</v>
      </c>
      <c r="M169" s="560">
        <f t="shared" si="40"/>
        <v>0</v>
      </c>
      <c r="N169" s="337"/>
      <c r="O169" s="560">
        <f t="shared" si="36"/>
        <v>0</v>
      </c>
      <c r="P169" s="560">
        <f t="shared" si="36"/>
        <v>0</v>
      </c>
      <c r="Q169" s="560">
        <f t="shared" si="36"/>
        <v>0</v>
      </c>
      <c r="R169" s="560">
        <f t="shared" si="36"/>
        <v>0</v>
      </c>
      <c r="S169" s="560">
        <f t="shared" si="36"/>
        <v>0</v>
      </c>
      <c r="T169" s="337"/>
      <c r="U169" s="560">
        <f t="shared" si="35"/>
        <v>0</v>
      </c>
      <c r="V169" s="560">
        <f t="shared" si="35"/>
        <v>0</v>
      </c>
      <c r="W169" s="560">
        <f t="shared" si="35"/>
        <v>0</v>
      </c>
      <c r="X169" s="560">
        <f t="shared" si="35"/>
        <v>0</v>
      </c>
      <c r="Y169" s="560">
        <f t="shared" si="35"/>
        <v>0</v>
      </c>
      <c r="Z169" s="131"/>
      <c r="AA169" s="104"/>
    </row>
    <row r="170" spans="2:27" x14ac:dyDescent="0.2">
      <c r="B170" s="22"/>
      <c r="C170" s="50"/>
      <c r="D170" s="396"/>
      <c r="E170" s="396"/>
      <c r="F170" s="63"/>
      <c r="G170" s="64"/>
      <c r="H170" s="63"/>
      <c r="I170" s="337"/>
      <c r="J170" s="54">
        <f t="shared" si="37"/>
        <v>0</v>
      </c>
      <c r="K170" s="558">
        <f t="shared" si="39"/>
        <v>0</v>
      </c>
      <c r="L170" s="559" t="str">
        <f t="shared" si="38"/>
        <v>-</v>
      </c>
      <c r="M170" s="560">
        <f t="shared" si="40"/>
        <v>0</v>
      </c>
      <c r="N170" s="337"/>
      <c r="O170" s="560">
        <f t="shared" si="36"/>
        <v>0</v>
      </c>
      <c r="P170" s="560">
        <f t="shared" si="36"/>
        <v>0</v>
      </c>
      <c r="Q170" s="560">
        <f t="shared" si="36"/>
        <v>0</v>
      </c>
      <c r="R170" s="560">
        <f t="shared" si="36"/>
        <v>0</v>
      </c>
      <c r="S170" s="560">
        <f t="shared" si="36"/>
        <v>0</v>
      </c>
      <c r="T170" s="337"/>
      <c r="U170" s="560">
        <f t="shared" si="35"/>
        <v>0</v>
      </c>
      <c r="V170" s="560">
        <f t="shared" si="35"/>
        <v>0</v>
      </c>
      <c r="W170" s="560">
        <f t="shared" si="35"/>
        <v>0</v>
      </c>
      <c r="X170" s="560">
        <f t="shared" si="35"/>
        <v>0</v>
      </c>
      <c r="Y170" s="560">
        <f t="shared" si="35"/>
        <v>0</v>
      </c>
      <c r="Z170" s="131"/>
      <c r="AA170" s="104"/>
    </row>
    <row r="171" spans="2:27" x14ac:dyDescent="0.2">
      <c r="B171" s="22"/>
      <c r="C171" s="50"/>
      <c r="D171" s="396"/>
      <c r="E171" s="396"/>
      <c r="F171" s="63"/>
      <c r="G171" s="64"/>
      <c r="H171" s="63"/>
      <c r="I171" s="337"/>
      <c r="J171" s="54">
        <f t="shared" si="27"/>
        <v>0</v>
      </c>
      <c r="K171" s="558">
        <f t="shared" ref="K171:K177" si="41">IF(G171=0,0,(G171/J171))</f>
        <v>0</v>
      </c>
      <c r="L171" s="559" t="str">
        <f t="shared" si="28"/>
        <v>-</v>
      </c>
      <c r="M171" s="560">
        <f t="shared" ref="M171:M177" si="42">IF(H171="geen",IF(F171&lt;$O$8,G171,0),IF(F171&gt;=$O$8,0,IF((G171-($O$8-F171)*K171)&lt;0,0,G171-($O$8-F171)*K171)))</f>
        <v>0</v>
      </c>
      <c r="N171" s="337"/>
      <c r="O171" s="560">
        <f t="shared" si="36"/>
        <v>0</v>
      </c>
      <c r="P171" s="560">
        <f t="shared" si="36"/>
        <v>0</v>
      </c>
      <c r="Q171" s="560">
        <f t="shared" si="36"/>
        <v>0</v>
      </c>
      <c r="R171" s="560">
        <f t="shared" si="36"/>
        <v>0</v>
      </c>
      <c r="S171" s="560">
        <f t="shared" si="36"/>
        <v>0</v>
      </c>
      <c r="T171" s="337"/>
      <c r="U171" s="560">
        <f t="shared" si="35"/>
        <v>0</v>
      </c>
      <c r="V171" s="560">
        <f t="shared" si="35"/>
        <v>0</v>
      </c>
      <c r="W171" s="560">
        <f t="shared" si="35"/>
        <v>0</v>
      </c>
      <c r="X171" s="560">
        <f t="shared" si="35"/>
        <v>0</v>
      </c>
      <c r="Y171" s="560">
        <f t="shared" si="35"/>
        <v>0</v>
      </c>
      <c r="Z171" s="131"/>
      <c r="AA171" s="104"/>
    </row>
    <row r="172" spans="2:27" x14ac:dyDescent="0.2">
      <c r="B172" s="22"/>
      <c r="C172" s="50"/>
      <c r="D172" s="396"/>
      <c r="E172" s="396"/>
      <c r="F172" s="63"/>
      <c r="G172" s="64"/>
      <c r="H172" s="63"/>
      <c r="I172" s="337"/>
      <c r="J172" s="54">
        <f t="shared" si="27"/>
        <v>0</v>
      </c>
      <c r="K172" s="558">
        <f t="shared" si="41"/>
        <v>0</v>
      </c>
      <c r="L172" s="559" t="str">
        <f t="shared" si="28"/>
        <v>-</v>
      </c>
      <c r="M172" s="560">
        <f t="shared" si="42"/>
        <v>0</v>
      </c>
      <c r="N172" s="337"/>
      <c r="O172" s="560">
        <f t="shared" si="36"/>
        <v>0</v>
      </c>
      <c r="P172" s="560">
        <f t="shared" si="36"/>
        <v>0</v>
      </c>
      <c r="Q172" s="560">
        <f t="shared" si="36"/>
        <v>0</v>
      </c>
      <c r="R172" s="560">
        <f t="shared" si="36"/>
        <v>0</v>
      </c>
      <c r="S172" s="560">
        <f t="shared" si="36"/>
        <v>0</v>
      </c>
      <c r="T172" s="337"/>
      <c r="U172" s="560">
        <f t="shared" si="35"/>
        <v>0</v>
      </c>
      <c r="V172" s="560">
        <f t="shared" si="35"/>
        <v>0</v>
      </c>
      <c r="W172" s="560">
        <f t="shared" si="35"/>
        <v>0</v>
      </c>
      <c r="X172" s="560">
        <f t="shared" si="35"/>
        <v>0</v>
      </c>
      <c r="Y172" s="560">
        <f t="shared" si="35"/>
        <v>0</v>
      </c>
      <c r="Z172" s="131"/>
      <c r="AA172" s="104"/>
    </row>
    <row r="173" spans="2:27" x14ac:dyDescent="0.2">
      <c r="B173" s="22"/>
      <c r="C173" s="50"/>
      <c r="D173" s="396"/>
      <c r="E173" s="396"/>
      <c r="F173" s="63"/>
      <c r="G173" s="64"/>
      <c r="H173" s="63"/>
      <c r="I173" s="337"/>
      <c r="J173" s="54">
        <f t="shared" si="27"/>
        <v>0</v>
      </c>
      <c r="K173" s="558">
        <f t="shared" si="41"/>
        <v>0</v>
      </c>
      <c r="L173" s="559" t="str">
        <f t="shared" si="28"/>
        <v>-</v>
      </c>
      <c r="M173" s="560">
        <f t="shared" si="42"/>
        <v>0</v>
      </c>
      <c r="N173" s="337"/>
      <c r="O173" s="560">
        <f t="shared" ref="O173:S177" si="43">(IF(O$8&lt;$F173,0,IF($L173&lt;=O$8-1,0,$K173)))</f>
        <v>0</v>
      </c>
      <c r="P173" s="560">
        <f t="shared" si="43"/>
        <v>0</v>
      </c>
      <c r="Q173" s="560">
        <f t="shared" si="43"/>
        <v>0</v>
      </c>
      <c r="R173" s="560">
        <f t="shared" si="43"/>
        <v>0</v>
      </c>
      <c r="S173" s="560">
        <f t="shared" si="43"/>
        <v>0</v>
      </c>
      <c r="T173" s="337"/>
      <c r="U173" s="560">
        <f t="shared" si="35"/>
        <v>0</v>
      </c>
      <c r="V173" s="560">
        <f t="shared" si="35"/>
        <v>0</v>
      </c>
      <c r="W173" s="560">
        <f t="shared" si="35"/>
        <v>0</v>
      </c>
      <c r="X173" s="560">
        <f t="shared" si="35"/>
        <v>0</v>
      </c>
      <c r="Y173" s="560">
        <f t="shared" si="35"/>
        <v>0</v>
      </c>
      <c r="Z173" s="131"/>
      <c r="AA173" s="104"/>
    </row>
    <row r="174" spans="2:27" x14ac:dyDescent="0.2">
      <c r="B174" s="22"/>
      <c r="C174" s="50"/>
      <c r="D174" s="396"/>
      <c r="E174" s="396"/>
      <c r="F174" s="63"/>
      <c r="G174" s="64"/>
      <c r="H174" s="63"/>
      <c r="I174" s="337"/>
      <c r="J174" s="54">
        <f t="shared" si="27"/>
        <v>0</v>
      </c>
      <c r="K174" s="558">
        <f t="shared" si="41"/>
        <v>0</v>
      </c>
      <c r="L174" s="559" t="str">
        <f t="shared" si="28"/>
        <v>-</v>
      </c>
      <c r="M174" s="560">
        <f t="shared" si="42"/>
        <v>0</v>
      </c>
      <c r="N174" s="337"/>
      <c r="O174" s="560">
        <f t="shared" si="43"/>
        <v>0</v>
      </c>
      <c r="P174" s="560">
        <f t="shared" si="43"/>
        <v>0</v>
      </c>
      <c r="Q174" s="560">
        <f t="shared" si="43"/>
        <v>0</v>
      </c>
      <c r="R174" s="560">
        <f t="shared" si="43"/>
        <v>0</v>
      </c>
      <c r="S174" s="560">
        <f t="shared" si="43"/>
        <v>0</v>
      </c>
      <c r="T174" s="337"/>
      <c r="U174" s="560">
        <f t="shared" si="35"/>
        <v>0</v>
      </c>
      <c r="V174" s="560">
        <f t="shared" si="35"/>
        <v>0</v>
      </c>
      <c r="W174" s="560">
        <f t="shared" si="35"/>
        <v>0</v>
      </c>
      <c r="X174" s="560">
        <f t="shared" si="35"/>
        <v>0</v>
      </c>
      <c r="Y174" s="560">
        <f t="shared" si="35"/>
        <v>0</v>
      </c>
      <c r="Z174" s="131"/>
      <c r="AA174" s="104"/>
    </row>
    <row r="175" spans="2:27" x14ac:dyDescent="0.2">
      <c r="B175" s="22"/>
      <c r="C175" s="50"/>
      <c r="D175" s="396"/>
      <c r="E175" s="396"/>
      <c r="F175" s="63"/>
      <c r="G175" s="64"/>
      <c r="H175" s="63"/>
      <c r="I175" s="337"/>
      <c r="J175" s="54">
        <f t="shared" si="27"/>
        <v>0</v>
      </c>
      <c r="K175" s="558">
        <f t="shared" si="41"/>
        <v>0</v>
      </c>
      <c r="L175" s="559" t="str">
        <f t="shared" si="28"/>
        <v>-</v>
      </c>
      <c r="M175" s="560">
        <f t="shared" si="42"/>
        <v>0</v>
      </c>
      <c r="N175" s="337"/>
      <c r="O175" s="560">
        <f t="shared" si="43"/>
        <v>0</v>
      </c>
      <c r="P175" s="560">
        <f t="shared" si="43"/>
        <v>0</v>
      </c>
      <c r="Q175" s="560">
        <f t="shared" si="43"/>
        <v>0</v>
      </c>
      <c r="R175" s="560">
        <f t="shared" si="43"/>
        <v>0</v>
      </c>
      <c r="S175" s="560">
        <f t="shared" si="43"/>
        <v>0</v>
      </c>
      <c r="T175" s="337"/>
      <c r="U175" s="560">
        <f t="shared" ref="U175:Y177" si="44">IF(U$8=$F175,$G175,0)</f>
        <v>0</v>
      </c>
      <c r="V175" s="560">
        <f t="shared" si="44"/>
        <v>0</v>
      </c>
      <c r="W175" s="560">
        <f t="shared" si="44"/>
        <v>0</v>
      </c>
      <c r="X175" s="560">
        <f t="shared" si="44"/>
        <v>0</v>
      </c>
      <c r="Y175" s="560">
        <f t="shared" si="44"/>
        <v>0</v>
      </c>
      <c r="Z175" s="131"/>
      <c r="AA175" s="104"/>
    </row>
    <row r="176" spans="2:27" x14ac:dyDescent="0.2">
      <c r="B176" s="22"/>
      <c r="C176" s="50"/>
      <c r="D176" s="396"/>
      <c r="E176" s="396"/>
      <c r="F176" s="63"/>
      <c r="G176" s="64"/>
      <c r="H176" s="63"/>
      <c r="I176" s="337"/>
      <c r="J176" s="54">
        <f t="shared" si="27"/>
        <v>0</v>
      </c>
      <c r="K176" s="558">
        <f t="shared" si="41"/>
        <v>0</v>
      </c>
      <c r="L176" s="559" t="str">
        <f t="shared" si="28"/>
        <v>-</v>
      </c>
      <c r="M176" s="560">
        <f t="shared" si="42"/>
        <v>0</v>
      </c>
      <c r="N176" s="337"/>
      <c r="O176" s="560">
        <f t="shared" si="43"/>
        <v>0</v>
      </c>
      <c r="P176" s="560">
        <f t="shared" si="43"/>
        <v>0</v>
      </c>
      <c r="Q176" s="560">
        <f t="shared" si="43"/>
        <v>0</v>
      </c>
      <c r="R176" s="560">
        <f t="shared" si="43"/>
        <v>0</v>
      </c>
      <c r="S176" s="560">
        <f t="shared" si="43"/>
        <v>0</v>
      </c>
      <c r="T176" s="337"/>
      <c r="U176" s="560">
        <f t="shared" si="44"/>
        <v>0</v>
      </c>
      <c r="V176" s="560">
        <f t="shared" si="44"/>
        <v>0</v>
      </c>
      <c r="W176" s="560">
        <f t="shared" si="44"/>
        <v>0</v>
      </c>
      <c r="X176" s="560">
        <f t="shared" si="44"/>
        <v>0</v>
      </c>
      <c r="Y176" s="560">
        <f t="shared" si="44"/>
        <v>0</v>
      </c>
      <c r="Z176" s="131"/>
      <c r="AA176" s="104"/>
    </row>
    <row r="177" spans="2:27" x14ac:dyDescent="0.2">
      <c r="B177" s="22"/>
      <c r="C177" s="50"/>
      <c r="D177" s="396"/>
      <c r="E177" s="396"/>
      <c r="F177" s="63"/>
      <c r="G177" s="64"/>
      <c r="H177" s="63"/>
      <c r="I177" s="337"/>
      <c r="J177" s="54">
        <f t="shared" si="27"/>
        <v>0</v>
      </c>
      <c r="K177" s="558">
        <f t="shared" si="41"/>
        <v>0</v>
      </c>
      <c r="L177" s="559" t="str">
        <f t="shared" si="28"/>
        <v>-</v>
      </c>
      <c r="M177" s="560">
        <f t="shared" si="42"/>
        <v>0</v>
      </c>
      <c r="N177" s="337"/>
      <c r="O177" s="560">
        <f t="shared" si="43"/>
        <v>0</v>
      </c>
      <c r="P177" s="560">
        <f t="shared" si="43"/>
        <v>0</v>
      </c>
      <c r="Q177" s="560">
        <f t="shared" si="43"/>
        <v>0</v>
      </c>
      <c r="R177" s="560">
        <f t="shared" si="43"/>
        <v>0</v>
      </c>
      <c r="S177" s="560">
        <f t="shared" si="43"/>
        <v>0</v>
      </c>
      <c r="T177" s="337"/>
      <c r="U177" s="560">
        <f t="shared" si="44"/>
        <v>0</v>
      </c>
      <c r="V177" s="560">
        <f t="shared" si="44"/>
        <v>0</v>
      </c>
      <c r="W177" s="560">
        <f t="shared" si="44"/>
        <v>0</v>
      </c>
      <c r="X177" s="560">
        <f t="shared" si="44"/>
        <v>0</v>
      </c>
      <c r="Y177" s="560">
        <f t="shared" si="44"/>
        <v>0</v>
      </c>
      <c r="Z177" s="131"/>
      <c r="AA177" s="104"/>
    </row>
    <row r="178" spans="2:27" x14ac:dyDescent="0.2">
      <c r="B178" s="22"/>
      <c r="C178" s="50"/>
      <c r="D178" s="244"/>
      <c r="E178" s="244"/>
      <c r="F178" s="438"/>
      <c r="G178" s="55"/>
      <c r="H178" s="438"/>
      <c r="I178" s="293"/>
      <c r="J178" s="54"/>
      <c r="K178" s="246"/>
      <c r="L178" s="58"/>
      <c r="M178" s="293"/>
      <c r="N178" s="293"/>
      <c r="O178" s="293"/>
      <c r="P178" s="293"/>
      <c r="Q178" s="293"/>
      <c r="R178" s="293"/>
      <c r="S178" s="293"/>
      <c r="T178" s="293"/>
      <c r="U178" s="293"/>
      <c r="V178" s="293"/>
      <c r="W178" s="293"/>
      <c r="X178" s="293"/>
      <c r="Y178" s="293"/>
      <c r="Z178" s="295"/>
      <c r="AA178" s="104"/>
    </row>
    <row r="179" spans="2:27" x14ac:dyDescent="0.2">
      <c r="B179" s="32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41"/>
    </row>
  </sheetData>
  <sheetProtection algorithmName="SHA-512" hashValue="WBsrc/k/VbGmGmscwHsEjp8bgGMKJBFy+BIchYtevmvV6UG+GyGI/rcvVSg893g9gHiDusU0M0xFhZPUbeOXng==" saltValue="/7lUi28hCc/MToGXJPcRkQ==" spinCount="100000" sheet="1" objects="1" scenarios="1"/>
  <phoneticPr fontId="0" type="noConversion"/>
  <dataValidations count="2">
    <dataValidation type="list" allowBlank="1" showInputMessage="1" showErrorMessage="1" sqref="H14:H178">
      <formula1>"geen,1,2,3,4,5,6,7,8,9,10,11,12,13,14,15,16,17,18,19,20,21,22,23,24,25,26,27,28,29,30,31,32,33,34,35,36,37,38,39,40,41,42,43,44,45,46,47,48,49,50"</formula1>
    </dataValidation>
    <dataValidation type="list" allowBlank="1" showInputMessage="1" showErrorMessage="1" sqref="D14:D178">
      <formula1>"gebouwen en terreinen, inventaris en apparatuur, leermiddelen PO, overige materiële vaste activa,meubilair,ICT"</formula1>
    </dataValidation>
  </dataValidations>
  <pageMargins left="0.78740157480314965" right="0.78740157480314965" top="0.98425196850393704" bottom="0.98425196850393704" header="0.51181102362204722" footer="0.51181102362204722"/>
  <pageSetup paperSize="9" scale="40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8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7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6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5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4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3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1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9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4"/>
  <sheetViews>
    <sheetView zoomScale="85" zoomScaleNormal="80" workbookViewId="0">
      <pane ySplit="9" topLeftCell="A10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7" customWidth="1"/>
    <col min="2" max="3" width="2.7109375" style="37" customWidth="1"/>
    <col min="4" max="4" width="45.7109375" style="37" customWidth="1"/>
    <col min="5" max="5" width="2.7109375" style="37" customWidth="1"/>
    <col min="6" max="8" width="14.85546875" style="37" customWidth="1"/>
    <col min="9" max="9" width="14.85546875" style="159" customWidth="1"/>
    <col min="10" max="10" width="14.85546875" style="37" customWidth="1"/>
    <col min="11" max="12" width="2.7109375" style="37" customWidth="1"/>
    <col min="13" max="16384" width="9.140625" style="37"/>
  </cols>
  <sheetData>
    <row r="1" spans="2:12" ht="12.75" customHeight="1" x14ac:dyDescent="0.2"/>
    <row r="2" spans="2:12" x14ac:dyDescent="0.2">
      <c r="B2" s="261"/>
      <c r="C2" s="262"/>
      <c r="D2" s="262"/>
      <c r="E2" s="262"/>
      <c r="F2" s="262"/>
      <c r="G2" s="262"/>
      <c r="H2" s="263"/>
      <c r="I2" s="262"/>
      <c r="J2" s="262"/>
      <c r="K2" s="262"/>
      <c r="L2" s="264"/>
    </row>
    <row r="3" spans="2:12" x14ac:dyDescent="0.2">
      <c r="B3" s="99"/>
      <c r="C3" s="100"/>
      <c r="D3" s="100"/>
      <c r="E3" s="100"/>
      <c r="F3" s="100"/>
      <c r="G3" s="100"/>
      <c r="H3" s="265"/>
      <c r="I3" s="100"/>
      <c r="J3" s="100"/>
      <c r="K3" s="100"/>
      <c r="L3" s="104"/>
    </row>
    <row r="4" spans="2:12" s="150" customFormat="1" ht="18.75" x14ac:dyDescent="0.3">
      <c r="B4" s="83"/>
      <c r="C4" s="87" t="s">
        <v>115</v>
      </c>
      <c r="D4" s="87"/>
      <c r="E4" s="87"/>
      <c r="F4" s="87"/>
      <c r="G4" s="87"/>
      <c r="H4" s="87"/>
      <c r="I4" s="87"/>
      <c r="J4" s="87"/>
      <c r="K4" s="87"/>
      <c r="L4" s="88"/>
    </row>
    <row r="5" spans="2:12" s="150" customFormat="1" ht="11.45" customHeight="1" x14ac:dyDescent="0.3">
      <c r="B5" s="266"/>
      <c r="C5" s="149"/>
      <c r="D5" s="147"/>
      <c r="E5" s="146"/>
      <c r="F5" s="146"/>
      <c r="G5" s="146"/>
      <c r="H5" s="146"/>
      <c r="I5" s="146"/>
      <c r="J5" s="146"/>
      <c r="K5" s="146"/>
      <c r="L5" s="268"/>
    </row>
    <row r="6" spans="2:12" ht="11.45" customHeight="1" x14ac:dyDescent="0.2">
      <c r="B6" s="324"/>
      <c r="C6" s="325"/>
      <c r="D6" s="326"/>
      <c r="E6" s="267"/>
      <c r="F6" s="267"/>
      <c r="G6" s="267"/>
      <c r="H6" s="267"/>
      <c r="I6" s="267"/>
      <c r="J6" s="267"/>
      <c r="K6" s="267"/>
      <c r="L6" s="277"/>
    </row>
    <row r="7" spans="2:12" ht="11.45" customHeight="1" x14ac:dyDescent="0.2">
      <c r="B7" s="324"/>
      <c r="C7" s="325"/>
      <c r="D7" s="326"/>
      <c r="E7" s="267"/>
      <c r="F7" s="267"/>
      <c r="G7" s="267"/>
      <c r="H7" s="267"/>
      <c r="I7" s="267"/>
      <c r="J7" s="267"/>
      <c r="K7" s="267"/>
      <c r="L7" s="277"/>
    </row>
    <row r="8" spans="2:12" s="154" customFormat="1" ht="11.45" customHeight="1" x14ac:dyDescent="0.2">
      <c r="B8" s="327"/>
      <c r="C8" s="328"/>
      <c r="D8" s="329"/>
      <c r="E8" s="330"/>
      <c r="F8" s="553">
        <f>tab!D2</f>
        <v>2015</v>
      </c>
      <c r="G8" s="553">
        <f t="shared" ref="G8:J8" si="0">F8+1</f>
        <v>2016</v>
      </c>
      <c r="H8" s="553">
        <f t="shared" si="0"/>
        <v>2017</v>
      </c>
      <c r="I8" s="553">
        <f t="shared" si="0"/>
        <v>2018</v>
      </c>
      <c r="J8" s="553">
        <f t="shared" si="0"/>
        <v>2019</v>
      </c>
      <c r="K8" s="565"/>
      <c r="L8" s="331"/>
    </row>
    <row r="9" spans="2:12" ht="12" customHeight="1" x14ac:dyDescent="0.2">
      <c r="B9" s="324"/>
      <c r="C9" s="325"/>
      <c r="D9" s="332"/>
      <c r="E9" s="267"/>
      <c r="F9" s="267"/>
      <c r="G9" s="267"/>
      <c r="H9" s="267"/>
      <c r="I9" s="267"/>
      <c r="J9" s="267"/>
      <c r="K9" s="267"/>
      <c r="L9" s="277"/>
    </row>
    <row r="10" spans="2:12" ht="12" customHeight="1" x14ac:dyDescent="0.2">
      <c r="B10" s="333"/>
      <c r="C10" s="334"/>
      <c r="D10" s="335"/>
      <c r="E10" s="280"/>
      <c r="F10" s="280"/>
      <c r="G10" s="280"/>
      <c r="H10" s="280"/>
      <c r="I10" s="280"/>
      <c r="J10" s="280"/>
      <c r="K10" s="282"/>
      <c r="L10" s="104"/>
    </row>
    <row r="11" spans="2:12" ht="12" customHeight="1" x14ac:dyDescent="0.2">
      <c r="B11" s="333"/>
      <c r="C11" s="336"/>
      <c r="D11" s="529" t="s">
        <v>111</v>
      </c>
      <c r="E11" s="337"/>
      <c r="F11" s="337"/>
      <c r="G11" s="337"/>
      <c r="H11" s="337"/>
      <c r="I11" s="337"/>
      <c r="J11" s="337"/>
      <c r="K11" s="131"/>
      <c r="L11" s="104"/>
    </row>
    <row r="12" spans="2:12" ht="12" customHeight="1" x14ac:dyDescent="0.2">
      <c r="B12" s="333"/>
      <c r="C12" s="336"/>
      <c r="D12" s="132" t="s">
        <v>44</v>
      </c>
      <c r="E12" s="337"/>
      <c r="F12" s="338">
        <v>0</v>
      </c>
      <c r="G12" s="566">
        <f t="shared" ref="G12:J12" si="1">F55</f>
        <v>0</v>
      </c>
      <c r="H12" s="566">
        <f t="shared" si="1"/>
        <v>0</v>
      </c>
      <c r="I12" s="566">
        <f t="shared" si="1"/>
        <v>0</v>
      </c>
      <c r="J12" s="566">
        <f t="shared" si="1"/>
        <v>0</v>
      </c>
      <c r="K12" s="131"/>
      <c r="L12" s="104"/>
    </row>
    <row r="13" spans="2:12" ht="12" customHeight="1" x14ac:dyDescent="0.2">
      <c r="B13" s="333"/>
      <c r="C13" s="336"/>
      <c r="D13" s="132" t="s">
        <v>45</v>
      </c>
      <c r="E13" s="337"/>
      <c r="F13" s="339">
        <v>0</v>
      </c>
      <c r="G13" s="566">
        <f t="shared" ref="G13:J13" si="2">F56</f>
        <v>0</v>
      </c>
      <c r="H13" s="566">
        <f t="shared" si="2"/>
        <v>0</v>
      </c>
      <c r="I13" s="566">
        <f t="shared" si="2"/>
        <v>0</v>
      </c>
      <c r="J13" s="566">
        <f t="shared" si="2"/>
        <v>0</v>
      </c>
      <c r="K13" s="131"/>
      <c r="L13" s="104"/>
    </row>
    <row r="14" spans="2:12" ht="12" customHeight="1" x14ac:dyDescent="0.2">
      <c r="B14" s="333"/>
      <c r="C14" s="336"/>
      <c r="D14" s="340" t="s">
        <v>101</v>
      </c>
      <c r="E14" s="337"/>
      <c r="F14" s="339">
        <v>0</v>
      </c>
      <c r="G14" s="566">
        <f t="shared" ref="G14:J14" si="3">F57</f>
        <v>0</v>
      </c>
      <c r="H14" s="566">
        <f t="shared" si="3"/>
        <v>0</v>
      </c>
      <c r="I14" s="566">
        <f t="shared" si="3"/>
        <v>0</v>
      </c>
      <c r="J14" s="566">
        <f t="shared" si="3"/>
        <v>0</v>
      </c>
      <c r="K14" s="131"/>
      <c r="L14" s="104"/>
    </row>
    <row r="15" spans="2:12" ht="12" customHeight="1" x14ac:dyDescent="0.2">
      <c r="B15" s="333"/>
      <c r="C15" s="336"/>
      <c r="D15" s="340" t="s">
        <v>102</v>
      </c>
      <c r="E15" s="337"/>
      <c r="F15" s="339">
        <v>0</v>
      </c>
      <c r="G15" s="566">
        <f t="shared" ref="G15:J15" si="4">F58</f>
        <v>0</v>
      </c>
      <c r="H15" s="566">
        <f t="shared" si="4"/>
        <v>0</v>
      </c>
      <c r="I15" s="566">
        <f t="shared" si="4"/>
        <v>0</v>
      </c>
      <c r="J15" s="566">
        <f t="shared" si="4"/>
        <v>0</v>
      </c>
      <c r="K15" s="131"/>
      <c r="L15" s="104"/>
    </row>
    <row r="16" spans="2:12" ht="12" customHeight="1" x14ac:dyDescent="0.2">
      <c r="B16" s="333"/>
      <c r="C16" s="336"/>
      <c r="D16" s="132" t="s">
        <v>46</v>
      </c>
      <c r="E16" s="337"/>
      <c r="F16" s="339">
        <v>0</v>
      </c>
      <c r="G16" s="566">
        <f t="shared" ref="G16:J16" si="5">F59</f>
        <v>0</v>
      </c>
      <c r="H16" s="566">
        <f t="shared" si="5"/>
        <v>0</v>
      </c>
      <c r="I16" s="566">
        <f t="shared" si="5"/>
        <v>0</v>
      </c>
      <c r="J16" s="566">
        <f t="shared" si="5"/>
        <v>0</v>
      </c>
      <c r="K16" s="131"/>
      <c r="L16" s="104"/>
    </row>
    <row r="17" spans="2:12" ht="12" customHeight="1" x14ac:dyDescent="0.2">
      <c r="B17" s="333"/>
      <c r="C17" s="336"/>
      <c r="D17" s="132" t="s">
        <v>47</v>
      </c>
      <c r="E17" s="337"/>
      <c r="F17" s="339">
        <v>0</v>
      </c>
      <c r="G17" s="566">
        <f t="shared" ref="G17:J17" si="6">F60</f>
        <v>0</v>
      </c>
      <c r="H17" s="566">
        <f t="shared" si="6"/>
        <v>0</v>
      </c>
      <c r="I17" s="566">
        <f t="shared" si="6"/>
        <v>0</v>
      </c>
      <c r="J17" s="566">
        <f t="shared" si="6"/>
        <v>0</v>
      </c>
      <c r="K17" s="131"/>
      <c r="L17" s="104"/>
    </row>
    <row r="18" spans="2:12" ht="12" customHeight="1" x14ac:dyDescent="0.2">
      <c r="B18" s="333"/>
      <c r="C18" s="336"/>
      <c r="D18" s="341" t="s">
        <v>40</v>
      </c>
      <c r="E18" s="337"/>
      <c r="F18" s="524">
        <f>SUM(F12:F17)</f>
        <v>0</v>
      </c>
      <c r="G18" s="524">
        <f t="shared" ref="G18:J18" si="7">SUM(G12:G17)</f>
        <v>0</v>
      </c>
      <c r="H18" s="524">
        <f t="shared" si="7"/>
        <v>0</v>
      </c>
      <c r="I18" s="524">
        <f t="shared" si="7"/>
        <v>0</v>
      </c>
      <c r="J18" s="524">
        <f t="shared" si="7"/>
        <v>0</v>
      </c>
      <c r="K18" s="131"/>
      <c r="L18" s="104"/>
    </row>
    <row r="19" spans="2:12" ht="12" customHeight="1" x14ac:dyDescent="0.2">
      <c r="B19" s="333"/>
      <c r="C19" s="342"/>
      <c r="D19" s="343"/>
      <c r="E19" s="293"/>
      <c r="F19" s="293"/>
      <c r="G19" s="293"/>
      <c r="H19" s="293"/>
      <c r="I19" s="293"/>
      <c r="J19" s="293"/>
      <c r="K19" s="295"/>
      <c r="L19" s="104"/>
    </row>
    <row r="20" spans="2:12" ht="12" customHeight="1" x14ac:dyDescent="0.2"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4"/>
    </row>
    <row r="21" spans="2:12" ht="12" customHeight="1" x14ac:dyDescent="0.2">
      <c r="B21" s="333"/>
      <c r="C21" s="334"/>
      <c r="D21" s="335"/>
      <c r="E21" s="280"/>
      <c r="F21" s="280"/>
      <c r="G21" s="280"/>
      <c r="H21" s="280"/>
      <c r="I21" s="280"/>
      <c r="J21" s="280"/>
      <c r="K21" s="282"/>
      <c r="L21" s="104"/>
    </row>
    <row r="22" spans="2:12" ht="12" customHeight="1" x14ac:dyDescent="0.2">
      <c r="B22" s="333"/>
      <c r="C22" s="336"/>
      <c r="D22" s="529" t="s">
        <v>61</v>
      </c>
      <c r="E22" s="337"/>
      <c r="F22" s="341"/>
      <c r="G22" s="337"/>
      <c r="H22" s="337"/>
      <c r="I22" s="337"/>
      <c r="J22" s="337"/>
      <c r="K22" s="131"/>
      <c r="L22" s="104"/>
    </row>
    <row r="23" spans="2:12" ht="12" customHeight="1" x14ac:dyDescent="0.2">
      <c r="B23" s="333"/>
      <c r="C23" s="336"/>
      <c r="D23" s="132" t="s">
        <v>44</v>
      </c>
      <c r="E23" s="337"/>
      <c r="F23" s="560">
        <f>(SUMIF(mip!$D14:$D179,"gebouwen en terreinen",mip!U14:U179))</f>
        <v>0</v>
      </c>
      <c r="G23" s="560">
        <f>(SUMIF(mip!$D14:$D179,"gebouwen en terreinen",mip!V14:V179))</f>
        <v>0</v>
      </c>
      <c r="H23" s="560">
        <f>(SUMIF(mip!$D14:$D179,"gebouwen en terreinen",mip!W14:W179))</f>
        <v>0</v>
      </c>
      <c r="I23" s="560">
        <f>(SUMIF(mip!$D14:$D179,"gebouwen en terreinen",mip!X14:X179))</f>
        <v>0</v>
      </c>
      <c r="J23" s="560">
        <f>(SUMIF(mip!$D14:$D179,"gebouwen en terreinen",mip!Y14:Y179))</f>
        <v>0</v>
      </c>
      <c r="K23" s="131"/>
      <c r="L23" s="104"/>
    </row>
    <row r="24" spans="2:12" ht="12" customHeight="1" x14ac:dyDescent="0.2">
      <c r="B24" s="333"/>
      <c r="C24" s="336"/>
      <c r="D24" s="132" t="s">
        <v>45</v>
      </c>
      <c r="E24" s="337"/>
      <c r="F24" s="556">
        <f>(SUMIF(mip!$D14:$D179,"inventaris en apparatuur",mip!U14:U179))</f>
        <v>0</v>
      </c>
      <c r="G24" s="556">
        <f>(SUMIF(mip!$D14:$D179,"inventaris en apparatuur",mip!V14:V179))</f>
        <v>0</v>
      </c>
      <c r="H24" s="556">
        <f>(SUMIF(mip!$D14:$D179,"inventaris en apparatuur",mip!W14:W179))</f>
        <v>0</v>
      </c>
      <c r="I24" s="556">
        <f>(SUMIF(mip!$D14:$D179,"inventaris en apparatuur",mip!X14:X179))</f>
        <v>0</v>
      </c>
      <c r="J24" s="556">
        <f>(SUMIF(mip!$D14:$D179,"inventaris en apparatuur",mip!Y14:Y179))</f>
        <v>0</v>
      </c>
      <c r="K24" s="131"/>
      <c r="L24" s="104"/>
    </row>
    <row r="25" spans="2:12" ht="12" customHeight="1" x14ac:dyDescent="0.2">
      <c r="B25" s="333"/>
      <c r="C25" s="336"/>
      <c r="D25" s="340" t="s">
        <v>101</v>
      </c>
      <c r="E25" s="337"/>
      <c r="F25" s="556">
        <f>(SUMIF(mip!$D14:$D179,"meubilair",mip!U14:U179))</f>
        <v>0</v>
      </c>
      <c r="G25" s="556">
        <f>(SUMIF(mip!$D14:$D179,"meubilair",mip!V14:V179))</f>
        <v>0</v>
      </c>
      <c r="H25" s="556">
        <f>(SUMIF(mip!$D14:$D179,"meubilair",mip!W14:W179))</f>
        <v>0</v>
      </c>
      <c r="I25" s="556">
        <f>(SUMIF(mip!$D14:$D179,"meubilair",mip!X14:X179))</f>
        <v>0</v>
      </c>
      <c r="J25" s="556">
        <f>(SUMIF(mip!$D14:$D179,"meubilair",mip!Y14:Y179))</f>
        <v>0</v>
      </c>
      <c r="K25" s="131"/>
      <c r="L25" s="104"/>
    </row>
    <row r="26" spans="2:12" ht="12" customHeight="1" x14ac:dyDescent="0.2">
      <c r="B26" s="333"/>
      <c r="C26" s="336"/>
      <c r="D26" s="340" t="s">
        <v>102</v>
      </c>
      <c r="E26" s="337"/>
      <c r="F26" s="556">
        <f>(SUMIF(mip!$D14:$D179,"ICT",mip!U14:U179))</f>
        <v>0</v>
      </c>
      <c r="G26" s="556">
        <f>(SUMIF(mip!$D14:$D179,"ICT",mip!V14:V179))</f>
        <v>0</v>
      </c>
      <c r="H26" s="556">
        <f>(SUMIF(mip!$D14:$D179,"ICT",mip!W14:W179))</f>
        <v>0</v>
      </c>
      <c r="I26" s="556">
        <f>(SUMIF(mip!$D14:$D179,"ICT",mip!X14:X179))</f>
        <v>0</v>
      </c>
      <c r="J26" s="556">
        <f>(SUMIF(mip!$D14:$D179,"ICT",mip!Y14:Y179))</f>
        <v>0</v>
      </c>
      <c r="K26" s="131"/>
      <c r="L26" s="104"/>
    </row>
    <row r="27" spans="2:12" ht="12" customHeight="1" x14ac:dyDescent="0.2">
      <c r="B27" s="333"/>
      <c r="C27" s="336"/>
      <c r="D27" s="132" t="s">
        <v>46</v>
      </c>
      <c r="E27" s="337"/>
      <c r="F27" s="556">
        <f>(SUMIF(mip!$D14:$D179,"Leermiddelen PO",mip!U14:U179))</f>
        <v>0</v>
      </c>
      <c r="G27" s="556">
        <f>(SUMIF(mip!$D14:$D179,"Leermiddelen PO",mip!V14:V179))</f>
        <v>0</v>
      </c>
      <c r="H27" s="556">
        <f>(SUMIF(mip!$D14:$D179,"Leermiddelen PO",mip!W14:W179))</f>
        <v>0</v>
      </c>
      <c r="I27" s="556">
        <f>(SUMIF(mip!$D14:$D179,"Leermiddelen PO",mip!X14:X179))</f>
        <v>0</v>
      </c>
      <c r="J27" s="556">
        <f>(SUMIF(mip!$D14:$D179,"Leermiddelen PO",mip!Y14:Y179))</f>
        <v>0</v>
      </c>
      <c r="K27" s="131"/>
      <c r="L27" s="104"/>
    </row>
    <row r="28" spans="2:12" ht="12" customHeight="1" x14ac:dyDescent="0.2">
      <c r="B28" s="333"/>
      <c r="C28" s="336"/>
      <c r="D28" s="132" t="s">
        <v>47</v>
      </c>
      <c r="E28" s="337"/>
      <c r="F28" s="556">
        <f>(SUMIF(mip!$D14:$D179,"overige materiële vaste activa",mip!U14:U179))</f>
        <v>0</v>
      </c>
      <c r="G28" s="556">
        <f>(SUMIF(mip!$D14:$D179,"overige materiële vaste activa",mip!V14:V179))</f>
        <v>0</v>
      </c>
      <c r="H28" s="556">
        <f>(SUMIF(mip!$D14:$D179,"overige materiële vaste activa",mip!W14:W179))</f>
        <v>0</v>
      </c>
      <c r="I28" s="556">
        <f>(SUMIF(mip!$D14:$D179,"overige materiële vaste activa",mip!X14:X179))</f>
        <v>0</v>
      </c>
      <c r="J28" s="556">
        <f>(SUMIF(mip!$D14:$D179,"overige materiële vaste activa",mip!Y14:Y179))</f>
        <v>0</v>
      </c>
      <c r="K28" s="131"/>
      <c r="L28" s="104"/>
    </row>
    <row r="29" spans="2:12" ht="12" customHeight="1" x14ac:dyDescent="0.2">
      <c r="B29" s="333"/>
      <c r="C29" s="336"/>
      <c r="D29" s="341" t="s">
        <v>40</v>
      </c>
      <c r="E29" s="337"/>
      <c r="F29" s="524">
        <f t="shared" ref="F29:J29" si="8">SUM(F23:F28)</f>
        <v>0</v>
      </c>
      <c r="G29" s="524">
        <f t="shared" si="8"/>
        <v>0</v>
      </c>
      <c r="H29" s="524">
        <f t="shared" si="8"/>
        <v>0</v>
      </c>
      <c r="I29" s="524">
        <f t="shared" si="8"/>
        <v>0</v>
      </c>
      <c r="J29" s="524">
        <f t="shared" si="8"/>
        <v>0</v>
      </c>
      <c r="K29" s="131"/>
      <c r="L29" s="104"/>
    </row>
    <row r="30" spans="2:12" ht="12" customHeight="1" x14ac:dyDescent="0.2">
      <c r="B30" s="333"/>
      <c r="C30" s="336"/>
      <c r="D30" s="132"/>
      <c r="E30" s="337"/>
      <c r="F30" s="337"/>
      <c r="G30" s="337"/>
      <c r="H30" s="337"/>
      <c r="I30" s="337"/>
      <c r="J30" s="337"/>
      <c r="K30" s="131"/>
      <c r="L30" s="104"/>
    </row>
    <row r="31" spans="2:12" ht="12" customHeight="1" x14ac:dyDescent="0.2"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4"/>
    </row>
    <row r="32" spans="2:12" ht="12" customHeight="1" x14ac:dyDescent="0.2">
      <c r="B32" s="99"/>
      <c r="C32" s="127"/>
      <c r="D32" s="132"/>
      <c r="E32" s="337"/>
      <c r="F32" s="337"/>
      <c r="G32" s="337"/>
      <c r="H32" s="344"/>
      <c r="I32" s="337"/>
      <c r="J32" s="337"/>
      <c r="K32" s="131"/>
      <c r="L32" s="104"/>
    </row>
    <row r="33" spans="2:12" ht="12" customHeight="1" x14ac:dyDescent="0.2">
      <c r="B33" s="333"/>
      <c r="C33" s="336"/>
      <c r="D33" s="529" t="s">
        <v>3</v>
      </c>
      <c r="E33" s="337"/>
      <c r="F33" s="337"/>
      <c r="G33" s="337"/>
      <c r="H33" s="337"/>
      <c r="I33" s="337"/>
      <c r="J33" s="337"/>
      <c r="K33" s="131"/>
      <c r="L33" s="104"/>
    </row>
    <row r="34" spans="2:12" ht="12" customHeight="1" x14ac:dyDescent="0.2">
      <c r="B34" s="333"/>
      <c r="C34" s="336"/>
      <c r="D34" s="132" t="s">
        <v>44</v>
      </c>
      <c r="E34" s="337"/>
      <c r="F34" s="560">
        <f>(SUMIF(mip!$D14:$D179,"gebouwen en terreinen",mip!O14:O179))</f>
        <v>0</v>
      </c>
      <c r="G34" s="566">
        <f>(SUMIF(mip!$D14:$D179,"gebouwen en terreinen",mip!P14:P179))</f>
        <v>0</v>
      </c>
      <c r="H34" s="566">
        <f>(SUMIF(mip!$D14:$D179,"gebouwen en terreinen",mip!Q14:Q179))</f>
        <v>0</v>
      </c>
      <c r="I34" s="566">
        <f>(SUMIF(mip!$D14:$D179,"gebouwen en terreinen",mip!R14:R179))</f>
        <v>0</v>
      </c>
      <c r="J34" s="566">
        <f>(SUMIF(mip!$D14:$D179,"gebouwen en terreinen",mip!S14:S179))</f>
        <v>0</v>
      </c>
      <c r="K34" s="131"/>
      <c r="L34" s="104"/>
    </row>
    <row r="35" spans="2:12" ht="12" customHeight="1" x14ac:dyDescent="0.2">
      <c r="B35" s="333"/>
      <c r="C35" s="336"/>
      <c r="D35" s="132" t="s">
        <v>45</v>
      </c>
      <c r="E35" s="337"/>
      <c r="F35" s="556">
        <f>(SUMIF(mip!$D14:$D179,"inventaris en apparatuur",mip!O14:O179))</f>
        <v>0</v>
      </c>
      <c r="G35" s="566">
        <f>(SUMIF(mip!$D14:$D179,"inventaris en apparatuur",mip!P14:P179))</f>
        <v>0</v>
      </c>
      <c r="H35" s="566">
        <f>(SUMIF(mip!$D14:$D179,"inventaris en apparatuur",mip!Q14:Q179))</f>
        <v>0</v>
      </c>
      <c r="I35" s="566">
        <f>(SUMIF(mip!$D14:$D179,"inventaris en apparatuur",mip!R14:R179))</f>
        <v>0</v>
      </c>
      <c r="J35" s="566">
        <f>(SUMIF(mip!$D14:$D179,"inventaris en apparatuur",mip!S14:S179))</f>
        <v>0</v>
      </c>
      <c r="K35" s="131"/>
      <c r="L35" s="104"/>
    </row>
    <row r="36" spans="2:12" ht="12" customHeight="1" x14ac:dyDescent="0.2">
      <c r="B36" s="333"/>
      <c r="C36" s="336"/>
      <c r="D36" s="340" t="s">
        <v>101</v>
      </c>
      <c r="E36" s="337"/>
      <c r="F36" s="556">
        <f>(SUMIF(mip!$D14:$D179,"meubilair",mip!O14:O179))</f>
        <v>0</v>
      </c>
      <c r="G36" s="566">
        <f>(SUMIF(mip!$D14:$D179,"meubilair",mip!P14:P179))</f>
        <v>0</v>
      </c>
      <c r="H36" s="566">
        <f>(SUMIF(mip!$D14:$D179,"meubilair",mip!Q14:Q179))</f>
        <v>0</v>
      </c>
      <c r="I36" s="566">
        <f>(SUMIF(mip!$D14:$D179,"meubilair",mip!R14:R179))</f>
        <v>0</v>
      </c>
      <c r="J36" s="566">
        <f>(SUMIF(mip!$D14:$D179,"meubilair",mip!S14:S179))</f>
        <v>0</v>
      </c>
      <c r="K36" s="131"/>
      <c r="L36" s="104"/>
    </row>
    <row r="37" spans="2:12" ht="12" customHeight="1" x14ac:dyDescent="0.2">
      <c r="B37" s="333"/>
      <c r="C37" s="336"/>
      <c r="D37" s="340" t="s">
        <v>102</v>
      </c>
      <c r="E37" s="337"/>
      <c r="F37" s="556">
        <f>(SUMIF(mip!$D14:$D179,"ICT",mip!O14:O179))</f>
        <v>0</v>
      </c>
      <c r="G37" s="566">
        <f>(SUMIF(mip!$D14:$D179,"ICT",mip!P14:P179))</f>
        <v>0</v>
      </c>
      <c r="H37" s="566">
        <f>(SUMIF(mip!$D14:$D179,"ICT",mip!Q14:Q179))</f>
        <v>0</v>
      </c>
      <c r="I37" s="566">
        <f>(SUMIF(mip!$D14:$D179,"ICT",mip!R14:R179))</f>
        <v>0</v>
      </c>
      <c r="J37" s="566">
        <f>(SUMIF(mip!$D14:$D179,"ICT",mip!S14:S179))</f>
        <v>0</v>
      </c>
      <c r="K37" s="131"/>
      <c r="L37" s="104"/>
    </row>
    <row r="38" spans="2:12" ht="12" customHeight="1" x14ac:dyDescent="0.2">
      <c r="B38" s="333"/>
      <c r="C38" s="336"/>
      <c r="D38" s="132" t="s">
        <v>46</v>
      </c>
      <c r="E38" s="337"/>
      <c r="F38" s="556">
        <f>(SUMIF(mip!$D14:$D179,"Leermiddelen PO",mip!O14:O179))</f>
        <v>0</v>
      </c>
      <c r="G38" s="566">
        <f>(SUMIF(mip!$D14:$D179,"Leermiddelen PO",mip!P14:P179))</f>
        <v>0</v>
      </c>
      <c r="H38" s="566">
        <f>(SUMIF(mip!$D14:$D179,"Leermiddelen PO",mip!Q14:Q179))</f>
        <v>0</v>
      </c>
      <c r="I38" s="566">
        <f>(SUMIF(mip!$D14:$D179,"Leermiddelen PO",mip!R14:R179))</f>
        <v>0</v>
      </c>
      <c r="J38" s="566">
        <f>(SUMIF(mip!$D14:$D179,"Leermiddelen PO",mip!S14:S179))</f>
        <v>0</v>
      </c>
      <c r="K38" s="131"/>
      <c r="L38" s="104"/>
    </row>
    <row r="39" spans="2:12" ht="12" customHeight="1" x14ac:dyDescent="0.2">
      <c r="B39" s="333"/>
      <c r="C39" s="336"/>
      <c r="D39" s="132" t="s">
        <v>47</v>
      </c>
      <c r="E39" s="337"/>
      <c r="F39" s="556">
        <f>(SUMIF(mip!$D14:$D179,"overige materiële vaste activa",mip!O14:O179))</f>
        <v>0</v>
      </c>
      <c r="G39" s="566">
        <f>(SUMIF(mip!$D14:$D179,"overige materiële vaste activa",mip!P14:P179))</f>
        <v>0</v>
      </c>
      <c r="H39" s="566">
        <f>(SUMIF(mip!$D14:$D179,"overige materiële vaste activa",mip!Q14:Q179))</f>
        <v>0</v>
      </c>
      <c r="I39" s="566">
        <f>(SUMIF(mip!$D14:$D179,"overige materiële vaste activa",mip!R14:R179))</f>
        <v>0</v>
      </c>
      <c r="J39" s="566">
        <f>(SUMIF(mip!$D14:$D179,"overige materiële vaste activa",mip!S14:S179))</f>
        <v>0</v>
      </c>
      <c r="K39" s="131"/>
      <c r="L39" s="104"/>
    </row>
    <row r="40" spans="2:12" ht="12" hidden="1" customHeight="1" x14ac:dyDescent="0.2">
      <c r="B40" s="272"/>
      <c r="C40" s="345"/>
      <c r="D40" s="346"/>
      <c r="E40" s="347"/>
      <c r="F40" s="550">
        <f t="shared" ref="F40:J40" si="9">SUM(F34:F39)</f>
        <v>0</v>
      </c>
      <c r="G40" s="550">
        <f t="shared" si="9"/>
        <v>0</v>
      </c>
      <c r="H40" s="550">
        <f t="shared" si="9"/>
        <v>0</v>
      </c>
      <c r="I40" s="550">
        <f t="shared" si="9"/>
        <v>0</v>
      </c>
      <c r="J40" s="550">
        <f t="shared" si="9"/>
        <v>0</v>
      </c>
      <c r="K40" s="348"/>
      <c r="L40" s="349"/>
    </row>
    <row r="41" spans="2:12" ht="12" hidden="1" customHeight="1" x14ac:dyDescent="0.2">
      <c r="B41" s="333"/>
      <c r="C41" s="336"/>
      <c r="D41" s="529" t="s">
        <v>283</v>
      </c>
      <c r="E41" s="337"/>
      <c r="F41" s="337"/>
      <c r="G41" s="337"/>
      <c r="H41" s="337"/>
      <c r="I41" s="337"/>
      <c r="J41" s="337"/>
      <c r="K41" s="131"/>
      <c r="L41" s="104"/>
    </row>
    <row r="42" spans="2:12" ht="12" hidden="1" customHeight="1" x14ac:dyDescent="0.2">
      <c r="B42" s="333"/>
      <c r="C42" s="336"/>
      <c r="D42" s="132" t="s">
        <v>44</v>
      </c>
      <c r="E42" s="337"/>
      <c r="F42" s="338">
        <v>0</v>
      </c>
      <c r="G42" s="288">
        <v>0</v>
      </c>
      <c r="H42" s="288">
        <v>0</v>
      </c>
      <c r="I42" s="288">
        <v>0</v>
      </c>
      <c r="J42" s="288">
        <v>0</v>
      </c>
      <c r="K42" s="131"/>
      <c r="L42" s="104"/>
    </row>
    <row r="43" spans="2:12" ht="12" hidden="1" customHeight="1" x14ac:dyDescent="0.2">
      <c r="B43" s="333"/>
      <c r="C43" s="336"/>
      <c r="D43" s="132" t="s">
        <v>45</v>
      </c>
      <c r="E43" s="337"/>
      <c r="F43" s="339">
        <v>0</v>
      </c>
      <c r="G43" s="288">
        <v>0</v>
      </c>
      <c r="H43" s="288">
        <v>0</v>
      </c>
      <c r="I43" s="288">
        <v>0</v>
      </c>
      <c r="J43" s="288">
        <v>0</v>
      </c>
      <c r="K43" s="131"/>
      <c r="L43" s="104"/>
    </row>
    <row r="44" spans="2:12" ht="12" hidden="1" customHeight="1" x14ac:dyDescent="0.2">
      <c r="B44" s="333"/>
      <c r="C44" s="336"/>
      <c r="D44" s="340" t="s">
        <v>101</v>
      </c>
      <c r="E44" s="337"/>
      <c r="F44" s="339">
        <v>0</v>
      </c>
      <c r="G44" s="288">
        <v>0</v>
      </c>
      <c r="H44" s="288">
        <v>0</v>
      </c>
      <c r="I44" s="288">
        <v>0</v>
      </c>
      <c r="J44" s="288">
        <v>0</v>
      </c>
      <c r="K44" s="131"/>
      <c r="L44" s="104"/>
    </row>
    <row r="45" spans="2:12" ht="12" hidden="1" customHeight="1" x14ac:dyDescent="0.2">
      <c r="B45" s="333"/>
      <c r="C45" s="336"/>
      <c r="D45" s="340" t="s">
        <v>102</v>
      </c>
      <c r="E45" s="337"/>
      <c r="F45" s="339">
        <v>0</v>
      </c>
      <c r="G45" s="288">
        <v>0</v>
      </c>
      <c r="H45" s="288">
        <v>0</v>
      </c>
      <c r="I45" s="288">
        <v>0</v>
      </c>
      <c r="J45" s="288">
        <v>0</v>
      </c>
      <c r="K45" s="131"/>
      <c r="L45" s="104"/>
    </row>
    <row r="46" spans="2:12" ht="12" hidden="1" customHeight="1" x14ac:dyDescent="0.2">
      <c r="B46" s="333"/>
      <c r="C46" s="336"/>
      <c r="D46" s="132" t="s">
        <v>46</v>
      </c>
      <c r="E46" s="337"/>
      <c r="F46" s="339">
        <v>0</v>
      </c>
      <c r="G46" s="288">
        <v>0</v>
      </c>
      <c r="H46" s="288">
        <v>0</v>
      </c>
      <c r="I46" s="288">
        <v>0</v>
      </c>
      <c r="J46" s="288">
        <v>0</v>
      </c>
      <c r="K46" s="131"/>
      <c r="L46" s="104"/>
    </row>
    <row r="47" spans="2:12" ht="12" hidden="1" customHeight="1" x14ac:dyDescent="0.2">
      <c r="B47" s="333"/>
      <c r="C47" s="336"/>
      <c r="D47" s="132" t="s">
        <v>47</v>
      </c>
      <c r="E47" s="337"/>
      <c r="F47" s="339">
        <v>0</v>
      </c>
      <c r="G47" s="288">
        <v>0</v>
      </c>
      <c r="H47" s="288">
        <v>0</v>
      </c>
      <c r="I47" s="288">
        <v>0</v>
      </c>
      <c r="J47" s="288">
        <v>0</v>
      </c>
      <c r="K47" s="131"/>
      <c r="L47" s="104"/>
    </row>
    <row r="48" spans="2:12" ht="12" hidden="1" customHeight="1" x14ac:dyDescent="0.2">
      <c r="B48" s="272"/>
      <c r="C48" s="345"/>
      <c r="D48" s="346"/>
      <c r="E48" s="347"/>
      <c r="F48" s="550">
        <f t="shared" ref="F48:J48" si="10">SUM(F42:F47)</f>
        <v>0</v>
      </c>
      <c r="G48" s="550">
        <f t="shared" si="10"/>
        <v>0</v>
      </c>
      <c r="H48" s="550">
        <f t="shared" si="10"/>
        <v>0</v>
      </c>
      <c r="I48" s="550">
        <f t="shared" si="10"/>
        <v>0</v>
      </c>
      <c r="J48" s="550">
        <f t="shared" si="10"/>
        <v>0</v>
      </c>
      <c r="K48" s="348"/>
      <c r="L48" s="349"/>
    </row>
    <row r="49" spans="2:12" ht="12" hidden="1" customHeight="1" x14ac:dyDescent="0.2">
      <c r="B49" s="99"/>
      <c r="C49" s="127"/>
      <c r="D49" s="337"/>
      <c r="E49" s="337"/>
      <c r="F49" s="337"/>
      <c r="G49" s="337"/>
      <c r="H49" s="344"/>
      <c r="I49" s="337"/>
      <c r="J49" s="337"/>
      <c r="K49" s="131"/>
      <c r="L49" s="104"/>
    </row>
    <row r="50" spans="2:12" s="40" customFormat="1" ht="12" customHeight="1" x14ac:dyDescent="0.2">
      <c r="B50" s="350"/>
      <c r="C50" s="351"/>
      <c r="D50" s="352" t="s">
        <v>62</v>
      </c>
      <c r="E50" s="352"/>
      <c r="F50" s="525">
        <f t="shared" ref="F50:J50" si="11">F40+F48</f>
        <v>0</v>
      </c>
      <c r="G50" s="525">
        <f t="shared" si="11"/>
        <v>0</v>
      </c>
      <c r="H50" s="525">
        <f t="shared" si="11"/>
        <v>0</v>
      </c>
      <c r="I50" s="525">
        <f t="shared" si="11"/>
        <v>0</v>
      </c>
      <c r="J50" s="525">
        <f t="shared" si="11"/>
        <v>0</v>
      </c>
      <c r="K50" s="353"/>
      <c r="L50" s="354"/>
    </row>
    <row r="51" spans="2:12" ht="12" customHeight="1" x14ac:dyDescent="0.2">
      <c r="B51" s="99"/>
      <c r="C51" s="127"/>
      <c r="D51" s="337"/>
      <c r="E51" s="337"/>
      <c r="F51" s="337"/>
      <c r="G51" s="337"/>
      <c r="H51" s="344"/>
      <c r="I51" s="337"/>
      <c r="J51" s="337"/>
      <c r="K51" s="131"/>
      <c r="L51" s="104"/>
    </row>
    <row r="52" spans="2:12" ht="12" customHeight="1" x14ac:dyDescent="0.2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4"/>
    </row>
    <row r="53" spans="2:12" ht="12" customHeight="1" x14ac:dyDescent="0.2">
      <c r="B53" s="333"/>
      <c r="C53" s="336"/>
      <c r="D53" s="341"/>
      <c r="E53" s="337"/>
      <c r="F53" s="337"/>
      <c r="G53" s="337"/>
      <c r="H53" s="337"/>
      <c r="I53" s="337"/>
      <c r="J53" s="337"/>
      <c r="K53" s="131"/>
      <c r="L53" s="104"/>
    </row>
    <row r="54" spans="2:12" ht="12" customHeight="1" x14ac:dyDescent="0.2">
      <c r="B54" s="333"/>
      <c r="C54" s="336"/>
      <c r="D54" s="529" t="s">
        <v>112</v>
      </c>
      <c r="E54" s="337"/>
      <c r="F54" s="337"/>
      <c r="G54" s="337"/>
      <c r="H54" s="337"/>
      <c r="I54" s="337"/>
      <c r="J54" s="337"/>
      <c r="K54" s="131"/>
      <c r="L54" s="104"/>
    </row>
    <row r="55" spans="2:12" ht="12" customHeight="1" x14ac:dyDescent="0.2">
      <c r="B55" s="333"/>
      <c r="C55" s="336"/>
      <c r="D55" s="132" t="s">
        <v>44</v>
      </c>
      <c r="E55" s="337"/>
      <c r="F55" s="566">
        <f t="shared" ref="F55:J55" si="12">F12+F23-F34-F42</f>
        <v>0</v>
      </c>
      <c r="G55" s="566">
        <f t="shared" si="12"/>
        <v>0</v>
      </c>
      <c r="H55" s="566">
        <f t="shared" si="12"/>
        <v>0</v>
      </c>
      <c r="I55" s="566">
        <f t="shared" si="12"/>
        <v>0</v>
      </c>
      <c r="J55" s="566">
        <f t="shared" si="12"/>
        <v>0</v>
      </c>
      <c r="K55" s="131"/>
      <c r="L55" s="104"/>
    </row>
    <row r="56" spans="2:12" ht="12" customHeight="1" x14ac:dyDescent="0.2">
      <c r="B56" s="333"/>
      <c r="C56" s="336"/>
      <c r="D56" s="132" t="s">
        <v>45</v>
      </c>
      <c r="E56" s="337"/>
      <c r="F56" s="566">
        <f t="shared" ref="F56:J56" si="13">F13+F24-F35-F43</f>
        <v>0</v>
      </c>
      <c r="G56" s="566">
        <f t="shared" si="13"/>
        <v>0</v>
      </c>
      <c r="H56" s="566">
        <f t="shared" si="13"/>
        <v>0</v>
      </c>
      <c r="I56" s="566">
        <f t="shared" si="13"/>
        <v>0</v>
      </c>
      <c r="J56" s="566">
        <f t="shared" si="13"/>
        <v>0</v>
      </c>
      <c r="K56" s="131"/>
      <c r="L56" s="104"/>
    </row>
    <row r="57" spans="2:12" ht="12" customHeight="1" x14ac:dyDescent="0.2">
      <c r="B57" s="333"/>
      <c r="C57" s="336"/>
      <c r="D57" s="340" t="s">
        <v>101</v>
      </c>
      <c r="E57" s="337"/>
      <c r="F57" s="566">
        <f t="shared" ref="F57:J57" si="14">F14+F25-F36-F44</f>
        <v>0</v>
      </c>
      <c r="G57" s="566">
        <f t="shared" si="14"/>
        <v>0</v>
      </c>
      <c r="H57" s="566">
        <f t="shared" si="14"/>
        <v>0</v>
      </c>
      <c r="I57" s="566">
        <f t="shared" si="14"/>
        <v>0</v>
      </c>
      <c r="J57" s="566">
        <f t="shared" si="14"/>
        <v>0</v>
      </c>
      <c r="K57" s="131"/>
      <c r="L57" s="104"/>
    </row>
    <row r="58" spans="2:12" ht="12" customHeight="1" x14ac:dyDescent="0.2">
      <c r="B58" s="333"/>
      <c r="C58" s="336"/>
      <c r="D58" s="340" t="s">
        <v>102</v>
      </c>
      <c r="E58" s="337"/>
      <c r="F58" s="566">
        <f t="shared" ref="F58:J58" si="15">F15+F26-F37-F45</f>
        <v>0</v>
      </c>
      <c r="G58" s="566">
        <f t="shared" si="15"/>
        <v>0</v>
      </c>
      <c r="H58" s="566">
        <f t="shared" si="15"/>
        <v>0</v>
      </c>
      <c r="I58" s="566">
        <f t="shared" si="15"/>
        <v>0</v>
      </c>
      <c r="J58" s="566">
        <f t="shared" si="15"/>
        <v>0</v>
      </c>
      <c r="K58" s="131"/>
      <c r="L58" s="104"/>
    </row>
    <row r="59" spans="2:12" ht="12" customHeight="1" x14ac:dyDescent="0.2">
      <c r="B59" s="333"/>
      <c r="C59" s="336"/>
      <c r="D59" s="132" t="s">
        <v>46</v>
      </c>
      <c r="E59" s="337"/>
      <c r="F59" s="566">
        <f t="shared" ref="F59:J59" si="16">F16+F27-F38-F46</f>
        <v>0</v>
      </c>
      <c r="G59" s="566">
        <f t="shared" si="16"/>
        <v>0</v>
      </c>
      <c r="H59" s="566">
        <f t="shared" si="16"/>
        <v>0</v>
      </c>
      <c r="I59" s="566">
        <f t="shared" si="16"/>
        <v>0</v>
      </c>
      <c r="J59" s="566">
        <f t="shared" si="16"/>
        <v>0</v>
      </c>
      <c r="K59" s="131"/>
      <c r="L59" s="104"/>
    </row>
    <row r="60" spans="2:12" ht="12" customHeight="1" x14ac:dyDescent="0.2">
      <c r="B60" s="333"/>
      <c r="C60" s="336"/>
      <c r="D60" s="132" t="s">
        <v>47</v>
      </c>
      <c r="E60" s="337"/>
      <c r="F60" s="566">
        <f t="shared" ref="F60:J60" si="17">F17+F28-F39-F47</f>
        <v>0</v>
      </c>
      <c r="G60" s="566">
        <f t="shared" si="17"/>
        <v>0</v>
      </c>
      <c r="H60" s="566">
        <f t="shared" si="17"/>
        <v>0</v>
      </c>
      <c r="I60" s="566">
        <f t="shared" si="17"/>
        <v>0</v>
      </c>
      <c r="J60" s="566">
        <f t="shared" si="17"/>
        <v>0</v>
      </c>
      <c r="K60" s="131"/>
      <c r="L60" s="104"/>
    </row>
    <row r="61" spans="2:12" ht="12" customHeight="1" x14ac:dyDescent="0.2">
      <c r="B61" s="355"/>
      <c r="C61" s="356"/>
      <c r="D61" s="341" t="s">
        <v>40</v>
      </c>
      <c r="E61" s="352"/>
      <c r="F61" s="525">
        <f>SUM(F55:F60)</f>
        <v>0</v>
      </c>
      <c r="G61" s="525">
        <f t="shared" ref="G61:J61" si="18">SUM(G55:G60)</f>
        <v>0</v>
      </c>
      <c r="H61" s="525">
        <f t="shared" si="18"/>
        <v>0</v>
      </c>
      <c r="I61" s="525">
        <f t="shared" si="18"/>
        <v>0</v>
      </c>
      <c r="J61" s="525">
        <f t="shared" si="18"/>
        <v>0</v>
      </c>
      <c r="K61" s="353"/>
      <c r="L61" s="354"/>
    </row>
    <row r="62" spans="2:12" ht="12" customHeight="1" x14ac:dyDescent="0.2">
      <c r="B62" s="99"/>
      <c r="C62" s="292"/>
      <c r="D62" s="293"/>
      <c r="E62" s="293"/>
      <c r="F62" s="293"/>
      <c r="G62" s="293"/>
      <c r="H62" s="293"/>
      <c r="I62" s="293"/>
      <c r="J62" s="293"/>
      <c r="K62" s="295"/>
      <c r="L62" s="104"/>
    </row>
    <row r="63" spans="2:12" ht="12" customHeight="1" x14ac:dyDescent="0.2"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4"/>
    </row>
    <row r="64" spans="2:12" ht="15" x14ac:dyDescent="0.25">
      <c r="B64" s="135"/>
      <c r="C64" s="136"/>
      <c r="D64" s="136"/>
      <c r="E64" s="136"/>
      <c r="F64" s="136"/>
      <c r="G64" s="136"/>
      <c r="H64" s="136"/>
      <c r="I64" s="136"/>
      <c r="J64" s="136"/>
      <c r="K64" s="191" t="s">
        <v>228</v>
      </c>
      <c r="L64" s="141"/>
    </row>
  </sheetData>
  <sheetProtection algorithmName="SHA-512" hashValue="b7MksyiupObuNRmYlsYb838NFuP9WHkz23ESRzg3IdKGyxLFC1hBYTcauYDmF7CiEpAnnjpyG321pr4jOFgG1A==" saltValue="/Vm7HUJJKX6FoxPGvmWhiQ==" spinCount="100000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8"/>
  <dimension ref="B2:BL76"/>
  <sheetViews>
    <sheetView showGridLines="0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7"/>
  <dimension ref="B2:BL76"/>
  <sheetViews>
    <sheetView showGridLines="0" topLeftCell="A6" zoomScale="85" zoomScaleNormal="85" zoomScaleSheetLayoutView="85" workbookViewId="0">
      <selection activeCell="D73" sqref="D7:D73"/>
    </sheetView>
  </sheetViews>
  <sheetFormatPr defaultColWidth="9.140625" defaultRowHeight="12.75" customHeight="1" x14ac:dyDescent="0.2"/>
  <cols>
    <col min="1" max="1" width="3.7109375" style="37" customWidth="1"/>
    <col min="2" max="3" width="2.7109375" style="37" customWidth="1"/>
    <col min="4" max="4" width="45.7109375" style="43" customWidth="1"/>
    <col min="5" max="5" width="1.7109375" style="43" customWidth="1"/>
    <col min="6" max="6" width="16.85546875" style="43" customWidth="1"/>
    <col min="7" max="9" width="16.85546875" style="37" customWidth="1"/>
    <col min="10" max="11" width="2.7109375" style="37" customWidth="1"/>
    <col min="12" max="12" width="5.7109375" style="37" customWidth="1"/>
    <col min="13" max="25" width="10.7109375" style="37" customWidth="1"/>
    <col min="26" max="26" width="6.85546875" style="37" customWidth="1"/>
    <col min="27" max="61" width="9.7109375" style="37" customWidth="1"/>
    <col min="62" max="63" width="9.7109375" style="38" customWidth="1"/>
    <col min="64" max="64" width="9.7109375" style="39" customWidth="1"/>
    <col min="65" max="141" width="9.7109375" style="37" customWidth="1"/>
    <col min="142" max="16384" width="9.140625" style="37"/>
  </cols>
  <sheetData>
    <row r="2" spans="2:34" ht="12.75" customHeight="1" x14ac:dyDescent="0.2">
      <c r="B2" s="17"/>
      <c r="C2" s="18"/>
      <c r="D2" s="19"/>
      <c r="E2" s="19"/>
      <c r="F2" s="19"/>
      <c r="G2" s="18"/>
      <c r="H2" s="18"/>
      <c r="I2" s="18"/>
      <c r="J2" s="18"/>
      <c r="K2" s="20"/>
    </row>
    <row r="3" spans="2:34" ht="12.75" customHeight="1" x14ac:dyDescent="0.2">
      <c r="B3" s="22"/>
      <c r="C3" s="21"/>
      <c r="D3" s="23"/>
      <c r="E3" s="24"/>
      <c r="F3" s="24"/>
      <c r="G3" s="25"/>
      <c r="H3" s="25"/>
      <c r="I3" s="25"/>
      <c r="J3" s="21"/>
      <c r="K3" s="26"/>
      <c r="AB3" s="40"/>
      <c r="AC3" s="40"/>
      <c r="AD3" s="40"/>
      <c r="AG3" s="41"/>
      <c r="AH3" s="41"/>
    </row>
    <row r="4" spans="2:34" ht="12.75" customHeight="1" x14ac:dyDescent="0.2">
      <c r="B4" s="22"/>
      <c r="C4" s="21"/>
      <c r="D4" s="36"/>
      <c r="E4" s="21"/>
      <c r="F4" s="553">
        <f>'begr(tot)'!$G$8</f>
        <v>2016</v>
      </c>
      <c r="G4" s="553">
        <f>'begr(tot)'!$H$8</f>
        <v>2017</v>
      </c>
      <c r="H4" s="553">
        <f>'begr(tot)'!$I$8</f>
        <v>2018</v>
      </c>
      <c r="I4" s="553">
        <f>'begr(tot)'!$J$8</f>
        <v>2019</v>
      </c>
      <c r="J4" s="21"/>
      <c r="K4" s="26"/>
      <c r="AB4" s="40"/>
      <c r="AC4" s="40"/>
      <c r="AD4" s="40"/>
      <c r="AG4" s="41"/>
      <c r="AH4" s="41"/>
    </row>
    <row r="5" spans="2:34" ht="12.75" customHeight="1" x14ac:dyDescent="0.2">
      <c r="B5" s="22"/>
      <c r="C5" s="21"/>
      <c r="D5" s="23"/>
      <c r="E5" s="24"/>
      <c r="F5" s="24"/>
      <c r="G5" s="25"/>
      <c r="H5" s="25"/>
      <c r="I5" s="25"/>
      <c r="J5" s="21"/>
      <c r="K5" s="26"/>
      <c r="AB5" s="40"/>
      <c r="AC5" s="40"/>
      <c r="AD5" s="40"/>
      <c r="AG5" s="41"/>
      <c r="AH5" s="41"/>
    </row>
    <row r="6" spans="2:34" ht="12.75" customHeight="1" x14ac:dyDescent="0.2">
      <c r="B6" s="22"/>
      <c r="C6" s="46"/>
      <c r="D6" s="47"/>
      <c r="E6" s="47"/>
      <c r="F6" s="48"/>
      <c r="G6" s="48"/>
      <c r="H6" s="48"/>
      <c r="I6" s="48"/>
      <c r="J6" s="49"/>
      <c r="K6" s="26"/>
      <c r="AB6" s="40"/>
      <c r="AC6" s="40"/>
      <c r="AD6" s="40"/>
      <c r="AG6" s="41"/>
      <c r="AH6" s="41"/>
    </row>
    <row r="7" spans="2:34" ht="12.75" customHeight="1" x14ac:dyDescent="0.2">
      <c r="B7" s="22"/>
      <c r="C7" s="50"/>
      <c r="D7" s="132" t="s">
        <v>261</v>
      </c>
      <c r="E7" s="51"/>
      <c r="F7" s="494"/>
      <c r="G7" s="494"/>
      <c r="H7" s="494"/>
      <c r="I7" s="494"/>
      <c r="J7" s="52"/>
      <c r="K7" s="26"/>
      <c r="AB7" s="40"/>
      <c r="AC7" s="40"/>
      <c r="AD7" s="40"/>
      <c r="AG7" s="41"/>
      <c r="AH7" s="41"/>
    </row>
    <row r="8" spans="2:34" ht="12.75" customHeight="1" x14ac:dyDescent="0.2">
      <c r="B8" s="22"/>
      <c r="C8" s="50"/>
      <c r="D8" s="132" t="s">
        <v>9</v>
      </c>
      <c r="E8" s="51"/>
      <c r="F8" s="494"/>
      <c r="G8" s="494"/>
      <c r="H8" s="494"/>
      <c r="I8" s="494"/>
      <c r="J8" s="52"/>
      <c r="K8" s="26"/>
      <c r="AB8" s="40"/>
      <c r="AC8" s="40"/>
      <c r="AD8" s="40"/>
      <c r="AG8" s="41"/>
      <c r="AH8" s="41"/>
    </row>
    <row r="9" spans="2:34" ht="12.75" customHeight="1" x14ac:dyDescent="0.2">
      <c r="B9" s="22"/>
      <c r="C9" s="50"/>
      <c r="D9" s="132" t="s">
        <v>39</v>
      </c>
      <c r="E9" s="51"/>
      <c r="F9" s="501"/>
      <c r="G9" s="494"/>
      <c r="H9" s="494"/>
      <c r="I9" s="494"/>
      <c r="J9" s="52"/>
      <c r="K9" s="26"/>
      <c r="AB9" s="40"/>
      <c r="AC9" s="40"/>
      <c r="AD9" s="40"/>
      <c r="AG9" s="41"/>
      <c r="AH9" s="41"/>
    </row>
    <row r="10" spans="2:34" ht="12.75" customHeight="1" x14ac:dyDescent="0.2">
      <c r="B10" s="22"/>
      <c r="C10" s="50"/>
      <c r="D10" s="337" t="s">
        <v>5</v>
      </c>
      <c r="E10" s="53"/>
      <c r="F10" s="496"/>
      <c r="G10" s="496"/>
      <c r="H10" s="496"/>
      <c r="I10" s="496"/>
      <c r="J10" s="52"/>
      <c r="K10" s="26"/>
      <c r="AB10" s="40"/>
      <c r="AC10" s="40"/>
      <c r="AD10" s="40"/>
      <c r="AG10" s="41"/>
      <c r="AH10" s="41"/>
    </row>
    <row r="11" spans="2:34" ht="12.75" customHeight="1" x14ac:dyDescent="0.2">
      <c r="B11" s="22"/>
      <c r="C11" s="50"/>
      <c r="D11" s="337" t="s">
        <v>6</v>
      </c>
      <c r="E11" s="53"/>
      <c r="F11" s="496"/>
      <c r="G11" s="496"/>
      <c r="H11" s="496"/>
      <c r="I11" s="496"/>
      <c r="J11" s="52"/>
      <c r="K11" s="26"/>
      <c r="AB11" s="40"/>
      <c r="AC11" s="40"/>
      <c r="AD11" s="40"/>
      <c r="AG11" s="41"/>
      <c r="AH11" s="41"/>
    </row>
    <row r="12" spans="2:34" ht="12.75" customHeight="1" x14ac:dyDescent="0.2">
      <c r="B12" s="22"/>
      <c r="C12" s="50"/>
      <c r="D12" s="132" t="s">
        <v>7</v>
      </c>
      <c r="E12" s="54"/>
      <c r="F12" s="494"/>
      <c r="G12" s="494"/>
      <c r="H12" s="494"/>
      <c r="I12" s="494"/>
      <c r="J12" s="52"/>
      <c r="K12" s="26"/>
      <c r="AB12" s="40"/>
      <c r="AC12" s="40"/>
      <c r="AD12" s="40"/>
      <c r="AG12" s="41"/>
      <c r="AH12" s="41"/>
    </row>
    <row r="13" spans="2:34" ht="12.75" customHeight="1" x14ac:dyDescent="0.2">
      <c r="B13" s="22"/>
      <c r="C13" s="50"/>
      <c r="D13" s="132" t="s">
        <v>73</v>
      </c>
      <c r="E13" s="53"/>
      <c r="F13" s="496"/>
      <c r="G13" s="496"/>
      <c r="H13" s="496"/>
      <c r="I13" s="496"/>
      <c r="J13" s="52"/>
      <c r="K13" s="26"/>
      <c r="AB13" s="40"/>
      <c r="AC13" s="40"/>
      <c r="AD13" s="40"/>
      <c r="AG13" s="41"/>
      <c r="AH13" s="41"/>
    </row>
    <row r="14" spans="2:34" ht="12.75" customHeight="1" x14ac:dyDescent="0.2">
      <c r="B14" s="22"/>
      <c r="C14" s="50"/>
      <c r="D14" s="132" t="s">
        <v>74</v>
      </c>
      <c r="E14" s="53"/>
      <c r="F14" s="496"/>
      <c r="G14" s="496"/>
      <c r="H14" s="496"/>
      <c r="I14" s="496"/>
      <c r="J14" s="52"/>
      <c r="K14" s="26"/>
      <c r="AB14" s="40"/>
      <c r="AC14" s="40"/>
      <c r="AD14" s="40"/>
      <c r="AG14" s="41"/>
      <c r="AH14" s="41"/>
    </row>
    <row r="15" spans="2:34" ht="12.75" customHeight="1" x14ac:dyDescent="0.2">
      <c r="B15" s="22"/>
      <c r="C15" s="50"/>
      <c r="D15" s="132" t="s">
        <v>106</v>
      </c>
      <c r="E15" s="53"/>
      <c r="F15" s="496"/>
      <c r="G15" s="496"/>
      <c r="H15" s="496"/>
      <c r="I15" s="496"/>
      <c r="J15" s="52"/>
      <c r="K15" s="26"/>
      <c r="AB15" s="40"/>
      <c r="AC15" s="40"/>
      <c r="AD15" s="40"/>
      <c r="AG15" s="41"/>
      <c r="AH15" s="41"/>
    </row>
    <row r="16" spans="2:34" ht="12.75" customHeight="1" x14ac:dyDescent="0.2">
      <c r="B16" s="22"/>
      <c r="C16" s="50"/>
      <c r="D16" s="337" t="s">
        <v>76</v>
      </c>
      <c r="E16" s="54"/>
      <c r="F16" s="497"/>
      <c r="G16" s="497"/>
      <c r="H16" s="497"/>
      <c r="I16" s="497"/>
      <c r="J16" s="52"/>
      <c r="K16" s="26"/>
      <c r="AB16" s="40"/>
      <c r="AC16" s="40"/>
      <c r="AD16" s="40"/>
      <c r="AG16" s="41"/>
      <c r="AH16" s="41"/>
    </row>
    <row r="17" spans="2:34" ht="12.75" customHeight="1" x14ac:dyDescent="0.2">
      <c r="B17" s="22"/>
      <c r="C17" s="50"/>
      <c r="D17" s="337" t="s">
        <v>77</v>
      </c>
      <c r="E17" s="54"/>
      <c r="F17" s="497"/>
      <c r="G17" s="497"/>
      <c r="H17" s="497"/>
      <c r="I17" s="497"/>
      <c r="J17" s="52"/>
      <c r="K17" s="26"/>
      <c r="AB17" s="40"/>
      <c r="AC17" s="40"/>
      <c r="AD17" s="40"/>
      <c r="AG17" s="41"/>
      <c r="AH17" s="41"/>
    </row>
    <row r="18" spans="2:34" ht="12.75" customHeight="1" x14ac:dyDescent="0.2">
      <c r="B18" s="22"/>
      <c r="C18" s="50"/>
      <c r="D18" s="337" t="s">
        <v>78</v>
      </c>
      <c r="E18" s="54"/>
      <c r="F18" s="497"/>
      <c r="G18" s="497"/>
      <c r="H18" s="497"/>
      <c r="I18" s="497"/>
      <c r="J18" s="52"/>
      <c r="K18" s="26"/>
      <c r="AB18" s="40"/>
      <c r="AC18" s="40"/>
      <c r="AD18" s="40"/>
      <c r="AG18" s="41"/>
      <c r="AH18" s="41"/>
    </row>
    <row r="19" spans="2:34" ht="12.75" customHeight="1" x14ac:dyDescent="0.2">
      <c r="B19" s="22"/>
      <c r="C19" s="50"/>
      <c r="D19" s="337" t="s">
        <v>79</v>
      </c>
      <c r="E19" s="54"/>
      <c r="F19" s="497"/>
      <c r="G19" s="497"/>
      <c r="H19" s="497"/>
      <c r="I19" s="497"/>
      <c r="J19" s="52"/>
      <c r="K19" s="26"/>
      <c r="AB19" s="40"/>
      <c r="AC19" s="40"/>
      <c r="AD19" s="40"/>
      <c r="AG19" s="41"/>
      <c r="AH19" s="41"/>
    </row>
    <row r="20" spans="2:34" ht="12.75" customHeight="1" x14ac:dyDescent="0.2">
      <c r="B20" s="22"/>
      <c r="C20" s="50"/>
      <c r="D20" s="337" t="s">
        <v>80</v>
      </c>
      <c r="E20" s="54"/>
      <c r="F20" s="497"/>
      <c r="G20" s="497"/>
      <c r="H20" s="497"/>
      <c r="I20" s="497"/>
      <c r="J20" s="52"/>
      <c r="K20" s="26"/>
      <c r="AB20" s="40"/>
      <c r="AC20" s="40"/>
      <c r="AD20" s="40"/>
      <c r="AG20" s="41"/>
      <c r="AH20" s="41"/>
    </row>
    <row r="21" spans="2:34" ht="12.75" customHeight="1" x14ac:dyDescent="0.2">
      <c r="B21" s="22"/>
      <c r="C21" s="50"/>
      <c r="D21" s="337" t="s">
        <v>81</v>
      </c>
      <c r="E21" s="54"/>
      <c r="F21" s="497"/>
      <c r="G21" s="497"/>
      <c r="H21" s="497"/>
      <c r="I21" s="497"/>
      <c r="J21" s="52"/>
      <c r="K21" s="26"/>
      <c r="AB21" s="40"/>
      <c r="AC21" s="40"/>
      <c r="AD21" s="40"/>
      <c r="AG21" s="41"/>
      <c r="AH21" s="41"/>
    </row>
    <row r="22" spans="2:34" ht="12.75" customHeight="1" x14ac:dyDescent="0.2">
      <c r="B22" s="22"/>
      <c r="C22" s="50"/>
      <c r="D22" s="132" t="s">
        <v>10</v>
      </c>
      <c r="E22" s="51"/>
      <c r="F22" s="502"/>
      <c r="G22" s="502"/>
      <c r="H22" s="502"/>
      <c r="I22" s="502"/>
      <c r="J22" s="52"/>
      <c r="K22" s="26"/>
      <c r="AB22" s="40"/>
      <c r="AC22" s="40"/>
      <c r="AD22" s="40"/>
      <c r="AG22" s="41"/>
      <c r="AH22" s="41"/>
    </row>
    <row r="23" spans="2:34" ht="12.75" customHeight="1" x14ac:dyDescent="0.2">
      <c r="B23" s="22"/>
      <c r="C23" s="50"/>
      <c r="D23" s="132" t="s">
        <v>11</v>
      </c>
      <c r="E23" s="51"/>
      <c r="F23" s="502"/>
      <c r="G23" s="502"/>
      <c r="H23" s="502"/>
      <c r="I23" s="502"/>
      <c r="J23" s="52"/>
      <c r="K23" s="26"/>
      <c r="AB23" s="40"/>
      <c r="AC23" s="40"/>
      <c r="AD23" s="40"/>
      <c r="AG23" s="41"/>
      <c r="AH23" s="41"/>
    </row>
    <row r="24" spans="2:34" ht="12.75" customHeight="1" x14ac:dyDescent="0.2">
      <c r="B24" s="22"/>
      <c r="C24" s="50"/>
      <c r="D24" s="132" t="s">
        <v>12</v>
      </c>
      <c r="E24" s="51"/>
      <c r="F24" s="502"/>
      <c r="G24" s="502"/>
      <c r="H24" s="502"/>
      <c r="I24" s="502"/>
      <c r="J24" s="52"/>
      <c r="K24" s="26"/>
      <c r="AB24" s="40"/>
      <c r="AC24" s="40"/>
      <c r="AD24" s="40"/>
      <c r="AG24" s="41"/>
      <c r="AH24" s="41"/>
    </row>
    <row r="25" spans="2:34" ht="12.75" customHeight="1" x14ac:dyDescent="0.2">
      <c r="B25" s="22"/>
      <c r="C25" s="50"/>
      <c r="D25" s="132" t="s">
        <v>13</v>
      </c>
      <c r="E25" s="51"/>
      <c r="F25" s="502"/>
      <c r="G25" s="502"/>
      <c r="H25" s="502"/>
      <c r="I25" s="502"/>
      <c r="J25" s="52"/>
      <c r="K25" s="26"/>
      <c r="AB25" s="40"/>
      <c r="AC25" s="40"/>
      <c r="AD25" s="40"/>
      <c r="AG25" s="41"/>
      <c r="AH25" s="41"/>
    </row>
    <row r="26" spans="2:34" ht="12.75" customHeight="1" x14ac:dyDescent="0.2">
      <c r="B26" s="22"/>
      <c r="C26" s="50"/>
      <c r="D26" s="132" t="s">
        <v>14</v>
      </c>
      <c r="E26" s="51"/>
      <c r="F26" s="502"/>
      <c r="G26" s="502"/>
      <c r="H26" s="502"/>
      <c r="I26" s="502"/>
      <c r="J26" s="52"/>
      <c r="K26" s="26"/>
      <c r="AB26" s="40"/>
      <c r="AC26" s="40"/>
      <c r="AD26" s="40"/>
      <c r="AG26" s="41"/>
      <c r="AH26" s="41"/>
    </row>
    <row r="27" spans="2:34" ht="12.75" customHeight="1" x14ac:dyDescent="0.2">
      <c r="B27" s="22"/>
      <c r="C27" s="50"/>
      <c r="D27" s="132" t="s">
        <v>15</v>
      </c>
      <c r="E27" s="51"/>
      <c r="F27" s="502"/>
      <c r="G27" s="502"/>
      <c r="H27" s="502"/>
      <c r="I27" s="502"/>
      <c r="J27" s="52"/>
      <c r="K27" s="26"/>
      <c r="AB27" s="40"/>
      <c r="AC27" s="40"/>
      <c r="AD27" s="40"/>
      <c r="AG27" s="41"/>
      <c r="AH27" s="41"/>
    </row>
    <row r="28" spans="2:34" ht="12.75" customHeight="1" x14ac:dyDescent="0.2">
      <c r="B28" s="22"/>
      <c r="C28" s="50"/>
      <c r="D28" s="132" t="s">
        <v>16</v>
      </c>
      <c r="E28" s="51"/>
      <c r="F28" s="502"/>
      <c r="G28" s="502"/>
      <c r="H28" s="502"/>
      <c r="I28" s="502"/>
      <c r="J28" s="52"/>
      <c r="K28" s="26"/>
      <c r="AB28" s="40"/>
      <c r="AC28" s="40"/>
      <c r="AD28" s="40"/>
      <c r="AG28" s="41"/>
      <c r="AH28" s="41"/>
    </row>
    <row r="29" spans="2:34" ht="12.75" customHeight="1" x14ac:dyDescent="0.2">
      <c r="B29" s="22"/>
      <c r="C29" s="50"/>
      <c r="D29" s="132" t="s">
        <v>17</v>
      </c>
      <c r="E29" s="51"/>
      <c r="F29" s="502"/>
      <c r="G29" s="502"/>
      <c r="H29" s="502"/>
      <c r="I29" s="502"/>
      <c r="J29" s="52"/>
      <c r="K29" s="26"/>
      <c r="AB29" s="40"/>
      <c r="AC29" s="40"/>
      <c r="AD29" s="40"/>
      <c r="AG29" s="41"/>
      <c r="AH29" s="41"/>
    </row>
    <row r="30" spans="2:34" ht="12.75" customHeight="1" x14ac:dyDescent="0.2">
      <c r="B30" s="22"/>
      <c r="C30" s="50"/>
      <c r="D30" s="132" t="s">
        <v>18</v>
      </c>
      <c r="E30" s="51"/>
      <c r="F30" s="502"/>
      <c r="G30" s="502"/>
      <c r="H30" s="502"/>
      <c r="I30" s="502"/>
      <c r="J30" s="52"/>
      <c r="K30" s="26"/>
      <c r="AB30" s="40"/>
      <c r="AC30" s="40"/>
      <c r="AD30" s="40"/>
      <c r="AG30" s="41"/>
      <c r="AH30" s="41"/>
    </row>
    <row r="31" spans="2:34" ht="12.75" customHeight="1" x14ac:dyDescent="0.2">
      <c r="B31" s="22"/>
      <c r="C31" s="50"/>
      <c r="D31" s="132" t="s">
        <v>19</v>
      </c>
      <c r="E31" s="51"/>
      <c r="F31" s="502"/>
      <c r="G31" s="502"/>
      <c r="H31" s="502"/>
      <c r="I31" s="502"/>
      <c r="J31" s="52"/>
      <c r="K31" s="26"/>
      <c r="AB31" s="40"/>
      <c r="AC31" s="40"/>
      <c r="AD31" s="40"/>
      <c r="AG31" s="41"/>
      <c r="AH31" s="41"/>
    </row>
    <row r="32" spans="2:34" ht="12.75" customHeight="1" x14ac:dyDescent="0.2">
      <c r="B32" s="22"/>
      <c r="C32" s="50"/>
      <c r="D32" s="132" t="s">
        <v>20</v>
      </c>
      <c r="E32" s="51"/>
      <c r="F32" s="502"/>
      <c r="G32" s="502"/>
      <c r="H32" s="502"/>
      <c r="I32" s="502"/>
      <c r="J32" s="52"/>
      <c r="K32" s="26"/>
    </row>
    <row r="33" spans="2:34" ht="12.75" customHeight="1" x14ac:dyDescent="0.2">
      <c r="B33" s="22"/>
      <c r="C33" s="50"/>
      <c r="D33" s="132" t="s">
        <v>21</v>
      </c>
      <c r="E33" s="51"/>
      <c r="F33" s="502"/>
      <c r="G33" s="502"/>
      <c r="H33" s="502"/>
      <c r="I33" s="502"/>
      <c r="J33" s="52"/>
      <c r="K33" s="26"/>
      <c r="AB33" s="40"/>
      <c r="AC33" s="40"/>
      <c r="AD33" s="40"/>
      <c r="AG33" s="41"/>
      <c r="AH33" s="41"/>
    </row>
    <row r="34" spans="2:34" ht="12.75" customHeight="1" x14ac:dyDescent="0.2">
      <c r="B34" s="22"/>
      <c r="C34" s="50"/>
      <c r="D34" s="132" t="s">
        <v>22</v>
      </c>
      <c r="E34" s="51"/>
      <c r="F34" s="502"/>
      <c r="G34" s="502"/>
      <c r="H34" s="502"/>
      <c r="I34" s="502"/>
      <c r="J34" s="52"/>
      <c r="K34" s="26"/>
      <c r="AB34" s="40"/>
      <c r="AC34" s="40"/>
      <c r="AD34" s="40"/>
      <c r="AG34" s="41"/>
      <c r="AH34" s="41"/>
    </row>
    <row r="35" spans="2:34" ht="12.75" customHeight="1" x14ac:dyDescent="0.2">
      <c r="B35" s="22"/>
      <c r="C35" s="50"/>
      <c r="D35" s="132" t="s">
        <v>23</v>
      </c>
      <c r="E35" s="51"/>
      <c r="F35" s="502"/>
      <c r="G35" s="502"/>
      <c r="H35" s="502"/>
      <c r="I35" s="502"/>
      <c r="J35" s="52"/>
      <c r="K35" s="26"/>
      <c r="AB35" s="40"/>
      <c r="AC35" s="40"/>
      <c r="AD35" s="40"/>
      <c r="AG35" s="41"/>
      <c r="AH35" s="41"/>
    </row>
    <row r="36" spans="2:34" ht="12.75" customHeight="1" x14ac:dyDescent="0.2">
      <c r="B36" s="22"/>
      <c r="C36" s="50"/>
      <c r="D36" s="132" t="s">
        <v>24</v>
      </c>
      <c r="E36" s="51"/>
      <c r="F36" s="502"/>
      <c r="G36" s="502"/>
      <c r="H36" s="502"/>
      <c r="I36" s="502"/>
      <c r="J36" s="52"/>
      <c r="K36" s="26"/>
    </row>
    <row r="37" spans="2:34" ht="12.75" customHeight="1" x14ac:dyDescent="0.2">
      <c r="B37" s="22"/>
      <c r="C37" s="50"/>
      <c r="D37" s="132" t="s">
        <v>25</v>
      </c>
      <c r="E37" s="51"/>
      <c r="F37" s="502"/>
      <c r="G37" s="502"/>
      <c r="H37" s="502"/>
      <c r="I37" s="502"/>
      <c r="J37" s="52"/>
      <c r="K37" s="26"/>
    </row>
    <row r="38" spans="2:34" ht="12.75" customHeight="1" x14ac:dyDescent="0.2">
      <c r="B38" s="22"/>
      <c r="C38" s="50"/>
      <c r="D38" s="132" t="s">
        <v>26</v>
      </c>
      <c r="E38" s="51"/>
      <c r="F38" s="502"/>
      <c r="G38" s="502"/>
      <c r="H38" s="502"/>
      <c r="I38" s="502"/>
      <c r="J38" s="52"/>
      <c r="K38" s="26"/>
    </row>
    <row r="39" spans="2:34" ht="12.75" customHeight="1" x14ac:dyDescent="0.2">
      <c r="B39" s="22"/>
      <c r="C39" s="50"/>
      <c r="D39" s="132">
        <v>1</v>
      </c>
      <c r="E39" s="51"/>
      <c r="F39" s="502"/>
      <c r="G39" s="502"/>
      <c r="H39" s="502"/>
      <c r="I39" s="502"/>
      <c r="J39" s="52"/>
      <c r="K39" s="26"/>
    </row>
    <row r="40" spans="2:34" ht="12.75" customHeight="1" x14ac:dyDescent="0.2">
      <c r="B40" s="22"/>
      <c r="C40" s="50"/>
      <c r="D40" s="132">
        <v>2</v>
      </c>
      <c r="E40" s="51"/>
      <c r="F40" s="502"/>
      <c r="G40" s="502"/>
      <c r="H40" s="502"/>
      <c r="I40" s="502"/>
      <c r="J40" s="52"/>
      <c r="K40" s="26"/>
    </row>
    <row r="41" spans="2:34" ht="12.75" customHeight="1" x14ac:dyDescent="0.2">
      <c r="B41" s="22"/>
      <c r="C41" s="50"/>
      <c r="D41" s="132">
        <v>3</v>
      </c>
      <c r="E41" s="51"/>
      <c r="F41" s="502"/>
      <c r="G41" s="502"/>
      <c r="H41" s="502"/>
      <c r="I41" s="502"/>
      <c r="J41" s="52"/>
      <c r="K41" s="26"/>
    </row>
    <row r="42" spans="2:34" ht="12.75" customHeight="1" x14ac:dyDescent="0.2">
      <c r="B42" s="22"/>
      <c r="C42" s="50"/>
      <c r="D42" s="132">
        <v>4</v>
      </c>
      <c r="E42" s="51"/>
      <c r="F42" s="502"/>
      <c r="G42" s="502"/>
      <c r="H42" s="502"/>
      <c r="I42" s="502"/>
      <c r="J42" s="52"/>
      <c r="K42" s="26"/>
    </row>
    <row r="43" spans="2:34" ht="12.75" customHeight="1" x14ac:dyDescent="0.2">
      <c r="B43" s="22"/>
      <c r="C43" s="50"/>
      <c r="D43" s="132">
        <v>5</v>
      </c>
      <c r="E43" s="51"/>
      <c r="F43" s="502"/>
      <c r="G43" s="502"/>
      <c r="H43" s="502"/>
      <c r="I43" s="502"/>
      <c r="J43" s="52"/>
      <c r="K43" s="26"/>
    </row>
    <row r="44" spans="2:34" ht="12.75" customHeight="1" x14ac:dyDescent="0.2">
      <c r="B44" s="22"/>
      <c r="C44" s="50"/>
      <c r="D44" s="132">
        <v>6</v>
      </c>
      <c r="E44" s="51"/>
      <c r="F44" s="502"/>
      <c r="G44" s="502"/>
      <c r="H44" s="502"/>
      <c r="I44" s="502"/>
      <c r="J44" s="52"/>
      <c r="K44" s="26"/>
    </row>
    <row r="45" spans="2:34" ht="12.75" customHeight="1" x14ac:dyDescent="0.2">
      <c r="B45" s="22"/>
      <c r="C45" s="50"/>
      <c r="D45" s="132">
        <v>7</v>
      </c>
      <c r="E45" s="51"/>
      <c r="F45" s="502"/>
      <c r="G45" s="502"/>
      <c r="H45" s="502"/>
      <c r="I45" s="502"/>
      <c r="J45" s="52"/>
      <c r="K45" s="26"/>
    </row>
    <row r="46" spans="2:34" ht="12.75" customHeight="1" x14ac:dyDescent="0.2">
      <c r="B46" s="22"/>
      <c r="C46" s="50"/>
      <c r="D46" s="132">
        <v>8</v>
      </c>
      <c r="E46" s="51"/>
      <c r="F46" s="502"/>
      <c r="G46" s="502"/>
      <c r="H46" s="502"/>
      <c r="I46" s="502"/>
      <c r="J46" s="52"/>
      <c r="K46" s="26"/>
    </row>
    <row r="47" spans="2:34" ht="12.75" customHeight="1" x14ac:dyDescent="0.2">
      <c r="B47" s="22"/>
      <c r="C47" s="50"/>
      <c r="D47" s="132">
        <v>9</v>
      </c>
      <c r="E47" s="51"/>
      <c r="F47" s="502"/>
      <c r="G47" s="502"/>
      <c r="H47" s="502"/>
      <c r="I47" s="502"/>
      <c r="J47" s="52"/>
      <c r="K47" s="26"/>
    </row>
    <row r="48" spans="2:34" ht="12.75" customHeight="1" x14ac:dyDescent="0.2">
      <c r="B48" s="22"/>
      <c r="C48" s="50"/>
      <c r="D48" s="132">
        <v>10</v>
      </c>
      <c r="E48" s="51"/>
      <c r="F48" s="502"/>
      <c r="G48" s="502"/>
      <c r="H48" s="502"/>
      <c r="I48" s="502"/>
      <c r="J48" s="52"/>
      <c r="K48" s="26"/>
    </row>
    <row r="49" spans="2:11" ht="12.75" customHeight="1" x14ac:dyDescent="0.2">
      <c r="B49" s="22"/>
      <c r="C49" s="50"/>
      <c r="D49" s="132">
        <v>11</v>
      </c>
      <c r="E49" s="51"/>
      <c r="F49" s="502"/>
      <c r="G49" s="502"/>
      <c r="H49" s="502"/>
      <c r="I49" s="502"/>
      <c r="J49" s="52"/>
      <c r="K49" s="26"/>
    </row>
    <row r="50" spans="2:11" ht="12.75" customHeight="1" x14ac:dyDescent="0.2">
      <c r="B50" s="22"/>
      <c r="C50" s="50"/>
      <c r="D50" s="132">
        <v>12</v>
      </c>
      <c r="E50" s="51"/>
      <c r="F50" s="502"/>
      <c r="G50" s="502"/>
      <c r="H50" s="502"/>
      <c r="I50" s="502"/>
      <c r="J50" s="52"/>
      <c r="K50" s="26"/>
    </row>
    <row r="51" spans="2:11" ht="12.75" customHeight="1" x14ac:dyDescent="0.2">
      <c r="B51" s="22"/>
      <c r="C51" s="50"/>
      <c r="D51" s="132">
        <v>13</v>
      </c>
      <c r="E51" s="51"/>
      <c r="F51" s="502"/>
      <c r="G51" s="502"/>
      <c r="H51" s="502"/>
      <c r="I51" s="502"/>
      <c r="J51" s="52"/>
      <c r="K51" s="26"/>
    </row>
    <row r="52" spans="2:11" ht="12.75" customHeight="1" x14ac:dyDescent="0.2">
      <c r="B52" s="22"/>
      <c r="C52" s="50"/>
      <c r="D52" s="132">
        <v>14</v>
      </c>
      <c r="E52" s="51"/>
      <c r="F52" s="502"/>
      <c r="G52" s="502"/>
      <c r="H52" s="502"/>
      <c r="I52" s="502"/>
      <c r="J52" s="52"/>
      <c r="K52" s="26"/>
    </row>
    <row r="53" spans="2:11" ht="12.75" customHeight="1" x14ac:dyDescent="0.2">
      <c r="B53" s="22"/>
      <c r="C53" s="50"/>
      <c r="D53" s="132">
        <v>15</v>
      </c>
      <c r="E53" s="51"/>
      <c r="F53" s="502"/>
      <c r="G53" s="502"/>
      <c r="H53" s="502"/>
      <c r="I53" s="502"/>
      <c r="J53" s="52"/>
      <c r="K53" s="26"/>
    </row>
    <row r="54" spans="2:11" ht="12.75" customHeight="1" x14ac:dyDescent="0.2">
      <c r="B54" s="22"/>
      <c r="C54" s="50"/>
      <c r="D54" s="132">
        <v>16</v>
      </c>
      <c r="E54" s="51"/>
      <c r="F54" s="502"/>
      <c r="G54" s="502"/>
      <c r="H54" s="502"/>
      <c r="I54" s="502"/>
      <c r="J54" s="52"/>
      <c r="K54" s="26"/>
    </row>
    <row r="55" spans="2:11" ht="12.75" customHeight="1" x14ac:dyDescent="0.2">
      <c r="B55" s="22"/>
      <c r="C55" s="50"/>
      <c r="D55" s="132" t="s">
        <v>27</v>
      </c>
      <c r="E55" s="51"/>
      <c r="F55" s="502"/>
      <c r="G55" s="502"/>
      <c r="H55" s="502"/>
      <c r="I55" s="502"/>
      <c r="J55" s="52"/>
      <c r="K55" s="26"/>
    </row>
    <row r="56" spans="2:11" ht="12.75" customHeight="1" x14ac:dyDescent="0.2">
      <c r="B56" s="22"/>
      <c r="C56" s="50"/>
      <c r="D56" s="132" t="s">
        <v>28</v>
      </c>
      <c r="E56" s="51"/>
      <c r="F56" s="502"/>
      <c r="G56" s="502"/>
      <c r="H56" s="502"/>
      <c r="I56" s="502"/>
      <c r="J56" s="52"/>
      <c r="K56" s="26"/>
    </row>
    <row r="57" spans="2:11" ht="12.75" customHeight="1" x14ac:dyDescent="0.2">
      <c r="B57" s="22"/>
      <c r="C57" s="50"/>
      <c r="D57" s="132" t="s">
        <v>262</v>
      </c>
      <c r="E57" s="51"/>
      <c r="F57" s="500"/>
      <c r="G57" s="500"/>
      <c r="H57" s="500"/>
      <c r="I57" s="500"/>
      <c r="J57" s="52"/>
      <c r="K57" s="26"/>
    </row>
    <row r="58" spans="2:11" ht="12.75" customHeight="1" x14ac:dyDescent="0.2">
      <c r="B58" s="22"/>
      <c r="C58" s="50"/>
      <c r="D58" s="132" t="s">
        <v>29</v>
      </c>
      <c r="E58" s="51"/>
      <c r="F58" s="500"/>
      <c r="G58" s="500"/>
      <c r="H58" s="500"/>
      <c r="I58" s="500"/>
      <c r="J58" s="56"/>
      <c r="K58" s="26"/>
    </row>
    <row r="59" spans="2:11" ht="12.75" customHeight="1" x14ac:dyDescent="0.2">
      <c r="B59" s="22"/>
      <c r="C59" s="50"/>
      <c r="D59" s="132" t="s">
        <v>137</v>
      </c>
      <c r="E59" s="51"/>
      <c r="F59" s="500"/>
      <c r="G59" s="500"/>
      <c r="H59" s="500"/>
      <c r="I59" s="500"/>
      <c r="J59" s="56"/>
      <c r="K59" s="26"/>
    </row>
    <row r="60" spans="2:11" ht="12.75" customHeight="1" x14ac:dyDescent="0.2">
      <c r="B60" s="22"/>
      <c r="C60" s="50"/>
      <c r="D60" s="132" t="s">
        <v>131</v>
      </c>
      <c r="E60" s="51"/>
      <c r="F60" s="500"/>
      <c r="G60" s="500"/>
      <c r="H60" s="500"/>
      <c r="I60" s="500"/>
      <c r="J60" s="56"/>
      <c r="K60" s="26"/>
    </row>
    <row r="61" spans="2:11" ht="12.75" customHeight="1" x14ac:dyDescent="0.2">
      <c r="B61" s="22"/>
      <c r="C61" s="50"/>
      <c r="D61" s="337" t="s">
        <v>30</v>
      </c>
      <c r="E61" s="53"/>
      <c r="F61" s="500"/>
      <c r="G61" s="500"/>
      <c r="H61" s="500"/>
      <c r="I61" s="500"/>
      <c r="J61" s="56"/>
      <c r="K61" s="26"/>
    </row>
    <row r="62" spans="2:11" ht="12.75" customHeight="1" x14ac:dyDescent="0.2">
      <c r="B62" s="22"/>
      <c r="C62" s="50"/>
      <c r="D62" s="337" t="s">
        <v>263</v>
      </c>
      <c r="E62" s="53"/>
      <c r="F62" s="500"/>
      <c r="G62" s="500"/>
      <c r="H62" s="500"/>
      <c r="I62" s="500"/>
      <c r="J62" s="56"/>
      <c r="K62" s="26"/>
    </row>
    <row r="63" spans="2:11" ht="12.75" customHeight="1" x14ac:dyDescent="0.2">
      <c r="B63" s="22"/>
      <c r="C63" s="50"/>
      <c r="D63" s="337" t="s">
        <v>264</v>
      </c>
      <c r="E63" s="53"/>
      <c r="F63" s="500"/>
      <c r="G63" s="500"/>
      <c r="H63" s="500"/>
      <c r="I63" s="500"/>
      <c r="J63" s="56"/>
      <c r="K63" s="26"/>
    </row>
    <row r="64" spans="2:11" ht="12.75" customHeight="1" x14ac:dyDescent="0.2">
      <c r="B64" s="22"/>
      <c r="C64" s="50"/>
      <c r="D64" s="337" t="s">
        <v>31</v>
      </c>
      <c r="E64" s="53"/>
      <c r="F64" s="498"/>
      <c r="G64" s="498"/>
      <c r="H64" s="498"/>
      <c r="I64" s="498"/>
      <c r="J64" s="56"/>
      <c r="K64" s="26"/>
    </row>
    <row r="65" spans="2:11" ht="12.75" customHeight="1" x14ac:dyDescent="0.2">
      <c r="B65" s="22"/>
      <c r="C65" s="50"/>
      <c r="D65" s="337" t="s">
        <v>32</v>
      </c>
      <c r="E65" s="53"/>
      <c r="F65" s="498"/>
      <c r="G65" s="498"/>
      <c r="H65" s="498"/>
      <c r="I65" s="498"/>
      <c r="J65" s="56"/>
      <c r="K65" s="26"/>
    </row>
    <row r="66" spans="2:11" ht="12.75" customHeight="1" x14ac:dyDescent="0.2">
      <c r="B66" s="22"/>
      <c r="C66" s="50"/>
      <c r="D66" s="337" t="s">
        <v>265</v>
      </c>
      <c r="E66" s="53"/>
      <c r="F66" s="498"/>
      <c r="G66" s="498"/>
      <c r="H66" s="498"/>
      <c r="I66" s="498"/>
      <c r="J66" s="56"/>
      <c r="K66" s="26"/>
    </row>
    <row r="67" spans="2:11" ht="12.75" customHeight="1" x14ac:dyDescent="0.2">
      <c r="B67" s="22"/>
      <c r="C67" s="50"/>
      <c r="D67" s="132" t="s">
        <v>33</v>
      </c>
      <c r="E67" s="51"/>
      <c r="F67" s="500"/>
      <c r="G67" s="500"/>
      <c r="H67" s="500"/>
      <c r="I67" s="500"/>
      <c r="J67" s="56"/>
      <c r="K67" s="26"/>
    </row>
    <row r="68" spans="2:11" ht="12.75" customHeight="1" x14ac:dyDescent="0.2">
      <c r="B68" s="22"/>
      <c r="C68" s="50"/>
      <c r="D68" s="132" t="s">
        <v>34</v>
      </c>
      <c r="E68" s="51"/>
      <c r="F68" s="500"/>
      <c r="G68" s="500"/>
      <c r="H68" s="500"/>
      <c r="I68" s="500"/>
      <c r="J68" s="56"/>
      <c r="K68" s="26"/>
    </row>
    <row r="69" spans="2:11" ht="12.75" customHeight="1" x14ac:dyDescent="0.2">
      <c r="B69" s="22"/>
      <c r="C69" s="50"/>
      <c r="D69" s="132" t="s">
        <v>37</v>
      </c>
      <c r="E69" s="51"/>
      <c r="F69" s="498"/>
      <c r="G69" s="498"/>
      <c r="H69" s="498"/>
      <c r="I69" s="498"/>
      <c r="J69" s="52"/>
      <c r="K69" s="26"/>
    </row>
    <row r="70" spans="2:11" ht="12.75" customHeight="1" x14ac:dyDescent="0.2">
      <c r="B70" s="22"/>
      <c r="C70" s="50"/>
      <c r="D70" s="132" t="s">
        <v>38</v>
      </c>
      <c r="E70" s="51"/>
      <c r="F70" s="498"/>
      <c r="G70" s="498"/>
      <c r="H70" s="498"/>
      <c r="I70" s="498"/>
      <c r="J70" s="52"/>
      <c r="K70" s="26"/>
    </row>
    <row r="71" spans="2:11" ht="12.75" customHeight="1" x14ac:dyDescent="0.2">
      <c r="B71" s="22"/>
      <c r="C71" s="50"/>
      <c r="D71" s="132" t="s">
        <v>35</v>
      </c>
      <c r="E71" s="51"/>
      <c r="F71" s="498"/>
      <c r="G71" s="498"/>
      <c r="H71" s="498"/>
      <c r="I71" s="498"/>
      <c r="J71" s="57"/>
      <c r="K71" s="26"/>
    </row>
    <row r="72" spans="2:11" ht="12.75" customHeight="1" x14ac:dyDescent="0.2">
      <c r="B72" s="22"/>
      <c r="C72" s="50"/>
      <c r="D72" s="132" t="s">
        <v>144</v>
      </c>
      <c r="E72" s="51"/>
      <c r="F72" s="498"/>
      <c r="G72" s="498"/>
      <c r="H72" s="498"/>
      <c r="I72" s="498"/>
      <c r="J72" s="57"/>
      <c r="K72" s="26"/>
    </row>
    <row r="73" spans="2:11" ht="12.75" customHeight="1" x14ac:dyDescent="0.2">
      <c r="B73" s="22"/>
      <c r="C73" s="50"/>
      <c r="D73" s="132" t="s">
        <v>36</v>
      </c>
      <c r="E73" s="51"/>
      <c r="F73" s="498"/>
      <c r="G73" s="498"/>
      <c r="H73" s="498"/>
      <c r="I73" s="498"/>
      <c r="J73" s="57"/>
      <c r="K73" s="26"/>
    </row>
    <row r="74" spans="2:11" ht="12.75" customHeight="1" x14ac:dyDescent="0.2">
      <c r="B74" s="22"/>
      <c r="C74" s="50"/>
      <c r="D74" s="51"/>
      <c r="E74" s="51"/>
      <c r="F74" s="58"/>
      <c r="G74" s="58"/>
      <c r="H74" s="58"/>
      <c r="I74" s="58"/>
      <c r="J74" s="57"/>
      <c r="K74" s="26"/>
    </row>
    <row r="75" spans="2:11" ht="12.75" customHeight="1" x14ac:dyDescent="0.2">
      <c r="B75" s="22"/>
      <c r="C75" s="21"/>
      <c r="D75" s="29"/>
      <c r="E75" s="29"/>
      <c r="F75" s="29"/>
      <c r="G75" s="21"/>
      <c r="H75" s="21"/>
      <c r="I75" s="21"/>
      <c r="J75" s="21"/>
      <c r="K75" s="26"/>
    </row>
    <row r="76" spans="2:11" ht="12.75" customHeight="1" x14ac:dyDescent="0.2">
      <c r="B76" s="32"/>
      <c r="C76" s="33"/>
      <c r="D76" s="34"/>
      <c r="E76" s="34"/>
      <c r="F76" s="34"/>
      <c r="G76" s="33"/>
      <c r="H76" s="33"/>
      <c r="I76" s="33"/>
      <c r="J76" s="33"/>
      <c r="K76" s="3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Footer>&amp;L&amp;D&amp;C&amp;F / &amp;A&amp;Rpagina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B1:L53"/>
  <sheetViews>
    <sheetView showGridLines="0" zoomScale="85" zoomScaleNormal="85" zoomScaleSheetLayoutView="85" workbookViewId="0">
      <pane ySplit="9" topLeftCell="A10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7" customWidth="1"/>
    <col min="2" max="3" width="2.7109375" style="37" customWidth="1"/>
    <col min="4" max="4" width="40.5703125" style="37" customWidth="1"/>
    <col min="5" max="5" width="2.7109375" style="37" customWidth="1"/>
    <col min="6" max="10" width="14.7109375" style="37" customWidth="1"/>
    <col min="11" max="12" width="2.7109375" style="37" customWidth="1"/>
    <col min="13" max="16384" width="9.140625" style="37"/>
  </cols>
  <sheetData>
    <row r="1" spans="2:12" ht="12.75" customHeight="1" x14ac:dyDescent="0.2"/>
    <row r="2" spans="2:12" x14ac:dyDescent="0.2">
      <c r="B2" s="261"/>
      <c r="C2" s="262"/>
      <c r="D2" s="262"/>
      <c r="E2" s="262"/>
      <c r="F2" s="262"/>
      <c r="G2" s="262"/>
      <c r="H2" s="262"/>
      <c r="I2" s="262"/>
      <c r="J2" s="262"/>
      <c r="K2" s="262"/>
      <c r="L2" s="264"/>
    </row>
    <row r="3" spans="2:12" x14ac:dyDescent="0.2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4"/>
    </row>
    <row r="4" spans="2:12" s="279" customFormat="1" ht="18.75" x14ac:dyDescent="0.3">
      <c r="B4" s="83"/>
      <c r="C4" s="87" t="s">
        <v>143</v>
      </c>
      <c r="D4" s="87"/>
      <c r="E4" s="108"/>
      <c r="F4" s="108"/>
      <c r="G4" s="108"/>
      <c r="H4" s="108"/>
      <c r="I4" s="108"/>
      <c r="J4" s="108"/>
      <c r="K4" s="108"/>
      <c r="L4" s="111"/>
    </row>
    <row r="5" spans="2:12" ht="11.45" customHeight="1" x14ac:dyDescent="0.3">
      <c r="B5" s="317"/>
      <c r="C5" s="149"/>
      <c r="D5" s="267"/>
      <c r="E5" s="267"/>
      <c r="F5" s="267"/>
      <c r="G5" s="267"/>
      <c r="H5" s="267"/>
      <c r="I5" s="267"/>
      <c r="J5" s="267"/>
      <c r="K5" s="267"/>
      <c r="L5" s="277"/>
    </row>
    <row r="6" spans="2:12" ht="11.45" customHeight="1" x14ac:dyDescent="0.2">
      <c r="B6" s="317"/>
      <c r="C6" s="267"/>
      <c r="D6" s="267"/>
      <c r="E6" s="267"/>
      <c r="F6" s="357"/>
      <c r="G6" s="357"/>
      <c r="H6" s="357"/>
      <c r="I6" s="358"/>
      <c r="J6" s="358"/>
      <c r="K6" s="267"/>
      <c r="L6" s="277"/>
    </row>
    <row r="7" spans="2:12" ht="11.45" customHeight="1" x14ac:dyDescent="0.2">
      <c r="B7" s="317"/>
      <c r="C7" s="267"/>
      <c r="D7" s="267"/>
      <c r="E7" s="267"/>
      <c r="F7" s="357"/>
      <c r="G7" s="357"/>
      <c r="H7" s="357"/>
      <c r="I7" s="358"/>
      <c r="J7" s="358"/>
      <c r="K7" s="267"/>
      <c r="L7" s="277"/>
    </row>
    <row r="8" spans="2:12" s="42" customFormat="1" x14ac:dyDescent="0.2">
      <c r="B8" s="107"/>
      <c r="C8" s="108"/>
      <c r="D8" s="329"/>
      <c r="E8" s="305"/>
      <c r="F8" s="553">
        <f>tab!D2</f>
        <v>2015</v>
      </c>
      <c r="G8" s="553">
        <f>tab!E2</f>
        <v>2016</v>
      </c>
      <c r="H8" s="553">
        <f>'begr(bk)'!I8</f>
        <v>2017</v>
      </c>
      <c r="I8" s="553">
        <f>'begr(bk)'!J8</f>
        <v>2018</v>
      </c>
      <c r="J8" s="553">
        <f>'begr(bk)'!K8</f>
        <v>2019</v>
      </c>
      <c r="K8" s="359"/>
      <c r="L8" s="360"/>
    </row>
    <row r="9" spans="2:12" x14ac:dyDescent="0.2">
      <c r="B9" s="99"/>
      <c r="C9" s="100"/>
      <c r="D9" s="100"/>
      <c r="E9" s="270"/>
      <c r="F9" s="100"/>
      <c r="G9" s="100"/>
      <c r="H9" s="100"/>
      <c r="I9" s="100"/>
      <c r="J9" s="100"/>
      <c r="K9" s="361"/>
      <c r="L9" s="362"/>
    </row>
    <row r="10" spans="2:12" x14ac:dyDescent="0.2">
      <c r="B10" s="99"/>
      <c r="C10" s="122"/>
      <c r="D10" s="280"/>
      <c r="E10" s="363"/>
      <c r="F10" s="280"/>
      <c r="G10" s="280"/>
      <c r="H10" s="280"/>
      <c r="I10" s="280"/>
      <c r="J10" s="280"/>
      <c r="K10" s="364"/>
      <c r="L10" s="362"/>
    </row>
    <row r="11" spans="2:12" x14ac:dyDescent="0.2">
      <c r="B11" s="107"/>
      <c r="C11" s="365"/>
      <c r="D11" s="530" t="s">
        <v>237</v>
      </c>
      <c r="E11" s="366"/>
      <c r="F11" s="367"/>
      <c r="G11" s="367"/>
      <c r="H11" s="367"/>
      <c r="I11" s="367"/>
      <c r="J11" s="367"/>
      <c r="K11" s="368"/>
      <c r="L11" s="360"/>
    </row>
    <row r="12" spans="2:12" x14ac:dyDescent="0.2">
      <c r="B12" s="99"/>
      <c r="C12" s="127"/>
      <c r="D12" s="337"/>
      <c r="E12" s="369"/>
      <c r="F12" s="337"/>
      <c r="G12" s="337"/>
      <c r="H12" s="337"/>
      <c r="I12" s="337"/>
      <c r="J12" s="337"/>
      <c r="K12" s="370"/>
      <c r="L12" s="362"/>
    </row>
    <row r="13" spans="2:12" x14ac:dyDescent="0.2">
      <c r="B13" s="371"/>
      <c r="C13" s="372"/>
      <c r="D13" s="572" t="s">
        <v>140</v>
      </c>
      <c r="E13" s="337"/>
      <c r="F13" s="337"/>
      <c r="G13" s="337"/>
      <c r="H13" s="337"/>
      <c r="I13" s="337"/>
      <c r="J13" s="337"/>
      <c r="K13" s="131"/>
      <c r="L13" s="104"/>
    </row>
    <row r="14" spans="2:12" x14ac:dyDescent="0.2">
      <c r="B14" s="99"/>
      <c r="C14" s="127"/>
      <c r="D14" s="132" t="s">
        <v>238</v>
      </c>
      <c r="E14" s="337"/>
      <c r="F14" s="288">
        <v>0</v>
      </c>
      <c r="G14" s="567">
        <f>'begr(bk)'!H26+'1'!F57+'2'!F57+'3'!F57+'4'!F57+'5'!F57+'6'!F57+'7'!F57+'8'!F57+'9'!F57+'10'!F57+'11'!F57+'12'!F57+'13'!F57+'14'!F57+'15'!F57+'16'!F57+'17'!F57+'18'!F57+'19'!F57+'20'!F57+'21'!F57+'22'!F57+'23'!F57+'24'!F57+'25'!F57+'26'!F57+'27'!F57+'28'!F57+'29'!F57+'30'!F57+'31'!F57+'32'!F57+'33'!F57+'34'!F57+'35'!F57+'36'!F57+'37'!F57+'38'!F57+'39'!F57+'40'!F57+'41'!F57+'42'!F57+'43'!F57+'44'!F57+'45'!F57+'46'!F57+'47'!F57+'48'!F57+'49'!F57+'50'!F57</f>
        <v>0</v>
      </c>
      <c r="H14" s="567">
        <f>'begr(bk)'!I26+'1'!G57+'2'!G57+'3'!G57+'4'!G57+'5'!G57+'6'!G57+'7'!G57+'8'!G57+'9'!G57+'10'!G57+'11'!G57+'12'!G57+'13'!G57+'14'!G57+'15'!G57+'16'!G57+'17'!G57+'18'!G57+'19'!G57+'20'!G57+'21'!G57+'22'!G57+'23'!G57+'24'!G57+'25'!G57+'26'!G57+'27'!G57+'28'!G57+'29'!G57+'30'!G57+'31'!G57+'32'!G57+'33'!G57+'34'!G57+'35'!G57+'36'!G57+'37'!G57+'38'!G57+'39'!G57+'40'!G57+'41'!G57+'42'!G57+'43'!G57+'44'!G57+'45'!G57+'46'!G57+'47'!G57+'48'!G57+'49'!G57+'50'!G57</f>
        <v>0</v>
      </c>
      <c r="I14" s="567">
        <f>'begr(bk)'!J26+'1'!H57+'2'!H57+'3'!H57+'4'!H57+'5'!H57+'6'!H57+'7'!H57+'8'!H57+'9'!H57+'10'!H57+'11'!H57+'12'!H57+'13'!H57+'14'!H57+'15'!H57+'16'!H57+'17'!H57+'18'!H57+'19'!H57+'20'!H57+'21'!H57+'22'!H57+'23'!H57+'24'!H57+'25'!H57+'26'!H57+'27'!H57+'28'!H57+'29'!H57+'30'!H57+'31'!H57+'32'!H57+'33'!H57+'34'!H57+'35'!H57+'36'!H57+'37'!H57+'38'!H57+'39'!H57+'40'!H57+'41'!H57+'42'!H57+'43'!H57+'44'!H57+'45'!H57+'46'!H57+'47'!H57+'48'!H57+'49'!H57+'50'!H57</f>
        <v>0</v>
      </c>
      <c r="J14" s="567">
        <f>'begr(bk)'!K26+'1'!I57+'2'!I57+'3'!I57+'4'!I57+'5'!I57+'6'!I57+'7'!I57+'8'!I57+'9'!I57+'10'!I57+'11'!I57+'12'!I57+'13'!I57+'14'!I57+'15'!I57+'16'!I57+'17'!I57+'18'!I57+'19'!I57+'20'!I57+'21'!I57+'22'!I57+'23'!I57+'24'!I57+'25'!I57+'26'!I57+'27'!I57+'28'!I57+'29'!I57+'30'!I57+'31'!I57+'32'!I57+'33'!I57+'34'!I57+'35'!I57+'36'!I57+'37'!I57+'38'!I57+'39'!I57+'40'!I57+'41'!I57+'42'!I57+'43'!I57+'44'!I57+'45'!I57+'46'!I57+'47'!I57+'48'!I57+'49'!I57+'50'!I57</f>
        <v>0</v>
      </c>
      <c r="K14" s="131"/>
      <c r="L14" s="104"/>
    </row>
    <row r="15" spans="2:12" x14ac:dyDescent="0.2">
      <c r="B15" s="99"/>
      <c r="C15" s="127"/>
      <c r="D15" s="132" t="s">
        <v>239</v>
      </c>
      <c r="E15" s="337"/>
      <c r="F15" s="288">
        <v>0</v>
      </c>
      <c r="G15" s="568">
        <f>'begr(bk)'!H38+'1'!F58+'2'!F58+'3'!F58+'4'!F58+'5'!F58+'6'!F58+'7'!F58+'8'!F58+'9'!F58+'10'!F58+'11'!F58+'12'!F58+'13'!F58+'14'!F58+'15'!F58+'16'!F58+'17'!F58+'18'!F58+'19'!F58+'20'!F58+'21'!F58+'22'!F58+'23'!F58+'24'!F58+'25'!F58+'26'!F58+'27'!F58+'28'!F58+'29'!F58+'30'!F58+'31'!F58+'32'!F58+'33'!F58+'34'!F58+'35'!F58+'36'!F58+'37'!F58+'38'!F58+'39'!F58+'40'!F58+'41'!F58+'42'!F58+'43'!F58+'44'!F58+'45'!F58+'46'!F58+'47'!F58+'48'!F58+'49'!F58+'50'!F58</f>
        <v>0</v>
      </c>
      <c r="H15" s="568">
        <f>'begr(bk)'!I38+'1'!G58+'2'!G58+'3'!G58+'4'!G58+'5'!G58+'6'!G58+'7'!G58+'8'!G58+'9'!G58+'10'!G58+'11'!G58+'12'!G58+'13'!G58+'14'!G58+'15'!G58+'16'!G58+'17'!G58+'18'!G58+'19'!G58+'20'!G58+'21'!G58+'22'!G58+'23'!G58+'24'!G58+'25'!G58+'26'!G58+'27'!G58+'28'!G58+'29'!G58+'30'!G58+'31'!G58+'32'!G58+'33'!G58+'34'!G58+'35'!G58+'36'!G58+'37'!G58+'38'!G58+'39'!G58+'40'!G58+'41'!G58+'42'!G58+'43'!G58+'44'!G58+'45'!G58+'46'!G58+'47'!G58+'48'!G58+'49'!G58+'50'!G58</f>
        <v>0</v>
      </c>
      <c r="I15" s="568">
        <f>'begr(bk)'!J38+'1'!H58+'2'!H58+'3'!H58+'4'!H58+'5'!H58+'6'!H58+'7'!H58+'8'!H58+'9'!H58+'10'!H58+'11'!H58+'12'!H58+'13'!H58+'14'!H58+'15'!H58+'16'!H58+'17'!H58+'18'!H58+'19'!H58+'20'!H58+'21'!H58+'22'!H58+'23'!H58+'24'!H58+'25'!H58+'26'!H58+'27'!H58+'28'!H58+'29'!H58+'30'!H58+'31'!H58+'32'!H58+'33'!H58+'34'!H58+'35'!H58+'36'!H58+'37'!H58+'38'!H58+'39'!H58+'40'!H58+'41'!H58+'42'!H58+'43'!H58+'44'!H58+'45'!H58+'46'!H58+'47'!H58+'48'!H58+'49'!H58+'50'!H58</f>
        <v>0</v>
      </c>
      <c r="J15" s="568">
        <f>'begr(bk)'!K38+'1'!I58+'2'!I58+'3'!I58+'4'!I58+'5'!I58+'6'!I58+'7'!I58+'8'!I58+'9'!I58+'10'!I58+'11'!I58+'12'!I58+'13'!I58+'14'!I58+'15'!I58+'16'!I58+'17'!I58+'18'!I58+'19'!I58+'20'!I58+'21'!I58+'22'!I58+'23'!I58+'24'!I58+'25'!I58+'26'!I58+'27'!I58+'28'!I58+'29'!I58+'30'!I58+'31'!I58+'32'!I58+'33'!I58+'34'!I58+'35'!I58+'36'!I58+'37'!I58+'38'!I58+'39'!I58+'40'!I58+'41'!I58+'42'!I58+'43'!I58+'44'!I58+'45'!I58+'46'!I58+'47'!I58+'48'!I58+'49'!I58+'50'!I58</f>
        <v>0</v>
      </c>
      <c r="K15" s="131"/>
      <c r="L15" s="104"/>
    </row>
    <row r="16" spans="2:12" x14ac:dyDescent="0.2">
      <c r="B16" s="99"/>
      <c r="C16" s="127"/>
      <c r="D16" s="132" t="s">
        <v>240</v>
      </c>
      <c r="E16" s="337"/>
      <c r="F16" s="288">
        <v>0</v>
      </c>
      <c r="G16" s="568">
        <f>'begr(bk)'!H44+'1'!F59+'2'!F59+'3'!F59+'4'!F59+'5'!F59+'6'!F59+'7'!F59+'8'!F59+'9'!F59+'10'!F59+'11'!F59+'12'!F59+'13'!F59+'14'!F59+'15'!F59+'16'!F59+'17'!F59+'18'!F59+'19'!F59+'20'!F59+'21'!F59+'22'!F59+'23'!F59+'24'!F59+'25'!F59+'26'!F59+'27'!F59+'28'!F59+'29'!F59+'30'!F59+'31'!F59+'32'!F59+'33'!F59+'34'!F59+'35'!F59+'36'!F59+'37'!F59+'38'!F59+'39'!F59+'40'!F59+'41'!F59+'42'!F59+'43'!F59+'44'!F59+'45'!F59+'46'!F59+'47'!F59+'48'!F59+'49'!F59+'50'!F59</f>
        <v>0</v>
      </c>
      <c r="H16" s="568">
        <f>'begr(bk)'!I44+'1'!G59+'2'!G59+'3'!G59+'4'!G59+'5'!G59+'6'!G59+'7'!G59+'8'!G59+'9'!G59+'10'!G59+'11'!G59+'12'!G59+'13'!G59+'14'!G59+'15'!G59+'16'!G59+'17'!G59+'18'!G59+'19'!G59+'20'!G59+'21'!G59+'22'!G59+'23'!G59+'24'!G59+'25'!G59+'26'!G59+'27'!G59+'28'!G59+'29'!G59+'30'!G59+'31'!G59+'32'!G59+'33'!G59+'34'!G59+'35'!G59+'36'!G59+'37'!G59+'38'!G59+'39'!G59+'40'!G59+'41'!G59+'42'!G59+'43'!G59+'44'!G59+'45'!G59+'46'!G59+'47'!G59+'48'!G59+'49'!G59+'50'!G59</f>
        <v>0</v>
      </c>
      <c r="I16" s="568">
        <f>'begr(bk)'!J44+'1'!H59+'2'!H59+'3'!H59+'4'!H59+'5'!H59+'6'!H59+'7'!H59+'8'!H59+'9'!H59+'10'!H59+'11'!H59+'12'!H59+'13'!H59+'14'!H59+'15'!H59+'16'!H59+'17'!H59+'18'!H59+'19'!H59+'20'!H59+'21'!H59+'22'!H59+'23'!H59+'24'!H59+'25'!H59+'26'!H59+'27'!H59+'28'!H59+'29'!H59+'30'!H59+'31'!H59+'32'!H59+'33'!H59+'34'!H59+'35'!H59+'36'!H59+'37'!H59+'38'!H59+'39'!H59+'40'!H59+'41'!H59+'42'!H59+'43'!H59+'44'!H59+'45'!H59+'46'!H59+'47'!H59+'48'!H59+'49'!H59+'50'!H59</f>
        <v>0</v>
      </c>
      <c r="J16" s="568">
        <f>'begr(bk)'!K44+'1'!I59+'2'!I59+'3'!I59+'4'!I59+'5'!I59+'6'!I59+'7'!I59+'8'!I59+'9'!I59+'10'!I59+'11'!I59+'12'!I59+'13'!I59+'14'!I59+'15'!I59+'16'!I59+'17'!I59+'18'!I59+'19'!I59+'20'!I59+'21'!I59+'22'!I59+'23'!I59+'24'!I59+'25'!I59+'26'!I59+'27'!I59+'28'!I59+'29'!I59+'30'!I59+'31'!I59+'32'!I59+'33'!I59+'34'!I59+'35'!I59+'36'!I59+'37'!I59+'38'!I59+'39'!I59+'40'!I59+'41'!I59+'42'!I59+'43'!I59+'44'!I59+'45'!I59+'46'!I59+'47'!I59+'48'!I59+'49'!I59+'50'!I59</f>
        <v>0</v>
      </c>
      <c r="K16" s="131"/>
      <c r="L16" s="104"/>
    </row>
    <row r="17" spans="2:12" x14ac:dyDescent="0.2">
      <c r="B17" s="99"/>
      <c r="C17" s="127"/>
      <c r="D17" s="132" t="s">
        <v>241</v>
      </c>
      <c r="E17" s="337"/>
      <c r="F17" s="288">
        <v>0</v>
      </c>
      <c r="G17" s="568">
        <f>'begr(bk)'!H45+'1'!F60+'2'!F60+'3'!F60+'4'!F60+'5'!F60+'6'!F60+'7'!F60+'8'!F60+'9'!F60+'10'!F60+'11'!F60+'12'!F60+'13'!F60+'14'!F60+'15'!F60+'16'!F60+'17'!F60+'18'!F60+'19'!F60+'20'!F60+'21'!F60+'22'!F60+'23'!F60+'24'!F60+'25'!F60+'26'!F60+'27'!F60+'28'!F60+'29'!F60+'30'!F60+'31'!F60+'32'!F60+'33'!F60+'34'!F60+'35'!F60+'36'!F60+'37'!F60+'38'!F60+'39'!F60+'40'!F60+'41'!F60+'42'!F60+'43'!F60+'44'!F60+'45'!F60+'46'!F60+'47'!F60+'48'!F60+'49'!F60+'50'!F60</f>
        <v>0</v>
      </c>
      <c r="H17" s="568">
        <f>'begr(bk)'!I45+'1'!G60+'2'!G60+'3'!G60+'4'!G60+'5'!G60+'6'!G60+'7'!G60+'8'!G60+'9'!G60+'10'!G60+'11'!G60+'12'!G60+'13'!G60+'14'!G60+'15'!G60+'16'!G60+'17'!G60+'18'!G60+'19'!G60+'20'!G60+'21'!G60+'22'!G60+'23'!G60+'24'!G60+'25'!G60+'26'!G60+'27'!G60+'28'!G60+'29'!G60+'30'!G60+'31'!G60+'32'!G60+'33'!G60+'34'!G60+'35'!G60+'36'!G60+'37'!G60+'38'!G60+'39'!G60+'40'!G60+'41'!G60+'42'!G60+'43'!G60+'44'!G60+'45'!G60+'46'!G60+'47'!G60+'48'!G60+'49'!G60+'50'!G60</f>
        <v>0</v>
      </c>
      <c r="I17" s="568">
        <f>'begr(bk)'!J45+'1'!H60+'2'!H60+'3'!H60+'4'!H60+'5'!H60+'6'!H60+'7'!H60+'8'!H60+'9'!H60+'10'!H60+'11'!H60+'12'!H60+'13'!H60+'14'!H60+'15'!H60+'16'!H60+'17'!H60+'18'!H60+'19'!H60+'20'!H60+'21'!H60+'22'!H60+'23'!H60+'24'!H60+'25'!H60+'26'!H60+'27'!H60+'28'!H60+'29'!H60+'30'!H60+'31'!H60+'32'!H60+'33'!H60+'34'!H60+'35'!H60+'36'!H60+'37'!H60+'38'!H60+'39'!H60+'40'!H60+'41'!H60+'42'!H60+'43'!H60+'44'!H60+'45'!H60+'46'!H60+'47'!H60+'48'!H60+'49'!H60+'50'!H60</f>
        <v>0</v>
      </c>
      <c r="J17" s="568">
        <f>'begr(bk)'!K45+'1'!I60+'2'!I60+'3'!I60+'4'!I60+'5'!I60+'6'!I60+'7'!I60+'8'!I60+'9'!I60+'10'!I60+'11'!I60+'12'!I60+'13'!I60+'14'!I60+'15'!I60+'16'!I60+'17'!I60+'18'!I60+'19'!I60+'20'!I60+'21'!I60+'22'!I60+'23'!I60+'24'!I60+'25'!I60+'26'!I60+'27'!I60+'28'!I60+'29'!I60+'30'!I60+'31'!I60+'32'!I60+'33'!I60+'34'!I60+'35'!I60+'36'!I60+'37'!I60+'38'!I60+'39'!I60+'40'!I60+'41'!I60+'42'!I60+'43'!I60+'44'!I60+'45'!I60+'46'!I60+'47'!I60+'48'!I60+'49'!I60+'50'!I60</f>
        <v>0</v>
      </c>
      <c r="K17" s="131"/>
      <c r="L17" s="104"/>
    </row>
    <row r="18" spans="2:12" ht="12" customHeight="1" x14ac:dyDescent="0.2">
      <c r="B18" s="99"/>
      <c r="C18" s="127"/>
      <c r="D18" s="132" t="s">
        <v>242</v>
      </c>
      <c r="E18" s="337"/>
      <c r="F18" s="288">
        <v>0</v>
      </c>
      <c r="G18" s="567">
        <f>'begr(bk)'!H53+'1'!F61+'2'!F61+'3'!F61+'4'!F61+'5'!F61+'6'!F61+'7'!F61+'8'!F61+'9'!F61+'10'!F61+'11'!F61+'12'!F61+'13'!F61+'14'!F61+'15'!F61+'16'!F61+'17'!F61+'18'!F61+'19'!F61+'20'!F61+'21'!F61+'22'!F61+'23'!F61+'24'!F61+'25'!F61+'26'!F61+'27'!F61+'28'!F61+'29'!F61+'30'!F61+'31'!F61+'32'!F61+'33'!F61+'34'!F61+'35'!F61+'36'!F61+'37'!F61+'38'!F61+'39'!F61+'40'!F61+'41'!F61+'42'!F61+'43'!F61+'44'!F61+'45'!F61+'46'!F61+'47'!F61+'48'!F61+'49'!F61+'50'!F61-'begr(bk)'!H44-'begr(bk)'!H45</f>
        <v>0</v>
      </c>
      <c r="H18" s="567">
        <f>'begr(bk)'!I53+'1'!G61+'2'!G61+'3'!G61+'4'!G61+'5'!G61+'6'!G61+'7'!G61+'8'!G61+'9'!G61+'10'!G61+'11'!G61+'12'!G61+'13'!G61+'14'!G61+'15'!G61+'16'!G61+'17'!G61+'18'!G61+'19'!G61+'20'!G61+'21'!G61+'22'!G61+'23'!G61+'24'!G61+'25'!G61+'26'!G61+'27'!G61+'28'!G61+'29'!G61+'30'!G61+'31'!G61+'32'!G61+'33'!G61+'34'!G61+'35'!G61+'36'!G61+'37'!G61+'38'!G61+'39'!G61+'40'!G61+'41'!G61+'42'!G61+'43'!G61+'44'!G61+'45'!G61+'46'!G61+'47'!G61+'48'!G61+'49'!G61+'50'!G61-'begr(bk)'!I44-'begr(bk)'!I45</f>
        <v>0</v>
      </c>
      <c r="I18" s="567">
        <f>'begr(bk)'!J53+'1'!H61+'2'!H61+'3'!H61+'4'!H61+'5'!H61+'6'!H61+'7'!H61+'8'!H61+'9'!H61+'10'!H61+'11'!H61+'12'!H61+'13'!H61+'14'!H61+'15'!H61+'16'!H61+'17'!H61+'18'!H61+'19'!H61+'20'!H61+'21'!H61+'22'!H61+'23'!H61+'24'!H61+'25'!H61+'26'!H61+'27'!H61+'28'!H61+'29'!H61+'30'!H61+'31'!H61+'32'!H61+'33'!H61+'34'!H61+'35'!H61+'36'!H61+'37'!H61+'38'!H61+'39'!H61+'40'!H61+'41'!H61+'42'!H61+'43'!H61+'44'!H61+'45'!H61+'46'!H61+'47'!H61+'48'!H61+'49'!H61+'50'!H61-'begr(bk)'!J44-'begr(bk)'!J45</f>
        <v>0</v>
      </c>
      <c r="J18" s="567">
        <f>'begr(bk)'!K53+'1'!I61+'2'!I61+'3'!I61+'4'!I61+'5'!I61+'6'!I61+'7'!I61+'8'!I61+'9'!I61+'10'!I61+'11'!I61+'12'!I61+'13'!I61+'14'!I61+'15'!I61+'16'!I61+'17'!I61+'18'!I61+'19'!I61+'20'!I61+'21'!I61+'22'!I61+'23'!I61+'24'!I61+'25'!I61+'26'!I61+'27'!I61+'28'!I61+'29'!I61+'30'!I61+'31'!I61+'32'!I61+'33'!I61+'34'!I61+'35'!I61+'36'!I61+'37'!I61+'38'!I61+'39'!I61+'40'!I61+'41'!I61+'42'!I61+'43'!I61+'44'!I61+'45'!I61+'46'!I61+'47'!I61+'48'!I61+'49'!I61+'50'!I61-'begr(bk)'!K44-'begr(bk)'!K45</f>
        <v>0</v>
      </c>
      <c r="K18" s="131"/>
      <c r="L18" s="104"/>
    </row>
    <row r="19" spans="2:12" s="40" customFormat="1" ht="12" customHeight="1" x14ac:dyDescent="0.2">
      <c r="B19" s="99"/>
      <c r="C19" s="127"/>
      <c r="D19" s="341"/>
      <c r="E19" s="352"/>
      <c r="F19" s="571">
        <f t="shared" ref="F19" si="0">SUM(F14:F18)</f>
        <v>0</v>
      </c>
      <c r="G19" s="571">
        <f>SUM(G14:G18)</f>
        <v>0</v>
      </c>
      <c r="H19" s="571">
        <f>SUM(H14:H18)</f>
        <v>0</v>
      </c>
      <c r="I19" s="571">
        <f>SUM(I14:I18)</f>
        <v>0</v>
      </c>
      <c r="J19" s="571">
        <f>SUM(J14:J18)</f>
        <v>0</v>
      </c>
      <c r="K19" s="131"/>
      <c r="L19" s="104"/>
    </row>
    <row r="20" spans="2:12" ht="12" customHeight="1" x14ac:dyDescent="0.2">
      <c r="B20" s="371"/>
      <c r="C20" s="372"/>
      <c r="D20" s="572" t="s">
        <v>141</v>
      </c>
      <c r="E20" s="352"/>
      <c r="F20" s="374"/>
      <c r="G20" s="374"/>
      <c r="H20" s="374"/>
      <c r="I20" s="374"/>
      <c r="J20" s="374"/>
      <c r="K20" s="131"/>
      <c r="L20" s="104"/>
    </row>
    <row r="21" spans="2:12" ht="12" hidden="1" customHeight="1" x14ac:dyDescent="0.2">
      <c r="B21" s="99"/>
      <c r="C21" s="127"/>
      <c r="D21" s="481" t="s">
        <v>168</v>
      </c>
      <c r="E21" s="482"/>
      <c r="F21" s="483">
        <v>0</v>
      </c>
      <c r="G21" s="483">
        <f>'begr(bk)'!H65+'1'!F62+'2'!F62+'3'!F62+'4'!F62+'5'!F62+'6'!F62+'7'!F62+'8'!F62+'9'!F62+'10'!F62+'11'!F62+'12'!F62+'13'!F62+'14'!F62+'15'!F62+'16'!F62+'17'!F62+'18'!F62+'19'!F62+'20'!F62+'21'!F62+'22'!F62+'23'!F62+'24'!F62+'25'!F62+'26'!F62+'27'!F62+'28'!F62+'29'!F62+'30'!F62+'31'!F62+'32'!F62+'33'!F62+'34'!F62+'35'!F62+'36'!F62+'37'!F62+'38'!F62+'39'!F62+'40'!F62+'41'!F62+'42'!F62+'43'!F62+'44'!F62+'45'!F62+'46'!F62+'47'!F62+'48'!F62+'49'!F62+'50'!F62</f>
        <v>79321.680000000008</v>
      </c>
      <c r="H21" s="483">
        <f>'begr(bk)'!I65+'1'!G62+'2'!G62+'3'!G62+'4'!G62+'5'!G62+'6'!G62+'7'!G62+'8'!G62+'9'!G62+'10'!G62+'11'!G62+'12'!G62+'13'!G62+'14'!G62+'15'!G62+'16'!G62+'17'!G62+'18'!G62+'19'!G62+'20'!G62+'21'!G62+'22'!G62+'23'!G62+'24'!G62+'25'!G62+'26'!G62+'27'!G62+'28'!G62+'29'!G62+'30'!G62+'31'!G62+'32'!G62+'33'!G62+'34'!G62+'35'!G62+'36'!G62+'37'!G62+'38'!G62+'39'!G62+'40'!G62+'41'!G62+'42'!G62+'43'!G62+'44'!G62+'45'!G62+'46'!G62+'47'!G62+'48'!G62+'49'!G62+'50'!G62</f>
        <v>81351.540000000008</v>
      </c>
      <c r="I21" s="483">
        <f>'begr(bk)'!J65+'1'!H62+'2'!H62+'3'!H62+'4'!H62+'5'!H62+'6'!H62+'7'!H62+'8'!H62+'9'!H62+'10'!H62+'11'!H62+'12'!H62+'13'!H62+'14'!H62+'15'!H62+'16'!H62+'17'!H62+'18'!H62+'19'!H62+'20'!H62+'21'!H62+'22'!H62+'23'!H62+'24'!H62+'25'!H62+'26'!H62+'27'!H62+'28'!H62+'29'!H62+'30'!H62+'31'!H62+'32'!H62+'33'!H62+'34'!H62+'35'!H62+'36'!H62+'37'!H62+'38'!H62+'39'!H62+'40'!H62+'41'!H62+'42'!H62+'43'!H62+'44'!H62+'45'!H62+'46'!H62+'47'!H62+'48'!H62+'49'!H62+'50'!H62</f>
        <v>83384.639999999999</v>
      </c>
      <c r="J21" s="483">
        <f>'begr(bk)'!K65+'1'!I62+'2'!I62+'3'!I62+'4'!I62+'5'!I62+'6'!I62+'7'!I62+'8'!I62+'9'!I62+'10'!I62+'11'!I62+'12'!I62+'13'!I62+'14'!I62+'15'!I62+'16'!I62+'17'!I62+'18'!I62+'19'!I62+'20'!I62+'21'!I62+'22'!I62+'23'!I62+'24'!I62+'25'!I62+'26'!I62+'27'!I62+'28'!I62+'29'!I62+'30'!I62+'31'!I62+'32'!I62+'33'!I62+'34'!I62+'35'!I62+'36'!I62+'37'!I62+'38'!I62+'39'!I62+'40'!I62+'41'!I62+'42'!I62+'43'!I62+'44'!I62+'45'!I62+'46'!I62+'47'!I62+'48'!I62+'49'!I62+'50'!I62</f>
        <v>85430.700000000012</v>
      </c>
      <c r="K21" s="131"/>
      <c r="L21" s="104"/>
    </row>
    <row r="22" spans="2:12" ht="12" hidden="1" customHeight="1" x14ac:dyDescent="0.2">
      <c r="B22" s="99"/>
      <c r="C22" s="127"/>
      <c r="D22" s="484" t="s">
        <v>42</v>
      </c>
      <c r="E22" s="482"/>
      <c r="F22" s="483">
        <v>0</v>
      </c>
      <c r="G22" s="483">
        <f>'begr(bk)'!H87+'1'!F63+'2'!F63+'3'!F63+'4'!F63+'5'!F63+'6'!F63+'7'!F63+'8'!F63+'9'!F63+'10'!F63+'11'!F63+'12'!F63+'13'!F63+'14'!F63+'15'!F63+'16'!F63+'17'!F63+'18'!F63+'19'!F63+'20'!F63+'21'!F63+'22'!F63+'23'!F63+'24'!F63+'25'!F63+'26'!F63+'27'!F63+'28'!F63+'29'!F63+'30'!F63+'31'!F63+'32'!F63+'33'!F63+'34'!F63+'35'!F63+'36'!F63+'37'!F63+'38'!F63+'39'!F63+'40'!F63+'41'!F63+'42'!F63+'43'!F63+'44'!F63+'45'!F63+'46'!F63+'47'!F63+'48'!F63+'49'!F63+'50'!F63</f>
        <v>0</v>
      </c>
      <c r="H22" s="483">
        <f>'begr(bk)'!I87+'1'!G63+'2'!G63+'3'!G63+'4'!G63+'5'!G63+'6'!G63+'7'!G63+'8'!G63+'9'!G63+'10'!G63+'11'!G63+'12'!G63+'13'!G63+'14'!G63+'15'!G63+'16'!G63+'17'!G63+'18'!G63+'19'!G63+'20'!G63+'21'!G63+'22'!G63+'23'!G63+'24'!G63+'25'!G63+'26'!G63+'27'!G63+'28'!G63+'29'!G63+'30'!G63+'31'!G63+'32'!G63+'33'!G63+'34'!G63+'35'!G63+'36'!G63+'37'!G63+'38'!G63+'39'!G63+'40'!G63+'41'!G63+'42'!G63+'43'!G63+'44'!G63+'45'!G63+'46'!G63+'47'!G63+'48'!G63+'49'!G63+'50'!G63</f>
        <v>0</v>
      </c>
      <c r="I22" s="483">
        <f>'begr(bk)'!J87+'1'!H63+'2'!H63+'3'!H63+'4'!H63+'5'!H63+'6'!H63+'7'!H63+'8'!H63+'9'!H63+'10'!H63+'11'!H63+'12'!H63+'13'!H63+'14'!H63+'15'!H63+'16'!H63+'17'!H63+'18'!H63+'19'!H63+'20'!H63+'21'!H63+'22'!H63+'23'!H63+'24'!H63+'25'!H63+'26'!H63+'27'!H63+'28'!H63+'29'!H63+'30'!H63+'31'!H63+'32'!H63+'33'!H63+'34'!H63+'35'!H63+'36'!H63+'37'!H63+'38'!H63+'39'!H63+'40'!H63+'41'!H63+'42'!H63+'43'!H63+'44'!H63+'45'!H63+'46'!H63+'47'!H63+'48'!H63+'49'!H63+'50'!H63</f>
        <v>0</v>
      </c>
      <c r="J22" s="483">
        <f>'begr(bk)'!K87+'1'!I63+'2'!I63+'3'!I63+'4'!I63+'5'!I63+'6'!I63+'7'!I63+'8'!I63+'9'!I63+'10'!I63+'11'!I63+'12'!I63+'13'!I63+'14'!I63+'15'!I63+'16'!I63+'17'!I63+'18'!I63+'19'!I63+'20'!I63+'21'!I63+'22'!I63+'23'!I63+'24'!I63+'25'!I63+'26'!I63+'27'!I63+'28'!I63+'29'!I63+'30'!I63+'31'!I63+'32'!I63+'33'!I63+'34'!I63+'35'!I63+'36'!I63+'37'!I63+'38'!I63+'39'!I63+'40'!I63+'41'!I63+'42'!I63+'43'!I63+'44'!I63+'45'!I63+'46'!I63+'47'!I63+'48'!I63+'49'!I63+'50'!I63</f>
        <v>0</v>
      </c>
      <c r="K22" s="131"/>
      <c r="L22" s="104"/>
    </row>
    <row r="23" spans="2:12" ht="12" customHeight="1" x14ac:dyDescent="0.2">
      <c r="B23" s="99"/>
      <c r="C23" s="127"/>
      <c r="D23" s="376" t="s">
        <v>243</v>
      </c>
      <c r="E23" s="347"/>
      <c r="F23" s="288">
        <v>0</v>
      </c>
      <c r="G23" s="568">
        <f>G21+G22</f>
        <v>79321.680000000008</v>
      </c>
      <c r="H23" s="568">
        <f>H21+H22</f>
        <v>81351.540000000008</v>
      </c>
      <c r="I23" s="568">
        <f>I21+I22</f>
        <v>83384.639999999999</v>
      </c>
      <c r="J23" s="568">
        <f>J21+J22</f>
        <v>85430.700000000012</v>
      </c>
      <c r="K23" s="131"/>
      <c r="L23" s="104"/>
    </row>
    <row r="24" spans="2:12" ht="12" customHeight="1" x14ac:dyDescent="0.2">
      <c r="B24" s="99"/>
      <c r="C24" s="127"/>
      <c r="D24" s="337" t="s">
        <v>244</v>
      </c>
      <c r="E24" s="337"/>
      <c r="F24" s="288">
        <v>0</v>
      </c>
      <c r="G24" s="568">
        <f>'begr(bk)'!H105+'1'!F64+'2'!F64+'3'!F64+'4'!F64+'5'!F64+'6'!F64+'7'!F64+'8'!F64+'9'!F64+'10'!F64+'11'!F64+'12'!F64+'13'!F64+'14'!F64+'15'!F64+'16'!F64+'17'!F64+'18'!F64+'19'!F64+'20'!F64+'21'!F64+'22'!F64+'23'!F64+'24'!F64+'25'!F64+'26'!F64+'27'!F64+'28'!F64+'29'!F64+'30'!F64+'31'!F64+'32'!F64+'33'!F64+'34'!F64+'35'!F64+'36'!F64+'37'!F64+'38'!F64+'39'!F64+'40'!F64+'41'!F64+'42'!F64+'43'!F64+'44'!F64+'45'!F64+'46'!F64+'47'!F64+'48'!F64+'49'!F64+'50'!F64</f>
        <v>0</v>
      </c>
      <c r="H24" s="568">
        <f>'begr(bk)'!I105+'1'!G64+'2'!G64+'3'!G64+'4'!G64+'5'!G64+'6'!G64+'7'!G64+'8'!G64+'9'!G64+'10'!G64+'11'!G64+'12'!G64+'13'!G64+'14'!G64+'15'!G64+'16'!G64+'17'!G64+'18'!G64+'19'!G64+'20'!G64+'21'!G64+'22'!G64+'23'!G64+'24'!G64+'25'!G64+'26'!G64+'27'!G64+'28'!G64+'29'!G64+'30'!G64+'31'!G64+'32'!G64+'33'!G64+'34'!G64+'35'!G64+'36'!G64+'37'!G64+'38'!G64+'39'!G64+'40'!G64+'41'!G64+'42'!G64+'43'!G64+'44'!G64+'45'!G64+'46'!G64+'47'!G64+'48'!G64+'49'!G64+'50'!G64</f>
        <v>0</v>
      </c>
      <c r="I24" s="568">
        <f>'begr(bk)'!J105+'1'!H64+'2'!H64+'3'!H64+'4'!H64+'5'!H64+'6'!H64+'7'!H64+'8'!H64+'9'!H64+'10'!H64+'11'!H64+'12'!H64+'13'!H64+'14'!H64+'15'!H64+'16'!H64+'17'!H64+'18'!H64+'19'!H64+'20'!H64+'21'!H64+'22'!H64+'23'!H64+'24'!H64+'25'!H64+'26'!H64+'27'!H64+'28'!H64+'29'!H64+'30'!H64+'31'!H64+'32'!H64+'33'!H64+'34'!H64+'35'!H64+'36'!H64+'37'!H64+'38'!H64+'39'!H64+'40'!H64+'41'!H64+'42'!H64+'43'!H64+'44'!H64+'45'!H64+'46'!H64+'47'!H64+'48'!H64+'49'!H64+'50'!H64</f>
        <v>0</v>
      </c>
      <c r="J24" s="568">
        <f>'begr(bk)'!K105+'1'!I64+'2'!I64+'3'!I64+'4'!I64+'5'!I64+'6'!I64+'7'!I64+'8'!I64+'9'!I64+'10'!I64+'11'!I64+'12'!I64+'13'!I64+'14'!I64+'15'!I64+'16'!I64+'17'!I64+'18'!I64+'19'!I64+'20'!I64+'21'!I64+'22'!I64+'23'!I64+'24'!I64+'25'!I64+'26'!I64+'27'!I64+'28'!I64+'29'!I64+'30'!I64+'31'!I64+'32'!I64+'33'!I64+'34'!I64+'35'!I64+'36'!I64+'37'!I64+'38'!I64+'39'!I64+'40'!I64+'41'!I64+'42'!I64+'43'!I64+'44'!I64+'45'!I64+'46'!I64+'47'!I64+'48'!I64+'49'!I64+'50'!I64</f>
        <v>0</v>
      </c>
      <c r="K24" s="131"/>
      <c r="L24" s="104"/>
    </row>
    <row r="25" spans="2:12" ht="12" customHeight="1" x14ac:dyDescent="0.2">
      <c r="B25" s="99"/>
      <c r="C25" s="127"/>
      <c r="D25" s="337" t="s">
        <v>245</v>
      </c>
      <c r="E25" s="337"/>
      <c r="F25" s="288">
        <v>0</v>
      </c>
      <c r="G25" s="568">
        <f>'begr(bk)'!H121+'1'!F65+'2'!F65+'3'!F65+'4'!F65+'5'!F65+'6'!F65+'7'!F65+'8'!F65+'9'!F65+'10'!F65+'11'!F65+'12'!F65+'13'!F65+'14'!F65+'15'!F65+'16'!F65+'17'!F65+'18'!F65+'19'!F65+'20'!F65+'21'!F65+'22'!F65+'23'!F65+'24'!F65+'25'!F65+'26'!F65+'27'!F65+'28'!F65+'29'!F65+'30'!F65+'31'!F65+'32'!F65+'33'!F65+'34'!F65+'35'!F65+'36'!F65+'37'!F65+'38'!F65+'39'!F65+'40'!F65+'41'!F65+'42'!F65+'43'!F65+'44'!F65+'45'!F65+'46'!F65+'47'!F65+'48'!F65+'49'!F65+'50'!F65</f>
        <v>0</v>
      </c>
      <c r="H25" s="568">
        <f>'begr(bk)'!I121+'1'!G65+'2'!G65+'3'!G65+'4'!G65+'5'!G65+'6'!G65+'7'!G65+'8'!G65+'9'!G65+'10'!G65+'11'!G65+'12'!G65+'13'!G65+'14'!G65+'15'!G65+'16'!G65+'17'!G65+'18'!G65+'19'!G65+'20'!G65+'21'!G65+'22'!G65+'23'!G65+'24'!G65+'25'!G65+'26'!G65+'27'!G65+'28'!G65+'29'!G65+'30'!G65+'31'!G65+'32'!G65+'33'!G65+'34'!G65+'35'!G65+'36'!G65+'37'!G65+'38'!G65+'39'!G65+'40'!G65+'41'!G65+'42'!G65+'43'!G65+'44'!G65+'45'!G65+'46'!G65+'47'!G65+'48'!G65+'49'!G65+'50'!G65</f>
        <v>0</v>
      </c>
      <c r="I25" s="568">
        <f>'begr(bk)'!J121+'1'!H65+'2'!H65+'3'!H65+'4'!H65+'5'!H65+'6'!H65+'7'!H65+'8'!H65+'9'!H65+'10'!H65+'11'!H65+'12'!H65+'13'!H65+'14'!H65+'15'!H65+'16'!H65+'17'!H65+'18'!H65+'19'!H65+'20'!H65+'21'!H65+'22'!H65+'23'!H65+'24'!H65+'25'!H65+'26'!H65+'27'!H65+'28'!H65+'29'!H65+'30'!H65+'31'!H65+'32'!H65+'33'!H65+'34'!H65+'35'!H65+'36'!H65+'37'!H65+'38'!H65+'39'!H65+'40'!H65+'41'!H65+'42'!H65+'43'!H65+'44'!H65+'45'!H65+'46'!H65+'47'!H65+'48'!H65+'49'!H65+'50'!H65</f>
        <v>0</v>
      </c>
      <c r="J25" s="568">
        <f>'begr(bk)'!K121+'1'!I65+'2'!I65+'3'!I65+'4'!I65+'5'!I65+'6'!I65+'7'!I65+'8'!I65+'9'!I65+'10'!I65+'11'!I65+'12'!I65+'13'!I65+'14'!I65+'15'!I65+'16'!I65+'17'!I65+'18'!I65+'19'!I65+'20'!I65+'21'!I65+'22'!I65+'23'!I65+'24'!I65+'25'!I65+'26'!I65+'27'!I65+'28'!I65+'29'!I65+'30'!I65+'31'!I65+'32'!I65+'33'!I65+'34'!I65+'35'!I65+'36'!I65+'37'!I65+'38'!I65+'39'!I65+'40'!I65+'41'!I65+'42'!I65+'43'!I65+'44'!I65+'45'!I65+'46'!I65+'47'!I65+'48'!I65+'49'!I65+'50'!I65</f>
        <v>0</v>
      </c>
      <c r="K25" s="131"/>
      <c r="L25" s="104"/>
    </row>
    <row r="26" spans="2:12" ht="12" customHeight="1" x14ac:dyDescent="0.2">
      <c r="B26" s="99"/>
      <c r="C26" s="127"/>
      <c r="D26" s="337" t="s">
        <v>246</v>
      </c>
      <c r="E26" s="337"/>
      <c r="F26" s="288">
        <v>0</v>
      </c>
      <c r="G26" s="567">
        <f>'begr(bk)'!H152+'1'!F66+'2'!F66+'3'!F66+'4'!F66+'5'!F66+'6'!F66+'7'!F66+'8'!F66+'9'!F66+'10'!F66+'11'!F66+'12'!F66+'13'!F66+'14'!F66+'15'!F66+'16'!F66+'17'!F66+'18'!F66+'19'!F66+'20'!F66+'21'!F66+'22'!F66+'23'!F66+'24'!F66+'25'!F66+'26'!F66+'27'!F66+'28'!F66+'29'!F66+'30'!F66+'31'!F66+'32'!F66+'33'!F66+'34'!F66+'35'!F66+'36'!F66+'37'!F66+'38'!F66+'39'!F66+'40'!F66+'41'!F66+'42'!F66+'43'!F66+'44'!F66+'45'!F66+'46'!F66+'47'!F66+'48'!F66+'49'!F66+'50'!F66</f>
        <v>0</v>
      </c>
      <c r="H26" s="567">
        <f>'begr(bk)'!I152+'1'!G66+'2'!G66+'3'!G66+'4'!G66+'5'!G66+'6'!G66+'7'!G66+'8'!G66+'9'!G66+'10'!G66+'11'!G66+'12'!G66+'13'!G66+'14'!G66+'15'!G66+'16'!G66+'17'!G66+'18'!G66+'19'!G66+'20'!G66+'21'!G66+'22'!G66+'23'!G66+'24'!G66+'25'!G66+'26'!G66+'27'!G66+'28'!G66+'29'!G66+'30'!G66+'31'!G66+'32'!G66+'33'!G66+'34'!G66+'35'!G66+'36'!G66+'37'!G66+'38'!G66+'39'!G66+'40'!G66+'41'!G66+'42'!G66+'43'!G66+'44'!G66+'45'!G66+'46'!G66+'47'!G66+'48'!G66+'49'!G66+'50'!G66</f>
        <v>0</v>
      </c>
      <c r="I26" s="567">
        <f>'begr(bk)'!J152+'1'!H66+'2'!H66+'3'!H66+'4'!H66+'5'!H66+'6'!H66+'7'!H66+'8'!H66+'9'!H66+'10'!H66+'11'!H66+'12'!H66+'13'!H66+'14'!H66+'15'!H66+'16'!H66+'17'!H66+'18'!H66+'19'!H66+'20'!H66+'21'!H66+'22'!H66+'23'!H66+'24'!H66+'25'!H66+'26'!H66+'27'!H66+'28'!H66+'29'!H66+'30'!H66+'31'!H66+'32'!H66+'33'!H66+'34'!H66+'35'!H66+'36'!H66+'37'!H66+'38'!H66+'39'!H66+'40'!H66+'41'!H66+'42'!H66+'43'!H66+'44'!H66+'45'!H66+'46'!H66+'47'!H66+'48'!H66+'49'!H66+'50'!H66</f>
        <v>0</v>
      </c>
      <c r="J26" s="567">
        <f>'begr(bk)'!K152+'1'!I66+'2'!I66+'3'!I66+'4'!I66+'5'!I66+'6'!I66+'7'!I66+'8'!I66+'9'!I66+'10'!I66+'11'!I66+'12'!I66+'13'!I66+'14'!I66+'15'!I66+'16'!I66+'17'!I66+'18'!I66+'19'!I66+'20'!I66+'21'!I66+'22'!I66+'23'!I66+'24'!I66+'25'!I66+'26'!I66+'27'!I66+'28'!I66+'29'!I66+'30'!I66+'31'!I66+'32'!I66+'33'!I66+'34'!I66+'35'!I66+'36'!I66+'37'!I66+'38'!I66+'39'!I66+'40'!I66+'41'!I66+'42'!I66+'43'!I66+'44'!I66+'45'!I66+'46'!I66+'47'!I66+'48'!I66+'49'!I66+'50'!I66</f>
        <v>0</v>
      </c>
      <c r="K26" s="131"/>
      <c r="L26" s="104"/>
    </row>
    <row r="27" spans="2:12" ht="12" customHeight="1" x14ac:dyDescent="0.2">
      <c r="B27" s="99"/>
      <c r="C27" s="127"/>
      <c r="D27" s="341"/>
      <c r="E27" s="337"/>
      <c r="F27" s="570">
        <f t="shared" ref="F27" si="1">SUM(F23:F26)</f>
        <v>0</v>
      </c>
      <c r="G27" s="570">
        <f>SUM(G23:G26)</f>
        <v>79321.680000000008</v>
      </c>
      <c r="H27" s="570">
        <f>SUM(H23:H26)</f>
        <v>81351.540000000008</v>
      </c>
      <c r="I27" s="570">
        <f>SUM(I23:I26)</f>
        <v>83384.639999999999</v>
      </c>
      <c r="J27" s="570">
        <f>SUM(J23:J26)</f>
        <v>85430.700000000012</v>
      </c>
      <c r="K27" s="131"/>
      <c r="L27" s="104"/>
    </row>
    <row r="28" spans="2:12" ht="12" customHeight="1" x14ac:dyDescent="0.2">
      <c r="B28" s="99"/>
      <c r="C28" s="127"/>
      <c r="D28" s="377"/>
      <c r="E28" s="347"/>
      <c r="F28" s="378"/>
      <c r="G28" s="378"/>
      <c r="H28" s="378"/>
      <c r="I28" s="378"/>
      <c r="J28" s="378"/>
      <c r="K28" s="131"/>
      <c r="L28" s="104"/>
    </row>
    <row r="29" spans="2:12" ht="12" customHeight="1" x14ac:dyDescent="0.2">
      <c r="B29" s="99"/>
      <c r="C29" s="351"/>
      <c r="D29" s="341" t="s">
        <v>142</v>
      </c>
      <c r="E29" s="352"/>
      <c r="F29" s="525">
        <f t="shared" ref="F29" si="2">F19-F27</f>
        <v>0</v>
      </c>
      <c r="G29" s="525">
        <f>G19-G27</f>
        <v>-79321.680000000008</v>
      </c>
      <c r="H29" s="525">
        <f>H19-H27</f>
        <v>-81351.540000000008</v>
      </c>
      <c r="I29" s="525">
        <f>I19-I27</f>
        <v>-83384.639999999999</v>
      </c>
      <c r="J29" s="525">
        <f>J19-J27</f>
        <v>-85430.700000000012</v>
      </c>
      <c r="K29" s="353"/>
      <c r="L29" s="104"/>
    </row>
    <row r="30" spans="2:12" ht="12" customHeight="1" x14ac:dyDescent="0.2">
      <c r="B30" s="99"/>
      <c r="C30" s="379"/>
      <c r="D30" s="347"/>
      <c r="E30" s="347"/>
      <c r="F30" s="380"/>
      <c r="G30" s="380"/>
      <c r="H30" s="380"/>
      <c r="I30" s="380"/>
      <c r="J30" s="380"/>
      <c r="K30" s="348"/>
      <c r="L30" s="104"/>
    </row>
    <row r="31" spans="2:12" ht="12" customHeight="1" x14ac:dyDescent="0.2">
      <c r="B31" s="99"/>
      <c r="C31" s="100"/>
      <c r="D31" s="100"/>
      <c r="E31" s="100"/>
      <c r="F31" s="100"/>
      <c r="G31" s="100"/>
      <c r="H31" s="100"/>
      <c r="I31" s="381"/>
      <c r="J31" s="100"/>
      <c r="K31" s="270"/>
      <c r="L31" s="104"/>
    </row>
    <row r="32" spans="2:12" ht="12" customHeight="1" x14ac:dyDescent="0.2">
      <c r="B32" s="99"/>
      <c r="C32" s="127"/>
      <c r="D32" s="132"/>
      <c r="E32" s="347"/>
      <c r="F32" s="378"/>
      <c r="G32" s="378"/>
      <c r="H32" s="378"/>
      <c r="I32" s="378"/>
      <c r="J32" s="378"/>
      <c r="K32" s="131"/>
      <c r="L32" s="104"/>
    </row>
    <row r="33" spans="2:12" ht="12" customHeight="1" x14ac:dyDescent="0.2">
      <c r="B33" s="107"/>
      <c r="C33" s="365"/>
      <c r="D33" s="529" t="s">
        <v>134</v>
      </c>
      <c r="E33" s="373"/>
      <c r="F33" s="382"/>
      <c r="G33" s="382"/>
      <c r="H33" s="382"/>
      <c r="I33" s="382"/>
      <c r="J33" s="382"/>
      <c r="K33" s="383"/>
      <c r="L33" s="111"/>
    </row>
    <row r="34" spans="2:12" ht="12" customHeight="1" x14ac:dyDescent="0.2">
      <c r="B34" s="99"/>
      <c r="C34" s="127"/>
      <c r="D34" s="375"/>
      <c r="E34" s="347"/>
      <c r="F34" s="378"/>
      <c r="G34" s="378"/>
      <c r="H34" s="378"/>
      <c r="I34" s="378"/>
      <c r="J34" s="378"/>
      <c r="K34" s="131"/>
      <c r="L34" s="104"/>
    </row>
    <row r="35" spans="2:12" ht="12" customHeight="1" x14ac:dyDescent="0.2">
      <c r="B35" s="99"/>
      <c r="C35" s="127"/>
      <c r="D35" s="132" t="s">
        <v>247</v>
      </c>
      <c r="E35" s="347"/>
      <c r="F35" s="288">
        <v>0</v>
      </c>
      <c r="G35" s="569">
        <f>'begr(bk)'!H167+'1'!F67+'2'!F67+'3'!F67+'4'!F67+'5'!F67+'6'!F67+'7'!F67+'8'!F67+'9'!F67+'10'!F67+'11'!F67+'12'!F67+'13'!F67+'14'!F67+'15'!F67+'16'!F67+'17'!F67+'18'!F67+'19'!F67+'20'!F67+'21'!F67+'22'!F67+'23'!F67+'24'!F67+'25'!F67+'26'!F67+'27'!F67+'28'!F67+'29'!F67+'30'!F67+'31'!F67+'32'!F67+'33'!F67+'34'!F67+'35'!F67+'36'!F67+'37'!F67+'38'!F67+'39'!F67+'40'!F67+'41'!F67+'42'!F67+'43'!F67+'44'!F67+'45'!F67+'46'!F67+'47'!F67+'48'!F67+'49'!F67+'50'!F67</f>
        <v>0</v>
      </c>
      <c r="H35" s="569">
        <f>'begr(bk)'!I167+'1'!G67+'2'!G67+'3'!G67+'4'!G67+'5'!G67+'6'!G67+'7'!G67+'8'!G67+'9'!G67+'10'!G67+'11'!G67+'12'!G67+'13'!G67+'14'!G67+'15'!G67+'16'!G67+'17'!G67+'18'!G67+'19'!G67+'20'!G67+'21'!G67+'22'!G67+'23'!G67+'24'!G67+'25'!G67+'26'!G67+'27'!G67+'28'!G67+'29'!G67+'30'!G67+'31'!G67+'32'!G67+'33'!G67+'34'!G67+'35'!G67+'36'!G67+'37'!G67+'38'!G67+'39'!G67+'40'!G67+'41'!G67+'42'!G67+'43'!G67+'44'!G67+'45'!G67+'46'!G67+'47'!G67+'48'!G67+'49'!G67+'50'!G67</f>
        <v>0</v>
      </c>
      <c r="I35" s="569">
        <f>'begr(bk)'!J167+'1'!H67+'2'!H67+'3'!H67+'4'!H67+'5'!H67+'6'!H67+'7'!H67+'8'!H67+'9'!H67+'10'!H67+'11'!H67+'12'!H67+'13'!H67+'14'!H67+'15'!H67+'16'!H67+'17'!H67+'18'!H67+'19'!H67+'20'!H67+'21'!H67+'22'!H67+'23'!H67+'24'!H67+'25'!H67+'26'!H67+'27'!H67+'28'!H67+'29'!H67+'30'!H67+'31'!H67+'32'!H67+'33'!H67+'34'!H67+'35'!H67+'36'!H67+'37'!H67+'38'!H67+'39'!H67+'40'!H67+'41'!H67+'42'!H67+'43'!H67+'44'!H67+'45'!H67+'46'!H67+'47'!H67+'48'!H67+'49'!H67+'50'!H67</f>
        <v>0</v>
      </c>
      <c r="J35" s="569">
        <f>'begr(bk)'!K167+'1'!I67+'2'!I67+'3'!I67+'4'!I67+'5'!I67+'6'!I67+'7'!I67+'8'!I67+'9'!I67+'10'!I67+'11'!I67+'12'!I67+'13'!I67+'14'!I67+'15'!I67+'16'!I67+'17'!I67+'18'!I67+'19'!I67+'20'!I67+'21'!I67+'22'!I67+'23'!I67+'24'!I67+'25'!I67+'26'!I67+'27'!I67+'28'!I67+'29'!I67+'30'!I67+'31'!I67+'32'!I67+'33'!I67+'34'!I67+'35'!I67+'36'!I67+'37'!I67+'38'!I67+'39'!I67+'40'!I67+'41'!I67+'42'!I67+'43'!I67+'44'!I67+'45'!I67+'46'!I67+'47'!I67+'48'!I67+'49'!I67+'50'!I67</f>
        <v>0</v>
      </c>
      <c r="K35" s="131"/>
      <c r="L35" s="104"/>
    </row>
    <row r="36" spans="2:12" ht="12" customHeight="1" x14ac:dyDescent="0.2">
      <c r="B36" s="99"/>
      <c r="C36" s="127"/>
      <c r="D36" s="132" t="s">
        <v>248</v>
      </c>
      <c r="E36" s="347"/>
      <c r="F36" s="288">
        <v>0</v>
      </c>
      <c r="G36" s="569">
        <f>'begr(bk)'!H168+'1'!F68+'2'!F68+'3'!F68+'4'!F68+'5'!F68+'6'!F68+'7'!F68+'8'!F68+'9'!F68+'10'!F68+'11'!F68+'12'!F68+'13'!F68+'14'!F68+'15'!F68+'16'!F68+'17'!F68+'18'!F68+'19'!F68+'20'!F68+'21'!F68+'22'!F68+'23'!F68+'24'!F68+'25'!F68+'26'!F68+'27'!F68+'28'!F68+'29'!F68+'30'!F68+'31'!F68+'32'!F68+'33'!F68+'34'!F68+'35'!F68+'36'!F68+'37'!F68+'38'!F68+'39'!F68+'40'!F68+'41'!F68+'42'!F68+'43'!F68+'44'!F68+'45'!F68+'46'!F68+'47'!F68+'48'!F68+'49'!F68+'50'!F68</f>
        <v>0</v>
      </c>
      <c r="H36" s="569">
        <f>'begr(bk)'!I168+'1'!G68+'2'!G68+'3'!G68+'4'!G68+'5'!G68+'6'!G68+'7'!G68+'8'!G68+'9'!G68+'10'!G68+'11'!G68+'12'!G68+'13'!G68+'14'!G68+'15'!G68+'16'!G68+'17'!G68+'18'!G68+'19'!G68+'20'!G68+'21'!G68+'22'!G68+'23'!G68+'24'!G68+'25'!G68+'26'!G68+'27'!G68+'28'!G68+'29'!G68+'30'!G68+'31'!G68+'32'!G68+'33'!G68+'34'!G68+'35'!G68+'36'!G68+'37'!G68+'38'!G68+'39'!G68+'40'!G68+'41'!G68+'42'!G68+'43'!G68+'44'!G68+'45'!G68+'46'!G68+'47'!G68+'48'!G68+'49'!G68+'50'!G68</f>
        <v>0</v>
      </c>
      <c r="I36" s="569">
        <f>'begr(bk)'!J168+'1'!H68+'2'!H68+'3'!H68+'4'!H68+'5'!H68+'6'!H68+'7'!H68+'8'!H68+'9'!H68+'10'!H68+'11'!H68+'12'!H68+'13'!H68+'14'!H68+'15'!H68+'16'!H68+'17'!H68+'18'!H68+'19'!H68+'20'!H68+'21'!H68+'22'!H68+'23'!H68+'24'!H68+'25'!H68+'26'!H68+'27'!H68+'28'!H68+'29'!H68+'30'!H68+'31'!H68+'32'!H68+'33'!H68+'34'!H68+'35'!H68+'36'!H68+'37'!H68+'38'!H68+'39'!H68+'40'!H68+'41'!H68+'42'!H68+'43'!H68+'44'!H68+'45'!H68+'46'!H68+'47'!H68+'48'!H68+'49'!H68+'50'!H68</f>
        <v>0</v>
      </c>
      <c r="J36" s="569">
        <f>'begr(bk)'!K168+'1'!I68+'2'!I68+'3'!I68+'4'!I68+'5'!I68+'6'!I68+'7'!I68+'8'!I68+'9'!I68+'10'!I68+'11'!I68+'12'!I68+'13'!I68+'14'!I68+'15'!I68+'16'!I68+'17'!I68+'18'!I68+'19'!I68+'20'!I68+'21'!I68+'22'!I68+'23'!I68+'24'!I68+'25'!I68+'26'!I68+'27'!I68+'28'!I68+'29'!I68+'30'!I68+'31'!I68+'32'!I68+'33'!I68+'34'!I68+'35'!I68+'36'!I68+'37'!I68+'38'!I68+'39'!I68+'40'!I68+'41'!I68+'42'!I68+'43'!I68+'44'!I68+'45'!I68+'46'!I68+'47'!I68+'48'!I68+'49'!I68+'50'!I68</f>
        <v>0</v>
      </c>
      <c r="K36" s="131"/>
      <c r="L36" s="104"/>
    </row>
    <row r="37" spans="2:12" ht="12" customHeight="1" x14ac:dyDescent="0.2">
      <c r="B37" s="99"/>
      <c r="C37" s="127"/>
      <c r="D37" s="377"/>
      <c r="E37" s="347"/>
      <c r="F37" s="378"/>
      <c r="G37" s="378"/>
      <c r="H37" s="378"/>
      <c r="I37" s="378"/>
      <c r="J37" s="378"/>
      <c r="K37" s="131"/>
      <c r="L37" s="104"/>
    </row>
    <row r="38" spans="2:12" ht="12" customHeight="1" x14ac:dyDescent="0.2">
      <c r="B38" s="99"/>
      <c r="C38" s="127"/>
      <c r="D38" s="341" t="s">
        <v>249</v>
      </c>
      <c r="E38" s="337"/>
      <c r="F38" s="525">
        <f t="shared" ref="F38" si="3">F35-F36</f>
        <v>0</v>
      </c>
      <c r="G38" s="525">
        <f>G35-G36</f>
        <v>0</v>
      </c>
      <c r="H38" s="525">
        <f>H35-H36</f>
        <v>0</v>
      </c>
      <c r="I38" s="525">
        <f>I35-I36</f>
        <v>0</v>
      </c>
      <c r="J38" s="525">
        <f>J35-J36</f>
        <v>0</v>
      </c>
      <c r="K38" s="131"/>
      <c r="L38" s="104"/>
    </row>
    <row r="39" spans="2:12" ht="12" customHeight="1" x14ac:dyDescent="0.2">
      <c r="B39" s="99"/>
      <c r="C39" s="127"/>
      <c r="D39" s="377"/>
      <c r="E39" s="347"/>
      <c r="F39" s="378"/>
      <c r="G39" s="378"/>
      <c r="H39" s="378"/>
      <c r="I39" s="378"/>
      <c r="J39" s="378"/>
      <c r="K39" s="131"/>
      <c r="L39" s="104"/>
    </row>
    <row r="40" spans="2:12" ht="12" customHeight="1" x14ac:dyDescent="0.2">
      <c r="B40" s="99"/>
      <c r="C40" s="100"/>
      <c r="D40" s="100"/>
      <c r="E40" s="100"/>
      <c r="F40" s="100"/>
      <c r="G40" s="100"/>
      <c r="H40" s="100"/>
      <c r="I40" s="381"/>
      <c r="J40" s="100"/>
      <c r="K40" s="270"/>
      <c r="L40" s="104"/>
    </row>
    <row r="41" spans="2:12" ht="12" customHeight="1" x14ac:dyDescent="0.2">
      <c r="B41" s="99"/>
      <c r="C41" s="127"/>
      <c r="D41" s="377"/>
      <c r="E41" s="347"/>
      <c r="F41" s="378"/>
      <c r="G41" s="378"/>
      <c r="H41" s="378"/>
      <c r="I41" s="378"/>
      <c r="J41" s="378"/>
      <c r="K41" s="131"/>
      <c r="L41" s="104"/>
    </row>
    <row r="42" spans="2:12" ht="12" customHeight="1" x14ac:dyDescent="0.2">
      <c r="B42" s="350"/>
      <c r="C42" s="351"/>
      <c r="D42" s="529" t="s">
        <v>136</v>
      </c>
      <c r="E42" s="352"/>
      <c r="F42" s="525">
        <f t="shared" ref="F42" si="4">F29+F38</f>
        <v>0</v>
      </c>
      <c r="G42" s="525">
        <f>G29+G38</f>
        <v>-79321.680000000008</v>
      </c>
      <c r="H42" s="525">
        <f>H29+H38</f>
        <v>-81351.540000000008</v>
      </c>
      <c r="I42" s="525">
        <f>I29+I38</f>
        <v>-83384.639999999999</v>
      </c>
      <c r="J42" s="525">
        <f>J29+J38</f>
        <v>-85430.700000000012</v>
      </c>
      <c r="K42" s="353"/>
      <c r="L42" s="354"/>
    </row>
    <row r="43" spans="2:12" ht="12" customHeight="1" x14ac:dyDescent="0.2">
      <c r="B43" s="99"/>
      <c r="C43" s="379"/>
      <c r="D43" s="347"/>
      <c r="E43" s="347"/>
      <c r="F43" s="380"/>
      <c r="G43" s="380"/>
      <c r="H43" s="380"/>
      <c r="I43" s="380"/>
      <c r="J43" s="380"/>
      <c r="K43" s="348"/>
      <c r="L43" s="104"/>
    </row>
    <row r="44" spans="2:12" x14ac:dyDescent="0.2">
      <c r="B44" s="99"/>
      <c r="C44" s="100"/>
      <c r="D44" s="100"/>
      <c r="E44" s="100"/>
      <c r="F44" s="100"/>
      <c r="G44" s="100"/>
      <c r="H44" s="381"/>
      <c r="I44" s="100"/>
      <c r="J44" s="100"/>
      <c r="K44" s="100"/>
      <c r="L44" s="104"/>
    </row>
    <row r="45" spans="2:12" ht="15" x14ac:dyDescent="0.25">
      <c r="B45" s="135"/>
      <c r="C45" s="136"/>
      <c r="D45" s="136"/>
      <c r="E45" s="136"/>
      <c r="F45" s="136"/>
      <c r="G45" s="136"/>
      <c r="H45" s="384"/>
      <c r="I45" s="136"/>
      <c r="J45" s="136"/>
      <c r="K45" s="191"/>
      <c r="L45" s="141"/>
    </row>
    <row r="46" spans="2:12" x14ac:dyDescent="0.2">
      <c r="I46" s="39"/>
    </row>
    <row r="47" spans="2:12" x14ac:dyDescent="0.2">
      <c r="I47" s="39"/>
    </row>
    <row r="48" spans="2:12" x14ac:dyDescent="0.2">
      <c r="I48" s="39"/>
    </row>
    <row r="49" spans="9:9" x14ac:dyDescent="0.2">
      <c r="I49" s="39"/>
    </row>
    <row r="50" spans="9:9" x14ac:dyDescent="0.2">
      <c r="I50" s="39"/>
    </row>
    <row r="51" spans="9:9" x14ac:dyDescent="0.2">
      <c r="I51" s="39"/>
    </row>
    <row r="52" spans="9:9" x14ac:dyDescent="0.2">
      <c r="I52" s="39"/>
    </row>
    <row r="53" spans="9:9" x14ac:dyDescent="0.2">
      <c r="I53" s="39"/>
    </row>
  </sheetData>
  <sheetProtection algorithmName="SHA-512" hashValue="ah8g7yYPVCjaDo0caCHodd2NuxdTOCCuOFWtnp7M/2sG33l6ox7zCX/+Aen0iV7VzVyLYzZlD4JFbKW1n4cAtA==" saltValue="te5hWhMF8sNi/Q3EDxKN7A==" spinCount="100000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0"/>
  <dimension ref="B1:N46"/>
  <sheetViews>
    <sheetView showGridLines="0" zoomScale="85" zoomScaleNormal="85" zoomScaleSheetLayoutView="85" workbookViewId="0">
      <pane ySplit="9" topLeftCell="A10" activePane="bottomLeft" state="frozen"/>
      <selection activeCell="B2" sqref="B2"/>
      <selection pane="bottomLeft" activeCell="D14" sqref="D14"/>
    </sheetView>
  </sheetViews>
  <sheetFormatPr defaultColWidth="9.140625" defaultRowHeight="12.75" x14ac:dyDescent="0.2"/>
  <cols>
    <col min="1" max="1" width="3.7109375" style="37" customWidth="1"/>
    <col min="2" max="3" width="2.7109375" style="37" customWidth="1"/>
    <col min="4" max="4" width="45.7109375" style="37" customWidth="1"/>
    <col min="5" max="5" width="2.7109375" style="37" customWidth="1"/>
    <col min="6" max="9" width="16.85546875" style="37" customWidth="1"/>
    <col min="10" max="11" width="2.7109375" style="37" customWidth="1"/>
    <col min="12" max="16384" width="9.140625" style="37"/>
  </cols>
  <sheetData>
    <row r="1" spans="2:14" ht="12.75" customHeight="1" x14ac:dyDescent="0.2"/>
    <row r="2" spans="2:14" x14ac:dyDescent="0.2">
      <c r="B2" s="17"/>
      <c r="C2" s="18"/>
      <c r="D2" s="18"/>
      <c r="E2" s="18"/>
      <c r="F2" s="174"/>
      <c r="G2" s="174"/>
      <c r="H2" s="174"/>
      <c r="I2" s="174"/>
      <c r="J2" s="174"/>
      <c r="K2" s="20"/>
    </row>
    <row r="3" spans="2:14" x14ac:dyDescent="0.2">
      <c r="B3" s="22"/>
      <c r="C3" s="21"/>
      <c r="D3" s="21"/>
      <c r="E3" s="21"/>
      <c r="F3" s="30"/>
      <c r="G3" s="30"/>
      <c r="H3" s="30"/>
      <c r="I3" s="30"/>
      <c r="J3" s="30"/>
      <c r="K3" s="26"/>
    </row>
    <row r="4" spans="2:14" s="154" customFormat="1" ht="18.75" x14ac:dyDescent="0.3">
      <c r="B4" s="517"/>
      <c r="C4" s="87" t="s">
        <v>155</v>
      </c>
      <c r="D4" s="108"/>
      <c r="E4" s="108"/>
      <c r="F4" s="439"/>
      <c r="G4" s="439"/>
      <c r="H4" s="439"/>
      <c r="I4" s="439"/>
      <c r="J4" s="443"/>
      <c r="K4" s="277"/>
    </row>
    <row r="5" spans="2:14" x14ac:dyDescent="0.2">
      <c r="B5" s="444"/>
      <c r="C5" s="428"/>
      <c r="D5" s="108"/>
      <c r="E5" s="108"/>
      <c r="F5" s="439"/>
      <c r="G5" s="439"/>
      <c r="H5" s="439"/>
      <c r="I5" s="439"/>
      <c r="J5" s="30"/>
      <c r="K5" s="26"/>
    </row>
    <row r="6" spans="2:14" x14ac:dyDescent="0.2">
      <c r="B6" s="181"/>
      <c r="C6" s="445"/>
      <c r="D6" s="108"/>
      <c r="E6" s="108"/>
      <c r="F6" s="439"/>
      <c r="G6" s="439"/>
      <c r="H6" s="439"/>
      <c r="I6" s="439"/>
      <c r="J6" s="30"/>
      <c r="K6" s="26"/>
    </row>
    <row r="7" spans="2:14" x14ac:dyDescent="0.2">
      <c r="B7" s="181"/>
      <c r="C7" s="445"/>
      <c r="D7" s="108"/>
      <c r="E7" s="108"/>
      <c r="F7" s="439"/>
      <c r="G7" s="439"/>
      <c r="H7" s="439"/>
      <c r="I7" s="439"/>
      <c r="J7" s="30"/>
      <c r="K7" s="26"/>
    </row>
    <row r="8" spans="2:14" x14ac:dyDescent="0.2">
      <c r="B8" s="446"/>
      <c r="C8" s="25"/>
      <c r="D8" s="330"/>
      <c r="E8" s="108"/>
      <c r="F8" s="553">
        <f>tab!E2</f>
        <v>2016</v>
      </c>
      <c r="G8" s="553">
        <f>F8+1</f>
        <v>2017</v>
      </c>
      <c r="H8" s="553">
        <f>G8+1</f>
        <v>2018</v>
      </c>
      <c r="I8" s="553">
        <f>H8+1</f>
        <v>2019</v>
      </c>
      <c r="J8" s="430"/>
      <c r="K8" s="26"/>
    </row>
    <row r="9" spans="2:14" x14ac:dyDescent="0.2">
      <c r="B9" s="446"/>
      <c r="C9" s="25"/>
      <c r="D9" s="428"/>
      <c r="E9" s="21"/>
      <c r="F9" s="303"/>
      <c r="G9" s="303"/>
      <c r="H9" s="303"/>
      <c r="I9" s="303"/>
      <c r="J9" s="303"/>
      <c r="K9" s="26"/>
    </row>
    <row r="10" spans="2:14" x14ac:dyDescent="0.2">
      <c r="B10" s="446"/>
      <c r="C10" s="451"/>
      <c r="D10" s="452"/>
      <c r="E10" s="201"/>
      <c r="F10" s="453"/>
      <c r="G10" s="453"/>
      <c r="H10" s="453"/>
      <c r="I10" s="453"/>
      <c r="J10" s="454"/>
      <c r="K10" s="26"/>
    </row>
    <row r="11" spans="2:14" x14ac:dyDescent="0.2">
      <c r="B11" s="446"/>
      <c r="C11" s="50"/>
      <c r="D11" s="530" t="s">
        <v>217</v>
      </c>
      <c r="E11" s="53"/>
      <c r="F11" s="254"/>
      <c r="G11" s="254"/>
      <c r="H11" s="254"/>
      <c r="I11" s="254"/>
      <c r="J11" s="455"/>
      <c r="K11" s="26"/>
    </row>
    <row r="12" spans="2:14" x14ac:dyDescent="0.2">
      <c r="B12" s="446"/>
      <c r="C12" s="50"/>
      <c r="D12" s="53"/>
      <c r="E12" s="53"/>
      <c r="F12" s="53"/>
      <c r="G12" s="53"/>
      <c r="H12" s="53"/>
      <c r="I12" s="53"/>
      <c r="J12" s="216"/>
      <c r="K12" s="26"/>
    </row>
    <row r="13" spans="2:14" x14ac:dyDescent="0.2">
      <c r="B13" s="446"/>
      <c r="C13" s="50"/>
      <c r="D13" s="213" t="s">
        <v>156</v>
      </c>
      <c r="E13" s="53"/>
      <c r="F13" s="53"/>
      <c r="G13" s="53"/>
      <c r="H13" s="53"/>
      <c r="I13" s="53"/>
      <c r="J13" s="216"/>
      <c r="K13" s="26"/>
    </row>
    <row r="14" spans="2:14" ht="12" customHeight="1" x14ac:dyDescent="0.2">
      <c r="B14" s="446"/>
      <c r="C14" s="50"/>
      <c r="D14" s="337" t="s">
        <v>254</v>
      </c>
      <c r="E14" s="53"/>
      <c r="F14" s="338">
        <v>0</v>
      </c>
      <c r="G14" s="338">
        <f t="shared" ref="G14" si="0">F14</f>
        <v>0</v>
      </c>
      <c r="H14" s="338">
        <f t="shared" ref="H14" si="1">G14</f>
        <v>0</v>
      </c>
      <c r="I14" s="338">
        <f t="shared" ref="I14" si="2">H14</f>
        <v>0</v>
      </c>
      <c r="J14" s="52"/>
      <c r="K14" s="26"/>
      <c r="N14" s="153"/>
    </row>
    <row r="15" spans="2:14" s="40" customFormat="1" ht="12" customHeight="1" x14ac:dyDescent="0.2">
      <c r="B15" s="446"/>
      <c r="C15" s="50"/>
      <c r="D15" s="337" t="s">
        <v>260</v>
      </c>
      <c r="E15" s="53"/>
      <c r="F15" s="338">
        <v>0</v>
      </c>
      <c r="G15" s="338">
        <f t="shared" ref="G15" si="3">F15</f>
        <v>0</v>
      </c>
      <c r="H15" s="338">
        <f t="shared" ref="H15" si="4">G15</f>
        <v>0</v>
      </c>
      <c r="I15" s="338">
        <f t="shared" ref="I15" si="5">H15</f>
        <v>0</v>
      </c>
      <c r="J15" s="456"/>
      <c r="K15" s="26"/>
      <c r="N15" s="153"/>
    </row>
    <row r="16" spans="2:14" ht="12" customHeight="1" x14ac:dyDescent="0.2">
      <c r="B16" s="446"/>
      <c r="C16" s="50"/>
      <c r="D16" s="337" t="s">
        <v>255</v>
      </c>
      <c r="E16" s="53"/>
      <c r="F16" s="338">
        <v>0</v>
      </c>
      <c r="G16" s="338">
        <f t="shared" ref="G16:I16" si="6">F16</f>
        <v>0</v>
      </c>
      <c r="H16" s="338">
        <f t="shared" si="6"/>
        <v>0</v>
      </c>
      <c r="I16" s="338">
        <f t="shared" si="6"/>
        <v>0</v>
      </c>
      <c r="J16" s="456"/>
      <c r="K16" s="26"/>
      <c r="N16" s="153"/>
    </row>
    <row r="17" spans="2:11" ht="12" customHeight="1" x14ac:dyDescent="0.2">
      <c r="B17" s="181"/>
      <c r="C17" s="457"/>
      <c r="D17" s="458"/>
      <c r="E17" s="248"/>
      <c r="F17" s="550">
        <f>SUM(F14:F16)</f>
        <v>0</v>
      </c>
      <c r="G17" s="550">
        <f>SUM(G14:G16)</f>
        <v>0</v>
      </c>
      <c r="H17" s="550">
        <f>SUM(H14:H16)</f>
        <v>0</v>
      </c>
      <c r="I17" s="550">
        <f>SUM(I14:I16)</f>
        <v>0</v>
      </c>
      <c r="J17" s="459"/>
      <c r="K17" s="447"/>
    </row>
    <row r="18" spans="2:11" ht="12" customHeight="1" x14ac:dyDescent="0.2">
      <c r="B18" s="446"/>
      <c r="C18" s="50"/>
      <c r="D18" s="213" t="s">
        <v>157</v>
      </c>
      <c r="E18" s="53"/>
      <c r="F18" s="573"/>
      <c r="G18" s="573"/>
      <c r="H18" s="573"/>
      <c r="I18" s="573"/>
      <c r="J18" s="456"/>
      <c r="K18" s="26"/>
    </row>
    <row r="19" spans="2:11" ht="12" customHeight="1" x14ac:dyDescent="0.2">
      <c r="B19" s="446"/>
      <c r="C19" s="50"/>
      <c r="D19" s="337" t="s">
        <v>256</v>
      </c>
      <c r="E19" s="53"/>
      <c r="F19" s="338">
        <v>0</v>
      </c>
      <c r="G19" s="338">
        <f t="shared" ref="G19:I21" si="7">F19</f>
        <v>0</v>
      </c>
      <c r="H19" s="338">
        <f t="shared" si="7"/>
        <v>0</v>
      </c>
      <c r="I19" s="338">
        <f t="shared" si="7"/>
        <v>0</v>
      </c>
      <c r="J19" s="456"/>
      <c r="K19" s="26"/>
    </row>
    <row r="20" spans="2:11" ht="12" customHeight="1" x14ac:dyDescent="0.2">
      <c r="B20" s="446"/>
      <c r="C20" s="50"/>
      <c r="D20" s="337" t="s">
        <v>257</v>
      </c>
      <c r="E20" s="53"/>
      <c r="F20" s="338">
        <v>0</v>
      </c>
      <c r="G20" s="338">
        <f t="shared" si="7"/>
        <v>0</v>
      </c>
      <c r="H20" s="338">
        <f t="shared" si="7"/>
        <v>0</v>
      </c>
      <c r="I20" s="338">
        <f t="shared" si="7"/>
        <v>0</v>
      </c>
      <c r="J20" s="456"/>
      <c r="K20" s="26"/>
    </row>
    <row r="21" spans="2:11" ht="12" customHeight="1" x14ac:dyDescent="0.2">
      <c r="B21" s="446"/>
      <c r="C21" s="50"/>
      <c r="D21" s="337" t="s">
        <v>258</v>
      </c>
      <c r="E21" s="53"/>
      <c r="F21" s="338">
        <v>0</v>
      </c>
      <c r="G21" s="338">
        <f t="shared" si="7"/>
        <v>0</v>
      </c>
      <c r="H21" s="338">
        <f t="shared" si="7"/>
        <v>0</v>
      </c>
      <c r="I21" s="338">
        <f t="shared" si="7"/>
        <v>0</v>
      </c>
      <c r="J21" s="456"/>
      <c r="K21" s="26"/>
    </row>
    <row r="22" spans="2:11" ht="12" customHeight="1" x14ac:dyDescent="0.2">
      <c r="B22" s="446"/>
      <c r="C22" s="50"/>
      <c r="D22" s="337" t="s">
        <v>259</v>
      </c>
      <c r="E22" s="53"/>
      <c r="F22" s="338">
        <v>0</v>
      </c>
      <c r="G22" s="560">
        <f>G43-(SUM(G17:G21))</f>
        <v>-81351.540000000008</v>
      </c>
      <c r="H22" s="560">
        <f>H43-(SUM(H17:H21))</f>
        <v>-164736.18</v>
      </c>
      <c r="I22" s="560">
        <f>I43-(SUM(I17:I21))</f>
        <v>-250166.88</v>
      </c>
      <c r="J22" s="456"/>
      <c r="K22" s="26"/>
    </row>
    <row r="23" spans="2:11" ht="12" customHeight="1" x14ac:dyDescent="0.2">
      <c r="B23" s="181"/>
      <c r="C23" s="457"/>
      <c r="D23" s="458"/>
      <c r="E23" s="248"/>
      <c r="F23" s="550">
        <f>SUM(F19:F22)</f>
        <v>0</v>
      </c>
      <c r="G23" s="550">
        <f>SUM(G19:G22)</f>
        <v>-81351.540000000008</v>
      </c>
      <c r="H23" s="550">
        <f>SUM(H19:H22)</f>
        <v>-164736.18</v>
      </c>
      <c r="I23" s="550">
        <f>SUM(I19:I22)</f>
        <v>-250166.88</v>
      </c>
      <c r="J23" s="459"/>
      <c r="K23" s="447"/>
    </row>
    <row r="24" spans="2:11" ht="12" customHeight="1" x14ac:dyDescent="0.2">
      <c r="B24" s="446"/>
      <c r="C24" s="50"/>
      <c r="D24" s="53"/>
      <c r="E24" s="53"/>
      <c r="F24" s="337"/>
      <c r="G24" s="337"/>
      <c r="H24" s="337"/>
      <c r="I24" s="337"/>
      <c r="J24" s="216"/>
      <c r="K24" s="26"/>
    </row>
    <row r="25" spans="2:11" ht="12" customHeight="1" x14ac:dyDescent="0.2">
      <c r="B25" s="446"/>
      <c r="C25" s="50"/>
      <c r="D25" s="233" t="s">
        <v>214</v>
      </c>
      <c r="E25" s="460"/>
      <c r="F25" s="524">
        <f>F17+F23</f>
        <v>0</v>
      </c>
      <c r="G25" s="524">
        <f>G17+G23</f>
        <v>-81351.540000000008</v>
      </c>
      <c r="H25" s="524">
        <f>H17+H23</f>
        <v>-164736.18</v>
      </c>
      <c r="I25" s="524">
        <f>I17+I23</f>
        <v>-250166.88</v>
      </c>
      <c r="J25" s="461"/>
      <c r="K25" s="26"/>
    </row>
    <row r="26" spans="2:11" ht="12" customHeight="1" x14ac:dyDescent="0.2">
      <c r="B26" s="446"/>
      <c r="C26" s="59"/>
      <c r="D26" s="60"/>
      <c r="E26" s="464"/>
      <c r="F26" s="416"/>
      <c r="G26" s="416"/>
      <c r="H26" s="416"/>
      <c r="I26" s="416"/>
      <c r="J26" s="466"/>
      <c r="K26" s="26"/>
    </row>
    <row r="27" spans="2:11" ht="12" customHeight="1" x14ac:dyDescent="0.2">
      <c r="B27" s="446"/>
      <c r="C27" s="21"/>
      <c r="D27" s="21"/>
      <c r="E27" s="448"/>
      <c r="F27" s="102"/>
      <c r="G27" s="102"/>
      <c r="H27" s="102"/>
      <c r="I27" s="102"/>
      <c r="J27" s="30"/>
      <c r="K27" s="26"/>
    </row>
    <row r="28" spans="2:11" ht="12" customHeight="1" x14ac:dyDescent="0.2">
      <c r="B28" s="446"/>
      <c r="C28" s="46"/>
      <c r="D28" s="201"/>
      <c r="E28" s="467"/>
      <c r="F28" s="124"/>
      <c r="G28" s="124"/>
      <c r="H28" s="124"/>
      <c r="I28" s="124"/>
      <c r="J28" s="49"/>
      <c r="K28" s="26"/>
    </row>
    <row r="29" spans="2:11" ht="12" customHeight="1" x14ac:dyDescent="0.2">
      <c r="B29" s="446"/>
      <c r="C29" s="50"/>
      <c r="D29" s="530" t="s">
        <v>218</v>
      </c>
      <c r="E29" s="53"/>
      <c r="F29" s="133"/>
      <c r="G29" s="133"/>
      <c r="H29" s="133"/>
      <c r="I29" s="133"/>
      <c r="J29" s="52"/>
      <c r="K29" s="26"/>
    </row>
    <row r="30" spans="2:11" ht="12" customHeight="1" x14ac:dyDescent="0.2">
      <c r="B30" s="446"/>
      <c r="C30" s="252"/>
      <c r="D30" s="53"/>
      <c r="E30" s="460"/>
      <c r="F30" s="133"/>
      <c r="G30" s="133"/>
      <c r="H30" s="133"/>
      <c r="I30" s="133"/>
      <c r="J30" s="52"/>
      <c r="K30" s="26"/>
    </row>
    <row r="31" spans="2:11" ht="12" customHeight="1" x14ac:dyDescent="0.2">
      <c r="B31" s="446"/>
      <c r="C31" s="252"/>
      <c r="D31" s="213" t="s">
        <v>158</v>
      </c>
      <c r="E31" s="460"/>
      <c r="F31" s="133"/>
      <c r="G31" s="133"/>
      <c r="H31" s="133"/>
      <c r="I31" s="133"/>
      <c r="J31" s="52"/>
      <c r="K31" s="26"/>
    </row>
    <row r="32" spans="2:11" ht="12" customHeight="1" x14ac:dyDescent="0.2">
      <c r="B32" s="446"/>
      <c r="C32" s="50"/>
      <c r="D32" s="53" t="s">
        <v>173</v>
      </c>
      <c r="E32" s="53"/>
      <c r="F32" s="560">
        <f>+F25-SUM(F33:F35)-F41</f>
        <v>0</v>
      </c>
      <c r="G32" s="560">
        <f>F36+'begr(tot)'!H42-SUM(G33:G35)</f>
        <v>-81351.540000000008</v>
      </c>
      <c r="H32" s="560">
        <f>G36+'begr(tot)'!I42-SUM(H33:H35)</f>
        <v>-164736.18</v>
      </c>
      <c r="I32" s="560">
        <f>H36+'begr(tot)'!J42-SUM(I33:I35)</f>
        <v>-250166.88</v>
      </c>
      <c r="J32" s="461"/>
      <c r="K32" s="26"/>
    </row>
    <row r="33" spans="2:11" ht="12" customHeight="1" x14ac:dyDescent="0.2">
      <c r="B33" s="446"/>
      <c r="C33" s="50"/>
      <c r="D33" s="396" t="s">
        <v>159</v>
      </c>
      <c r="E33" s="53"/>
      <c r="F33" s="338">
        <v>0</v>
      </c>
      <c r="G33" s="338">
        <f t="shared" ref="G33:I35" si="8">F33</f>
        <v>0</v>
      </c>
      <c r="H33" s="338">
        <f t="shared" si="8"/>
        <v>0</v>
      </c>
      <c r="I33" s="338">
        <f t="shared" si="8"/>
        <v>0</v>
      </c>
      <c r="J33" s="461"/>
      <c r="K33" s="26"/>
    </row>
    <row r="34" spans="2:11" ht="12" customHeight="1" x14ac:dyDescent="0.2">
      <c r="B34" s="446"/>
      <c r="C34" s="50"/>
      <c r="D34" s="396" t="s">
        <v>160</v>
      </c>
      <c r="E34" s="53"/>
      <c r="F34" s="338">
        <v>0</v>
      </c>
      <c r="G34" s="338">
        <f t="shared" si="8"/>
        <v>0</v>
      </c>
      <c r="H34" s="338">
        <f t="shared" si="8"/>
        <v>0</v>
      </c>
      <c r="I34" s="338">
        <f t="shared" si="8"/>
        <v>0</v>
      </c>
      <c r="J34" s="461"/>
      <c r="K34" s="26"/>
    </row>
    <row r="35" spans="2:11" x14ac:dyDescent="0.2">
      <c r="B35" s="446"/>
      <c r="C35" s="50"/>
      <c r="D35" s="396" t="s">
        <v>161</v>
      </c>
      <c r="E35" s="53"/>
      <c r="F35" s="338">
        <v>0</v>
      </c>
      <c r="G35" s="338">
        <f t="shared" si="8"/>
        <v>0</v>
      </c>
      <c r="H35" s="338">
        <f t="shared" si="8"/>
        <v>0</v>
      </c>
      <c r="I35" s="338">
        <f t="shared" si="8"/>
        <v>0</v>
      </c>
      <c r="J35" s="461"/>
      <c r="K35" s="26"/>
    </row>
    <row r="36" spans="2:11" x14ac:dyDescent="0.2">
      <c r="B36" s="446"/>
      <c r="C36" s="50"/>
      <c r="D36" s="211"/>
      <c r="E36" s="53"/>
      <c r="F36" s="574">
        <f>SUM(F32:F35)</f>
        <v>0</v>
      </c>
      <c r="G36" s="574">
        <f>SUM(G32:G35)</f>
        <v>-81351.540000000008</v>
      </c>
      <c r="H36" s="574">
        <f>SUM(H32:H35)</f>
        <v>-164736.18</v>
      </c>
      <c r="I36" s="574">
        <f>SUM(I32:I35)</f>
        <v>-250166.88</v>
      </c>
      <c r="J36" s="461"/>
      <c r="K36" s="26"/>
    </row>
    <row r="37" spans="2:11" x14ac:dyDescent="0.2">
      <c r="B37" s="446"/>
      <c r="C37" s="50"/>
      <c r="D37" s="213" t="s">
        <v>162</v>
      </c>
      <c r="E37" s="53"/>
      <c r="F37" s="337"/>
      <c r="G37" s="337"/>
      <c r="H37" s="337"/>
      <c r="I37" s="337"/>
      <c r="J37" s="461"/>
      <c r="K37" s="26"/>
    </row>
    <row r="38" spans="2:11" x14ac:dyDescent="0.2">
      <c r="B38" s="446"/>
      <c r="C38" s="50"/>
      <c r="D38" s="337" t="s">
        <v>251</v>
      </c>
      <c r="E38" s="53"/>
      <c r="F38" s="338">
        <v>0</v>
      </c>
      <c r="G38" s="338">
        <f>F38</f>
        <v>0</v>
      </c>
      <c r="H38" s="338">
        <f>G38</f>
        <v>0</v>
      </c>
      <c r="I38" s="338">
        <f>H38</f>
        <v>0</v>
      </c>
      <c r="J38" s="461"/>
      <c r="K38" s="26"/>
    </row>
    <row r="39" spans="2:11" x14ac:dyDescent="0.2">
      <c r="B39" s="446"/>
      <c r="C39" s="50"/>
      <c r="D39" s="337" t="s">
        <v>253</v>
      </c>
      <c r="E39" s="53"/>
      <c r="F39" s="338">
        <v>0</v>
      </c>
      <c r="G39" s="338">
        <f t="shared" ref="G39:I40" si="9">F39</f>
        <v>0</v>
      </c>
      <c r="H39" s="338">
        <f t="shared" si="9"/>
        <v>0</v>
      </c>
      <c r="I39" s="338">
        <f t="shared" si="9"/>
        <v>0</v>
      </c>
      <c r="J39" s="461"/>
      <c r="K39" s="26"/>
    </row>
    <row r="40" spans="2:11" x14ac:dyDescent="0.2">
      <c r="B40" s="446"/>
      <c r="C40" s="50"/>
      <c r="D40" s="337" t="s">
        <v>252</v>
      </c>
      <c r="E40" s="53"/>
      <c r="F40" s="338">
        <v>0</v>
      </c>
      <c r="G40" s="338">
        <f t="shared" si="9"/>
        <v>0</v>
      </c>
      <c r="H40" s="338">
        <f t="shared" si="9"/>
        <v>0</v>
      </c>
      <c r="I40" s="338">
        <f t="shared" si="9"/>
        <v>0</v>
      </c>
      <c r="J40" s="461"/>
      <c r="K40" s="26"/>
    </row>
    <row r="41" spans="2:11" x14ac:dyDescent="0.2">
      <c r="B41" s="446"/>
      <c r="C41" s="50"/>
      <c r="D41" s="211"/>
      <c r="E41" s="53"/>
      <c r="F41" s="574">
        <f>SUM(F38:F40)</f>
        <v>0</v>
      </c>
      <c r="G41" s="574">
        <f>SUM(G38:G40)</f>
        <v>0</v>
      </c>
      <c r="H41" s="574">
        <f>SUM(H38:H40)</f>
        <v>0</v>
      </c>
      <c r="I41" s="574">
        <f>SUM(I38:I40)</f>
        <v>0</v>
      </c>
      <c r="J41" s="216"/>
      <c r="K41" s="26"/>
    </row>
    <row r="42" spans="2:11" x14ac:dyDescent="0.2">
      <c r="B42" s="446"/>
      <c r="C42" s="50"/>
      <c r="D42" s="53"/>
      <c r="E42" s="53"/>
      <c r="F42" s="337"/>
      <c r="G42" s="337"/>
      <c r="H42" s="337"/>
      <c r="I42" s="337"/>
      <c r="J42" s="216"/>
      <c r="K42" s="26"/>
    </row>
    <row r="43" spans="2:11" x14ac:dyDescent="0.2">
      <c r="B43" s="446"/>
      <c r="C43" s="50"/>
      <c r="D43" s="233" t="s">
        <v>215</v>
      </c>
      <c r="E43" s="53"/>
      <c r="F43" s="524">
        <f>F36+F41</f>
        <v>0</v>
      </c>
      <c r="G43" s="524">
        <f>G36+G41</f>
        <v>-81351.540000000008</v>
      </c>
      <c r="H43" s="524">
        <f>H36+H41</f>
        <v>-164736.18</v>
      </c>
      <c r="I43" s="524">
        <f>I36+I41</f>
        <v>-250166.88</v>
      </c>
      <c r="J43" s="461"/>
      <c r="K43" s="26"/>
    </row>
    <row r="44" spans="2:11" x14ac:dyDescent="0.2">
      <c r="B44" s="446"/>
      <c r="C44" s="50"/>
      <c r="D44" s="233"/>
      <c r="E44" s="53"/>
      <c r="F44" s="575"/>
      <c r="G44" s="575"/>
      <c r="H44" s="575"/>
      <c r="I44" s="575"/>
      <c r="J44" s="461"/>
      <c r="K44" s="26"/>
    </row>
    <row r="45" spans="2:11" x14ac:dyDescent="0.2">
      <c r="B45" s="446"/>
      <c r="C45" s="21"/>
      <c r="D45" s="21"/>
      <c r="E45" s="448"/>
      <c r="F45" s="102"/>
      <c r="G45" s="102"/>
      <c r="H45" s="102"/>
      <c r="I45" s="102"/>
      <c r="J45" s="30"/>
      <c r="K45" s="26"/>
    </row>
    <row r="46" spans="2:11" ht="15" x14ac:dyDescent="0.25">
      <c r="B46" s="32"/>
      <c r="C46" s="33"/>
      <c r="D46" s="449"/>
      <c r="E46" s="33"/>
      <c r="F46" s="450"/>
      <c r="G46" s="450"/>
      <c r="H46" s="450"/>
      <c r="I46" s="450"/>
      <c r="J46" s="191" t="s">
        <v>228</v>
      </c>
      <c r="K46" s="35"/>
    </row>
  </sheetData>
  <sheetProtection algorithmName="SHA-512" hashValue="uKRpz+g9cfLQlEmRchsqXUvbXsUBQok+vkm3nIfyjh+a3/3ITjmbP/PloGOQrfcutDzHdtkoxtI9WdAp880Y3Q==" saltValue="ifFg/doOmh9krZZaehWEdg==" spinCount="100000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B1:M105"/>
  <sheetViews>
    <sheetView showGridLines="0" zoomScale="85" zoomScaleNormal="85" workbookViewId="0">
      <pane ySplit="9" topLeftCell="A10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7" customWidth="1"/>
    <col min="2" max="3" width="2.7109375" style="37" customWidth="1"/>
    <col min="4" max="4" width="45.7109375" style="590" customWidth="1"/>
    <col min="5" max="5" width="2.7109375" style="37" customWidth="1"/>
    <col min="6" max="9" width="16.85546875" style="152" customWidth="1"/>
    <col min="10" max="10" width="2.5703125" style="153" customWidth="1"/>
    <col min="11" max="11" width="2.5703125" style="37" customWidth="1"/>
    <col min="12" max="13" width="14.7109375" style="37" customWidth="1"/>
    <col min="14" max="16384" width="9.140625" style="37"/>
  </cols>
  <sheetData>
    <row r="1" spans="2:13" ht="12.75" customHeight="1" x14ac:dyDescent="0.2"/>
    <row r="2" spans="2:13" x14ac:dyDescent="0.2">
      <c r="B2" s="17"/>
      <c r="C2" s="18"/>
      <c r="D2" s="591"/>
      <c r="E2" s="18"/>
      <c r="F2" s="468"/>
      <c r="G2" s="468"/>
      <c r="H2" s="468"/>
      <c r="I2" s="468"/>
      <c r="J2" s="309"/>
      <c r="K2" s="20"/>
    </row>
    <row r="3" spans="2:13" x14ac:dyDescent="0.2">
      <c r="B3" s="22"/>
      <c r="C3" s="21"/>
      <c r="D3" s="592"/>
      <c r="E3" s="21"/>
      <c r="F3" s="180"/>
      <c r="G3" s="180"/>
      <c r="H3" s="180"/>
      <c r="I3" s="180"/>
      <c r="J3" s="304"/>
      <c r="K3" s="26"/>
    </row>
    <row r="4" spans="2:13" s="471" customFormat="1" ht="18.75" x14ac:dyDescent="0.3">
      <c r="B4" s="83"/>
      <c r="C4" s="87" t="s">
        <v>113</v>
      </c>
      <c r="D4" s="593"/>
      <c r="E4" s="87"/>
      <c r="F4" s="469"/>
      <c r="G4" s="469"/>
      <c r="H4" s="469"/>
      <c r="I4" s="469"/>
      <c r="J4" s="470"/>
      <c r="K4" s="88"/>
    </row>
    <row r="5" spans="2:13" s="474" customFormat="1" x14ac:dyDescent="0.2">
      <c r="B5" s="107"/>
      <c r="C5" s="108"/>
      <c r="D5" s="592"/>
      <c r="E5" s="108"/>
      <c r="F5" s="472"/>
      <c r="G5" s="472"/>
      <c r="H5" s="472"/>
      <c r="I5" s="472"/>
      <c r="J5" s="473"/>
      <c r="K5" s="111"/>
    </row>
    <row r="6" spans="2:13" s="474" customFormat="1" x14ac:dyDescent="0.2">
      <c r="B6" s="107"/>
      <c r="C6" s="108"/>
      <c r="D6" s="592"/>
      <c r="E6" s="108"/>
      <c r="F6" s="108"/>
      <c r="G6" s="108"/>
      <c r="H6" s="108"/>
      <c r="I6" s="108"/>
      <c r="J6" s="108"/>
      <c r="K6" s="111"/>
    </row>
    <row r="7" spans="2:13" s="474" customFormat="1" x14ac:dyDescent="0.2">
      <c r="B7" s="107"/>
      <c r="C7" s="108"/>
      <c r="D7" s="592"/>
      <c r="E7" s="108"/>
      <c r="F7" s="108"/>
      <c r="G7" s="108"/>
      <c r="H7" s="108"/>
      <c r="I7" s="108"/>
      <c r="J7" s="108"/>
      <c r="K7" s="111"/>
    </row>
    <row r="8" spans="2:13" s="474" customFormat="1" x14ac:dyDescent="0.2">
      <c r="B8" s="107"/>
      <c r="C8" s="108"/>
      <c r="D8" s="592"/>
      <c r="E8" s="108"/>
      <c r="F8" s="531">
        <f>tab!E2</f>
        <v>2016</v>
      </c>
      <c r="G8" s="531">
        <f>'begr(tot)'!H8</f>
        <v>2017</v>
      </c>
      <c r="H8" s="531">
        <f>'begr(tot)'!I8</f>
        <v>2018</v>
      </c>
      <c r="I8" s="531">
        <f>'begr(tot)'!J8</f>
        <v>2019</v>
      </c>
      <c r="J8" s="473"/>
      <c r="K8" s="111"/>
      <c r="M8" s="475"/>
    </row>
    <row r="9" spans="2:13" x14ac:dyDescent="0.2">
      <c r="B9" s="22"/>
      <c r="C9" s="21"/>
      <c r="D9" s="592"/>
      <c r="E9" s="21"/>
      <c r="F9" s="180"/>
      <c r="G9" s="303"/>
      <c r="H9" s="303"/>
      <c r="I9" s="303"/>
      <c r="J9" s="304"/>
      <c r="K9" s="26"/>
      <c r="M9" s="153"/>
    </row>
    <row r="10" spans="2:13" x14ac:dyDescent="0.2">
      <c r="B10" s="22"/>
      <c r="C10" s="46"/>
      <c r="D10" s="280"/>
      <c r="E10" s="201"/>
      <c r="F10" s="201"/>
      <c r="G10" s="201"/>
      <c r="H10" s="477"/>
      <c r="I10" s="201"/>
      <c r="J10" s="242"/>
      <c r="K10" s="26"/>
    </row>
    <row r="11" spans="2:13" x14ac:dyDescent="0.2">
      <c r="B11" s="22"/>
      <c r="C11" s="50"/>
      <c r="D11" s="530" t="s">
        <v>117</v>
      </c>
      <c r="E11" s="53"/>
      <c r="F11" s="53"/>
      <c r="G11" s="53"/>
      <c r="H11" s="476"/>
      <c r="I11" s="53"/>
      <c r="J11" s="216"/>
      <c r="K11" s="26"/>
    </row>
    <row r="12" spans="2:13" x14ac:dyDescent="0.2">
      <c r="B12" s="22"/>
      <c r="C12" s="50"/>
      <c r="D12" s="337"/>
      <c r="E12" s="53"/>
      <c r="F12" s="53"/>
      <c r="G12" s="53"/>
      <c r="H12" s="476"/>
      <c r="I12" s="53"/>
      <c r="J12" s="216"/>
      <c r="K12" s="26"/>
    </row>
    <row r="13" spans="2:13" x14ac:dyDescent="0.2">
      <c r="B13" s="22"/>
      <c r="C13" s="50"/>
      <c r="D13" s="572" t="s">
        <v>118</v>
      </c>
      <c r="E13" s="53"/>
      <c r="F13" s="53"/>
      <c r="G13" s="53"/>
      <c r="H13" s="476"/>
      <c r="I13" s="53"/>
      <c r="J13" s="216"/>
      <c r="K13" s="26"/>
    </row>
    <row r="14" spans="2:13" x14ac:dyDescent="0.2">
      <c r="B14" s="22"/>
      <c r="C14" s="50"/>
      <c r="D14" s="337" t="s">
        <v>5</v>
      </c>
      <c r="E14" s="53"/>
      <c r="F14" s="598">
        <f>'1'!F10+'2'!F10+'3'!F10+'4'!F10+'5'!F10+'6'!F10+'7'!F10+'8'!F10+'9'!F10+'10'!F10+'11'!F10+'12'!F10+'13'!F10+'14'!F10+'15'!F10+'16'!F10+'17'!F10+'18'!F10+'19'!F10+'20'!F10+'21'!F10+'22'!F10+'23'!F10+'24'!F10+'25'!F10+'26'!F10+'27'!F10+'28'!F10+'29'!F10+'30'!F10+'31'!F10+'32'!F10+'33'!F10+'34'!F10+'35'!F10+'36'!F10+'37'!F10+'38'!F10+'39'!F10+'40'!F10+'41'!F10+'42'!F10+'43'!F10+'44'!F10+'45'!F10+'46'!F10+'47'!F10+'48'!F10+'49'!F10+'50'!F10</f>
        <v>0</v>
      </c>
      <c r="G14" s="598">
        <f>'1'!G10+'2'!G10+'3'!G10+'4'!G10+'5'!G10+'6'!G10+'7'!G10+'8'!G10+'9'!G10+'10'!G10+'11'!G10+'12'!G10+'13'!G10+'14'!G10+'15'!G10+'16'!G10+'17'!G10+'18'!G10+'19'!G10+'20'!G10+'21'!G10+'22'!G10+'23'!G10+'24'!G10+'25'!G10+'26'!G10+'27'!G10+'28'!G10+'29'!G10+'30'!G10+'31'!G10+'32'!G10+'33'!G10+'34'!G10+'35'!G10+'36'!G10+'37'!G10+'38'!G10+'39'!G10+'40'!G10+'41'!G10+'42'!G10+'43'!G10+'44'!G10+'45'!G10+'46'!G10+'47'!G10+'48'!G10+'49'!G10+'50'!G10</f>
        <v>0</v>
      </c>
      <c r="H14" s="598">
        <f>'1'!H10+'2'!H10+'3'!H10+'4'!H10+'5'!H10+'6'!H10+'7'!H10+'8'!H10+'9'!H10+'10'!H10+'11'!H10+'12'!H10+'13'!H10+'14'!H10+'15'!H10+'16'!H10+'17'!H10+'18'!H10+'19'!H10+'20'!H10+'21'!H10+'22'!H10+'23'!H10+'24'!H10+'25'!H10+'26'!H10+'27'!H10+'28'!H10+'29'!H10+'30'!H10+'31'!H10+'32'!H10+'33'!H10+'34'!H10+'35'!H10+'36'!H10+'37'!H10+'38'!H10+'39'!H10+'40'!H10+'41'!H10+'42'!H10+'43'!H10+'44'!H10+'45'!H10+'46'!H10+'47'!H10+'48'!H10+'49'!H10+'50'!H10</f>
        <v>0</v>
      </c>
      <c r="I14" s="598">
        <f>'1'!I10+'2'!I10+'3'!I10+'4'!I10+'5'!I10+'6'!I10+'7'!I10+'8'!I10+'9'!I10+'10'!I10+'11'!I10+'12'!I10+'13'!I10+'14'!I10+'15'!I10+'16'!I10+'17'!I10+'18'!I10+'19'!I10+'20'!I10+'21'!I10+'22'!I10+'23'!I10+'24'!I10+'25'!I10+'26'!I10+'27'!I10+'28'!I10+'29'!I10+'30'!I10+'31'!I10+'32'!I10+'33'!I10+'34'!I10+'35'!I10+'36'!I10+'37'!I10+'38'!I10+'39'!I10+'40'!I10+'41'!I10+'42'!I10+'43'!I10+'44'!I10+'45'!I10+'46'!I10+'47'!I10+'48'!I10+'49'!I10+'50'!I10</f>
        <v>0</v>
      </c>
      <c r="J14" s="216"/>
      <c r="K14" s="26"/>
    </row>
    <row r="15" spans="2:13" x14ac:dyDescent="0.2">
      <c r="B15" s="22"/>
      <c r="C15" s="50"/>
      <c r="D15" s="337" t="s">
        <v>6</v>
      </c>
      <c r="E15" s="53"/>
      <c r="F15" s="598">
        <f>'1'!F11+'2'!F11+'3'!F11+'4'!F11+'5'!F11+'6'!F11+'7'!F11+'8'!F11+'9'!F11+'10'!F11+'11'!F11+'12'!F11+'13'!F11+'14'!F11+'15'!F11+'16'!F11+'17'!F11+'18'!F11+'19'!F11+'20'!F11+'21'!F11+'22'!F11+'23'!F11+'24'!F11+'25'!F11+'26'!F11+'27'!F11+'28'!F11+'29'!F11+'30'!F11+'31'!F11+'32'!F11+'33'!F11+'34'!F11+'35'!F11+'36'!F11+'37'!F11+'38'!F11+'39'!F11+'40'!F11+'41'!F11+'42'!F11+'43'!F11+'44'!F11+'45'!F11+'46'!F11+'47'!F11+'48'!F11+'49'!F11+'50'!F11</f>
        <v>0</v>
      </c>
      <c r="G15" s="598">
        <f>'1'!G11+'2'!G11+'3'!G11+'4'!G11+'5'!G11+'6'!G11+'7'!G11+'8'!G11+'9'!G11+'10'!G11+'11'!G11+'12'!G11+'13'!G11+'14'!G11+'15'!G11+'16'!G11+'17'!G11+'18'!G11+'19'!G11+'20'!G11+'21'!G11+'22'!G11+'23'!G11+'24'!G11+'25'!G11+'26'!G11+'27'!G11+'28'!G11+'29'!G11+'30'!G11+'31'!G11+'32'!G11+'33'!G11+'34'!G11+'35'!G11+'36'!G11+'37'!G11+'38'!G11+'39'!G11+'40'!G11+'41'!G11+'42'!G11+'43'!G11+'44'!G11+'45'!G11+'46'!G11+'47'!G11+'48'!G11+'49'!G11+'50'!G11</f>
        <v>0</v>
      </c>
      <c r="H15" s="598">
        <f>'1'!H11+'2'!H11+'3'!H11+'4'!H11+'5'!H11+'6'!H11+'7'!H11+'8'!H11+'9'!H11+'10'!H11+'11'!H11+'12'!H11+'13'!H11+'14'!H11+'15'!H11+'16'!H11+'17'!H11+'18'!H11+'19'!H11+'20'!H11+'21'!H11+'22'!H11+'23'!H11+'24'!H11+'25'!H11+'26'!H11+'27'!H11+'28'!H11+'29'!H11+'30'!H11+'31'!H11+'32'!H11+'33'!H11+'34'!H11+'35'!H11+'36'!H11+'37'!H11+'38'!H11+'39'!H11+'40'!H11+'41'!H11+'42'!H11+'43'!H11+'44'!H11+'45'!H11+'46'!H11+'47'!H11+'48'!H11+'49'!H11+'50'!H11</f>
        <v>0</v>
      </c>
      <c r="I15" s="598">
        <f>'1'!I11+'2'!I11+'3'!I11+'4'!I11+'5'!I11+'6'!I11+'7'!I11+'8'!I11+'9'!I11+'10'!I11+'11'!I11+'12'!I11+'13'!I11+'14'!I11+'15'!I11+'16'!I11+'17'!I11+'18'!I11+'19'!I11+'20'!I11+'21'!I11+'22'!I11+'23'!I11+'24'!I11+'25'!I11+'26'!I11+'27'!I11+'28'!I11+'29'!I11+'30'!I11+'31'!I11+'32'!I11+'33'!I11+'34'!I11+'35'!I11+'36'!I11+'37'!I11+'38'!I11+'39'!I11+'40'!I11+'41'!I11+'42'!I11+'43'!I11+'44'!I11+'45'!I11+'46'!I11+'47'!I11+'48'!I11+'49'!I11+'50'!I11</f>
        <v>0</v>
      </c>
      <c r="J15" s="216"/>
      <c r="K15" s="26"/>
    </row>
    <row r="16" spans="2:13" x14ac:dyDescent="0.2">
      <c r="B16" s="22"/>
      <c r="C16" s="50"/>
      <c r="D16" s="132" t="s">
        <v>7</v>
      </c>
      <c r="E16" s="53"/>
      <c r="F16" s="598">
        <f>'1'!F12+'2'!F12+'3'!F12+'4'!F12+'5'!F12+'6'!F12+'7'!F12+'8'!F12+'9'!F12+'10'!F12+'11'!F12+'12'!F12+'13'!F12+'14'!F12+'15'!F12+'16'!F12+'17'!F12+'18'!F12+'19'!F12+'20'!F12+'21'!F12+'22'!F12+'23'!F12+'24'!F12+'25'!F12+'26'!F12+'27'!F12+'28'!F12+'29'!F12+'30'!F12+'31'!F12+'32'!F12+'33'!F12+'34'!F12+'35'!F12+'36'!F12+'37'!F12+'38'!F12+'39'!F12+'40'!F12+'41'!F12+'42'!F12+'43'!F12+'44'!F12+'45'!F12+'46'!F12+'47'!F12+'48'!F12+'49'!F12+'50'!F12</f>
        <v>0</v>
      </c>
      <c r="G16" s="598">
        <f>'1'!G12+'2'!G12+'3'!G12+'4'!G12+'5'!G12+'6'!G12+'7'!G12+'8'!G12+'9'!G12+'10'!G12+'11'!G12+'12'!G12+'13'!G12+'14'!G12+'15'!G12+'16'!G12+'17'!G12+'18'!G12+'19'!G12+'20'!G12+'21'!G12+'22'!G12+'23'!G12+'24'!G12+'25'!G12+'26'!G12+'27'!G12+'28'!G12+'29'!G12+'30'!G12+'31'!G12+'32'!G12+'33'!G12+'34'!G12+'35'!G12+'36'!G12+'37'!G12+'38'!G12+'39'!G12+'40'!G12+'41'!G12+'42'!G12+'43'!G12+'44'!G12+'45'!G12+'46'!G12+'47'!G12+'48'!G12+'49'!G12+'50'!G12</f>
        <v>0</v>
      </c>
      <c r="H16" s="598">
        <f>'1'!H12+'2'!H12+'3'!H12+'4'!H12+'5'!H12+'6'!H12+'7'!H12+'8'!H12+'9'!H12+'10'!H12+'11'!H12+'12'!H12+'13'!H12+'14'!H12+'15'!H12+'16'!H12+'17'!H12+'18'!H12+'19'!H12+'20'!H12+'21'!H12+'22'!H12+'23'!H12+'24'!H12+'25'!H12+'26'!H12+'27'!H12+'28'!H12+'29'!H12+'30'!H12+'31'!H12+'32'!H12+'33'!H12+'34'!H12+'35'!H12+'36'!H12+'37'!H12+'38'!H12+'39'!H12+'40'!H12+'41'!H12+'42'!H12+'43'!H12+'44'!H12+'45'!H12+'46'!H12+'47'!H12+'48'!H12+'49'!H12+'50'!H12</f>
        <v>0</v>
      </c>
      <c r="I16" s="598">
        <f>'1'!I12+'2'!I12+'3'!I12+'4'!I12+'5'!I12+'6'!I12+'7'!I12+'8'!I12+'9'!I12+'10'!I12+'11'!I12+'12'!I12+'13'!I12+'14'!I12+'15'!I12+'16'!I12+'17'!I12+'18'!I12+'19'!I12+'20'!I12+'21'!I12+'22'!I12+'23'!I12+'24'!I12+'25'!I12+'26'!I12+'27'!I12+'28'!I12+'29'!I12+'30'!I12+'31'!I12+'32'!I12+'33'!I12+'34'!I12+'35'!I12+'36'!I12+'37'!I12+'38'!I12+'39'!I12+'40'!I12+'41'!I12+'42'!I12+'43'!I12+'44'!I12+'45'!I12+'46'!I12+'47'!I12+'48'!I12+'49'!I12+'50'!I12</f>
        <v>0</v>
      </c>
      <c r="J16" s="216"/>
      <c r="K16" s="26"/>
    </row>
    <row r="17" spans="2:13" x14ac:dyDescent="0.2">
      <c r="B17" s="22"/>
      <c r="C17" s="50"/>
      <c r="D17" s="132" t="s">
        <v>73</v>
      </c>
      <c r="E17" s="53"/>
      <c r="F17" s="598">
        <f>'1'!F13+'2'!F13+'3'!F13+'4'!F13+'5'!F13+'6'!F13+'7'!F13+'8'!F13+'9'!F13+'10'!F13+'11'!F13+'12'!F13+'13'!F13+'14'!F13+'15'!F13+'16'!F13+'17'!F13+'18'!F13+'19'!F13+'20'!F13+'21'!F13+'22'!F13+'23'!F13+'24'!F13+'25'!F13+'26'!F13+'27'!F13+'28'!F13+'29'!F13+'30'!F13+'31'!F13+'32'!F13+'33'!F13+'34'!F13+'35'!F13+'36'!F13+'37'!F13+'38'!F13+'39'!F13+'40'!F13+'41'!F13+'42'!F13+'43'!F13+'44'!F13+'45'!F13+'46'!F13+'47'!F13+'48'!F13+'49'!F13+'50'!F13</f>
        <v>0</v>
      </c>
      <c r="G17" s="598">
        <f>'1'!G13+'2'!G13+'3'!G13+'4'!G13+'5'!G13+'6'!G13+'7'!G13+'8'!G13+'9'!G13+'10'!G13+'11'!G13+'12'!G13+'13'!G13+'14'!G13+'15'!G13+'16'!G13+'17'!G13+'18'!G13+'19'!G13+'20'!G13+'21'!G13+'22'!G13+'23'!G13+'24'!G13+'25'!G13+'26'!G13+'27'!G13+'28'!G13+'29'!G13+'30'!G13+'31'!G13+'32'!G13+'33'!G13+'34'!G13+'35'!G13+'36'!G13+'37'!G13+'38'!G13+'39'!G13+'40'!G13+'41'!G13+'42'!G13+'43'!G13+'44'!G13+'45'!G13+'46'!G13+'47'!G13+'48'!G13+'49'!G13+'50'!G13</f>
        <v>0</v>
      </c>
      <c r="H17" s="598">
        <f>'1'!H13+'2'!H13+'3'!H13+'4'!H13+'5'!H13+'6'!H13+'7'!H13+'8'!H13+'9'!H13+'10'!H13+'11'!H13+'12'!H13+'13'!H13+'14'!H13+'15'!H13+'16'!H13+'17'!H13+'18'!H13+'19'!H13+'20'!H13+'21'!H13+'22'!H13+'23'!H13+'24'!H13+'25'!H13+'26'!H13+'27'!H13+'28'!H13+'29'!H13+'30'!H13+'31'!H13+'32'!H13+'33'!H13+'34'!H13+'35'!H13+'36'!H13+'37'!H13+'38'!H13+'39'!H13+'40'!H13+'41'!H13+'42'!H13+'43'!H13+'44'!H13+'45'!H13+'46'!H13+'47'!H13+'48'!H13+'49'!H13+'50'!H13</f>
        <v>0</v>
      </c>
      <c r="I17" s="598">
        <f>'1'!I13+'2'!I13+'3'!I13+'4'!I13+'5'!I13+'6'!I13+'7'!I13+'8'!I13+'9'!I13+'10'!I13+'11'!I13+'12'!I13+'13'!I13+'14'!I13+'15'!I13+'16'!I13+'17'!I13+'18'!I13+'19'!I13+'20'!I13+'21'!I13+'22'!I13+'23'!I13+'24'!I13+'25'!I13+'26'!I13+'27'!I13+'28'!I13+'29'!I13+'30'!I13+'31'!I13+'32'!I13+'33'!I13+'34'!I13+'35'!I13+'36'!I13+'37'!I13+'38'!I13+'39'!I13+'40'!I13+'41'!I13+'42'!I13+'43'!I13+'44'!I13+'45'!I13+'46'!I13+'47'!I13+'48'!I13+'49'!I13+'50'!I13</f>
        <v>0</v>
      </c>
      <c r="J17" s="216"/>
      <c r="K17" s="26"/>
    </row>
    <row r="18" spans="2:13" x14ac:dyDescent="0.2">
      <c r="B18" s="22"/>
      <c r="C18" s="50"/>
      <c r="D18" s="132"/>
      <c r="E18" s="53"/>
      <c r="F18" s="54"/>
      <c r="G18" s="54"/>
      <c r="H18" s="54"/>
      <c r="I18" s="54"/>
      <c r="J18" s="216"/>
      <c r="K18" s="26"/>
    </row>
    <row r="19" spans="2:13" x14ac:dyDescent="0.2">
      <c r="B19" s="22"/>
      <c r="C19" s="50"/>
      <c r="D19" s="536" t="s">
        <v>119</v>
      </c>
      <c r="E19" s="53"/>
      <c r="F19" s="54"/>
      <c r="G19" s="54"/>
      <c r="H19" s="54"/>
      <c r="I19" s="54"/>
      <c r="J19" s="216"/>
      <c r="K19" s="26"/>
    </row>
    <row r="20" spans="2:13" x14ac:dyDescent="0.2">
      <c r="B20" s="22"/>
      <c r="C20" s="50"/>
      <c r="D20" s="132" t="s">
        <v>74</v>
      </c>
      <c r="E20" s="53"/>
      <c r="F20" s="598">
        <f>'1'!F14+'2'!F14+'3'!F14+'4'!F14+'5'!F14+'6'!F14+'7'!F14+'8'!F14+'9'!F14+'10'!F14+'11'!F14+'12'!F14+'13'!F14+'14'!F14+'15'!F14+'16'!F14+'17'!F14+'18'!F14+'19'!F14+'20'!F14+'21'!F14+'22'!F14+'23'!F14+'24'!F14+'25'!F14+'26'!F14+'27'!F14+'28'!F14+'29'!F14+'30'!F14+'31'!F14+'32'!F14+'33'!F14+'34'!F14+'35'!F14+'36'!F14+'37'!F14+'38'!F14+'39'!F14+'40'!F14+'41'!F14+'42'!F14+'43'!F14+'44'!F14+'45'!F14+'46'!F14+'47'!F14+'48'!F14+'49'!F14+'50'!F14</f>
        <v>0</v>
      </c>
      <c r="G20" s="598">
        <f>'1'!G14+'2'!G14+'3'!G14+'4'!G14+'5'!G14+'6'!G14+'7'!G14+'8'!G14+'9'!G14+'10'!G14+'11'!G14+'12'!G14+'13'!G14+'14'!G14+'15'!G14+'16'!G14+'17'!G14+'18'!G14+'19'!G14+'20'!G14+'21'!G14+'22'!G14+'23'!G14+'24'!G14+'25'!G14+'26'!G14+'27'!G14+'28'!G14+'29'!G14+'30'!G14+'31'!G14+'32'!G14+'33'!G14+'34'!G14+'35'!G14+'36'!G14+'37'!G14+'38'!G14+'39'!G14+'40'!G14+'41'!G14+'42'!G14+'43'!G14+'44'!G14+'45'!G14+'46'!G14+'47'!G14+'48'!G14+'49'!G14+'50'!G14</f>
        <v>0</v>
      </c>
      <c r="H20" s="598">
        <f>'1'!H14+'2'!H14+'3'!H14+'4'!H14+'5'!H14+'6'!H14+'7'!H14+'8'!H14+'9'!H14+'10'!H14+'11'!H14+'12'!H14+'13'!H14+'14'!H14+'15'!H14+'16'!H14+'17'!H14+'18'!H14+'19'!H14+'20'!H14+'21'!H14+'22'!H14+'23'!H14+'24'!H14+'25'!H14+'26'!H14+'27'!H14+'28'!H14+'29'!H14+'30'!H14+'31'!H14+'32'!H14+'33'!H14+'34'!H14+'35'!H14+'36'!H14+'37'!H14+'38'!H14+'39'!H14+'40'!H14+'41'!H14+'42'!H14+'43'!H14+'44'!H14+'45'!H14+'46'!H14+'47'!H14+'48'!H14+'49'!H14+'50'!H14</f>
        <v>0</v>
      </c>
      <c r="I20" s="598">
        <f>'1'!I14+'2'!I14+'3'!I14+'4'!I14+'5'!I14+'6'!I14+'7'!I14+'8'!I14+'9'!I14+'10'!I14+'11'!I14+'12'!I14+'13'!I14+'14'!I14+'15'!I14+'16'!I14+'17'!I14+'18'!I14+'19'!I14+'20'!I14+'21'!I14+'22'!I14+'23'!I14+'24'!I14+'25'!I14+'26'!I14+'27'!I14+'28'!I14+'29'!I14+'30'!I14+'31'!I14+'32'!I14+'33'!I14+'34'!I14+'35'!I14+'36'!I14+'37'!I14+'38'!I14+'39'!I14+'40'!I14+'41'!I14+'42'!I14+'43'!I14+'44'!I14+'45'!I14+'46'!I14+'47'!I14+'48'!I14+'49'!I14+'50'!I14</f>
        <v>0</v>
      </c>
      <c r="J20" s="216"/>
      <c r="K20" s="26"/>
    </row>
    <row r="21" spans="2:13" x14ac:dyDescent="0.2">
      <c r="B21" s="22"/>
      <c r="C21" s="50"/>
      <c r="D21" s="132" t="s">
        <v>105</v>
      </c>
      <c r="E21" s="53"/>
      <c r="F21" s="598">
        <f>'1'!F15+'2'!F15+'3'!F15+'4'!F15+'5'!F15+'6'!F15+'7'!F15+'8'!F15+'9'!F15+'10'!F15+'11'!F15+'12'!F15+'13'!F15+'14'!F15+'15'!F15+'16'!F15+'17'!F15+'18'!F15+'19'!F15+'20'!F15+'21'!F15+'22'!F15+'23'!F15+'24'!F15+'25'!F15+'26'!F15+'27'!F15+'28'!F15+'29'!F15+'30'!F15+'31'!F15+'32'!F15+'33'!F15+'34'!F15+'35'!F15+'36'!F15+'37'!F15+'38'!F15+'39'!F15+'40'!F15+'41'!F15+'42'!F15+'43'!F15+'44'!F15+'45'!F15+'46'!F15+'47'!F15+'48'!F15+'49'!F15+'50'!F15</f>
        <v>0</v>
      </c>
      <c r="G21" s="598">
        <f>'1'!G15+'2'!G15+'3'!G15+'4'!G15+'5'!G15+'6'!G15+'7'!G15+'8'!G15+'9'!G15+'10'!G15+'11'!G15+'12'!G15+'13'!G15+'14'!G15+'15'!G15+'16'!G15+'17'!G15+'18'!G15+'19'!G15+'20'!G15+'21'!G15+'22'!G15+'23'!G15+'24'!G15+'25'!G15+'26'!G15+'27'!G15+'28'!G15+'29'!G15+'30'!G15+'31'!G15+'32'!G15+'33'!G15+'34'!G15+'35'!G15+'36'!G15+'37'!G15+'38'!G15+'39'!G15+'40'!G15+'41'!G15+'42'!G15+'43'!G15+'44'!G15+'45'!G15+'46'!G15+'47'!G15+'48'!G15+'49'!G15+'50'!G15</f>
        <v>0</v>
      </c>
      <c r="H21" s="598">
        <f>'1'!H15+'2'!H15+'3'!H15+'4'!H15+'5'!H15+'6'!H15+'7'!H15+'8'!H15+'9'!H15+'10'!H15+'11'!H15+'12'!H15+'13'!H15+'14'!H15+'15'!H15+'16'!H15+'17'!H15+'18'!H15+'19'!H15+'20'!H15+'21'!H15+'22'!H15+'23'!H15+'24'!H15+'25'!H15+'26'!H15+'27'!H15+'28'!H15+'29'!H15+'30'!H15+'31'!H15+'32'!H15+'33'!H15+'34'!H15+'35'!H15+'36'!H15+'37'!H15+'38'!H15+'39'!H15+'40'!H15+'41'!H15+'42'!H15+'43'!H15+'44'!H15+'45'!H15+'46'!H15+'47'!H15+'48'!H15+'49'!H15+'50'!H15</f>
        <v>0</v>
      </c>
      <c r="I21" s="598">
        <f>'1'!I15+'2'!I15+'3'!I15+'4'!I15+'5'!I15+'6'!I15+'7'!I15+'8'!I15+'9'!I15+'10'!I15+'11'!I15+'12'!I15+'13'!I15+'14'!I15+'15'!I15+'16'!I15+'17'!I15+'18'!I15+'19'!I15+'20'!I15+'21'!I15+'22'!I15+'23'!I15+'24'!I15+'25'!I15+'26'!I15+'27'!I15+'28'!I15+'29'!I15+'30'!I15+'31'!I15+'32'!I15+'33'!I15+'34'!I15+'35'!I15+'36'!I15+'37'!I15+'38'!I15+'39'!I15+'40'!I15+'41'!I15+'42'!I15+'43'!I15+'44'!I15+'45'!I15+'46'!I15+'47'!I15+'48'!I15+'49'!I15+'50'!I15</f>
        <v>0</v>
      </c>
      <c r="J21" s="216"/>
      <c r="K21" s="26"/>
    </row>
    <row r="22" spans="2:13" x14ac:dyDescent="0.2">
      <c r="B22" s="22"/>
      <c r="C22" s="50"/>
      <c r="D22" s="132"/>
      <c r="E22" s="53"/>
      <c r="F22" s="54"/>
      <c r="G22" s="54"/>
      <c r="H22" s="54"/>
      <c r="I22" s="54"/>
      <c r="J22" s="216"/>
      <c r="K22" s="26"/>
    </row>
    <row r="23" spans="2:13" x14ac:dyDescent="0.2">
      <c r="B23" s="22"/>
      <c r="C23" s="21"/>
      <c r="D23" s="101"/>
      <c r="E23" s="29"/>
      <c r="F23" s="29"/>
      <c r="G23" s="29"/>
      <c r="H23" s="29"/>
      <c r="I23" s="29"/>
      <c r="J23" s="21"/>
      <c r="K23" s="26"/>
    </row>
    <row r="24" spans="2:13" x14ac:dyDescent="0.2">
      <c r="B24" s="22"/>
      <c r="C24" s="50"/>
      <c r="D24" s="132"/>
      <c r="E24" s="53"/>
      <c r="F24" s="54"/>
      <c r="G24" s="54"/>
      <c r="H24" s="54"/>
      <c r="I24" s="54"/>
      <c r="J24" s="216"/>
      <c r="K24" s="26"/>
    </row>
    <row r="25" spans="2:13" x14ac:dyDescent="0.2">
      <c r="B25" s="22"/>
      <c r="C25" s="50"/>
      <c r="D25" s="337" t="s">
        <v>76</v>
      </c>
      <c r="E25" s="53"/>
      <c r="F25" s="597">
        <f>'1'!F16+'2'!F16+'3'!F16+'4'!F16+'5'!F16+'6'!F16+'7'!F16+'8'!F16+'9'!F16+'10'!F16+'11'!F16+'12'!F16+'13'!F16+'14'!F16+'15'!F16+'16'!F16+'17'!F16+'18'!F16+'19'!F16+'20'!F16+'21'!F16+'22'!F16+'23'!F16+'24'!F16+'25'!F16+'26'!F16+'27'!F16+'28'!F16+'29'!F16+'30'!F16+'31'!F16+'32'!F16+'33'!F16+'34'!F16+'35'!F16+'36'!F16+'37'!F16+'38'!F16+'39'!F16+'40'!F16+'41'!F16+'42'!F16+'43'!F16+'44'!F16+'45'!F16+'46'!F16+'47'!F16+'48'!F16+'49'!F16+'50'!F16</f>
        <v>0</v>
      </c>
      <c r="G25" s="597">
        <f>'1'!G16+'2'!G16+'3'!G16+'4'!G16+'5'!G16+'6'!G16+'7'!G16+'8'!G16+'9'!G16+'10'!G16+'11'!G16+'12'!G16+'13'!G16+'14'!G16+'15'!G16+'16'!G16+'17'!G16+'18'!G16+'19'!G16+'20'!G16+'21'!G16+'22'!G16+'23'!G16+'24'!G16+'25'!G16+'26'!G16+'27'!G16+'28'!G16+'29'!G16+'30'!G16+'31'!G16+'32'!G16+'33'!G16+'34'!G16+'35'!G16+'36'!G16+'37'!G16+'38'!G16+'39'!G16+'40'!G16+'41'!G16+'42'!G16+'43'!G16+'44'!G16+'45'!G16+'46'!G16+'47'!G16+'48'!G16+'49'!G16+'50'!G16</f>
        <v>0</v>
      </c>
      <c r="H25" s="597">
        <f>'1'!H16+'2'!H16+'3'!H16+'4'!H16+'5'!H16+'6'!H16+'7'!H16+'8'!H16+'9'!H16+'10'!H16+'11'!H16+'12'!H16+'13'!H16+'14'!H16+'15'!H16+'16'!H16+'17'!H16+'18'!H16+'19'!H16+'20'!H16+'21'!H16+'22'!H16+'23'!H16+'24'!H16+'25'!H16+'26'!H16+'27'!H16+'28'!H16+'29'!H16+'30'!H16+'31'!H16+'32'!H16+'33'!H16+'34'!H16+'35'!H16+'36'!H16+'37'!H16+'38'!H16+'39'!H16+'40'!H16+'41'!H16+'42'!H16+'43'!H16+'44'!H16+'45'!H16+'46'!H16+'47'!H16+'48'!H16+'49'!H16+'50'!H16</f>
        <v>0</v>
      </c>
      <c r="I25" s="597">
        <f>'1'!I16+'2'!I16+'3'!I16+'4'!I16+'5'!I16+'6'!I16+'7'!I16+'8'!I16+'9'!I16+'10'!I16+'11'!I16+'12'!I16+'13'!I16+'14'!I16+'15'!I16+'16'!I16+'17'!I16+'18'!I16+'19'!I16+'20'!I16+'21'!I16+'22'!I16+'23'!I16+'24'!I16+'25'!I16+'26'!I16+'27'!I16+'28'!I16+'29'!I16+'30'!I16+'31'!I16+'32'!I16+'33'!I16+'34'!I16+'35'!I16+'36'!I16+'37'!I16+'38'!I16+'39'!I16+'40'!I16+'41'!I16+'42'!I16+'43'!I16+'44'!I16+'45'!I16+'46'!I16+'47'!I16+'48'!I16+'49'!I16+'50'!I16</f>
        <v>0</v>
      </c>
      <c r="J25" s="216"/>
      <c r="K25" s="26"/>
    </row>
    <row r="26" spans="2:13" x14ac:dyDescent="0.2">
      <c r="B26" s="22"/>
      <c r="C26" s="50"/>
      <c r="D26" s="337" t="s">
        <v>77</v>
      </c>
      <c r="E26" s="53"/>
      <c r="F26" s="597">
        <f>'1'!F17+'2'!F17+'3'!F17+'4'!F17+'5'!F17+'6'!F17+'7'!F17+'8'!F17+'9'!F17+'10'!F17+'11'!F17+'12'!F17+'13'!F17+'14'!F17+'15'!F17+'16'!F17+'17'!F17+'18'!F17+'19'!F17+'20'!F17+'21'!F17+'22'!F17+'23'!F17+'24'!F17+'25'!F17+'26'!F17+'27'!F17+'28'!F17+'29'!F17+'30'!F17+'31'!F17+'32'!F17+'33'!F17+'34'!F17+'35'!F17+'36'!F17+'37'!F17+'38'!F17+'39'!F17+'40'!F17+'41'!F17+'42'!F17+'43'!F17+'44'!F17+'45'!F17+'46'!F17+'47'!F17+'48'!F17+'49'!F17+'50'!F17</f>
        <v>0</v>
      </c>
      <c r="G26" s="597">
        <f>'1'!G17+'2'!G17+'3'!G17+'4'!G17+'5'!G17+'6'!G17+'7'!G17+'8'!G17+'9'!G17+'10'!G17+'11'!G17+'12'!G17+'13'!G17+'14'!G17+'15'!G17+'16'!G17+'17'!G17+'18'!G17+'19'!G17+'20'!G17+'21'!G17+'22'!G17+'23'!G17+'24'!G17+'25'!G17+'26'!G17+'27'!G17+'28'!G17+'29'!G17+'30'!G17+'31'!G17+'32'!G17+'33'!G17+'34'!G17+'35'!G17+'36'!G17+'37'!G17+'38'!G17+'39'!G17+'40'!G17+'41'!G17+'42'!G17+'43'!G17+'44'!G17+'45'!G17+'46'!G17+'47'!G17+'48'!G17+'49'!G17+'50'!G17</f>
        <v>0</v>
      </c>
      <c r="H26" s="597">
        <f>'1'!H17+'2'!H17+'3'!H17+'4'!H17+'5'!H17+'6'!H17+'7'!H17+'8'!H17+'9'!H17+'10'!H17+'11'!H17+'12'!H17+'13'!H17+'14'!H17+'15'!H17+'16'!H17+'17'!H17+'18'!H17+'19'!H17+'20'!H17+'21'!H17+'22'!H17+'23'!H17+'24'!H17+'25'!H17+'26'!H17+'27'!H17+'28'!H17+'29'!H17+'30'!H17+'31'!H17+'32'!H17+'33'!H17+'34'!H17+'35'!H17+'36'!H17+'37'!H17+'38'!H17+'39'!H17+'40'!H17+'41'!H17+'42'!H17+'43'!H17+'44'!H17+'45'!H17+'46'!H17+'47'!H17+'48'!H17+'49'!H17+'50'!H17</f>
        <v>0</v>
      </c>
      <c r="I26" s="597">
        <f>'1'!I17+'2'!I17+'3'!I17+'4'!I17+'5'!I17+'6'!I17+'7'!I17+'8'!I17+'9'!I17+'10'!I17+'11'!I17+'12'!I17+'13'!I17+'14'!I17+'15'!I17+'16'!I17+'17'!I17+'18'!I17+'19'!I17+'20'!I17+'21'!I17+'22'!I17+'23'!I17+'24'!I17+'25'!I17+'26'!I17+'27'!I17+'28'!I17+'29'!I17+'30'!I17+'31'!I17+'32'!I17+'33'!I17+'34'!I17+'35'!I17+'36'!I17+'37'!I17+'38'!I17+'39'!I17+'40'!I17+'41'!I17+'42'!I17+'43'!I17+'44'!I17+'45'!I17+'46'!I17+'47'!I17+'48'!I17+'49'!I17+'50'!I17</f>
        <v>0</v>
      </c>
      <c r="J26" s="216"/>
      <c r="K26" s="26"/>
    </row>
    <row r="27" spans="2:13" x14ac:dyDescent="0.2">
      <c r="B27" s="22"/>
      <c r="C27" s="50"/>
      <c r="D27" s="337" t="s">
        <v>78</v>
      </c>
      <c r="E27" s="53"/>
      <c r="F27" s="597">
        <f>'1'!F18+'2'!F18+'3'!F18+'4'!F18+'5'!F18+'6'!F18+'7'!F18+'8'!F18+'9'!F18+'10'!F18+'11'!F18+'12'!F18+'13'!F18+'14'!F18+'15'!F18+'16'!F18+'17'!F18+'18'!F18+'19'!F18+'20'!F18+'21'!F18+'22'!F18+'23'!F18+'24'!F18+'25'!F18+'26'!F18+'27'!F18+'28'!F18+'29'!F18+'30'!F18+'31'!F18+'32'!F18+'33'!F18+'34'!F18+'35'!F18+'36'!F18+'37'!F18+'38'!F18+'39'!F18+'40'!F18+'41'!F18+'42'!F18+'43'!F18+'44'!F18+'45'!F18+'46'!F18+'47'!F18+'48'!F18+'49'!F18+'50'!F18</f>
        <v>0</v>
      </c>
      <c r="G27" s="597">
        <f>'1'!G18+'2'!G18+'3'!G18+'4'!G18+'5'!G18+'6'!G18+'7'!G18+'8'!G18+'9'!G18+'10'!G18+'11'!G18+'12'!G18+'13'!G18+'14'!G18+'15'!G18+'16'!G18+'17'!G18+'18'!G18+'19'!G18+'20'!G18+'21'!G18+'22'!G18+'23'!G18+'24'!G18+'25'!G18+'26'!G18+'27'!G18+'28'!G18+'29'!G18+'30'!G18+'31'!G18+'32'!G18+'33'!G18+'34'!G18+'35'!G18+'36'!G18+'37'!G18+'38'!G18+'39'!G18+'40'!G18+'41'!G18+'42'!G18+'43'!G18+'44'!G18+'45'!G18+'46'!G18+'47'!G18+'48'!G18+'49'!G18+'50'!G18</f>
        <v>0</v>
      </c>
      <c r="H27" s="597">
        <f>'1'!H18+'2'!H18+'3'!H18+'4'!H18+'5'!H18+'6'!H18+'7'!H18+'8'!H18+'9'!H18+'10'!H18+'11'!H18+'12'!H18+'13'!H18+'14'!H18+'15'!H18+'16'!H18+'17'!H18+'18'!H18+'19'!H18+'20'!H18+'21'!H18+'22'!H18+'23'!H18+'24'!H18+'25'!H18+'26'!H18+'27'!H18+'28'!H18+'29'!H18+'30'!H18+'31'!H18+'32'!H18+'33'!H18+'34'!H18+'35'!H18+'36'!H18+'37'!H18+'38'!H18+'39'!H18+'40'!H18+'41'!H18+'42'!H18+'43'!H18+'44'!H18+'45'!H18+'46'!H18+'47'!H18+'48'!H18+'49'!H18+'50'!H18</f>
        <v>0</v>
      </c>
      <c r="I27" s="597">
        <f>'1'!I18+'2'!I18+'3'!I18+'4'!I18+'5'!I18+'6'!I18+'7'!I18+'8'!I18+'9'!I18+'10'!I18+'11'!I18+'12'!I18+'13'!I18+'14'!I18+'15'!I18+'16'!I18+'17'!I18+'18'!I18+'19'!I18+'20'!I18+'21'!I18+'22'!I18+'23'!I18+'24'!I18+'25'!I18+'26'!I18+'27'!I18+'28'!I18+'29'!I18+'30'!I18+'31'!I18+'32'!I18+'33'!I18+'34'!I18+'35'!I18+'36'!I18+'37'!I18+'38'!I18+'39'!I18+'40'!I18+'41'!I18+'42'!I18+'43'!I18+'44'!I18+'45'!I18+'46'!I18+'47'!I18+'48'!I18+'49'!I18+'50'!I18</f>
        <v>0</v>
      </c>
      <c r="J27" s="216"/>
      <c r="K27" s="26"/>
      <c r="M27" s="155"/>
    </row>
    <row r="28" spans="2:13" x14ac:dyDescent="0.2">
      <c r="B28" s="22"/>
      <c r="C28" s="50"/>
      <c r="D28" s="337"/>
      <c r="E28" s="53"/>
      <c r="F28" s="478"/>
      <c r="G28" s="478"/>
      <c r="H28" s="478"/>
      <c r="I28" s="478"/>
      <c r="J28" s="216"/>
      <c r="K28" s="26"/>
      <c r="M28" s="155"/>
    </row>
    <row r="29" spans="2:13" x14ac:dyDescent="0.2">
      <c r="B29" s="22"/>
      <c r="C29" s="50"/>
      <c r="D29" s="337" t="s">
        <v>79</v>
      </c>
      <c r="E29" s="53"/>
      <c r="F29" s="597">
        <f>'1'!F19+'2'!F19+'3'!F19+'4'!F19+'5'!F19+'6'!F19+'7'!F19+'8'!F19+'9'!F19+'10'!F19+'11'!F19+'12'!F19+'13'!F19+'14'!F19+'15'!F19+'16'!F19+'17'!F19+'18'!F19+'19'!F19+'20'!F19+'21'!F19+'22'!F19+'23'!F19+'24'!F19+'25'!F19+'26'!F19+'27'!F19+'28'!F19+'29'!F19+'30'!F19+'31'!F19+'32'!F19+'33'!F19+'34'!F19+'35'!F19+'36'!F19+'37'!F19+'38'!F19+'39'!F19+'40'!F19+'41'!F19+'42'!F19+'43'!F19+'44'!F19+'45'!F19+'46'!F19+'47'!F19+'48'!F19+'49'!F19+'50'!F19</f>
        <v>0</v>
      </c>
      <c r="G29" s="597">
        <f>'1'!G19+'2'!G19+'3'!G19+'4'!G19+'5'!G19+'6'!G19+'7'!G19+'8'!G19+'9'!G19+'10'!G19+'11'!G19+'12'!G19+'13'!G19+'14'!G19+'15'!G19+'16'!G19+'17'!G19+'18'!G19+'19'!G19+'20'!G19+'21'!G19+'22'!G19+'23'!G19+'24'!G19+'25'!G19+'26'!G19+'27'!G19+'28'!G19+'29'!G19+'30'!G19+'31'!G19+'32'!G19+'33'!G19+'34'!G19+'35'!G19+'36'!G19+'37'!G19+'38'!G19+'39'!G19+'40'!G19+'41'!G19+'42'!G19+'43'!G19+'44'!G19+'45'!G19+'46'!G19+'47'!G19+'48'!G19+'49'!G19+'50'!G19</f>
        <v>0</v>
      </c>
      <c r="H29" s="597">
        <f>'1'!H19+'2'!H19+'3'!H19+'4'!H19+'5'!H19+'6'!H19+'7'!H19+'8'!H19+'9'!H19+'10'!H19+'11'!H19+'12'!H19+'13'!H19+'14'!H19+'15'!H19+'16'!H19+'17'!H19+'18'!H19+'19'!H19+'20'!H19+'21'!H19+'22'!H19+'23'!H19+'24'!H19+'25'!H19+'26'!H19+'27'!H19+'28'!H19+'29'!H19+'30'!H19+'31'!H19+'32'!H19+'33'!H19+'34'!H19+'35'!H19+'36'!H19+'37'!H19+'38'!H19+'39'!H19+'40'!H19+'41'!H19+'42'!H19+'43'!H19+'44'!H19+'45'!H19+'46'!H19+'47'!H19+'48'!H19+'49'!H19+'50'!H19</f>
        <v>0</v>
      </c>
      <c r="I29" s="597">
        <f>'1'!I19+'2'!I19+'3'!I19+'4'!I19+'5'!I19+'6'!I19+'7'!I19+'8'!I19+'9'!I19+'10'!I19+'11'!I19+'12'!I19+'13'!I19+'14'!I19+'15'!I19+'16'!I19+'17'!I19+'18'!I19+'19'!I19+'20'!I19+'21'!I19+'22'!I19+'23'!I19+'24'!I19+'25'!I19+'26'!I19+'27'!I19+'28'!I19+'29'!I19+'30'!I19+'31'!I19+'32'!I19+'33'!I19+'34'!I19+'35'!I19+'36'!I19+'37'!I19+'38'!I19+'39'!I19+'40'!I19+'41'!I19+'42'!I19+'43'!I19+'44'!I19+'45'!I19+'46'!I19+'47'!I19+'48'!I19+'49'!I19+'50'!I19</f>
        <v>0</v>
      </c>
      <c r="J29" s="216"/>
      <c r="K29" s="26"/>
      <c r="M29" s="155"/>
    </row>
    <row r="30" spans="2:13" x14ac:dyDescent="0.2">
      <c r="B30" s="22"/>
      <c r="C30" s="50"/>
      <c r="D30" s="337" t="s">
        <v>80</v>
      </c>
      <c r="E30" s="53"/>
      <c r="F30" s="597">
        <f>'1'!F20+'2'!F20+'3'!F20+'4'!F20+'5'!F20+'6'!F20+'7'!F20+'8'!F20+'9'!F20+'10'!F20+'11'!F20+'12'!F20+'13'!F20+'14'!F20+'15'!F20+'16'!F20+'17'!F20+'18'!F20+'19'!F20+'20'!F20+'21'!F20+'22'!F20+'23'!F20+'24'!F20+'25'!F20+'26'!F20+'27'!F20+'28'!F20+'29'!F20+'30'!F20+'31'!F20+'32'!F20+'33'!F20+'34'!F20+'35'!F20+'36'!F20+'37'!F20+'38'!F20+'39'!F20+'40'!F20+'41'!F20+'42'!F20+'43'!F20+'44'!F20+'45'!F20+'46'!F20+'47'!F20+'48'!F20+'49'!F20+'50'!F20</f>
        <v>0</v>
      </c>
      <c r="G30" s="597">
        <f>'1'!G20+'2'!G20+'3'!G20+'4'!G20+'5'!G20+'6'!G20+'7'!G20+'8'!G20+'9'!G20+'10'!G20+'11'!G20+'12'!G20+'13'!G20+'14'!G20+'15'!G20+'16'!G20+'17'!G20+'18'!G20+'19'!G20+'20'!G20+'21'!G20+'22'!G20+'23'!G20+'24'!G20+'25'!G20+'26'!G20+'27'!G20+'28'!G20+'29'!G20+'30'!G20+'31'!G20+'32'!G20+'33'!G20+'34'!G20+'35'!G20+'36'!G20+'37'!G20+'38'!G20+'39'!G20+'40'!G20+'41'!G20+'42'!G20+'43'!G20+'44'!G20+'45'!G20+'46'!G20+'47'!G20+'48'!G20+'49'!G20+'50'!G20</f>
        <v>0</v>
      </c>
      <c r="H30" s="597">
        <f>'1'!H20+'2'!H20+'3'!H20+'4'!H20+'5'!H20+'6'!H20+'7'!H20+'8'!H20+'9'!H20+'10'!H20+'11'!H20+'12'!H20+'13'!H20+'14'!H20+'15'!H20+'16'!H20+'17'!H20+'18'!H20+'19'!H20+'20'!H20+'21'!H20+'22'!H20+'23'!H20+'24'!H20+'25'!H20+'26'!H20+'27'!H20+'28'!H20+'29'!H20+'30'!H20+'31'!H20+'32'!H20+'33'!H20+'34'!H20+'35'!H20+'36'!H20+'37'!H20+'38'!H20+'39'!H20+'40'!H20+'41'!H20+'42'!H20+'43'!H20+'44'!H20+'45'!H20+'46'!H20+'47'!H20+'48'!H20+'49'!H20+'50'!H20</f>
        <v>0</v>
      </c>
      <c r="I30" s="597">
        <f>'1'!I20+'2'!I20+'3'!I20+'4'!I20+'5'!I20+'6'!I20+'7'!I20+'8'!I20+'9'!I20+'10'!I20+'11'!I20+'12'!I20+'13'!I20+'14'!I20+'15'!I20+'16'!I20+'17'!I20+'18'!I20+'19'!I20+'20'!I20+'21'!I20+'22'!I20+'23'!I20+'24'!I20+'25'!I20+'26'!I20+'27'!I20+'28'!I20+'29'!I20+'30'!I20+'31'!I20+'32'!I20+'33'!I20+'34'!I20+'35'!I20+'36'!I20+'37'!I20+'38'!I20+'39'!I20+'40'!I20+'41'!I20+'42'!I20+'43'!I20+'44'!I20+'45'!I20+'46'!I20+'47'!I20+'48'!I20+'49'!I20+'50'!I20</f>
        <v>0</v>
      </c>
      <c r="J30" s="216"/>
      <c r="K30" s="26"/>
      <c r="M30" s="155"/>
    </row>
    <row r="31" spans="2:13" x14ac:dyDescent="0.2">
      <c r="B31" s="22"/>
      <c r="C31" s="50"/>
      <c r="D31" s="337" t="s">
        <v>81</v>
      </c>
      <c r="E31" s="53"/>
      <c r="F31" s="597">
        <f>'1'!F21+'2'!F21+'3'!F21+'4'!F21+'5'!F21+'6'!F21+'7'!F21+'8'!F21+'9'!F21+'10'!F21+'11'!F21+'12'!F21+'13'!F21+'14'!F21+'15'!F21+'16'!F21+'17'!F21+'18'!F21+'19'!F21+'20'!F21+'21'!F21+'22'!F21+'23'!F21+'24'!F21+'25'!F21+'26'!F21+'27'!F21+'28'!F21+'29'!F21+'30'!F21+'31'!F21+'32'!F21+'33'!F21+'34'!F21+'35'!F21+'36'!F21+'37'!F21+'38'!F21+'39'!F21+'40'!F21+'41'!F21+'42'!F21+'43'!F21+'44'!F21+'45'!F21+'46'!F21+'47'!F21+'48'!F21+'49'!F21+'50'!F21</f>
        <v>0</v>
      </c>
      <c r="G31" s="597">
        <f>'1'!G21+'2'!G21+'3'!G21+'4'!G21+'5'!G21+'6'!G21+'7'!G21+'8'!G21+'9'!G21+'10'!G21+'11'!G21+'12'!G21+'13'!G21+'14'!G21+'15'!G21+'16'!G21+'17'!G21+'18'!G21+'19'!G21+'20'!G21+'21'!G21+'22'!G21+'23'!G21+'24'!G21+'25'!G21+'26'!G21+'27'!G21+'28'!G21+'29'!G21+'30'!G21+'31'!G21+'32'!G21+'33'!G21+'34'!G21+'35'!G21+'36'!G21+'37'!G21+'38'!G21+'39'!G21+'40'!G21+'41'!G21+'42'!G21+'43'!G21+'44'!G21+'45'!G21+'46'!G21+'47'!G21+'48'!G21+'49'!G21+'50'!G21</f>
        <v>0</v>
      </c>
      <c r="H31" s="597">
        <f>'1'!H21+'2'!H21+'3'!H21+'4'!H21+'5'!H21+'6'!H21+'7'!H21+'8'!H21+'9'!H21+'10'!H21+'11'!H21+'12'!H21+'13'!H21+'14'!H21+'15'!H21+'16'!H21+'17'!H21+'18'!H21+'19'!H21+'20'!H21+'21'!H21+'22'!H21+'23'!H21+'24'!H21+'25'!H21+'26'!H21+'27'!H21+'28'!H21+'29'!H21+'30'!H21+'31'!H21+'32'!H21+'33'!H21+'34'!H21+'35'!H21+'36'!H21+'37'!H21+'38'!H21+'39'!H21+'40'!H21+'41'!H21+'42'!H21+'43'!H21+'44'!H21+'45'!H21+'46'!H21+'47'!H21+'48'!H21+'49'!H21+'50'!H21</f>
        <v>0</v>
      </c>
      <c r="I31" s="597">
        <f>'1'!I21+'2'!I21+'3'!I21+'4'!I21+'5'!I21+'6'!I21+'7'!I21+'8'!I21+'9'!I21+'10'!I21+'11'!I21+'12'!I21+'13'!I21+'14'!I21+'15'!I21+'16'!I21+'17'!I21+'18'!I21+'19'!I21+'20'!I21+'21'!I21+'22'!I21+'23'!I21+'24'!I21+'25'!I21+'26'!I21+'27'!I21+'28'!I21+'29'!I21+'30'!I21+'31'!I21+'32'!I21+'33'!I21+'34'!I21+'35'!I21+'36'!I21+'37'!I21+'38'!I21+'39'!I21+'40'!I21+'41'!I21+'42'!I21+'43'!I21+'44'!I21+'45'!I21+'46'!I21+'47'!I21+'48'!I21+'49'!I21+'50'!I21</f>
        <v>0</v>
      </c>
      <c r="J31" s="216"/>
      <c r="K31" s="26"/>
      <c r="M31" s="155"/>
    </row>
    <row r="32" spans="2:13" x14ac:dyDescent="0.2">
      <c r="B32" s="22"/>
      <c r="C32" s="50"/>
      <c r="D32" s="337"/>
      <c r="E32" s="53"/>
      <c r="F32" s="478"/>
      <c r="G32" s="478"/>
      <c r="H32" s="478"/>
      <c r="I32" s="478"/>
      <c r="J32" s="216"/>
      <c r="K32" s="26"/>
      <c r="M32" s="155"/>
    </row>
    <row r="33" spans="2:13" x14ac:dyDescent="0.2">
      <c r="B33" s="22"/>
      <c r="C33" s="50"/>
      <c r="D33" s="337" t="s">
        <v>205</v>
      </c>
      <c r="E33" s="53"/>
      <c r="F33" s="596">
        <f>7/12*'loon(bk)'!T35+5/12*'loon(bk)'!T67</f>
        <v>79321.680000000008</v>
      </c>
      <c r="G33" s="596">
        <f>7/12*'loon(bk)'!T67+5/12*'loon(bk)'!T100</f>
        <v>81351.540000000008</v>
      </c>
      <c r="H33" s="596">
        <f>7/12*'loon(bk)'!T100+5/12*'loon(bk)'!T132</f>
        <v>83384.639999999999</v>
      </c>
      <c r="I33" s="596">
        <f>7/12*'loon(bk)'!T132+5/12*'loon(bk)'!T164</f>
        <v>85430.700000000012</v>
      </c>
      <c r="J33" s="216"/>
      <c r="K33" s="26"/>
      <c r="M33" s="155"/>
    </row>
    <row r="34" spans="2:13" x14ac:dyDescent="0.2">
      <c r="B34" s="22"/>
      <c r="C34" s="50"/>
      <c r="D34" s="337"/>
      <c r="E34" s="53"/>
      <c r="F34" s="478"/>
      <c r="G34" s="478"/>
      <c r="H34" s="478"/>
      <c r="I34" s="478"/>
      <c r="J34" s="216"/>
      <c r="K34" s="26"/>
      <c r="M34" s="155"/>
    </row>
    <row r="35" spans="2:13" x14ac:dyDescent="0.2">
      <c r="B35" s="22"/>
      <c r="C35" s="21"/>
      <c r="D35" s="101"/>
      <c r="E35" s="29"/>
      <c r="F35" s="29"/>
      <c r="G35" s="29"/>
      <c r="H35" s="29"/>
      <c r="I35" s="29"/>
      <c r="J35" s="21"/>
      <c r="K35" s="26"/>
      <c r="M35" s="155"/>
    </row>
    <row r="36" spans="2:13" x14ac:dyDescent="0.2">
      <c r="B36" s="22"/>
      <c r="C36" s="50"/>
      <c r="D36" s="53"/>
      <c r="E36" s="460"/>
      <c r="F36" s="576"/>
      <c r="G36" s="576"/>
      <c r="H36" s="576"/>
      <c r="I36" s="576"/>
      <c r="J36" s="462"/>
      <c r="K36" s="26"/>
      <c r="M36" s="155"/>
    </row>
    <row r="37" spans="2:13" x14ac:dyDescent="0.2">
      <c r="B37" s="22"/>
      <c r="C37" s="50"/>
      <c r="D37" s="530" t="s">
        <v>163</v>
      </c>
      <c r="E37" s="460"/>
      <c r="F37" s="576"/>
      <c r="G37" s="576"/>
      <c r="H37" s="576"/>
      <c r="I37" s="576"/>
      <c r="J37" s="462"/>
      <c r="K37" s="26"/>
      <c r="M37" s="155"/>
    </row>
    <row r="38" spans="2:13" x14ac:dyDescent="0.2">
      <c r="B38" s="22"/>
      <c r="C38" s="50"/>
      <c r="D38" s="53"/>
      <c r="E38" s="460"/>
      <c r="F38" s="576"/>
      <c r="G38" s="576"/>
      <c r="H38" s="576"/>
      <c r="I38" s="576"/>
      <c r="J38" s="462"/>
      <c r="K38" s="26"/>
      <c r="M38" s="155"/>
    </row>
    <row r="39" spans="2:13" x14ac:dyDescent="0.2">
      <c r="B39" s="22"/>
      <c r="C39" s="50"/>
      <c r="D39" s="53" t="s">
        <v>164</v>
      </c>
      <c r="E39" s="460"/>
      <c r="F39" s="577" t="e">
        <f>bal!F36/bal!F43</f>
        <v>#DIV/0!</v>
      </c>
      <c r="G39" s="577">
        <f>bal!G36/bal!G43</f>
        <v>1</v>
      </c>
      <c r="H39" s="577">
        <f>bal!H36/bal!H43</f>
        <v>1</v>
      </c>
      <c r="I39" s="577">
        <f>bal!I36/bal!I43</f>
        <v>1</v>
      </c>
      <c r="J39" s="463"/>
      <c r="K39" s="26"/>
      <c r="M39" s="155"/>
    </row>
    <row r="40" spans="2:13" x14ac:dyDescent="0.2">
      <c r="B40" s="22"/>
      <c r="C40" s="50"/>
      <c r="D40" s="53" t="s">
        <v>165</v>
      </c>
      <c r="E40" s="460"/>
      <c r="F40" s="578" t="e">
        <f>bal!F23/bal!F40</f>
        <v>#DIV/0!</v>
      </c>
      <c r="G40" s="578" t="e">
        <f>bal!G23/bal!G40</f>
        <v>#DIV/0!</v>
      </c>
      <c r="H40" s="578" t="e">
        <f>bal!H23/bal!H40</f>
        <v>#DIV/0!</v>
      </c>
      <c r="I40" s="578" t="e">
        <f>bal!I23/bal!I40</f>
        <v>#DIV/0!</v>
      </c>
      <c r="J40" s="462"/>
      <c r="K40" s="26"/>
      <c r="M40" s="155"/>
    </row>
    <row r="41" spans="2:13" x14ac:dyDescent="0.2">
      <c r="B41" s="22"/>
      <c r="C41" s="50"/>
      <c r="D41" s="53" t="s">
        <v>166</v>
      </c>
      <c r="E41" s="460"/>
      <c r="F41" s="579" t="e">
        <f>'begr(tot)'!G29/'begr(tot)'!G19</f>
        <v>#DIV/0!</v>
      </c>
      <c r="G41" s="579" t="e">
        <f>'begr(tot)'!H29/'begr(tot)'!H19</f>
        <v>#DIV/0!</v>
      </c>
      <c r="H41" s="579" t="e">
        <f>'begr(tot)'!I29/'begr(tot)'!I19</f>
        <v>#DIV/0!</v>
      </c>
      <c r="I41" s="579" t="e">
        <f>'begr(tot)'!J29/'begr(tot)'!J19</f>
        <v>#DIV/0!</v>
      </c>
      <c r="J41" s="462"/>
      <c r="K41" s="26"/>
      <c r="M41" s="155"/>
    </row>
    <row r="42" spans="2:13" x14ac:dyDescent="0.2">
      <c r="B42" s="22"/>
      <c r="C42" s="50"/>
      <c r="D42" s="53" t="s">
        <v>167</v>
      </c>
      <c r="E42" s="460"/>
      <c r="F42" s="579" t="e">
        <f>(bal!F36-bal!F14)/'begr(tot)'!G14</f>
        <v>#DIV/0!</v>
      </c>
      <c r="G42" s="579" t="e">
        <f>(bal!G36-bal!G14)/'begr(tot)'!H14</f>
        <v>#DIV/0!</v>
      </c>
      <c r="H42" s="579" t="e">
        <f>(bal!H36-bal!H14)/'begr(tot)'!I14</f>
        <v>#DIV/0!</v>
      </c>
      <c r="I42" s="579" t="e">
        <f>(bal!I36-bal!I14)/'begr(tot)'!J14</f>
        <v>#DIV/0!</v>
      </c>
      <c r="J42" s="462"/>
      <c r="K42" s="26"/>
      <c r="M42" s="155"/>
    </row>
    <row r="43" spans="2:13" x14ac:dyDescent="0.2">
      <c r="B43" s="22"/>
      <c r="C43" s="50"/>
      <c r="D43" s="53" t="s">
        <v>216</v>
      </c>
      <c r="E43" s="460"/>
      <c r="F43" s="579" t="e">
        <f>bal!F25/('begr(tot)'!G19+'begr(tot)'!G35)</f>
        <v>#DIV/0!</v>
      </c>
      <c r="G43" s="579" t="e">
        <f>bal!G25/('begr(tot)'!H19+'begr(tot)'!H35)</f>
        <v>#DIV/0!</v>
      </c>
      <c r="H43" s="579" t="e">
        <f>bal!H25/('begr(tot)'!I19+'begr(tot)'!I35)</f>
        <v>#DIV/0!</v>
      </c>
      <c r="I43" s="579" t="e">
        <f>bal!I25/('begr(tot)'!J19+'begr(tot)'!J35)</f>
        <v>#DIV/0!</v>
      </c>
      <c r="J43" s="462"/>
      <c r="K43" s="26"/>
      <c r="M43" s="155"/>
    </row>
    <row r="44" spans="2:13" x14ac:dyDescent="0.2">
      <c r="B44" s="22"/>
      <c r="C44" s="59"/>
      <c r="D44" s="60"/>
      <c r="E44" s="464"/>
      <c r="F44" s="464"/>
      <c r="G44" s="464"/>
      <c r="H44" s="464"/>
      <c r="I44" s="464"/>
      <c r="J44" s="465"/>
      <c r="K44" s="26"/>
      <c r="M44" s="155"/>
    </row>
    <row r="45" spans="2:13" x14ac:dyDescent="0.2">
      <c r="B45" s="22"/>
      <c r="C45" s="21"/>
      <c r="D45" s="101"/>
      <c r="E45" s="29"/>
      <c r="F45" s="29"/>
      <c r="G45" s="29"/>
      <c r="H45" s="29"/>
      <c r="I45" s="29"/>
      <c r="J45" s="21"/>
      <c r="K45" s="26"/>
      <c r="M45" s="155"/>
    </row>
    <row r="46" spans="2:13" x14ac:dyDescent="0.2">
      <c r="B46" s="22"/>
      <c r="C46" s="50"/>
      <c r="D46" s="132"/>
      <c r="E46" s="51"/>
      <c r="F46" s="51"/>
      <c r="G46" s="51"/>
      <c r="H46" s="51"/>
      <c r="I46" s="51"/>
      <c r="J46" s="216"/>
      <c r="K46" s="26"/>
      <c r="M46" s="155"/>
    </row>
    <row r="47" spans="2:13" s="154" customFormat="1" x14ac:dyDescent="0.2">
      <c r="B47" s="317"/>
      <c r="C47" s="404"/>
      <c r="D47" s="529" t="s">
        <v>206</v>
      </c>
      <c r="E47" s="405"/>
      <c r="F47" s="535" t="str">
        <f>tab!D3</f>
        <v>2015/16</v>
      </c>
      <c r="G47" s="535" t="str">
        <f>tab!E3</f>
        <v>2016/17</v>
      </c>
      <c r="H47" s="535" t="str">
        <f>tab!F3</f>
        <v>2017/18</v>
      </c>
      <c r="I47" s="535" t="str">
        <f>tab!G3</f>
        <v>2018/19</v>
      </c>
      <c r="J47" s="406"/>
      <c r="K47" s="277"/>
      <c r="M47" s="156"/>
    </row>
    <row r="48" spans="2:13" x14ac:dyDescent="0.2">
      <c r="B48" s="22"/>
      <c r="C48" s="50"/>
      <c r="D48" s="132"/>
      <c r="E48" s="51"/>
      <c r="F48" s="51"/>
      <c r="G48" s="51"/>
      <c r="H48" s="51"/>
      <c r="I48" s="51"/>
      <c r="J48" s="216"/>
      <c r="K48" s="26"/>
      <c r="M48" s="155"/>
    </row>
    <row r="49" spans="2:11" x14ac:dyDescent="0.2">
      <c r="B49" s="22"/>
      <c r="C49" s="50"/>
      <c r="D49" s="132" t="s">
        <v>10</v>
      </c>
      <c r="E49" s="53"/>
      <c r="F49" s="595">
        <f>'1'!F22+'2'!F22+'3'!F22+'4'!F22+'5'!F22+'6'!F22+'7'!F22+'8'!F22+'9'!F22+'10'!F22+'11'!F22+'12'!F22+'13'!F22+'14'!F22+'15'!F22+'16'!F22+'17'!F22+'18'!F22+'19'!F22+'20'!F22+'21'!F22+'22'!F22+'23'!F22+'24'!F22+'25'!F22+'26'!F22+'27'!F22+'28'!F22+'29'!F22+'30'!F22+'31'!F22+'32'!F22+'33'!F22+'34'!F22+'35'!F22+'36'!F22+'37'!F22+'38'!F22+'39'!F22+'40'!F22+'41'!F22+'42'!F22+'43'!F22+'44'!F22+'45'!F22+'46'!F22+'47'!F22+'48'!F22+'49'!F22+'50'!F22</f>
        <v>0</v>
      </c>
      <c r="G49" s="595">
        <f>'1'!G22+'2'!G22+'3'!G22+'4'!G22+'5'!G22+'6'!G22+'7'!G22+'8'!G22+'9'!G22+'10'!G22+'11'!G22+'12'!G22+'13'!G22+'14'!G22+'15'!G22+'16'!G22+'17'!G22+'18'!G22+'19'!G22+'20'!G22+'21'!G22+'22'!G22+'23'!G22+'24'!G22+'25'!G22+'26'!G22+'27'!G22+'28'!G22+'29'!G22+'30'!G22+'31'!G22+'32'!G22+'33'!G22+'34'!G22+'35'!G22+'36'!G22+'37'!G22+'38'!G22+'39'!G22+'40'!G22+'41'!G22+'42'!G22+'43'!G22+'44'!G22+'45'!G22+'46'!G22+'47'!G22+'48'!G22+'49'!G22+'50'!G22</f>
        <v>0</v>
      </c>
      <c r="H49" s="595">
        <f>'1'!H22+'2'!H22+'3'!H22+'4'!H22+'5'!H22+'6'!H22+'7'!H22+'8'!H22+'9'!H22+'10'!H22+'11'!H22+'12'!H22+'13'!H22+'14'!H22+'15'!H22+'16'!H22+'17'!H22+'18'!H22+'19'!H22+'20'!H22+'21'!H22+'22'!H22+'23'!H22+'24'!H22+'25'!H22+'26'!H22+'27'!H22+'28'!H22+'29'!H22+'30'!H22+'31'!H22+'32'!H22+'33'!H22+'34'!H22+'35'!H22+'36'!H22+'37'!H22+'38'!H22+'39'!H22+'40'!H22+'41'!H22+'42'!H22+'43'!H22+'44'!H22+'45'!H22+'46'!H22+'47'!H22+'48'!H22+'49'!H22+'50'!H22</f>
        <v>0</v>
      </c>
      <c r="I49" s="595">
        <f>'1'!I22+'2'!I22+'3'!I22+'4'!I22+'5'!I22+'6'!I22+'7'!I22+'8'!I22+'9'!I22+'10'!I22+'11'!I22+'12'!I22+'13'!I22+'14'!I22+'15'!I22+'16'!I22+'17'!I22+'18'!I22+'19'!I22+'20'!I22+'21'!I22+'22'!I22+'23'!I22+'24'!I22+'25'!I22+'26'!I22+'27'!I22+'28'!I22+'29'!I22+'30'!I22+'31'!I22+'32'!I22+'33'!I22+'34'!I22+'35'!I22+'36'!I22+'37'!I22+'38'!I22+'39'!I22+'40'!I22+'41'!I22+'42'!I22+'43'!I22+'44'!I22+'45'!I22+'46'!I22+'47'!I22+'48'!I22+'49'!I22+'50'!I22</f>
        <v>0</v>
      </c>
      <c r="J49" s="216"/>
      <c r="K49" s="26"/>
    </row>
    <row r="50" spans="2:11" x14ac:dyDescent="0.2">
      <c r="B50" s="22"/>
      <c r="C50" s="50"/>
      <c r="D50" s="132" t="s">
        <v>11</v>
      </c>
      <c r="E50" s="53"/>
      <c r="F50" s="595">
        <f>'1'!F23+'2'!F23+'3'!F23+'4'!F23+'5'!F23+'6'!F23+'7'!F23+'8'!F23+'9'!F23+'10'!F23+'11'!F23+'12'!F23+'13'!F23+'14'!F23+'15'!F23+'16'!F23+'17'!F23+'18'!F23+'19'!F23+'20'!F23+'21'!F23+'22'!F23+'23'!F23+'24'!F23+'25'!F23+'26'!F23+'27'!F23+'28'!F23+'29'!F23+'30'!F23+'31'!F23+'32'!F23+'33'!F23+'34'!F23+'35'!F23+'36'!F23+'37'!F23+'38'!F23+'39'!F23+'40'!F23+'41'!F23+'42'!F23+'43'!F23+'44'!F23+'45'!F23+'46'!F23+'47'!F23+'48'!F23+'49'!F23+'50'!F23</f>
        <v>0</v>
      </c>
      <c r="G50" s="595">
        <f>'1'!G23+'2'!G23+'3'!G23+'4'!G23+'5'!G23+'6'!G23+'7'!G23+'8'!G23+'9'!G23+'10'!G23+'11'!G23+'12'!G23+'13'!G23+'14'!G23+'15'!G23+'16'!G23+'17'!G23+'18'!G23+'19'!G23+'20'!G23+'21'!G23+'22'!G23+'23'!G23+'24'!G23+'25'!G23+'26'!G23+'27'!G23+'28'!G23+'29'!G23+'30'!G23+'31'!G23+'32'!G23+'33'!G23+'34'!G23+'35'!G23+'36'!G23+'37'!G23+'38'!G23+'39'!G23+'40'!G23+'41'!G23+'42'!G23+'43'!G23+'44'!G23+'45'!G23+'46'!G23+'47'!G23+'48'!G23+'49'!G23+'50'!G23</f>
        <v>0</v>
      </c>
      <c r="H50" s="595">
        <f>'1'!H23+'2'!H23+'3'!H23+'4'!H23+'5'!H23+'6'!H23+'7'!H23+'8'!H23+'9'!H23+'10'!H23+'11'!H23+'12'!H23+'13'!H23+'14'!H23+'15'!H23+'16'!H23+'17'!H23+'18'!H23+'19'!H23+'20'!H23+'21'!H23+'22'!H23+'23'!H23+'24'!H23+'25'!H23+'26'!H23+'27'!H23+'28'!H23+'29'!H23+'30'!H23+'31'!H23+'32'!H23+'33'!H23+'34'!H23+'35'!H23+'36'!H23+'37'!H23+'38'!H23+'39'!H23+'40'!H23+'41'!H23+'42'!H23+'43'!H23+'44'!H23+'45'!H23+'46'!H23+'47'!H23+'48'!H23+'49'!H23+'50'!H23</f>
        <v>0</v>
      </c>
      <c r="I50" s="595">
        <f>'1'!I23+'2'!I23+'3'!I23+'4'!I23+'5'!I23+'6'!I23+'7'!I23+'8'!I23+'9'!I23+'10'!I23+'11'!I23+'12'!I23+'13'!I23+'14'!I23+'15'!I23+'16'!I23+'17'!I23+'18'!I23+'19'!I23+'20'!I23+'21'!I23+'22'!I23+'23'!I23+'24'!I23+'25'!I23+'26'!I23+'27'!I23+'28'!I23+'29'!I23+'30'!I23+'31'!I23+'32'!I23+'33'!I23+'34'!I23+'35'!I23+'36'!I23+'37'!I23+'38'!I23+'39'!I23+'40'!I23+'41'!I23+'42'!I23+'43'!I23+'44'!I23+'45'!I23+'46'!I23+'47'!I23+'48'!I23+'49'!I23+'50'!I23</f>
        <v>0</v>
      </c>
      <c r="J50" s="216"/>
      <c r="K50" s="26"/>
    </row>
    <row r="51" spans="2:11" x14ac:dyDescent="0.2">
      <c r="B51" s="22"/>
      <c r="C51" s="50"/>
      <c r="D51" s="132" t="s">
        <v>97</v>
      </c>
      <c r="E51" s="53"/>
      <c r="F51" s="595">
        <f>'1'!F24+'2'!F24+'3'!F24+'4'!F24+'5'!F24+'6'!F24+'7'!F24+'8'!F24+'9'!F24+'10'!F24+'11'!F24+'12'!F24+'13'!F24+'14'!F24+'15'!F24+'16'!F24+'17'!F24+'18'!F24+'19'!F24+'20'!F24+'21'!F24+'22'!F24+'23'!F24+'24'!F24+'25'!F24+'26'!F24+'27'!F24+'28'!F24+'29'!F24+'30'!F24+'31'!F24+'32'!F24+'33'!F24+'34'!F24+'35'!F24+'36'!F24+'37'!F24+'38'!F24+'39'!F24+'40'!F24+'41'!F24+'42'!F24+'43'!F24+'44'!F24+'45'!F24+'46'!F24+'47'!F24+'48'!F24+'49'!F24+'50'!F24</f>
        <v>0</v>
      </c>
      <c r="G51" s="595">
        <f>'1'!G24+'2'!G24+'3'!G24+'4'!G24+'5'!G24+'6'!G24+'7'!G24+'8'!G24+'9'!G24+'10'!G24+'11'!G24+'12'!G24+'13'!G24+'14'!G24+'15'!G24+'16'!G24+'17'!G24+'18'!G24+'19'!G24+'20'!G24+'21'!G24+'22'!G24+'23'!G24+'24'!G24+'25'!G24+'26'!G24+'27'!G24+'28'!G24+'29'!G24+'30'!G24+'31'!G24+'32'!G24+'33'!G24+'34'!G24+'35'!G24+'36'!G24+'37'!G24+'38'!G24+'39'!G24+'40'!G24+'41'!G24+'42'!G24+'43'!G24+'44'!G24+'45'!G24+'46'!G24+'47'!G24+'48'!G24+'49'!G24+'50'!G24</f>
        <v>0</v>
      </c>
      <c r="H51" s="595">
        <f>'1'!H24+'2'!H24+'3'!H24+'4'!H24+'5'!H24+'6'!H24+'7'!H24+'8'!H24+'9'!H24+'10'!H24+'11'!H24+'12'!H24+'13'!H24+'14'!H24+'15'!H24+'16'!H24+'17'!H24+'18'!H24+'19'!H24+'20'!H24+'21'!H24+'22'!H24+'23'!H24+'24'!H24+'25'!H24+'26'!H24+'27'!H24+'28'!H24+'29'!H24+'30'!H24+'31'!H24+'32'!H24+'33'!H24+'34'!H24+'35'!H24+'36'!H24+'37'!H24+'38'!H24+'39'!H24+'40'!H24+'41'!H24+'42'!H24+'43'!H24+'44'!H24+'45'!H24+'46'!H24+'47'!H24+'48'!H24+'49'!H24+'50'!H24</f>
        <v>0</v>
      </c>
      <c r="I51" s="595">
        <f>'1'!I24+'2'!I24+'3'!I24+'4'!I24+'5'!I24+'6'!I24+'7'!I24+'8'!I24+'9'!I24+'10'!I24+'11'!I24+'12'!I24+'13'!I24+'14'!I24+'15'!I24+'16'!I24+'17'!I24+'18'!I24+'19'!I24+'20'!I24+'21'!I24+'22'!I24+'23'!I24+'24'!I24+'25'!I24+'26'!I24+'27'!I24+'28'!I24+'29'!I24+'30'!I24+'31'!I24+'32'!I24+'33'!I24+'34'!I24+'35'!I24+'36'!I24+'37'!I24+'38'!I24+'39'!I24+'40'!I24+'41'!I24+'42'!I24+'43'!I24+'44'!I24+'45'!I24+'46'!I24+'47'!I24+'48'!I24+'49'!I24+'50'!I24</f>
        <v>0</v>
      </c>
      <c r="J51" s="216"/>
      <c r="K51" s="26"/>
    </row>
    <row r="52" spans="2:11" x14ac:dyDescent="0.2">
      <c r="B52" s="22"/>
      <c r="C52" s="50"/>
      <c r="D52" s="132" t="s">
        <v>13</v>
      </c>
      <c r="E52" s="53"/>
      <c r="F52" s="595">
        <f>'1'!F25+'2'!F25+'3'!F25+'4'!F25+'5'!F25+'6'!F25+'7'!F25+'8'!F25+'9'!F25+'10'!F25+'11'!F25+'12'!F25+'13'!F25+'14'!F25+'15'!F25+'16'!F25+'17'!F25+'18'!F25+'19'!F25+'20'!F25+'21'!F25+'22'!F25+'23'!F25+'24'!F25+'25'!F25+'26'!F25+'27'!F25+'28'!F25+'29'!F25+'30'!F25+'31'!F25+'32'!F25+'33'!F25+'34'!F25+'35'!F25+'36'!F25+'37'!F25+'38'!F25+'39'!F25+'40'!F25+'41'!F25+'42'!F25+'43'!F25+'44'!F25+'45'!F25+'46'!F25+'47'!F25+'48'!F25+'49'!F25+'50'!F25</f>
        <v>0</v>
      </c>
      <c r="G52" s="595">
        <f>'1'!G25+'2'!G25+'3'!G25+'4'!G25+'5'!G25+'6'!G25+'7'!G25+'8'!G25+'9'!G25+'10'!G25+'11'!G25+'12'!G25+'13'!G25+'14'!G25+'15'!G25+'16'!G25+'17'!G25+'18'!G25+'19'!G25+'20'!G25+'21'!G25+'22'!G25+'23'!G25+'24'!G25+'25'!G25+'26'!G25+'27'!G25+'28'!G25+'29'!G25+'30'!G25+'31'!G25+'32'!G25+'33'!G25+'34'!G25+'35'!G25+'36'!G25+'37'!G25+'38'!G25+'39'!G25+'40'!G25+'41'!G25+'42'!G25+'43'!G25+'44'!G25+'45'!G25+'46'!G25+'47'!G25+'48'!G25+'49'!G25+'50'!G25</f>
        <v>0</v>
      </c>
      <c r="H52" s="595">
        <f>'1'!H25+'2'!H25+'3'!H25+'4'!H25+'5'!H25+'6'!H25+'7'!H25+'8'!H25+'9'!H25+'10'!H25+'11'!H25+'12'!H25+'13'!H25+'14'!H25+'15'!H25+'16'!H25+'17'!H25+'18'!H25+'19'!H25+'20'!H25+'21'!H25+'22'!H25+'23'!H25+'24'!H25+'25'!H25+'26'!H25+'27'!H25+'28'!H25+'29'!H25+'30'!H25+'31'!H25+'32'!H25+'33'!H25+'34'!H25+'35'!H25+'36'!H25+'37'!H25+'38'!H25+'39'!H25+'40'!H25+'41'!H25+'42'!H25+'43'!H25+'44'!H25+'45'!H25+'46'!H25+'47'!H25+'48'!H25+'49'!H25+'50'!H25</f>
        <v>0</v>
      </c>
      <c r="I52" s="595">
        <f>'1'!I25+'2'!I25+'3'!I25+'4'!I25+'5'!I25+'6'!I25+'7'!I25+'8'!I25+'9'!I25+'10'!I25+'11'!I25+'12'!I25+'13'!I25+'14'!I25+'15'!I25+'16'!I25+'17'!I25+'18'!I25+'19'!I25+'20'!I25+'21'!I25+'22'!I25+'23'!I25+'24'!I25+'25'!I25+'26'!I25+'27'!I25+'28'!I25+'29'!I25+'30'!I25+'31'!I25+'32'!I25+'33'!I25+'34'!I25+'35'!I25+'36'!I25+'37'!I25+'38'!I25+'39'!I25+'40'!I25+'41'!I25+'42'!I25+'43'!I25+'44'!I25+'45'!I25+'46'!I25+'47'!I25+'48'!I25+'49'!I25+'50'!I25</f>
        <v>0</v>
      </c>
      <c r="J52" s="216"/>
      <c r="K52" s="26"/>
    </row>
    <row r="53" spans="2:11" x14ac:dyDescent="0.2">
      <c r="B53" s="22"/>
      <c r="C53" s="50"/>
      <c r="D53" s="132" t="s">
        <v>14</v>
      </c>
      <c r="E53" s="53"/>
      <c r="F53" s="595">
        <f>'1'!F26+'2'!F26+'3'!F26+'4'!F26+'5'!F26+'6'!F26+'7'!F26+'8'!F26+'9'!F26+'10'!F26+'11'!F26+'12'!F26+'13'!F26+'14'!F26+'15'!F26+'16'!F26+'17'!F26+'18'!F26+'19'!F26+'20'!F26+'21'!F26+'22'!F26+'23'!F26+'24'!F26+'25'!F26+'26'!F26+'27'!F26+'28'!F26+'29'!F26+'30'!F26+'31'!F26+'32'!F26+'33'!F26+'34'!F26+'35'!F26+'36'!F26+'37'!F26+'38'!F26+'39'!F26+'40'!F26+'41'!F26+'42'!F26+'43'!F26+'44'!F26+'45'!F26+'46'!F26+'47'!F26+'48'!F26+'49'!F26+'50'!F26</f>
        <v>0</v>
      </c>
      <c r="G53" s="595">
        <f>'1'!G26+'2'!G26+'3'!G26+'4'!G26+'5'!G26+'6'!G26+'7'!G26+'8'!G26+'9'!G26+'10'!G26+'11'!G26+'12'!G26+'13'!G26+'14'!G26+'15'!G26+'16'!G26+'17'!G26+'18'!G26+'19'!G26+'20'!G26+'21'!G26+'22'!G26+'23'!G26+'24'!G26+'25'!G26+'26'!G26+'27'!G26+'28'!G26+'29'!G26+'30'!G26+'31'!G26+'32'!G26+'33'!G26+'34'!G26+'35'!G26+'36'!G26+'37'!G26+'38'!G26+'39'!G26+'40'!G26+'41'!G26+'42'!G26+'43'!G26+'44'!G26+'45'!G26+'46'!G26+'47'!G26+'48'!G26+'49'!G26+'50'!G26</f>
        <v>0</v>
      </c>
      <c r="H53" s="595">
        <f>'1'!H26+'2'!H26+'3'!H26+'4'!H26+'5'!H26+'6'!H26+'7'!H26+'8'!H26+'9'!H26+'10'!H26+'11'!H26+'12'!H26+'13'!H26+'14'!H26+'15'!H26+'16'!H26+'17'!H26+'18'!H26+'19'!H26+'20'!H26+'21'!H26+'22'!H26+'23'!H26+'24'!H26+'25'!H26+'26'!H26+'27'!H26+'28'!H26+'29'!H26+'30'!H26+'31'!H26+'32'!H26+'33'!H26+'34'!H26+'35'!H26+'36'!H26+'37'!H26+'38'!H26+'39'!H26+'40'!H26+'41'!H26+'42'!H26+'43'!H26+'44'!H26+'45'!H26+'46'!H26+'47'!H26+'48'!H26+'49'!H26+'50'!H26</f>
        <v>0</v>
      </c>
      <c r="I53" s="595">
        <f>'1'!I26+'2'!I26+'3'!I26+'4'!I26+'5'!I26+'6'!I26+'7'!I26+'8'!I26+'9'!I26+'10'!I26+'11'!I26+'12'!I26+'13'!I26+'14'!I26+'15'!I26+'16'!I26+'17'!I26+'18'!I26+'19'!I26+'20'!I26+'21'!I26+'22'!I26+'23'!I26+'24'!I26+'25'!I26+'26'!I26+'27'!I26+'28'!I26+'29'!I26+'30'!I26+'31'!I26+'32'!I26+'33'!I26+'34'!I26+'35'!I26+'36'!I26+'37'!I26+'38'!I26+'39'!I26+'40'!I26+'41'!I26+'42'!I26+'43'!I26+'44'!I26+'45'!I26+'46'!I26+'47'!I26+'48'!I26+'49'!I26+'50'!I26</f>
        <v>0</v>
      </c>
      <c r="J53" s="216"/>
      <c r="K53" s="26"/>
    </row>
    <row r="54" spans="2:11" x14ac:dyDescent="0.2">
      <c r="B54" s="22"/>
      <c r="C54" s="50"/>
      <c r="D54" s="132" t="s">
        <v>15</v>
      </c>
      <c r="E54" s="53"/>
      <c r="F54" s="595">
        <f>'1'!F27+'2'!F27+'3'!F27+'4'!F27+'5'!F27+'6'!F27+'7'!F27+'8'!F27+'9'!F27+'10'!F27+'11'!F27+'12'!F27+'13'!F27+'14'!F27+'15'!F27+'16'!F27+'17'!F27+'18'!F27+'19'!F27+'20'!F27+'21'!F27+'22'!F27+'23'!F27+'24'!F27+'25'!F27+'26'!F27+'27'!F27+'28'!F27+'29'!F27+'30'!F27+'31'!F27+'32'!F27+'33'!F27+'34'!F27+'35'!F27+'36'!F27+'37'!F27+'38'!F27+'39'!F27+'40'!F27+'41'!F27+'42'!F27+'43'!F27+'44'!F27+'45'!F27+'46'!F27+'47'!F27+'48'!F27+'49'!F27+'50'!F27</f>
        <v>0</v>
      </c>
      <c r="G54" s="595">
        <f>'1'!G27+'2'!G27+'3'!G27+'4'!G27+'5'!G27+'6'!G27+'7'!G27+'8'!G27+'9'!G27+'10'!G27+'11'!G27+'12'!G27+'13'!G27+'14'!G27+'15'!G27+'16'!G27+'17'!G27+'18'!G27+'19'!G27+'20'!G27+'21'!G27+'22'!G27+'23'!G27+'24'!G27+'25'!G27+'26'!G27+'27'!G27+'28'!G27+'29'!G27+'30'!G27+'31'!G27+'32'!G27+'33'!G27+'34'!G27+'35'!G27+'36'!G27+'37'!G27+'38'!G27+'39'!G27+'40'!G27+'41'!G27+'42'!G27+'43'!G27+'44'!G27+'45'!G27+'46'!G27+'47'!G27+'48'!G27+'49'!G27+'50'!G27</f>
        <v>0</v>
      </c>
      <c r="H54" s="595">
        <f>'1'!H27+'2'!H27+'3'!H27+'4'!H27+'5'!H27+'6'!H27+'7'!H27+'8'!H27+'9'!H27+'10'!H27+'11'!H27+'12'!H27+'13'!H27+'14'!H27+'15'!H27+'16'!H27+'17'!H27+'18'!H27+'19'!H27+'20'!H27+'21'!H27+'22'!H27+'23'!H27+'24'!H27+'25'!H27+'26'!H27+'27'!H27+'28'!H27+'29'!H27+'30'!H27+'31'!H27+'32'!H27+'33'!H27+'34'!H27+'35'!H27+'36'!H27+'37'!H27+'38'!H27+'39'!H27+'40'!H27+'41'!H27+'42'!H27+'43'!H27+'44'!H27+'45'!H27+'46'!H27+'47'!H27+'48'!H27+'49'!H27+'50'!H27</f>
        <v>0</v>
      </c>
      <c r="I54" s="595">
        <f>'1'!I27+'2'!I27+'3'!I27+'4'!I27+'5'!I27+'6'!I27+'7'!I27+'8'!I27+'9'!I27+'10'!I27+'11'!I27+'12'!I27+'13'!I27+'14'!I27+'15'!I27+'16'!I27+'17'!I27+'18'!I27+'19'!I27+'20'!I27+'21'!I27+'22'!I27+'23'!I27+'24'!I27+'25'!I27+'26'!I27+'27'!I27+'28'!I27+'29'!I27+'30'!I27+'31'!I27+'32'!I27+'33'!I27+'34'!I27+'35'!I27+'36'!I27+'37'!I27+'38'!I27+'39'!I27+'40'!I27+'41'!I27+'42'!I27+'43'!I27+'44'!I27+'45'!I27+'46'!I27+'47'!I27+'48'!I27+'49'!I27+'50'!I27</f>
        <v>0</v>
      </c>
      <c r="J54" s="216"/>
      <c r="K54" s="26"/>
    </row>
    <row r="55" spans="2:11" x14ac:dyDescent="0.2">
      <c r="B55" s="22"/>
      <c r="C55" s="50"/>
      <c r="D55" s="132" t="s">
        <v>16</v>
      </c>
      <c r="E55" s="53"/>
      <c r="F55" s="595">
        <f>'1'!F28+'2'!F28+'3'!F28+'4'!F28+'5'!F28+'6'!F28+'7'!F28+'8'!F28+'9'!F28+'10'!F28+'11'!F28+'12'!F28+'13'!F28+'14'!F28+'15'!F28+'16'!F28+'17'!F28+'18'!F28+'19'!F28+'20'!F28+'21'!F28+'22'!F28+'23'!F28+'24'!F28+'25'!F28+'26'!F28+'27'!F28+'28'!F28+'29'!F28+'30'!F28+'31'!F28+'32'!F28+'33'!F28+'34'!F28+'35'!F28+'36'!F28+'37'!F28+'38'!F28+'39'!F28+'40'!F28+'41'!F28+'42'!F28+'43'!F28+'44'!F28+'45'!F28+'46'!F28+'47'!F28+'48'!F28+'49'!F28+'50'!F28</f>
        <v>0</v>
      </c>
      <c r="G55" s="595">
        <f>'1'!G28+'2'!G28+'3'!G28+'4'!G28+'5'!G28+'6'!G28+'7'!G28+'8'!G28+'9'!G28+'10'!G28+'11'!G28+'12'!G28+'13'!G28+'14'!G28+'15'!G28+'16'!G28+'17'!G28+'18'!G28+'19'!G28+'20'!G28+'21'!G28+'22'!G28+'23'!G28+'24'!G28+'25'!G28+'26'!G28+'27'!G28+'28'!G28+'29'!G28+'30'!G28+'31'!G28+'32'!G28+'33'!G28+'34'!G28+'35'!G28+'36'!G28+'37'!G28+'38'!G28+'39'!G28+'40'!G28+'41'!G28+'42'!G28+'43'!G28+'44'!G28+'45'!G28+'46'!G28+'47'!G28+'48'!G28+'49'!G28+'50'!G28</f>
        <v>0</v>
      </c>
      <c r="H55" s="595">
        <f>'1'!H28+'2'!H28+'3'!H28+'4'!H28+'5'!H28+'6'!H28+'7'!H28+'8'!H28+'9'!H28+'10'!H28+'11'!H28+'12'!H28+'13'!H28+'14'!H28+'15'!H28+'16'!H28+'17'!H28+'18'!H28+'19'!H28+'20'!H28+'21'!H28+'22'!H28+'23'!H28+'24'!H28+'25'!H28+'26'!H28+'27'!H28+'28'!H28+'29'!H28+'30'!H28+'31'!H28+'32'!H28+'33'!H28+'34'!H28+'35'!H28+'36'!H28+'37'!H28+'38'!H28+'39'!H28+'40'!H28+'41'!H28+'42'!H28+'43'!H28+'44'!H28+'45'!H28+'46'!H28+'47'!H28+'48'!H28+'49'!H28+'50'!H28</f>
        <v>0</v>
      </c>
      <c r="I55" s="595">
        <f>'1'!I28+'2'!I28+'3'!I28+'4'!I28+'5'!I28+'6'!I28+'7'!I28+'8'!I28+'9'!I28+'10'!I28+'11'!I28+'12'!I28+'13'!I28+'14'!I28+'15'!I28+'16'!I28+'17'!I28+'18'!I28+'19'!I28+'20'!I28+'21'!I28+'22'!I28+'23'!I28+'24'!I28+'25'!I28+'26'!I28+'27'!I28+'28'!I28+'29'!I28+'30'!I28+'31'!I28+'32'!I28+'33'!I28+'34'!I28+'35'!I28+'36'!I28+'37'!I28+'38'!I28+'39'!I28+'40'!I28+'41'!I28+'42'!I28+'43'!I28+'44'!I28+'45'!I28+'46'!I28+'47'!I28+'48'!I28+'49'!I28+'50'!I28</f>
        <v>0</v>
      </c>
      <c r="J55" s="216"/>
      <c r="K55" s="26"/>
    </row>
    <row r="56" spans="2:11" x14ac:dyDescent="0.2">
      <c r="B56" s="22"/>
      <c r="C56" s="50"/>
      <c r="D56" s="132" t="s">
        <v>17</v>
      </c>
      <c r="E56" s="53"/>
      <c r="F56" s="595">
        <f>'1'!F29+'2'!F29+'3'!F29+'4'!F29+'5'!F29+'6'!F29+'7'!F29+'8'!F29+'9'!F29+'10'!F29+'11'!F29+'12'!F29+'13'!F29+'14'!F29+'15'!F29+'16'!F29+'17'!F29+'18'!F29+'19'!F29+'20'!F29+'21'!F29+'22'!F29+'23'!F29+'24'!F29+'25'!F29+'26'!F29+'27'!F29+'28'!F29+'29'!F29+'30'!F29+'31'!F29+'32'!F29+'33'!F29+'34'!F29+'35'!F29+'36'!F29+'37'!F29+'38'!F29+'39'!F29+'40'!F29+'41'!F29+'42'!F29+'43'!F29+'44'!F29+'45'!F29+'46'!F29+'47'!F29+'48'!F29+'49'!F29+'50'!F29</f>
        <v>0</v>
      </c>
      <c r="G56" s="595">
        <f>'1'!G29+'2'!G29+'3'!G29+'4'!G29+'5'!G29+'6'!G29+'7'!G29+'8'!G29+'9'!G29+'10'!G29+'11'!G29+'12'!G29+'13'!G29+'14'!G29+'15'!G29+'16'!G29+'17'!G29+'18'!G29+'19'!G29+'20'!G29+'21'!G29+'22'!G29+'23'!G29+'24'!G29+'25'!G29+'26'!G29+'27'!G29+'28'!G29+'29'!G29+'30'!G29+'31'!G29+'32'!G29+'33'!G29+'34'!G29+'35'!G29+'36'!G29+'37'!G29+'38'!G29+'39'!G29+'40'!G29+'41'!G29+'42'!G29+'43'!G29+'44'!G29+'45'!G29+'46'!G29+'47'!G29+'48'!G29+'49'!G29+'50'!G29</f>
        <v>0</v>
      </c>
      <c r="H56" s="595">
        <f>'1'!H29+'2'!H29+'3'!H29+'4'!H29+'5'!H29+'6'!H29+'7'!H29+'8'!H29+'9'!H29+'10'!H29+'11'!H29+'12'!H29+'13'!H29+'14'!H29+'15'!H29+'16'!H29+'17'!H29+'18'!H29+'19'!H29+'20'!H29+'21'!H29+'22'!H29+'23'!H29+'24'!H29+'25'!H29+'26'!H29+'27'!H29+'28'!H29+'29'!H29+'30'!H29+'31'!H29+'32'!H29+'33'!H29+'34'!H29+'35'!H29+'36'!H29+'37'!H29+'38'!H29+'39'!H29+'40'!H29+'41'!H29+'42'!H29+'43'!H29+'44'!H29+'45'!H29+'46'!H29+'47'!H29+'48'!H29+'49'!H29+'50'!H29</f>
        <v>0</v>
      </c>
      <c r="I56" s="595">
        <f>'1'!I29+'2'!I29+'3'!I29+'4'!I29+'5'!I29+'6'!I29+'7'!I29+'8'!I29+'9'!I29+'10'!I29+'11'!I29+'12'!I29+'13'!I29+'14'!I29+'15'!I29+'16'!I29+'17'!I29+'18'!I29+'19'!I29+'20'!I29+'21'!I29+'22'!I29+'23'!I29+'24'!I29+'25'!I29+'26'!I29+'27'!I29+'28'!I29+'29'!I29+'30'!I29+'31'!I29+'32'!I29+'33'!I29+'34'!I29+'35'!I29+'36'!I29+'37'!I29+'38'!I29+'39'!I29+'40'!I29+'41'!I29+'42'!I29+'43'!I29+'44'!I29+'45'!I29+'46'!I29+'47'!I29+'48'!I29+'49'!I29+'50'!I29</f>
        <v>0</v>
      </c>
      <c r="J56" s="216"/>
      <c r="K56" s="26"/>
    </row>
    <row r="57" spans="2:11" x14ac:dyDescent="0.2">
      <c r="B57" s="22"/>
      <c r="C57" s="50"/>
      <c r="D57" s="132" t="s">
        <v>18</v>
      </c>
      <c r="E57" s="53"/>
      <c r="F57" s="595">
        <f>'1'!F30+'2'!F30+'3'!F30+'4'!F30+'5'!F30+'6'!F30+'7'!F30+'8'!F30+'9'!F30+'10'!F30+'11'!F30+'12'!F30+'13'!F30+'14'!F30+'15'!F30+'16'!F30+'17'!F30+'18'!F30+'19'!F30+'20'!F30+'21'!F30+'22'!F30+'23'!F30+'24'!F30+'25'!F30+'26'!F30+'27'!F30+'28'!F30+'29'!F30+'30'!F30+'31'!F30+'32'!F30+'33'!F30+'34'!F30+'35'!F30+'36'!F30+'37'!F30+'38'!F30+'39'!F30+'40'!F30+'41'!F30+'42'!F30+'43'!F30+'44'!F30+'45'!F30+'46'!F30+'47'!F30+'48'!F30+'49'!F30+'50'!F30</f>
        <v>0</v>
      </c>
      <c r="G57" s="595">
        <f>'1'!G30+'2'!G30+'3'!G30+'4'!G30+'5'!G30+'6'!G30+'7'!G30+'8'!G30+'9'!G30+'10'!G30+'11'!G30+'12'!G30+'13'!G30+'14'!G30+'15'!G30+'16'!G30+'17'!G30+'18'!G30+'19'!G30+'20'!G30+'21'!G30+'22'!G30+'23'!G30+'24'!G30+'25'!G30+'26'!G30+'27'!G30+'28'!G30+'29'!G30+'30'!G30+'31'!G30+'32'!G30+'33'!G30+'34'!G30+'35'!G30+'36'!G30+'37'!G30+'38'!G30+'39'!G30+'40'!G30+'41'!G30+'42'!G30+'43'!G30+'44'!G30+'45'!G30+'46'!G30+'47'!G30+'48'!G30+'49'!G30+'50'!G30</f>
        <v>0</v>
      </c>
      <c r="H57" s="595">
        <f>'1'!H30+'2'!H30+'3'!H30+'4'!H30+'5'!H30+'6'!H30+'7'!H30+'8'!H30+'9'!H30+'10'!H30+'11'!H30+'12'!H30+'13'!H30+'14'!H30+'15'!H30+'16'!H30+'17'!H30+'18'!H30+'19'!H30+'20'!H30+'21'!H30+'22'!H30+'23'!H30+'24'!H30+'25'!H30+'26'!H30+'27'!H30+'28'!H30+'29'!H30+'30'!H30+'31'!H30+'32'!H30+'33'!H30+'34'!H30+'35'!H30+'36'!H30+'37'!H30+'38'!H30+'39'!H30+'40'!H30+'41'!H30+'42'!H30+'43'!H30+'44'!H30+'45'!H30+'46'!H30+'47'!H30+'48'!H30+'49'!H30+'50'!H30</f>
        <v>0</v>
      </c>
      <c r="I57" s="595">
        <f>'1'!I30+'2'!I30+'3'!I30+'4'!I30+'5'!I30+'6'!I30+'7'!I30+'8'!I30+'9'!I30+'10'!I30+'11'!I30+'12'!I30+'13'!I30+'14'!I30+'15'!I30+'16'!I30+'17'!I30+'18'!I30+'19'!I30+'20'!I30+'21'!I30+'22'!I30+'23'!I30+'24'!I30+'25'!I30+'26'!I30+'27'!I30+'28'!I30+'29'!I30+'30'!I30+'31'!I30+'32'!I30+'33'!I30+'34'!I30+'35'!I30+'36'!I30+'37'!I30+'38'!I30+'39'!I30+'40'!I30+'41'!I30+'42'!I30+'43'!I30+'44'!I30+'45'!I30+'46'!I30+'47'!I30+'48'!I30+'49'!I30+'50'!I30</f>
        <v>0</v>
      </c>
      <c r="J57" s="216"/>
      <c r="K57" s="26"/>
    </row>
    <row r="58" spans="2:11" x14ac:dyDescent="0.2">
      <c r="B58" s="22"/>
      <c r="C58" s="50"/>
      <c r="D58" s="132" t="s">
        <v>19</v>
      </c>
      <c r="E58" s="53"/>
      <c r="F58" s="595">
        <f>'1'!F31+'2'!F31+'3'!F31+'4'!F31+'5'!F31+'6'!F31+'7'!F31+'8'!F31+'9'!F31+'10'!F31+'11'!F31+'12'!F31+'13'!F31+'14'!F31+'15'!F31+'16'!F31+'17'!F31+'18'!F31+'19'!F31+'20'!F31+'21'!F31+'22'!F31+'23'!F31+'24'!F31+'25'!F31+'26'!F31+'27'!F31+'28'!F31+'29'!F31+'30'!F31+'31'!F31+'32'!F31+'33'!F31+'34'!F31+'35'!F31+'36'!F31+'37'!F31+'38'!F31+'39'!F31+'40'!F31+'41'!F31+'42'!F31+'43'!F31+'44'!F31+'45'!F31+'46'!F31+'47'!F31+'48'!F31+'49'!F31+'50'!F31</f>
        <v>0</v>
      </c>
      <c r="G58" s="595">
        <f>'1'!G31+'2'!G31+'3'!G31+'4'!G31+'5'!G31+'6'!G31+'7'!G31+'8'!G31+'9'!G31+'10'!G31+'11'!G31+'12'!G31+'13'!G31+'14'!G31+'15'!G31+'16'!G31+'17'!G31+'18'!G31+'19'!G31+'20'!G31+'21'!G31+'22'!G31+'23'!G31+'24'!G31+'25'!G31+'26'!G31+'27'!G31+'28'!G31+'29'!G31+'30'!G31+'31'!G31+'32'!G31+'33'!G31+'34'!G31+'35'!G31+'36'!G31+'37'!G31+'38'!G31+'39'!G31+'40'!G31+'41'!G31+'42'!G31+'43'!G31+'44'!G31+'45'!G31+'46'!G31+'47'!G31+'48'!G31+'49'!G31+'50'!G31</f>
        <v>0</v>
      </c>
      <c r="H58" s="595">
        <f>'1'!H31+'2'!H31+'3'!H31+'4'!H31+'5'!H31+'6'!H31+'7'!H31+'8'!H31+'9'!H31+'10'!H31+'11'!H31+'12'!H31+'13'!H31+'14'!H31+'15'!H31+'16'!H31+'17'!H31+'18'!H31+'19'!H31+'20'!H31+'21'!H31+'22'!H31+'23'!H31+'24'!H31+'25'!H31+'26'!H31+'27'!H31+'28'!H31+'29'!H31+'30'!H31+'31'!H31+'32'!H31+'33'!H31+'34'!H31+'35'!H31+'36'!H31+'37'!H31+'38'!H31+'39'!H31+'40'!H31+'41'!H31+'42'!H31+'43'!H31+'44'!H31+'45'!H31+'46'!H31+'47'!H31+'48'!H31+'49'!H31+'50'!H31</f>
        <v>0</v>
      </c>
      <c r="I58" s="595">
        <f>'1'!I31+'2'!I31+'3'!I31+'4'!I31+'5'!I31+'6'!I31+'7'!I31+'8'!I31+'9'!I31+'10'!I31+'11'!I31+'12'!I31+'13'!I31+'14'!I31+'15'!I31+'16'!I31+'17'!I31+'18'!I31+'19'!I31+'20'!I31+'21'!I31+'22'!I31+'23'!I31+'24'!I31+'25'!I31+'26'!I31+'27'!I31+'28'!I31+'29'!I31+'30'!I31+'31'!I31+'32'!I31+'33'!I31+'34'!I31+'35'!I31+'36'!I31+'37'!I31+'38'!I31+'39'!I31+'40'!I31+'41'!I31+'42'!I31+'43'!I31+'44'!I31+'45'!I31+'46'!I31+'47'!I31+'48'!I31+'49'!I31+'50'!I31</f>
        <v>0</v>
      </c>
      <c r="J58" s="216"/>
      <c r="K58" s="26"/>
    </row>
    <row r="59" spans="2:11" x14ac:dyDescent="0.2">
      <c r="B59" s="22"/>
      <c r="C59" s="50"/>
      <c r="D59" s="132" t="s">
        <v>20</v>
      </c>
      <c r="E59" s="53"/>
      <c r="F59" s="595">
        <f>'1'!F32+'2'!F32+'3'!F32+'4'!F32+'5'!F32+'6'!F32+'7'!F32+'8'!F32+'9'!F32+'10'!F32+'11'!F32+'12'!F32+'13'!F32+'14'!F32+'15'!F32+'16'!F32+'17'!F32+'18'!F32+'19'!F32+'20'!F32+'21'!F32+'22'!F32+'23'!F32+'24'!F32+'25'!F32+'26'!F32+'27'!F32+'28'!F32+'29'!F32+'30'!F32+'31'!F32+'32'!F32+'33'!F32+'34'!F32+'35'!F32+'36'!F32+'37'!F32+'38'!F32+'39'!F32+'40'!F32+'41'!F32+'42'!F32+'43'!F32+'44'!F32+'45'!F32+'46'!F32+'47'!F32+'48'!F32+'49'!F32+'50'!F32</f>
        <v>0</v>
      </c>
      <c r="G59" s="595">
        <f>'1'!G32+'2'!G32+'3'!G32+'4'!G32+'5'!G32+'6'!G32+'7'!G32+'8'!G32+'9'!G32+'10'!G32+'11'!G32+'12'!G32+'13'!G32+'14'!G32+'15'!G32+'16'!G32+'17'!G32+'18'!G32+'19'!G32+'20'!G32+'21'!G32+'22'!G32+'23'!G32+'24'!G32+'25'!G32+'26'!G32+'27'!G32+'28'!G32+'29'!G32+'30'!G32+'31'!G32+'32'!G32+'33'!G32+'34'!G32+'35'!G32+'36'!G32+'37'!G32+'38'!G32+'39'!G32+'40'!G32+'41'!G32+'42'!G32+'43'!G32+'44'!G32+'45'!G32+'46'!G32+'47'!G32+'48'!G32+'49'!G32+'50'!G32</f>
        <v>0</v>
      </c>
      <c r="H59" s="595">
        <f>'1'!H32+'2'!H32+'3'!H32+'4'!H32+'5'!H32+'6'!H32+'7'!H32+'8'!H32+'9'!H32+'10'!H32+'11'!H32+'12'!H32+'13'!H32+'14'!H32+'15'!H32+'16'!H32+'17'!H32+'18'!H32+'19'!H32+'20'!H32+'21'!H32+'22'!H32+'23'!H32+'24'!H32+'25'!H32+'26'!H32+'27'!H32+'28'!H32+'29'!H32+'30'!H32+'31'!H32+'32'!H32+'33'!H32+'34'!H32+'35'!H32+'36'!H32+'37'!H32+'38'!H32+'39'!H32+'40'!H32+'41'!H32+'42'!H32+'43'!H32+'44'!H32+'45'!H32+'46'!H32+'47'!H32+'48'!H32+'49'!H32+'50'!H32</f>
        <v>0</v>
      </c>
      <c r="I59" s="595">
        <f>'1'!I32+'2'!I32+'3'!I32+'4'!I32+'5'!I32+'6'!I32+'7'!I32+'8'!I32+'9'!I32+'10'!I32+'11'!I32+'12'!I32+'13'!I32+'14'!I32+'15'!I32+'16'!I32+'17'!I32+'18'!I32+'19'!I32+'20'!I32+'21'!I32+'22'!I32+'23'!I32+'24'!I32+'25'!I32+'26'!I32+'27'!I32+'28'!I32+'29'!I32+'30'!I32+'31'!I32+'32'!I32+'33'!I32+'34'!I32+'35'!I32+'36'!I32+'37'!I32+'38'!I32+'39'!I32+'40'!I32+'41'!I32+'42'!I32+'43'!I32+'44'!I32+'45'!I32+'46'!I32+'47'!I32+'48'!I32+'49'!I32+'50'!I32</f>
        <v>0</v>
      </c>
      <c r="J59" s="216"/>
      <c r="K59" s="26"/>
    </row>
    <row r="60" spans="2:11" x14ac:dyDescent="0.2">
      <c r="B60" s="22"/>
      <c r="C60" s="50"/>
      <c r="D60" s="132" t="s">
        <v>21</v>
      </c>
      <c r="E60" s="53"/>
      <c r="F60" s="595">
        <f>'1'!F33+'2'!F33+'3'!F33+'4'!F33+'5'!F33+'6'!F33+'7'!F33+'8'!F33+'9'!F33+'10'!F33+'11'!F33+'12'!F33+'13'!F33+'14'!F33+'15'!F33+'16'!F33+'17'!F33+'18'!F33+'19'!F33+'20'!F33+'21'!F33+'22'!F33+'23'!F33+'24'!F33+'25'!F33+'26'!F33+'27'!F33+'28'!F33+'29'!F33+'30'!F33+'31'!F33+'32'!F33+'33'!F33+'34'!F33+'35'!F33+'36'!F33+'37'!F33+'38'!F33+'39'!F33+'40'!F33+'41'!F33+'42'!F33+'43'!F33+'44'!F33+'45'!F33+'46'!F33+'47'!F33+'48'!F33+'49'!F33+'50'!F33</f>
        <v>0</v>
      </c>
      <c r="G60" s="595">
        <f>'1'!G33+'2'!G33+'3'!G33+'4'!G33+'5'!G33+'6'!G33+'7'!G33+'8'!G33+'9'!G33+'10'!G33+'11'!G33+'12'!G33+'13'!G33+'14'!G33+'15'!G33+'16'!G33+'17'!G33+'18'!G33+'19'!G33+'20'!G33+'21'!G33+'22'!G33+'23'!G33+'24'!G33+'25'!G33+'26'!G33+'27'!G33+'28'!G33+'29'!G33+'30'!G33+'31'!G33+'32'!G33+'33'!G33+'34'!G33+'35'!G33+'36'!G33+'37'!G33+'38'!G33+'39'!G33+'40'!G33+'41'!G33+'42'!G33+'43'!G33+'44'!G33+'45'!G33+'46'!G33+'47'!G33+'48'!G33+'49'!G33+'50'!G33</f>
        <v>0</v>
      </c>
      <c r="H60" s="595">
        <f>'1'!H33+'2'!H33+'3'!H33+'4'!H33+'5'!H33+'6'!H33+'7'!H33+'8'!H33+'9'!H33+'10'!H33+'11'!H33+'12'!H33+'13'!H33+'14'!H33+'15'!H33+'16'!H33+'17'!H33+'18'!H33+'19'!H33+'20'!H33+'21'!H33+'22'!H33+'23'!H33+'24'!H33+'25'!H33+'26'!H33+'27'!H33+'28'!H33+'29'!H33+'30'!H33+'31'!H33+'32'!H33+'33'!H33+'34'!H33+'35'!H33+'36'!H33+'37'!H33+'38'!H33+'39'!H33+'40'!H33+'41'!H33+'42'!H33+'43'!H33+'44'!H33+'45'!H33+'46'!H33+'47'!H33+'48'!H33+'49'!H33+'50'!H33</f>
        <v>0</v>
      </c>
      <c r="I60" s="595">
        <f>'1'!I33+'2'!I33+'3'!I33+'4'!I33+'5'!I33+'6'!I33+'7'!I33+'8'!I33+'9'!I33+'10'!I33+'11'!I33+'12'!I33+'13'!I33+'14'!I33+'15'!I33+'16'!I33+'17'!I33+'18'!I33+'19'!I33+'20'!I33+'21'!I33+'22'!I33+'23'!I33+'24'!I33+'25'!I33+'26'!I33+'27'!I33+'28'!I33+'29'!I33+'30'!I33+'31'!I33+'32'!I33+'33'!I33+'34'!I33+'35'!I33+'36'!I33+'37'!I33+'38'!I33+'39'!I33+'40'!I33+'41'!I33+'42'!I33+'43'!I33+'44'!I33+'45'!I33+'46'!I33+'47'!I33+'48'!I33+'49'!I33+'50'!I33</f>
        <v>0</v>
      </c>
      <c r="J60" s="216"/>
      <c r="K60" s="26"/>
    </row>
    <row r="61" spans="2:11" x14ac:dyDescent="0.2">
      <c r="B61" s="22"/>
      <c r="C61" s="50"/>
      <c r="D61" s="132" t="s">
        <v>22</v>
      </c>
      <c r="E61" s="53"/>
      <c r="F61" s="595">
        <f>'1'!F34+'2'!F34+'3'!F34+'4'!F34+'5'!F34+'6'!F34+'7'!F34+'8'!F34+'9'!F34+'10'!F34+'11'!F34+'12'!F34+'13'!F34+'14'!F34+'15'!F34+'16'!F34+'17'!F34+'18'!F34+'19'!F34+'20'!F34+'21'!F34+'22'!F34+'23'!F34+'24'!F34+'25'!F34+'26'!F34+'27'!F34+'28'!F34+'29'!F34+'30'!F34+'31'!F34+'32'!F34+'33'!F34+'34'!F34+'35'!F34+'36'!F34+'37'!F34+'38'!F34+'39'!F34+'40'!F34+'41'!F34+'42'!F34+'43'!F34+'44'!F34+'45'!F34+'46'!F34+'47'!F34+'48'!F34+'49'!F34+'50'!F34</f>
        <v>0</v>
      </c>
      <c r="G61" s="595">
        <f>'1'!G34+'2'!G34+'3'!G34+'4'!G34+'5'!G34+'6'!G34+'7'!G34+'8'!G34+'9'!G34+'10'!G34+'11'!G34+'12'!G34+'13'!G34+'14'!G34+'15'!G34+'16'!G34+'17'!G34+'18'!G34+'19'!G34+'20'!G34+'21'!G34+'22'!G34+'23'!G34+'24'!G34+'25'!G34+'26'!G34+'27'!G34+'28'!G34+'29'!G34+'30'!G34+'31'!G34+'32'!G34+'33'!G34+'34'!G34+'35'!G34+'36'!G34+'37'!G34+'38'!G34+'39'!G34+'40'!G34+'41'!G34+'42'!G34+'43'!G34+'44'!G34+'45'!G34+'46'!G34+'47'!G34+'48'!G34+'49'!G34+'50'!G34</f>
        <v>0</v>
      </c>
      <c r="H61" s="595">
        <f>'1'!H34+'2'!H34+'3'!H34+'4'!H34+'5'!H34+'6'!H34+'7'!H34+'8'!H34+'9'!H34+'10'!H34+'11'!H34+'12'!H34+'13'!H34+'14'!H34+'15'!H34+'16'!H34+'17'!H34+'18'!H34+'19'!H34+'20'!H34+'21'!H34+'22'!H34+'23'!H34+'24'!H34+'25'!H34+'26'!H34+'27'!H34+'28'!H34+'29'!H34+'30'!H34+'31'!H34+'32'!H34+'33'!H34+'34'!H34+'35'!H34+'36'!H34+'37'!H34+'38'!H34+'39'!H34+'40'!H34+'41'!H34+'42'!H34+'43'!H34+'44'!H34+'45'!H34+'46'!H34+'47'!H34+'48'!H34+'49'!H34+'50'!H34</f>
        <v>0</v>
      </c>
      <c r="I61" s="595">
        <f>'1'!I34+'2'!I34+'3'!I34+'4'!I34+'5'!I34+'6'!I34+'7'!I34+'8'!I34+'9'!I34+'10'!I34+'11'!I34+'12'!I34+'13'!I34+'14'!I34+'15'!I34+'16'!I34+'17'!I34+'18'!I34+'19'!I34+'20'!I34+'21'!I34+'22'!I34+'23'!I34+'24'!I34+'25'!I34+'26'!I34+'27'!I34+'28'!I34+'29'!I34+'30'!I34+'31'!I34+'32'!I34+'33'!I34+'34'!I34+'35'!I34+'36'!I34+'37'!I34+'38'!I34+'39'!I34+'40'!I34+'41'!I34+'42'!I34+'43'!I34+'44'!I34+'45'!I34+'46'!I34+'47'!I34+'48'!I34+'49'!I34+'50'!I34</f>
        <v>0</v>
      </c>
      <c r="J61" s="216"/>
      <c r="K61" s="26"/>
    </row>
    <row r="62" spans="2:11" x14ac:dyDescent="0.2">
      <c r="B62" s="22"/>
      <c r="C62" s="50"/>
      <c r="D62" s="132" t="s">
        <v>23</v>
      </c>
      <c r="E62" s="53"/>
      <c r="F62" s="595">
        <f>'1'!F35+'2'!F35+'3'!F35+'4'!F35+'5'!F35+'6'!F35+'7'!F35+'8'!F35+'9'!F35+'10'!F35+'11'!F35+'12'!F35+'13'!F35+'14'!F35+'15'!F35+'16'!F35+'17'!F35+'18'!F35+'19'!F35+'20'!F35+'21'!F35+'22'!F35+'23'!F35+'24'!F35+'25'!F35+'26'!F35+'27'!F35+'28'!F35+'29'!F35+'30'!F35+'31'!F35+'32'!F35+'33'!F35+'34'!F35+'35'!F35+'36'!F35+'37'!F35+'38'!F35+'39'!F35+'40'!F35+'41'!F35+'42'!F35+'43'!F35+'44'!F35+'45'!F35+'46'!F35+'47'!F35+'48'!F35+'49'!F35+'50'!F35</f>
        <v>0</v>
      </c>
      <c r="G62" s="595">
        <f>'1'!G35+'2'!G35+'3'!G35+'4'!G35+'5'!G35+'6'!G35+'7'!G35+'8'!G35+'9'!G35+'10'!G35+'11'!G35+'12'!G35+'13'!G35+'14'!G35+'15'!G35+'16'!G35+'17'!G35+'18'!G35+'19'!G35+'20'!G35+'21'!G35+'22'!G35+'23'!G35+'24'!G35+'25'!G35+'26'!G35+'27'!G35+'28'!G35+'29'!G35+'30'!G35+'31'!G35+'32'!G35+'33'!G35+'34'!G35+'35'!G35+'36'!G35+'37'!G35+'38'!G35+'39'!G35+'40'!G35+'41'!G35+'42'!G35+'43'!G35+'44'!G35+'45'!G35+'46'!G35+'47'!G35+'48'!G35+'49'!G35+'50'!G35</f>
        <v>0</v>
      </c>
      <c r="H62" s="595">
        <f>'1'!H35+'2'!H35+'3'!H35+'4'!H35+'5'!H35+'6'!H35+'7'!H35+'8'!H35+'9'!H35+'10'!H35+'11'!H35+'12'!H35+'13'!H35+'14'!H35+'15'!H35+'16'!H35+'17'!H35+'18'!H35+'19'!H35+'20'!H35+'21'!H35+'22'!H35+'23'!H35+'24'!H35+'25'!H35+'26'!H35+'27'!H35+'28'!H35+'29'!H35+'30'!H35+'31'!H35+'32'!H35+'33'!H35+'34'!H35+'35'!H35+'36'!H35+'37'!H35+'38'!H35+'39'!H35+'40'!H35+'41'!H35+'42'!H35+'43'!H35+'44'!H35+'45'!H35+'46'!H35+'47'!H35+'48'!H35+'49'!H35+'50'!H35</f>
        <v>0</v>
      </c>
      <c r="I62" s="595">
        <f>'1'!I35+'2'!I35+'3'!I35+'4'!I35+'5'!I35+'6'!I35+'7'!I35+'8'!I35+'9'!I35+'10'!I35+'11'!I35+'12'!I35+'13'!I35+'14'!I35+'15'!I35+'16'!I35+'17'!I35+'18'!I35+'19'!I35+'20'!I35+'21'!I35+'22'!I35+'23'!I35+'24'!I35+'25'!I35+'26'!I35+'27'!I35+'28'!I35+'29'!I35+'30'!I35+'31'!I35+'32'!I35+'33'!I35+'34'!I35+'35'!I35+'36'!I35+'37'!I35+'38'!I35+'39'!I35+'40'!I35+'41'!I35+'42'!I35+'43'!I35+'44'!I35+'45'!I35+'46'!I35+'47'!I35+'48'!I35+'49'!I35+'50'!I35</f>
        <v>0</v>
      </c>
      <c r="J62" s="216"/>
      <c r="K62" s="26"/>
    </row>
    <row r="63" spans="2:11" x14ac:dyDescent="0.2">
      <c r="B63" s="22"/>
      <c r="C63" s="50"/>
      <c r="D63" s="132" t="s">
        <v>24</v>
      </c>
      <c r="E63" s="53"/>
      <c r="F63" s="595">
        <f>'1'!F36+'2'!F36+'3'!F36+'4'!F36+'5'!F36+'6'!F36+'7'!F36+'8'!F36+'9'!F36+'10'!F36+'11'!F36+'12'!F36+'13'!F36+'14'!F36+'15'!F36+'16'!F36+'17'!F36+'18'!F36+'19'!F36+'20'!F36+'21'!F36+'22'!F36+'23'!F36+'24'!F36+'25'!F36+'26'!F36+'27'!F36+'28'!F36+'29'!F36+'30'!F36+'31'!F36+'32'!F36+'33'!F36+'34'!F36+'35'!F36+'36'!F36+'37'!F36+'38'!F36+'39'!F36+'40'!F36+'41'!F36+'42'!F36+'43'!F36+'44'!F36+'45'!F36+'46'!F36+'47'!F36+'48'!F36+'49'!F36+'50'!F36</f>
        <v>0</v>
      </c>
      <c r="G63" s="595">
        <f>'1'!G36+'2'!G36+'3'!G36+'4'!G36+'5'!G36+'6'!G36+'7'!G36+'8'!G36+'9'!G36+'10'!G36+'11'!G36+'12'!G36+'13'!G36+'14'!G36+'15'!G36+'16'!G36+'17'!G36+'18'!G36+'19'!G36+'20'!G36+'21'!G36+'22'!G36+'23'!G36+'24'!G36+'25'!G36+'26'!G36+'27'!G36+'28'!G36+'29'!G36+'30'!G36+'31'!G36+'32'!G36+'33'!G36+'34'!G36+'35'!G36+'36'!G36+'37'!G36+'38'!G36+'39'!G36+'40'!G36+'41'!G36+'42'!G36+'43'!G36+'44'!G36+'45'!G36+'46'!G36+'47'!G36+'48'!G36+'49'!G36+'50'!G36</f>
        <v>0</v>
      </c>
      <c r="H63" s="595">
        <f>'1'!H36+'2'!H36+'3'!H36+'4'!H36+'5'!H36+'6'!H36+'7'!H36+'8'!H36+'9'!H36+'10'!H36+'11'!H36+'12'!H36+'13'!H36+'14'!H36+'15'!H36+'16'!H36+'17'!H36+'18'!H36+'19'!H36+'20'!H36+'21'!H36+'22'!H36+'23'!H36+'24'!H36+'25'!H36+'26'!H36+'27'!H36+'28'!H36+'29'!H36+'30'!H36+'31'!H36+'32'!H36+'33'!H36+'34'!H36+'35'!H36+'36'!H36+'37'!H36+'38'!H36+'39'!H36+'40'!H36+'41'!H36+'42'!H36+'43'!H36+'44'!H36+'45'!H36+'46'!H36+'47'!H36+'48'!H36+'49'!H36+'50'!H36</f>
        <v>0</v>
      </c>
      <c r="I63" s="595">
        <f>'1'!I36+'2'!I36+'3'!I36+'4'!I36+'5'!I36+'6'!I36+'7'!I36+'8'!I36+'9'!I36+'10'!I36+'11'!I36+'12'!I36+'13'!I36+'14'!I36+'15'!I36+'16'!I36+'17'!I36+'18'!I36+'19'!I36+'20'!I36+'21'!I36+'22'!I36+'23'!I36+'24'!I36+'25'!I36+'26'!I36+'27'!I36+'28'!I36+'29'!I36+'30'!I36+'31'!I36+'32'!I36+'33'!I36+'34'!I36+'35'!I36+'36'!I36+'37'!I36+'38'!I36+'39'!I36+'40'!I36+'41'!I36+'42'!I36+'43'!I36+'44'!I36+'45'!I36+'46'!I36+'47'!I36+'48'!I36+'49'!I36+'50'!I36</f>
        <v>0</v>
      </c>
      <c r="J63" s="216"/>
      <c r="K63" s="26"/>
    </row>
    <row r="64" spans="2:11" x14ac:dyDescent="0.2">
      <c r="B64" s="22"/>
      <c r="C64" s="50"/>
      <c r="D64" s="132" t="s">
        <v>25</v>
      </c>
      <c r="E64" s="53"/>
      <c r="F64" s="595">
        <f>'1'!F37+'2'!F37+'3'!F37+'4'!F37+'5'!F37+'6'!F37+'7'!F37+'8'!F37+'9'!F37+'10'!F37+'11'!F37+'12'!F37+'13'!F37+'14'!F37+'15'!F37+'16'!F37+'17'!F37+'18'!F37+'19'!F37+'20'!F37+'21'!F37+'22'!F37+'23'!F37+'24'!F37+'25'!F37+'26'!F37+'27'!F37+'28'!F37+'29'!F37+'30'!F37+'31'!F37+'32'!F37+'33'!F37+'34'!F37+'35'!F37+'36'!F37+'37'!F37+'38'!F37+'39'!F37+'40'!F37+'41'!F37+'42'!F37+'43'!F37+'44'!F37+'45'!F37+'46'!F37+'47'!F37+'48'!F37+'49'!F37+'50'!F37</f>
        <v>0</v>
      </c>
      <c r="G64" s="595">
        <f>'1'!G37+'2'!G37+'3'!G37+'4'!G37+'5'!G37+'6'!G37+'7'!G37+'8'!G37+'9'!G37+'10'!G37+'11'!G37+'12'!G37+'13'!G37+'14'!G37+'15'!G37+'16'!G37+'17'!G37+'18'!G37+'19'!G37+'20'!G37+'21'!G37+'22'!G37+'23'!G37+'24'!G37+'25'!G37+'26'!G37+'27'!G37+'28'!G37+'29'!G37+'30'!G37+'31'!G37+'32'!G37+'33'!G37+'34'!G37+'35'!G37+'36'!G37+'37'!G37+'38'!G37+'39'!G37+'40'!G37+'41'!G37+'42'!G37+'43'!G37+'44'!G37+'45'!G37+'46'!G37+'47'!G37+'48'!G37+'49'!G37+'50'!G37</f>
        <v>0</v>
      </c>
      <c r="H64" s="595">
        <f>'1'!H37+'2'!H37+'3'!H37+'4'!H37+'5'!H37+'6'!H37+'7'!H37+'8'!H37+'9'!H37+'10'!H37+'11'!H37+'12'!H37+'13'!H37+'14'!H37+'15'!H37+'16'!H37+'17'!H37+'18'!H37+'19'!H37+'20'!H37+'21'!H37+'22'!H37+'23'!H37+'24'!H37+'25'!H37+'26'!H37+'27'!H37+'28'!H37+'29'!H37+'30'!H37+'31'!H37+'32'!H37+'33'!H37+'34'!H37+'35'!H37+'36'!H37+'37'!H37+'38'!H37+'39'!H37+'40'!H37+'41'!H37+'42'!H37+'43'!H37+'44'!H37+'45'!H37+'46'!H37+'47'!H37+'48'!H37+'49'!H37+'50'!H37</f>
        <v>0</v>
      </c>
      <c r="I64" s="595">
        <f>'1'!I37+'2'!I37+'3'!I37+'4'!I37+'5'!I37+'6'!I37+'7'!I37+'8'!I37+'9'!I37+'10'!I37+'11'!I37+'12'!I37+'13'!I37+'14'!I37+'15'!I37+'16'!I37+'17'!I37+'18'!I37+'19'!I37+'20'!I37+'21'!I37+'22'!I37+'23'!I37+'24'!I37+'25'!I37+'26'!I37+'27'!I37+'28'!I37+'29'!I37+'30'!I37+'31'!I37+'32'!I37+'33'!I37+'34'!I37+'35'!I37+'36'!I37+'37'!I37+'38'!I37+'39'!I37+'40'!I37+'41'!I37+'42'!I37+'43'!I37+'44'!I37+'45'!I37+'46'!I37+'47'!I37+'48'!I37+'49'!I37+'50'!I37</f>
        <v>0</v>
      </c>
      <c r="J64" s="216"/>
      <c r="K64" s="26"/>
    </row>
    <row r="65" spans="2:11" x14ac:dyDescent="0.2">
      <c r="B65" s="22"/>
      <c r="C65" s="50"/>
      <c r="D65" s="132" t="s">
        <v>26</v>
      </c>
      <c r="E65" s="53"/>
      <c r="F65" s="595">
        <f>'1'!F38+'2'!F38+'3'!F38+'4'!F38+'5'!F38+'6'!F38+'7'!F38+'8'!F38+'9'!F38+'10'!F38+'11'!F38+'12'!F38+'13'!F38+'14'!F38+'15'!F38+'16'!F38+'17'!F38+'18'!F38+'19'!F38+'20'!F38+'21'!F38+'22'!F38+'23'!F38+'24'!F38+'25'!F38+'26'!F38+'27'!F38+'28'!F38+'29'!F38+'30'!F38+'31'!F38+'32'!F38+'33'!F38+'34'!F38+'35'!F38+'36'!F38+'37'!F38+'38'!F38+'39'!F38+'40'!F38+'41'!F38+'42'!F38+'43'!F38+'44'!F38+'45'!F38+'46'!F38+'47'!F38+'48'!F38+'49'!F38+'50'!F38</f>
        <v>0</v>
      </c>
      <c r="G65" s="595">
        <f>'1'!G38+'2'!G38+'3'!G38+'4'!G38+'5'!G38+'6'!G38+'7'!G38+'8'!G38+'9'!G38+'10'!G38+'11'!G38+'12'!G38+'13'!G38+'14'!G38+'15'!G38+'16'!G38+'17'!G38+'18'!G38+'19'!G38+'20'!G38+'21'!G38+'22'!G38+'23'!G38+'24'!G38+'25'!G38+'26'!G38+'27'!G38+'28'!G38+'29'!G38+'30'!G38+'31'!G38+'32'!G38+'33'!G38+'34'!G38+'35'!G38+'36'!G38+'37'!G38+'38'!G38+'39'!G38+'40'!G38+'41'!G38+'42'!G38+'43'!G38+'44'!G38+'45'!G38+'46'!G38+'47'!G38+'48'!G38+'49'!G38+'50'!G38</f>
        <v>0</v>
      </c>
      <c r="H65" s="595">
        <f>'1'!H38+'2'!H38+'3'!H38+'4'!H38+'5'!H38+'6'!H38+'7'!H38+'8'!H38+'9'!H38+'10'!H38+'11'!H38+'12'!H38+'13'!H38+'14'!H38+'15'!H38+'16'!H38+'17'!H38+'18'!H38+'19'!H38+'20'!H38+'21'!H38+'22'!H38+'23'!H38+'24'!H38+'25'!H38+'26'!H38+'27'!H38+'28'!H38+'29'!H38+'30'!H38+'31'!H38+'32'!H38+'33'!H38+'34'!H38+'35'!H38+'36'!H38+'37'!H38+'38'!H38+'39'!H38+'40'!H38+'41'!H38+'42'!H38+'43'!H38+'44'!H38+'45'!H38+'46'!H38+'47'!H38+'48'!H38+'49'!H38+'50'!H38</f>
        <v>0</v>
      </c>
      <c r="I65" s="595">
        <f>'1'!I38+'2'!I38+'3'!I38+'4'!I38+'5'!I38+'6'!I38+'7'!I38+'8'!I38+'9'!I38+'10'!I38+'11'!I38+'12'!I38+'13'!I38+'14'!I38+'15'!I38+'16'!I38+'17'!I38+'18'!I38+'19'!I38+'20'!I38+'21'!I38+'22'!I38+'23'!I38+'24'!I38+'25'!I38+'26'!I38+'27'!I38+'28'!I38+'29'!I38+'30'!I38+'31'!I38+'32'!I38+'33'!I38+'34'!I38+'35'!I38+'36'!I38+'37'!I38+'38'!I38+'39'!I38+'40'!I38+'41'!I38+'42'!I38+'43'!I38+'44'!I38+'45'!I38+'46'!I38+'47'!I38+'48'!I38+'49'!I38+'50'!I38</f>
        <v>0</v>
      </c>
      <c r="J65" s="216"/>
      <c r="K65" s="26"/>
    </row>
    <row r="66" spans="2:11" x14ac:dyDescent="0.2">
      <c r="B66" s="22"/>
      <c r="C66" s="50"/>
      <c r="D66" s="132">
        <v>1</v>
      </c>
      <c r="E66" s="53"/>
      <c r="F66" s="595">
        <f>'1'!F39+'2'!F39+'3'!F39+'4'!F39+'5'!F39+'6'!F39+'7'!F39+'8'!F39+'9'!F39+'10'!F39+'11'!F39+'12'!F39+'13'!F39+'14'!F39+'15'!F39+'16'!F39+'17'!F39+'18'!F39+'19'!F39+'20'!F39+'21'!F39+'22'!F39+'23'!F39+'24'!F39+'25'!F39+'26'!F39+'27'!F39+'28'!F39+'29'!F39+'30'!F39+'31'!F39+'32'!F39+'33'!F39+'34'!F39+'35'!F39+'36'!F39+'37'!F39+'38'!F39+'39'!F39+'40'!F39+'41'!F39+'42'!F39+'43'!F39+'44'!F39+'45'!F39+'46'!F39+'47'!F39+'48'!F39+'49'!F39+'50'!F39</f>
        <v>0</v>
      </c>
      <c r="G66" s="595">
        <f>'1'!G39+'2'!G39+'3'!G39+'4'!G39+'5'!G39+'6'!G39+'7'!G39+'8'!G39+'9'!G39+'10'!G39+'11'!G39+'12'!G39+'13'!G39+'14'!G39+'15'!G39+'16'!G39+'17'!G39+'18'!G39+'19'!G39+'20'!G39+'21'!G39+'22'!G39+'23'!G39+'24'!G39+'25'!G39+'26'!G39+'27'!G39+'28'!G39+'29'!G39+'30'!G39+'31'!G39+'32'!G39+'33'!G39+'34'!G39+'35'!G39+'36'!G39+'37'!G39+'38'!G39+'39'!G39+'40'!G39+'41'!G39+'42'!G39+'43'!G39+'44'!G39+'45'!G39+'46'!G39+'47'!G39+'48'!G39+'49'!G39+'50'!G39</f>
        <v>0</v>
      </c>
      <c r="H66" s="595">
        <f>'1'!H39+'2'!H39+'3'!H39+'4'!H39+'5'!H39+'6'!H39+'7'!H39+'8'!H39+'9'!H39+'10'!H39+'11'!H39+'12'!H39+'13'!H39+'14'!H39+'15'!H39+'16'!H39+'17'!H39+'18'!H39+'19'!H39+'20'!H39+'21'!H39+'22'!H39+'23'!H39+'24'!H39+'25'!H39+'26'!H39+'27'!H39+'28'!H39+'29'!H39+'30'!H39+'31'!H39+'32'!H39+'33'!H39+'34'!H39+'35'!H39+'36'!H39+'37'!H39+'38'!H39+'39'!H39+'40'!H39+'41'!H39+'42'!H39+'43'!H39+'44'!H39+'45'!H39+'46'!H39+'47'!H39+'48'!H39+'49'!H39+'50'!H39</f>
        <v>0</v>
      </c>
      <c r="I66" s="595">
        <f>'1'!I39+'2'!I39+'3'!I39+'4'!I39+'5'!I39+'6'!I39+'7'!I39+'8'!I39+'9'!I39+'10'!I39+'11'!I39+'12'!I39+'13'!I39+'14'!I39+'15'!I39+'16'!I39+'17'!I39+'18'!I39+'19'!I39+'20'!I39+'21'!I39+'22'!I39+'23'!I39+'24'!I39+'25'!I39+'26'!I39+'27'!I39+'28'!I39+'29'!I39+'30'!I39+'31'!I39+'32'!I39+'33'!I39+'34'!I39+'35'!I39+'36'!I39+'37'!I39+'38'!I39+'39'!I39+'40'!I39+'41'!I39+'42'!I39+'43'!I39+'44'!I39+'45'!I39+'46'!I39+'47'!I39+'48'!I39+'49'!I39+'50'!I39</f>
        <v>0</v>
      </c>
      <c r="J66" s="216"/>
      <c r="K66" s="26"/>
    </row>
    <row r="67" spans="2:11" x14ac:dyDescent="0.2">
      <c r="B67" s="22"/>
      <c r="C67" s="50"/>
      <c r="D67" s="132">
        <v>2</v>
      </c>
      <c r="E67" s="53"/>
      <c r="F67" s="595">
        <f>'1'!F40+'2'!F40+'3'!F40+'4'!F40+'5'!F40+'6'!F40+'7'!F40+'8'!F40+'9'!F40+'10'!F40+'11'!F40+'12'!F40+'13'!F40+'14'!F40+'15'!F40+'16'!F40+'17'!F40+'18'!F40+'19'!F40+'20'!F40+'21'!F40+'22'!F40+'23'!F40+'24'!F40+'25'!F40+'26'!F40+'27'!F40+'28'!F40+'29'!F40+'30'!F40+'31'!F40+'32'!F40+'33'!F40+'34'!F40+'35'!F40+'36'!F40+'37'!F40+'38'!F40+'39'!F40+'40'!F40+'41'!F40+'42'!F40+'43'!F40+'44'!F40+'45'!F40+'46'!F40+'47'!F40+'48'!F40+'49'!F40+'50'!F40</f>
        <v>0</v>
      </c>
      <c r="G67" s="595">
        <f>'1'!G40+'2'!G40+'3'!G40+'4'!G40+'5'!G40+'6'!G40+'7'!G40+'8'!G40+'9'!G40+'10'!G40+'11'!G40+'12'!G40+'13'!G40+'14'!G40+'15'!G40+'16'!G40+'17'!G40+'18'!G40+'19'!G40+'20'!G40+'21'!G40+'22'!G40+'23'!G40+'24'!G40+'25'!G40+'26'!G40+'27'!G40+'28'!G40+'29'!G40+'30'!G40+'31'!G40+'32'!G40+'33'!G40+'34'!G40+'35'!G40+'36'!G40+'37'!G40+'38'!G40+'39'!G40+'40'!G40+'41'!G40+'42'!G40+'43'!G40+'44'!G40+'45'!G40+'46'!G40+'47'!G40+'48'!G40+'49'!G40+'50'!G40</f>
        <v>0</v>
      </c>
      <c r="H67" s="595">
        <f>'1'!H40+'2'!H40+'3'!H40+'4'!H40+'5'!H40+'6'!H40+'7'!H40+'8'!H40+'9'!H40+'10'!H40+'11'!H40+'12'!H40+'13'!H40+'14'!H40+'15'!H40+'16'!H40+'17'!H40+'18'!H40+'19'!H40+'20'!H40+'21'!H40+'22'!H40+'23'!H40+'24'!H40+'25'!H40+'26'!H40+'27'!H40+'28'!H40+'29'!H40+'30'!H40+'31'!H40+'32'!H40+'33'!H40+'34'!H40+'35'!H40+'36'!H40+'37'!H40+'38'!H40+'39'!H40+'40'!H40+'41'!H40+'42'!H40+'43'!H40+'44'!H40+'45'!H40+'46'!H40+'47'!H40+'48'!H40+'49'!H40+'50'!H40</f>
        <v>0</v>
      </c>
      <c r="I67" s="595">
        <f>'1'!I40+'2'!I40+'3'!I40+'4'!I40+'5'!I40+'6'!I40+'7'!I40+'8'!I40+'9'!I40+'10'!I40+'11'!I40+'12'!I40+'13'!I40+'14'!I40+'15'!I40+'16'!I40+'17'!I40+'18'!I40+'19'!I40+'20'!I40+'21'!I40+'22'!I40+'23'!I40+'24'!I40+'25'!I40+'26'!I40+'27'!I40+'28'!I40+'29'!I40+'30'!I40+'31'!I40+'32'!I40+'33'!I40+'34'!I40+'35'!I40+'36'!I40+'37'!I40+'38'!I40+'39'!I40+'40'!I40+'41'!I40+'42'!I40+'43'!I40+'44'!I40+'45'!I40+'46'!I40+'47'!I40+'48'!I40+'49'!I40+'50'!I40</f>
        <v>0</v>
      </c>
      <c r="J67" s="216"/>
      <c r="K67" s="26"/>
    </row>
    <row r="68" spans="2:11" x14ac:dyDescent="0.2">
      <c r="B68" s="22"/>
      <c r="C68" s="50"/>
      <c r="D68" s="132">
        <v>3</v>
      </c>
      <c r="E68" s="53"/>
      <c r="F68" s="595">
        <f>'1'!F41+'2'!F41+'3'!F41+'4'!F41+'5'!F41+'6'!F41+'7'!F41+'8'!F41+'9'!F41+'10'!F41+'11'!F41+'12'!F41+'13'!F41+'14'!F41+'15'!F41+'16'!F41+'17'!F41+'18'!F41+'19'!F41+'20'!F41+'21'!F41+'22'!F41+'23'!F41+'24'!F41+'25'!F41+'26'!F41+'27'!F41+'28'!F41+'29'!F41+'30'!F41+'31'!F41+'32'!F41+'33'!F41+'34'!F41+'35'!F41+'36'!F41+'37'!F41+'38'!F41+'39'!F41+'40'!F41+'41'!F41+'42'!F41+'43'!F41+'44'!F41+'45'!F41+'46'!F41+'47'!F41+'48'!F41+'49'!F41+'50'!F41</f>
        <v>0</v>
      </c>
      <c r="G68" s="595">
        <f>'1'!G41+'2'!G41+'3'!G41+'4'!G41+'5'!G41+'6'!G41+'7'!G41+'8'!G41+'9'!G41+'10'!G41+'11'!G41+'12'!G41+'13'!G41+'14'!G41+'15'!G41+'16'!G41+'17'!G41+'18'!G41+'19'!G41+'20'!G41+'21'!G41+'22'!G41+'23'!G41+'24'!G41+'25'!G41+'26'!G41+'27'!G41+'28'!G41+'29'!G41+'30'!G41+'31'!G41+'32'!G41+'33'!G41+'34'!G41+'35'!G41+'36'!G41+'37'!G41+'38'!G41+'39'!G41+'40'!G41+'41'!G41+'42'!G41+'43'!G41+'44'!G41+'45'!G41+'46'!G41+'47'!G41+'48'!G41+'49'!G41+'50'!G41</f>
        <v>0</v>
      </c>
      <c r="H68" s="595">
        <f>'1'!H41+'2'!H41+'3'!H41+'4'!H41+'5'!H41+'6'!H41+'7'!H41+'8'!H41+'9'!H41+'10'!H41+'11'!H41+'12'!H41+'13'!H41+'14'!H41+'15'!H41+'16'!H41+'17'!H41+'18'!H41+'19'!H41+'20'!H41+'21'!H41+'22'!H41+'23'!H41+'24'!H41+'25'!H41+'26'!H41+'27'!H41+'28'!H41+'29'!H41+'30'!H41+'31'!H41+'32'!H41+'33'!H41+'34'!H41+'35'!H41+'36'!H41+'37'!H41+'38'!H41+'39'!H41+'40'!H41+'41'!H41+'42'!H41+'43'!H41+'44'!H41+'45'!H41+'46'!H41+'47'!H41+'48'!H41+'49'!H41+'50'!H41</f>
        <v>0</v>
      </c>
      <c r="I68" s="595">
        <f>'1'!I41+'2'!I41+'3'!I41+'4'!I41+'5'!I41+'6'!I41+'7'!I41+'8'!I41+'9'!I41+'10'!I41+'11'!I41+'12'!I41+'13'!I41+'14'!I41+'15'!I41+'16'!I41+'17'!I41+'18'!I41+'19'!I41+'20'!I41+'21'!I41+'22'!I41+'23'!I41+'24'!I41+'25'!I41+'26'!I41+'27'!I41+'28'!I41+'29'!I41+'30'!I41+'31'!I41+'32'!I41+'33'!I41+'34'!I41+'35'!I41+'36'!I41+'37'!I41+'38'!I41+'39'!I41+'40'!I41+'41'!I41+'42'!I41+'43'!I41+'44'!I41+'45'!I41+'46'!I41+'47'!I41+'48'!I41+'49'!I41+'50'!I41</f>
        <v>0</v>
      </c>
      <c r="J68" s="216"/>
      <c r="K68" s="26"/>
    </row>
    <row r="69" spans="2:11" x14ac:dyDescent="0.2">
      <c r="B69" s="22"/>
      <c r="C69" s="50"/>
      <c r="D69" s="132">
        <v>4</v>
      </c>
      <c r="E69" s="53"/>
      <c r="F69" s="595">
        <f>'1'!F42+'2'!F42+'3'!F42+'4'!F42+'5'!F42+'6'!F42+'7'!F42+'8'!F42+'9'!F42+'10'!F42+'11'!F42+'12'!F42+'13'!F42+'14'!F42+'15'!F42+'16'!F42+'17'!F42+'18'!F42+'19'!F42+'20'!F42+'21'!F42+'22'!F42+'23'!F42+'24'!F42+'25'!F42+'26'!F42+'27'!F42+'28'!F42+'29'!F42+'30'!F42+'31'!F42+'32'!F42+'33'!F42+'34'!F42+'35'!F42+'36'!F42+'37'!F42+'38'!F42+'39'!F42+'40'!F42+'41'!F42+'42'!F42+'43'!F42+'44'!F42+'45'!F42+'46'!F42+'47'!F42+'48'!F42+'49'!F42+'50'!F42</f>
        <v>0</v>
      </c>
      <c r="G69" s="595">
        <f>'1'!G42+'2'!G42+'3'!G42+'4'!G42+'5'!G42+'6'!G42+'7'!G42+'8'!G42+'9'!G42+'10'!G42+'11'!G42+'12'!G42+'13'!G42+'14'!G42+'15'!G42+'16'!G42+'17'!G42+'18'!G42+'19'!G42+'20'!G42+'21'!G42+'22'!G42+'23'!G42+'24'!G42+'25'!G42+'26'!G42+'27'!G42+'28'!G42+'29'!G42+'30'!G42+'31'!G42+'32'!G42+'33'!G42+'34'!G42+'35'!G42+'36'!G42+'37'!G42+'38'!G42+'39'!G42+'40'!G42+'41'!G42+'42'!G42+'43'!G42+'44'!G42+'45'!G42+'46'!G42+'47'!G42+'48'!G42+'49'!G42+'50'!G42</f>
        <v>0</v>
      </c>
      <c r="H69" s="595">
        <f>'1'!H42+'2'!H42+'3'!H42+'4'!H42+'5'!H42+'6'!H42+'7'!H42+'8'!H42+'9'!H42+'10'!H42+'11'!H42+'12'!H42+'13'!H42+'14'!H42+'15'!H42+'16'!H42+'17'!H42+'18'!H42+'19'!H42+'20'!H42+'21'!H42+'22'!H42+'23'!H42+'24'!H42+'25'!H42+'26'!H42+'27'!H42+'28'!H42+'29'!H42+'30'!H42+'31'!H42+'32'!H42+'33'!H42+'34'!H42+'35'!H42+'36'!H42+'37'!H42+'38'!H42+'39'!H42+'40'!H42+'41'!H42+'42'!H42+'43'!H42+'44'!H42+'45'!H42+'46'!H42+'47'!H42+'48'!H42+'49'!H42+'50'!H42</f>
        <v>0</v>
      </c>
      <c r="I69" s="595">
        <f>'1'!I42+'2'!I42+'3'!I42+'4'!I42+'5'!I42+'6'!I42+'7'!I42+'8'!I42+'9'!I42+'10'!I42+'11'!I42+'12'!I42+'13'!I42+'14'!I42+'15'!I42+'16'!I42+'17'!I42+'18'!I42+'19'!I42+'20'!I42+'21'!I42+'22'!I42+'23'!I42+'24'!I42+'25'!I42+'26'!I42+'27'!I42+'28'!I42+'29'!I42+'30'!I42+'31'!I42+'32'!I42+'33'!I42+'34'!I42+'35'!I42+'36'!I42+'37'!I42+'38'!I42+'39'!I42+'40'!I42+'41'!I42+'42'!I42+'43'!I42+'44'!I42+'45'!I42+'46'!I42+'47'!I42+'48'!I42+'49'!I42+'50'!I42</f>
        <v>0</v>
      </c>
      <c r="J69" s="216"/>
      <c r="K69" s="26"/>
    </row>
    <row r="70" spans="2:11" x14ac:dyDescent="0.2">
      <c r="B70" s="22"/>
      <c r="C70" s="50"/>
      <c r="D70" s="132">
        <v>5</v>
      </c>
      <c r="E70" s="53"/>
      <c r="F70" s="595">
        <f>'1'!F43+'2'!F43+'3'!F43+'4'!F43+'5'!F43+'6'!F43+'7'!F43+'8'!F43+'9'!F43+'10'!F43+'11'!F43+'12'!F43+'13'!F43+'14'!F43+'15'!F43+'16'!F43+'17'!F43+'18'!F43+'19'!F43+'20'!F43+'21'!F43+'22'!F43+'23'!F43+'24'!F43+'25'!F43+'26'!F43+'27'!F43+'28'!F43+'29'!F43+'30'!F43+'31'!F43+'32'!F43+'33'!F43+'34'!F43+'35'!F43+'36'!F43+'37'!F43+'38'!F43+'39'!F43+'40'!F43+'41'!F43+'42'!F43+'43'!F43+'44'!F43+'45'!F43+'46'!F43+'47'!F43+'48'!F43+'49'!F43+'50'!F43</f>
        <v>0</v>
      </c>
      <c r="G70" s="595">
        <f>'1'!G43+'2'!G43+'3'!G43+'4'!G43+'5'!G43+'6'!G43+'7'!G43+'8'!G43+'9'!G43+'10'!G43+'11'!G43+'12'!G43+'13'!G43+'14'!G43+'15'!G43+'16'!G43+'17'!G43+'18'!G43+'19'!G43+'20'!G43+'21'!G43+'22'!G43+'23'!G43+'24'!G43+'25'!G43+'26'!G43+'27'!G43+'28'!G43+'29'!G43+'30'!G43+'31'!G43+'32'!G43+'33'!G43+'34'!G43+'35'!G43+'36'!G43+'37'!G43+'38'!G43+'39'!G43+'40'!G43+'41'!G43+'42'!G43+'43'!G43+'44'!G43+'45'!G43+'46'!G43+'47'!G43+'48'!G43+'49'!G43+'50'!G43</f>
        <v>0</v>
      </c>
      <c r="H70" s="595">
        <f>'1'!H43+'2'!H43+'3'!H43+'4'!H43+'5'!H43+'6'!H43+'7'!H43+'8'!H43+'9'!H43+'10'!H43+'11'!H43+'12'!H43+'13'!H43+'14'!H43+'15'!H43+'16'!H43+'17'!H43+'18'!H43+'19'!H43+'20'!H43+'21'!H43+'22'!H43+'23'!H43+'24'!H43+'25'!H43+'26'!H43+'27'!H43+'28'!H43+'29'!H43+'30'!H43+'31'!H43+'32'!H43+'33'!H43+'34'!H43+'35'!H43+'36'!H43+'37'!H43+'38'!H43+'39'!H43+'40'!H43+'41'!H43+'42'!H43+'43'!H43+'44'!H43+'45'!H43+'46'!H43+'47'!H43+'48'!H43+'49'!H43+'50'!H43</f>
        <v>0</v>
      </c>
      <c r="I70" s="595">
        <f>'1'!I43+'2'!I43+'3'!I43+'4'!I43+'5'!I43+'6'!I43+'7'!I43+'8'!I43+'9'!I43+'10'!I43+'11'!I43+'12'!I43+'13'!I43+'14'!I43+'15'!I43+'16'!I43+'17'!I43+'18'!I43+'19'!I43+'20'!I43+'21'!I43+'22'!I43+'23'!I43+'24'!I43+'25'!I43+'26'!I43+'27'!I43+'28'!I43+'29'!I43+'30'!I43+'31'!I43+'32'!I43+'33'!I43+'34'!I43+'35'!I43+'36'!I43+'37'!I43+'38'!I43+'39'!I43+'40'!I43+'41'!I43+'42'!I43+'43'!I43+'44'!I43+'45'!I43+'46'!I43+'47'!I43+'48'!I43+'49'!I43+'50'!I43</f>
        <v>0</v>
      </c>
      <c r="J70" s="216"/>
      <c r="K70" s="26"/>
    </row>
    <row r="71" spans="2:11" x14ac:dyDescent="0.2">
      <c r="B71" s="22"/>
      <c r="C71" s="50"/>
      <c r="D71" s="132">
        <v>6</v>
      </c>
      <c r="E71" s="53"/>
      <c r="F71" s="595">
        <f>'1'!F44+'2'!F44+'3'!F44+'4'!F44+'5'!F44+'6'!F44+'7'!F44+'8'!F44+'9'!F44+'10'!F44+'11'!F44+'12'!F44+'13'!F44+'14'!F44+'15'!F44+'16'!F44+'17'!F44+'18'!F44+'19'!F44+'20'!F44+'21'!F44+'22'!F44+'23'!F44+'24'!F44+'25'!F44+'26'!F44+'27'!F44+'28'!F44+'29'!F44+'30'!F44+'31'!F44+'32'!F44+'33'!F44+'34'!F44+'35'!F44+'36'!F44+'37'!F44+'38'!F44+'39'!F44+'40'!F44+'41'!F44+'42'!F44+'43'!F44+'44'!F44+'45'!F44+'46'!F44+'47'!F44+'48'!F44+'49'!F44+'50'!F44</f>
        <v>0</v>
      </c>
      <c r="G71" s="595">
        <f>'1'!G44+'2'!G44+'3'!G44+'4'!G44+'5'!G44+'6'!G44+'7'!G44+'8'!G44+'9'!G44+'10'!G44+'11'!G44+'12'!G44+'13'!G44+'14'!G44+'15'!G44+'16'!G44+'17'!G44+'18'!G44+'19'!G44+'20'!G44+'21'!G44+'22'!G44+'23'!G44+'24'!G44+'25'!G44+'26'!G44+'27'!G44+'28'!G44+'29'!G44+'30'!G44+'31'!G44+'32'!G44+'33'!G44+'34'!G44+'35'!G44+'36'!G44+'37'!G44+'38'!G44+'39'!G44+'40'!G44+'41'!G44+'42'!G44+'43'!G44+'44'!G44+'45'!G44+'46'!G44+'47'!G44+'48'!G44+'49'!G44+'50'!G44</f>
        <v>0</v>
      </c>
      <c r="H71" s="595">
        <f>'1'!H44+'2'!H44+'3'!H44+'4'!H44+'5'!H44+'6'!H44+'7'!H44+'8'!H44+'9'!H44+'10'!H44+'11'!H44+'12'!H44+'13'!H44+'14'!H44+'15'!H44+'16'!H44+'17'!H44+'18'!H44+'19'!H44+'20'!H44+'21'!H44+'22'!H44+'23'!H44+'24'!H44+'25'!H44+'26'!H44+'27'!H44+'28'!H44+'29'!H44+'30'!H44+'31'!H44+'32'!H44+'33'!H44+'34'!H44+'35'!H44+'36'!H44+'37'!H44+'38'!H44+'39'!H44+'40'!H44+'41'!H44+'42'!H44+'43'!H44+'44'!H44+'45'!H44+'46'!H44+'47'!H44+'48'!H44+'49'!H44+'50'!H44</f>
        <v>0</v>
      </c>
      <c r="I71" s="595">
        <f>'1'!I44+'2'!I44+'3'!I44+'4'!I44+'5'!I44+'6'!I44+'7'!I44+'8'!I44+'9'!I44+'10'!I44+'11'!I44+'12'!I44+'13'!I44+'14'!I44+'15'!I44+'16'!I44+'17'!I44+'18'!I44+'19'!I44+'20'!I44+'21'!I44+'22'!I44+'23'!I44+'24'!I44+'25'!I44+'26'!I44+'27'!I44+'28'!I44+'29'!I44+'30'!I44+'31'!I44+'32'!I44+'33'!I44+'34'!I44+'35'!I44+'36'!I44+'37'!I44+'38'!I44+'39'!I44+'40'!I44+'41'!I44+'42'!I44+'43'!I44+'44'!I44+'45'!I44+'46'!I44+'47'!I44+'48'!I44+'49'!I44+'50'!I44</f>
        <v>0</v>
      </c>
      <c r="J71" s="216"/>
      <c r="K71" s="26"/>
    </row>
    <row r="72" spans="2:11" x14ac:dyDescent="0.2">
      <c r="B72" s="22"/>
      <c r="C72" s="50"/>
      <c r="D72" s="132">
        <v>7</v>
      </c>
      <c r="E72" s="53"/>
      <c r="F72" s="595">
        <f>'1'!F45+'2'!F45+'3'!F45+'4'!F45+'5'!F45+'6'!F45+'7'!F45+'8'!F45+'9'!F45+'10'!F45+'11'!F45+'12'!F45+'13'!F45+'14'!F45+'15'!F45+'16'!F45+'17'!F45+'18'!F45+'19'!F45+'20'!F45+'21'!F45+'22'!F45+'23'!F45+'24'!F45+'25'!F45+'26'!F45+'27'!F45+'28'!F45+'29'!F45+'30'!F45+'31'!F45+'32'!F45+'33'!F45+'34'!F45+'35'!F45+'36'!F45+'37'!F45+'38'!F45+'39'!F45+'40'!F45+'41'!F45+'42'!F45+'43'!F45+'44'!F45+'45'!F45+'46'!F45+'47'!F45+'48'!F45+'49'!F45+'50'!F45</f>
        <v>0</v>
      </c>
      <c r="G72" s="595">
        <f>'1'!G45+'2'!G45+'3'!G45+'4'!G45+'5'!G45+'6'!G45+'7'!G45+'8'!G45+'9'!G45+'10'!G45+'11'!G45+'12'!G45+'13'!G45+'14'!G45+'15'!G45+'16'!G45+'17'!G45+'18'!G45+'19'!G45+'20'!G45+'21'!G45+'22'!G45+'23'!G45+'24'!G45+'25'!G45+'26'!G45+'27'!G45+'28'!G45+'29'!G45+'30'!G45+'31'!G45+'32'!G45+'33'!G45+'34'!G45+'35'!G45+'36'!G45+'37'!G45+'38'!G45+'39'!G45+'40'!G45+'41'!G45+'42'!G45+'43'!G45+'44'!G45+'45'!G45+'46'!G45+'47'!G45+'48'!G45+'49'!G45+'50'!G45</f>
        <v>0</v>
      </c>
      <c r="H72" s="595">
        <f>'1'!H45+'2'!H45+'3'!H45+'4'!H45+'5'!H45+'6'!H45+'7'!H45+'8'!H45+'9'!H45+'10'!H45+'11'!H45+'12'!H45+'13'!H45+'14'!H45+'15'!H45+'16'!H45+'17'!H45+'18'!H45+'19'!H45+'20'!H45+'21'!H45+'22'!H45+'23'!H45+'24'!H45+'25'!H45+'26'!H45+'27'!H45+'28'!H45+'29'!H45+'30'!H45+'31'!H45+'32'!H45+'33'!H45+'34'!H45+'35'!H45+'36'!H45+'37'!H45+'38'!H45+'39'!H45+'40'!H45+'41'!H45+'42'!H45+'43'!H45+'44'!H45+'45'!H45+'46'!H45+'47'!H45+'48'!H45+'49'!H45+'50'!H45</f>
        <v>0</v>
      </c>
      <c r="I72" s="595">
        <f>'1'!I45+'2'!I45+'3'!I45+'4'!I45+'5'!I45+'6'!I45+'7'!I45+'8'!I45+'9'!I45+'10'!I45+'11'!I45+'12'!I45+'13'!I45+'14'!I45+'15'!I45+'16'!I45+'17'!I45+'18'!I45+'19'!I45+'20'!I45+'21'!I45+'22'!I45+'23'!I45+'24'!I45+'25'!I45+'26'!I45+'27'!I45+'28'!I45+'29'!I45+'30'!I45+'31'!I45+'32'!I45+'33'!I45+'34'!I45+'35'!I45+'36'!I45+'37'!I45+'38'!I45+'39'!I45+'40'!I45+'41'!I45+'42'!I45+'43'!I45+'44'!I45+'45'!I45+'46'!I45+'47'!I45+'48'!I45+'49'!I45+'50'!I45</f>
        <v>0</v>
      </c>
      <c r="J72" s="216"/>
      <c r="K72" s="26"/>
    </row>
    <row r="73" spans="2:11" x14ac:dyDescent="0.2">
      <c r="B73" s="22"/>
      <c r="C73" s="50"/>
      <c r="D73" s="132">
        <v>8</v>
      </c>
      <c r="E73" s="53"/>
      <c r="F73" s="595">
        <f>'1'!F46+'2'!F46+'3'!F46+'4'!F46+'5'!F46+'6'!F46+'7'!F46+'8'!F46+'9'!F46+'10'!F46+'11'!F46+'12'!F46+'13'!F46+'14'!F46+'15'!F46+'16'!F46+'17'!F46+'18'!F46+'19'!F46+'20'!F46+'21'!F46+'22'!F46+'23'!F46+'24'!F46+'25'!F46+'26'!F46+'27'!F46+'28'!F46+'29'!F46+'30'!F46+'31'!F46+'32'!F46+'33'!F46+'34'!F46+'35'!F46+'36'!F46+'37'!F46+'38'!F46+'39'!F46+'40'!F46+'41'!F46+'42'!F46+'43'!F46+'44'!F46+'45'!F46+'46'!F46+'47'!F46+'48'!F46+'49'!F46+'50'!F46</f>
        <v>0</v>
      </c>
      <c r="G73" s="595">
        <f>'1'!G46+'2'!G46+'3'!G46+'4'!G46+'5'!G46+'6'!G46+'7'!G46+'8'!G46+'9'!G46+'10'!G46+'11'!G46+'12'!G46+'13'!G46+'14'!G46+'15'!G46+'16'!G46+'17'!G46+'18'!G46+'19'!G46+'20'!G46+'21'!G46+'22'!G46+'23'!G46+'24'!G46+'25'!G46+'26'!G46+'27'!G46+'28'!G46+'29'!G46+'30'!G46+'31'!G46+'32'!G46+'33'!G46+'34'!G46+'35'!G46+'36'!G46+'37'!G46+'38'!G46+'39'!G46+'40'!G46+'41'!G46+'42'!G46+'43'!G46+'44'!G46+'45'!G46+'46'!G46+'47'!G46+'48'!G46+'49'!G46+'50'!G46</f>
        <v>0</v>
      </c>
      <c r="H73" s="595">
        <f>'1'!H46+'2'!H46+'3'!H46+'4'!H46+'5'!H46+'6'!H46+'7'!H46+'8'!H46+'9'!H46+'10'!H46+'11'!H46+'12'!H46+'13'!H46+'14'!H46+'15'!H46+'16'!H46+'17'!H46+'18'!H46+'19'!H46+'20'!H46+'21'!H46+'22'!H46+'23'!H46+'24'!H46+'25'!H46+'26'!H46+'27'!H46+'28'!H46+'29'!H46+'30'!H46+'31'!H46+'32'!H46+'33'!H46+'34'!H46+'35'!H46+'36'!H46+'37'!H46+'38'!H46+'39'!H46+'40'!H46+'41'!H46+'42'!H46+'43'!H46+'44'!H46+'45'!H46+'46'!H46+'47'!H46+'48'!H46+'49'!H46+'50'!H46</f>
        <v>0</v>
      </c>
      <c r="I73" s="595">
        <f>'1'!I46+'2'!I46+'3'!I46+'4'!I46+'5'!I46+'6'!I46+'7'!I46+'8'!I46+'9'!I46+'10'!I46+'11'!I46+'12'!I46+'13'!I46+'14'!I46+'15'!I46+'16'!I46+'17'!I46+'18'!I46+'19'!I46+'20'!I46+'21'!I46+'22'!I46+'23'!I46+'24'!I46+'25'!I46+'26'!I46+'27'!I46+'28'!I46+'29'!I46+'30'!I46+'31'!I46+'32'!I46+'33'!I46+'34'!I46+'35'!I46+'36'!I46+'37'!I46+'38'!I46+'39'!I46+'40'!I46+'41'!I46+'42'!I46+'43'!I46+'44'!I46+'45'!I46+'46'!I46+'47'!I46+'48'!I46+'49'!I46+'50'!I46</f>
        <v>0</v>
      </c>
      <c r="J73" s="216"/>
      <c r="K73" s="26"/>
    </row>
    <row r="74" spans="2:11" x14ac:dyDescent="0.2">
      <c r="B74" s="22"/>
      <c r="C74" s="50"/>
      <c r="D74" s="132">
        <v>9</v>
      </c>
      <c r="E74" s="53"/>
      <c r="F74" s="595">
        <f>'1'!F47+'2'!F47+'3'!F47+'4'!F47+'5'!F47+'6'!F47+'7'!F47+'8'!F47+'9'!F47+'10'!F47+'11'!F47+'12'!F47+'13'!F47+'14'!F47+'15'!F47+'16'!F47+'17'!F47+'18'!F47+'19'!F47+'20'!F47+'21'!F47+'22'!F47+'23'!F47+'24'!F47+'25'!F47+'26'!F47+'27'!F47+'28'!F47+'29'!F47+'30'!F47+'31'!F47+'32'!F47+'33'!F47+'34'!F47+'35'!F47+'36'!F47+'37'!F47+'38'!F47+'39'!F47+'40'!F47+'41'!F47+'42'!F47+'43'!F47+'44'!F47+'45'!F47+'46'!F47+'47'!F47+'48'!F47+'49'!F47+'50'!F47</f>
        <v>0</v>
      </c>
      <c r="G74" s="595">
        <f>'1'!G47+'2'!G47+'3'!G47+'4'!G47+'5'!G47+'6'!G47+'7'!G47+'8'!G47+'9'!G47+'10'!G47+'11'!G47+'12'!G47+'13'!G47+'14'!G47+'15'!G47+'16'!G47+'17'!G47+'18'!G47+'19'!G47+'20'!G47+'21'!G47+'22'!G47+'23'!G47+'24'!G47+'25'!G47+'26'!G47+'27'!G47+'28'!G47+'29'!G47+'30'!G47+'31'!G47+'32'!G47+'33'!G47+'34'!G47+'35'!G47+'36'!G47+'37'!G47+'38'!G47+'39'!G47+'40'!G47+'41'!G47+'42'!G47+'43'!G47+'44'!G47+'45'!G47+'46'!G47+'47'!G47+'48'!G47+'49'!G47+'50'!G47</f>
        <v>0</v>
      </c>
      <c r="H74" s="595">
        <f>'1'!H47+'2'!H47+'3'!H47+'4'!H47+'5'!H47+'6'!H47+'7'!H47+'8'!H47+'9'!H47+'10'!H47+'11'!H47+'12'!H47+'13'!H47+'14'!H47+'15'!H47+'16'!H47+'17'!H47+'18'!H47+'19'!H47+'20'!H47+'21'!H47+'22'!H47+'23'!H47+'24'!H47+'25'!H47+'26'!H47+'27'!H47+'28'!H47+'29'!H47+'30'!H47+'31'!H47+'32'!H47+'33'!H47+'34'!H47+'35'!H47+'36'!H47+'37'!H47+'38'!H47+'39'!H47+'40'!H47+'41'!H47+'42'!H47+'43'!H47+'44'!H47+'45'!H47+'46'!H47+'47'!H47+'48'!H47+'49'!H47+'50'!H47</f>
        <v>0</v>
      </c>
      <c r="I74" s="595">
        <f>'1'!I47+'2'!I47+'3'!I47+'4'!I47+'5'!I47+'6'!I47+'7'!I47+'8'!I47+'9'!I47+'10'!I47+'11'!I47+'12'!I47+'13'!I47+'14'!I47+'15'!I47+'16'!I47+'17'!I47+'18'!I47+'19'!I47+'20'!I47+'21'!I47+'22'!I47+'23'!I47+'24'!I47+'25'!I47+'26'!I47+'27'!I47+'28'!I47+'29'!I47+'30'!I47+'31'!I47+'32'!I47+'33'!I47+'34'!I47+'35'!I47+'36'!I47+'37'!I47+'38'!I47+'39'!I47+'40'!I47+'41'!I47+'42'!I47+'43'!I47+'44'!I47+'45'!I47+'46'!I47+'47'!I47+'48'!I47+'49'!I47+'50'!I47</f>
        <v>0</v>
      </c>
      <c r="J74" s="216"/>
      <c r="K74" s="26"/>
    </row>
    <row r="75" spans="2:11" x14ac:dyDescent="0.2">
      <c r="B75" s="22"/>
      <c r="C75" s="50"/>
      <c r="D75" s="132">
        <v>10</v>
      </c>
      <c r="E75" s="53"/>
      <c r="F75" s="595">
        <f>'1'!F48+'2'!F48+'3'!F48+'4'!F48+'5'!F48+'6'!F48+'7'!F48+'8'!F48+'9'!F48+'10'!F48+'11'!F48+'12'!F48+'13'!F48+'14'!F48+'15'!F48+'16'!F48+'17'!F48+'18'!F48+'19'!F48+'20'!F48+'21'!F48+'22'!F48+'23'!F48+'24'!F48+'25'!F48+'26'!F48+'27'!F48+'28'!F48+'29'!F48+'30'!F48+'31'!F48+'32'!F48+'33'!F48+'34'!F48+'35'!F48+'36'!F48+'37'!F48+'38'!F48+'39'!F48+'40'!F48+'41'!F48+'42'!F48+'43'!F48+'44'!F48+'45'!F48+'46'!F48+'47'!F48+'48'!F48+'49'!F48+'50'!F48</f>
        <v>0</v>
      </c>
      <c r="G75" s="595">
        <f>'1'!G48+'2'!G48+'3'!G48+'4'!G48+'5'!G48+'6'!G48+'7'!G48+'8'!G48+'9'!G48+'10'!G48+'11'!G48+'12'!G48+'13'!G48+'14'!G48+'15'!G48+'16'!G48+'17'!G48+'18'!G48+'19'!G48+'20'!G48+'21'!G48+'22'!G48+'23'!G48+'24'!G48+'25'!G48+'26'!G48+'27'!G48+'28'!G48+'29'!G48+'30'!G48+'31'!G48+'32'!G48+'33'!G48+'34'!G48+'35'!G48+'36'!G48+'37'!G48+'38'!G48+'39'!G48+'40'!G48+'41'!G48+'42'!G48+'43'!G48+'44'!G48+'45'!G48+'46'!G48+'47'!G48+'48'!G48+'49'!G48+'50'!G48</f>
        <v>0</v>
      </c>
      <c r="H75" s="595">
        <f>'1'!H48+'2'!H48+'3'!H48+'4'!H48+'5'!H48+'6'!H48+'7'!H48+'8'!H48+'9'!H48+'10'!H48+'11'!H48+'12'!H48+'13'!H48+'14'!H48+'15'!H48+'16'!H48+'17'!H48+'18'!H48+'19'!H48+'20'!H48+'21'!H48+'22'!H48+'23'!H48+'24'!H48+'25'!H48+'26'!H48+'27'!H48+'28'!H48+'29'!H48+'30'!H48+'31'!H48+'32'!H48+'33'!H48+'34'!H48+'35'!H48+'36'!H48+'37'!H48+'38'!H48+'39'!H48+'40'!H48+'41'!H48+'42'!H48+'43'!H48+'44'!H48+'45'!H48+'46'!H48+'47'!H48+'48'!H48+'49'!H48+'50'!H48</f>
        <v>0</v>
      </c>
      <c r="I75" s="595">
        <f>'1'!I48+'2'!I48+'3'!I48+'4'!I48+'5'!I48+'6'!I48+'7'!I48+'8'!I48+'9'!I48+'10'!I48+'11'!I48+'12'!I48+'13'!I48+'14'!I48+'15'!I48+'16'!I48+'17'!I48+'18'!I48+'19'!I48+'20'!I48+'21'!I48+'22'!I48+'23'!I48+'24'!I48+'25'!I48+'26'!I48+'27'!I48+'28'!I48+'29'!I48+'30'!I48+'31'!I48+'32'!I48+'33'!I48+'34'!I48+'35'!I48+'36'!I48+'37'!I48+'38'!I48+'39'!I48+'40'!I48+'41'!I48+'42'!I48+'43'!I48+'44'!I48+'45'!I48+'46'!I48+'47'!I48+'48'!I48+'49'!I48+'50'!I48</f>
        <v>0</v>
      </c>
      <c r="J75" s="216"/>
      <c r="K75" s="26"/>
    </row>
    <row r="76" spans="2:11" x14ac:dyDescent="0.2">
      <c r="B76" s="22"/>
      <c r="C76" s="50"/>
      <c r="D76" s="132">
        <v>11</v>
      </c>
      <c r="E76" s="53"/>
      <c r="F76" s="595">
        <f>'1'!F49+'2'!F49+'3'!F49+'4'!F49+'5'!F49+'6'!F49+'7'!F49+'8'!F49+'9'!F49+'10'!F49+'11'!F49+'12'!F49+'13'!F49+'14'!F49+'15'!F49+'16'!F49+'17'!F49+'18'!F49+'19'!F49+'20'!F49+'21'!F49+'22'!F49+'23'!F49+'24'!F49+'25'!F49+'26'!F49+'27'!F49+'28'!F49+'29'!F49+'30'!F49+'31'!F49+'32'!F49+'33'!F49+'34'!F49+'35'!F49+'36'!F49+'37'!F49+'38'!F49+'39'!F49+'40'!F49+'41'!F49+'42'!F49+'43'!F49+'44'!F49+'45'!F49+'46'!F49+'47'!F49+'48'!F49+'49'!F49+'50'!F49</f>
        <v>0</v>
      </c>
      <c r="G76" s="595">
        <f>'1'!G49+'2'!G49+'3'!G49+'4'!G49+'5'!G49+'6'!G49+'7'!G49+'8'!G49+'9'!G49+'10'!G49+'11'!G49+'12'!G49+'13'!G49+'14'!G49+'15'!G49+'16'!G49+'17'!G49+'18'!G49+'19'!G49+'20'!G49+'21'!G49+'22'!G49+'23'!G49+'24'!G49+'25'!G49+'26'!G49+'27'!G49+'28'!G49+'29'!G49+'30'!G49+'31'!G49+'32'!G49+'33'!G49+'34'!G49+'35'!G49+'36'!G49+'37'!G49+'38'!G49+'39'!G49+'40'!G49+'41'!G49+'42'!G49+'43'!G49+'44'!G49+'45'!G49+'46'!G49+'47'!G49+'48'!G49+'49'!G49+'50'!G49</f>
        <v>0</v>
      </c>
      <c r="H76" s="595">
        <f>'1'!H49+'2'!H49+'3'!H49+'4'!H49+'5'!H49+'6'!H49+'7'!H49+'8'!H49+'9'!H49+'10'!H49+'11'!H49+'12'!H49+'13'!H49+'14'!H49+'15'!H49+'16'!H49+'17'!H49+'18'!H49+'19'!H49+'20'!H49+'21'!H49+'22'!H49+'23'!H49+'24'!H49+'25'!H49+'26'!H49+'27'!H49+'28'!H49+'29'!H49+'30'!H49+'31'!H49+'32'!H49+'33'!H49+'34'!H49+'35'!H49+'36'!H49+'37'!H49+'38'!H49+'39'!H49+'40'!H49+'41'!H49+'42'!H49+'43'!H49+'44'!H49+'45'!H49+'46'!H49+'47'!H49+'48'!H49+'49'!H49+'50'!H49</f>
        <v>0</v>
      </c>
      <c r="I76" s="595">
        <f>'1'!I49+'2'!I49+'3'!I49+'4'!I49+'5'!I49+'6'!I49+'7'!I49+'8'!I49+'9'!I49+'10'!I49+'11'!I49+'12'!I49+'13'!I49+'14'!I49+'15'!I49+'16'!I49+'17'!I49+'18'!I49+'19'!I49+'20'!I49+'21'!I49+'22'!I49+'23'!I49+'24'!I49+'25'!I49+'26'!I49+'27'!I49+'28'!I49+'29'!I49+'30'!I49+'31'!I49+'32'!I49+'33'!I49+'34'!I49+'35'!I49+'36'!I49+'37'!I49+'38'!I49+'39'!I49+'40'!I49+'41'!I49+'42'!I49+'43'!I49+'44'!I49+'45'!I49+'46'!I49+'47'!I49+'48'!I49+'49'!I49+'50'!I49</f>
        <v>0</v>
      </c>
      <c r="J76" s="216"/>
      <c r="K76" s="26"/>
    </row>
    <row r="77" spans="2:11" x14ac:dyDescent="0.2">
      <c r="B77" s="22"/>
      <c r="C77" s="50"/>
      <c r="D77" s="132">
        <v>12</v>
      </c>
      <c r="E77" s="53"/>
      <c r="F77" s="595">
        <f>'1'!F50+'2'!F50+'3'!F50+'4'!F50+'5'!F50+'6'!F50+'7'!F50+'8'!F50+'9'!F50+'10'!F50+'11'!F50+'12'!F50+'13'!F50+'14'!F50+'15'!F50+'16'!F50+'17'!F50+'18'!F50+'19'!F50+'20'!F50+'21'!F50+'22'!F50+'23'!F50+'24'!F50+'25'!F50+'26'!F50+'27'!F50+'28'!F50+'29'!F50+'30'!F50+'31'!F50+'32'!F50+'33'!F50+'34'!F50+'35'!F50+'36'!F50+'37'!F50+'38'!F50+'39'!F50+'40'!F50+'41'!F50+'42'!F50+'43'!F50+'44'!F50+'45'!F50+'46'!F50+'47'!F50+'48'!F50+'49'!F50+'50'!F50</f>
        <v>0</v>
      </c>
      <c r="G77" s="595">
        <f>'1'!G50+'2'!G50+'3'!G50+'4'!G50+'5'!G50+'6'!G50+'7'!G50+'8'!G50+'9'!G50+'10'!G50+'11'!G50+'12'!G50+'13'!G50+'14'!G50+'15'!G50+'16'!G50+'17'!G50+'18'!G50+'19'!G50+'20'!G50+'21'!G50+'22'!G50+'23'!G50+'24'!G50+'25'!G50+'26'!G50+'27'!G50+'28'!G50+'29'!G50+'30'!G50+'31'!G50+'32'!G50+'33'!G50+'34'!G50+'35'!G50+'36'!G50+'37'!G50+'38'!G50+'39'!G50+'40'!G50+'41'!G50+'42'!G50+'43'!G50+'44'!G50+'45'!G50+'46'!G50+'47'!G50+'48'!G50+'49'!G50+'50'!G50</f>
        <v>0</v>
      </c>
      <c r="H77" s="595">
        <f>'1'!H50+'2'!H50+'3'!H50+'4'!H50+'5'!H50+'6'!H50+'7'!H50+'8'!H50+'9'!H50+'10'!H50+'11'!H50+'12'!H50+'13'!H50+'14'!H50+'15'!H50+'16'!H50+'17'!H50+'18'!H50+'19'!H50+'20'!H50+'21'!H50+'22'!H50+'23'!H50+'24'!H50+'25'!H50+'26'!H50+'27'!H50+'28'!H50+'29'!H50+'30'!H50+'31'!H50+'32'!H50+'33'!H50+'34'!H50+'35'!H50+'36'!H50+'37'!H50+'38'!H50+'39'!H50+'40'!H50+'41'!H50+'42'!H50+'43'!H50+'44'!H50+'45'!H50+'46'!H50+'47'!H50+'48'!H50+'49'!H50+'50'!H50</f>
        <v>0</v>
      </c>
      <c r="I77" s="595">
        <f>'1'!I50+'2'!I50+'3'!I50+'4'!I50+'5'!I50+'6'!I50+'7'!I50+'8'!I50+'9'!I50+'10'!I50+'11'!I50+'12'!I50+'13'!I50+'14'!I50+'15'!I50+'16'!I50+'17'!I50+'18'!I50+'19'!I50+'20'!I50+'21'!I50+'22'!I50+'23'!I50+'24'!I50+'25'!I50+'26'!I50+'27'!I50+'28'!I50+'29'!I50+'30'!I50+'31'!I50+'32'!I50+'33'!I50+'34'!I50+'35'!I50+'36'!I50+'37'!I50+'38'!I50+'39'!I50+'40'!I50+'41'!I50+'42'!I50+'43'!I50+'44'!I50+'45'!I50+'46'!I50+'47'!I50+'48'!I50+'49'!I50+'50'!I50</f>
        <v>0</v>
      </c>
      <c r="J77" s="216"/>
      <c r="K77" s="26"/>
    </row>
    <row r="78" spans="2:11" x14ac:dyDescent="0.2">
      <c r="B78" s="22"/>
      <c r="C78" s="50"/>
      <c r="D78" s="132">
        <v>13</v>
      </c>
      <c r="E78" s="53"/>
      <c r="F78" s="595">
        <f>'1'!F51+'2'!F51+'3'!F51+'4'!F51+'5'!F51+'6'!F51+'7'!F51+'8'!F51+'9'!F51+'10'!F51+'11'!F51+'12'!F51+'13'!F51+'14'!F51+'15'!F51+'16'!F51+'17'!F51+'18'!F51+'19'!F51+'20'!F51+'21'!F51+'22'!F51+'23'!F51+'24'!F51+'25'!F51+'26'!F51+'27'!F51+'28'!F51+'29'!F51+'30'!F51+'31'!F51+'32'!F51+'33'!F51+'34'!F51+'35'!F51+'36'!F51+'37'!F51+'38'!F51+'39'!F51+'40'!F51+'41'!F51+'42'!F51+'43'!F51+'44'!F51+'45'!F51+'46'!F51+'47'!F51+'48'!F51+'49'!F51+'50'!F51</f>
        <v>0</v>
      </c>
      <c r="G78" s="595">
        <f>'1'!G51+'2'!G51+'3'!G51+'4'!G51+'5'!G51+'6'!G51+'7'!G51+'8'!G51+'9'!G51+'10'!G51+'11'!G51+'12'!G51+'13'!G51+'14'!G51+'15'!G51+'16'!G51+'17'!G51+'18'!G51+'19'!G51+'20'!G51+'21'!G51+'22'!G51+'23'!G51+'24'!G51+'25'!G51+'26'!G51+'27'!G51+'28'!G51+'29'!G51+'30'!G51+'31'!G51+'32'!G51+'33'!G51+'34'!G51+'35'!G51+'36'!G51+'37'!G51+'38'!G51+'39'!G51+'40'!G51+'41'!G51+'42'!G51+'43'!G51+'44'!G51+'45'!G51+'46'!G51+'47'!G51+'48'!G51+'49'!G51+'50'!G51</f>
        <v>0</v>
      </c>
      <c r="H78" s="595">
        <f>'1'!H51+'2'!H51+'3'!H51+'4'!H51+'5'!H51+'6'!H51+'7'!H51+'8'!H51+'9'!H51+'10'!H51+'11'!H51+'12'!H51+'13'!H51+'14'!H51+'15'!H51+'16'!H51+'17'!H51+'18'!H51+'19'!H51+'20'!H51+'21'!H51+'22'!H51+'23'!H51+'24'!H51+'25'!H51+'26'!H51+'27'!H51+'28'!H51+'29'!H51+'30'!H51+'31'!H51+'32'!H51+'33'!H51+'34'!H51+'35'!H51+'36'!H51+'37'!H51+'38'!H51+'39'!H51+'40'!H51+'41'!H51+'42'!H51+'43'!H51+'44'!H51+'45'!H51+'46'!H51+'47'!H51+'48'!H51+'49'!H51+'50'!H51</f>
        <v>0</v>
      </c>
      <c r="I78" s="595">
        <f>'1'!I51+'2'!I51+'3'!I51+'4'!I51+'5'!I51+'6'!I51+'7'!I51+'8'!I51+'9'!I51+'10'!I51+'11'!I51+'12'!I51+'13'!I51+'14'!I51+'15'!I51+'16'!I51+'17'!I51+'18'!I51+'19'!I51+'20'!I51+'21'!I51+'22'!I51+'23'!I51+'24'!I51+'25'!I51+'26'!I51+'27'!I51+'28'!I51+'29'!I51+'30'!I51+'31'!I51+'32'!I51+'33'!I51+'34'!I51+'35'!I51+'36'!I51+'37'!I51+'38'!I51+'39'!I51+'40'!I51+'41'!I51+'42'!I51+'43'!I51+'44'!I51+'45'!I51+'46'!I51+'47'!I51+'48'!I51+'49'!I51+'50'!I51</f>
        <v>0</v>
      </c>
      <c r="J78" s="216"/>
      <c r="K78" s="26"/>
    </row>
    <row r="79" spans="2:11" x14ac:dyDescent="0.2">
      <c r="B79" s="22"/>
      <c r="C79" s="50"/>
      <c r="D79" s="132">
        <v>14</v>
      </c>
      <c r="E79" s="53"/>
      <c r="F79" s="595">
        <f>'1'!F52+'2'!F52+'3'!F52+'4'!F52+'5'!F52+'6'!F52+'7'!F52+'8'!F52+'9'!F52+'10'!F52+'11'!F52+'12'!F52+'13'!F52+'14'!F52+'15'!F52+'16'!F52+'17'!F52+'18'!F52+'19'!F52+'20'!F52+'21'!F52+'22'!F52+'23'!F52+'24'!F52+'25'!F52+'26'!F52+'27'!F52+'28'!F52+'29'!F52+'30'!F52+'31'!F52+'32'!F52+'33'!F52+'34'!F52+'35'!F52+'36'!F52+'37'!F52+'38'!F52+'39'!F52+'40'!F52+'41'!F52+'42'!F52+'43'!F52+'44'!F52+'45'!F52+'46'!F52+'47'!F52+'48'!F52+'49'!F52+'50'!F52</f>
        <v>0</v>
      </c>
      <c r="G79" s="595">
        <f>'1'!G52+'2'!G52+'3'!G52+'4'!G52+'5'!G52+'6'!G52+'7'!G52+'8'!G52+'9'!G52+'10'!G52+'11'!G52+'12'!G52+'13'!G52+'14'!G52+'15'!G52+'16'!G52+'17'!G52+'18'!G52+'19'!G52+'20'!G52+'21'!G52+'22'!G52+'23'!G52+'24'!G52+'25'!G52+'26'!G52+'27'!G52+'28'!G52+'29'!G52+'30'!G52+'31'!G52+'32'!G52+'33'!G52+'34'!G52+'35'!G52+'36'!G52+'37'!G52+'38'!G52+'39'!G52+'40'!G52+'41'!G52+'42'!G52+'43'!G52+'44'!G52+'45'!G52+'46'!G52+'47'!G52+'48'!G52+'49'!G52+'50'!G52</f>
        <v>0</v>
      </c>
      <c r="H79" s="595">
        <f>'1'!H52+'2'!H52+'3'!H52+'4'!H52+'5'!H52+'6'!H52+'7'!H52+'8'!H52+'9'!H52+'10'!H52+'11'!H52+'12'!H52+'13'!H52+'14'!H52+'15'!H52+'16'!H52+'17'!H52+'18'!H52+'19'!H52+'20'!H52+'21'!H52+'22'!H52+'23'!H52+'24'!H52+'25'!H52+'26'!H52+'27'!H52+'28'!H52+'29'!H52+'30'!H52+'31'!H52+'32'!H52+'33'!H52+'34'!H52+'35'!H52+'36'!H52+'37'!H52+'38'!H52+'39'!H52+'40'!H52+'41'!H52+'42'!H52+'43'!H52+'44'!H52+'45'!H52+'46'!H52+'47'!H52+'48'!H52+'49'!H52+'50'!H52</f>
        <v>0</v>
      </c>
      <c r="I79" s="595">
        <f>'1'!I52+'2'!I52+'3'!I52+'4'!I52+'5'!I52+'6'!I52+'7'!I52+'8'!I52+'9'!I52+'10'!I52+'11'!I52+'12'!I52+'13'!I52+'14'!I52+'15'!I52+'16'!I52+'17'!I52+'18'!I52+'19'!I52+'20'!I52+'21'!I52+'22'!I52+'23'!I52+'24'!I52+'25'!I52+'26'!I52+'27'!I52+'28'!I52+'29'!I52+'30'!I52+'31'!I52+'32'!I52+'33'!I52+'34'!I52+'35'!I52+'36'!I52+'37'!I52+'38'!I52+'39'!I52+'40'!I52+'41'!I52+'42'!I52+'43'!I52+'44'!I52+'45'!I52+'46'!I52+'47'!I52+'48'!I52+'49'!I52+'50'!I52</f>
        <v>0</v>
      </c>
      <c r="J79" s="216"/>
      <c r="K79" s="26"/>
    </row>
    <row r="80" spans="2:11" x14ac:dyDescent="0.2">
      <c r="B80" s="22"/>
      <c r="C80" s="50"/>
      <c r="D80" s="132">
        <v>15</v>
      </c>
      <c r="E80" s="53"/>
      <c r="F80" s="595">
        <f>'1'!F53+'2'!F53+'3'!F53+'4'!F53+'5'!F53+'6'!F53+'7'!F53+'8'!F53+'9'!F53+'10'!F53+'11'!F53+'12'!F53+'13'!F53+'14'!F53+'15'!F53+'16'!F53+'17'!F53+'18'!F53+'19'!F53+'20'!F53+'21'!F53+'22'!F53+'23'!F53+'24'!F53+'25'!F53+'26'!F53+'27'!F53+'28'!F53+'29'!F53+'30'!F53+'31'!F53+'32'!F53+'33'!F53+'34'!F53+'35'!F53+'36'!F53+'37'!F53+'38'!F53+'39'!F53+'40'!F53+'41'!F53+'42'!F53+'43'!F53+'44'!F53+'45'!F53+'46'!F53+'47'!F53+'48'!F53+'49'!F53+'50'!F53</f>
        <v>0</v>
      </c>
      <c r="G80" s="595">
        <f>'1'!G53+'2'!G53+'3'!G53+'4'!G53+'5'!G53+'6'!G53+'7'!G53+'8'!G53+'9'!G53+'10'!G53+'11'!G53+'12'!G53+'13'!G53+'14'!G53+'15'!G53+'16'!G53+'17'!G53+'18'!G53+'19'!G53+'20'!G53+'21'!G53+'22'!G53+'23'!G53+'24'!G53+'25'!G53+'26'!G53+'27'!G53+'28'!G53+'29'!G53+'30'!G53+'31'!G53+'32'!G53+'33'!G53+'34'!G53+'35'!G53+'36'!G53+'37'!G53+'38'!G53+'39'!G53+'40'!G53+'41'!G53+'42'!G53+'43'!G53+'44'!G53+'45'!G53+'46'!G53+'47'!G53+'48'!G53+'49'!G53+'50'!G53</f>
        <v>0</v>
      </c>
      <c r="H80" s="595">
        <f>'1'!H53+'2'!H53+'3'!H53+'4'!H53+'5'!H53+'6'!H53+'7'!H53+'8'!H53+'9'!H53+'10'!H53+'11'!H53+'12'!H53+'13'!H53+'14'!H53+'15'!H53+'16'!H53+'17'!H53+'18'!H53+'19'!H53+'20'!H53+'21'!H53+'22'!H53+'23'!H53+'24'!H53+'25'!H53+'26'!H53+'27'!H53+'28'!H53+'29'!H53+'30'!H53+'31'!H53+'32'!H53+'33'!H53+'34'!H53+'35'!H53+'36'!H53+'37'!H53+'38'!H53+'39'!H53+'40'!H53+'41'!H53+'42'!H53+'43'!H53+'44'!H53+'45'!H53+'46'!H53+'47'!H53+'48'!H53+'49'!H53+'50'!H53</f>
        <v>0</v>
      </c>
      <c r="I80" s="595">
        <f>'1'!I53+'2'!I53+'3'!I53+'4'!I53+'5'!I53+'6'!I53+'7'!I53+'8'!I53+'9'!I53+'10'!I53+'11'!I53+'12'!I53+'13'!I53+'14'!I53+'15'!I53+'16'!I53+'17'!I53+'18'!I53+'19'!I53+'20'!I53+'21'!I53+'22'!I53+'23'!I53+'24'!I53+'25'!I53+'26'!I53+'27'!I53+'28'!I53+'29'!I53+'30'!I53+'31'!I53+'32'!I53+'33'!I53+'34'!I53+'35'!I53+'36'!I53+'37'!I53+'38'!I53+'39'!I53+'40'!I53+'41'!I53+'42'!I53+'43'!I53+'44'!I53+'45'!I53+'46'!I53+'47'!I53+'48'!I53+'49'!I53+'50'!I53</f>
        <v>0</v>
      </c>
      <c r="J80" s="216"/>
      <c r="K80" s="26"/>
    </row>
    <row r="81" spans="2:11" x14ac:dyDescent="0.2">
      <c r="B81" s="22"/>
      <c r="C81" s="50"/>
      <c r="D81" s="132">
        <v>16</v>
      </c>
      <c r="E81" s="53"/>
      <c r="F81" s="595">
        <f>'1'!F54+'2'!F54+'3'!F54+'4'!F54+'5'!F54+'6'!F54+'7'!F54+'8'!F54+'9'!F54+'10'!F54+'11'!F54+'12'!F54+'13'!F54+'14'!F54+'15'!F54+'16'!F54+'17'!F54+'18'!F54+'19'!F54+'20'!F54+'21'!F54+'22'!F54+'23'!F54+'24'!F54+'25'!F54+'26'!F54+'27'!F54+'28'!F54+'29'!F54+'30'!F54+'31'!F54+'32'!F54+'33'!F54+'34'!F54+'35'!F54+'36'!F54+'37'!F54+'38'!F54+'39'!F54+'40'!F54+'41'!F54+'42'!F54+'43'!F54+'44'!F54+'45'!F54+'46'!F54+'47'!F54+'48'!F54+'49'!F54+'50'!F54</f>
        <v>0</v>
      </c>
      <c r="G81" s="595">
        <f>'1'!G54+'2'!G54+'3'!G54+'4'!G54+'5'!G54+'6'!G54+'7'!G54+'8'!G54+'9'!G54+'10'!G54+'11'!G54+'12'!G54+'13'!G54+'14'!G54+'15'!G54+'16'!G54+'17'!G54+'18'!G54+'19'!G54+'20'!G54+'21'!G54+'22'!G54+'23'!G54+'24'!G54+'25'!G54+'26'!G54+'27'!G54+'28'!G54+'29'!G54+'30'!G54+'31'!G54+'32'!G54+'33'!G54+'34'!G54+'35'!G54+'36'!G54+'37'!G54+'38'!G54+'39'!G54+'40'!G54+'41'!G54+'42'!G54+'43'!G54+'44'!G54+'45'!G54+'46'!G54+'47'!G54+'48'!G54+'49'!G54+'50'!G54</f>
        <v>0</v>
      </c>
      <c r="H81" s="595">
        <f>'1'!H54+'2'!H54+'3'!H54+'4'!H54+'5'!H54+'6'!H54+'7'!H54+'8'!H54+'9'!H54+'10'!H54+'11'!H54+'12'!H54+'13'!H54+'14'!H54+'15'!H54+'16'!H54+'17'!H54+'18'!H54+'19'!H54+'20'!H54+'21'!H54+'22'!H54+'23'!H54+'24'!H54+'25'!H54+'26'!H54+'27'!H54+'28'!H54+'29'!H54+'30'!H54+'31'!H54+'32'!H54+'33'!H54+'34'!H54+'35'!H54+'36'!H54+'37'!H54+'38'!H54+'39'!H54+'40'!H54+'41'!H54+'42'!H54+'43'!H54+'44'!H54+'45'!H54+'46'!H54+'47'!H54+'48'!H54+'49'!H54+'50'!H54</f>
        <v>0</v>
      </c>
      <c r="I81" s="595">
        <f>'1'!I54+'2'!I54+'3'!I54+'4'!I54+'5'!I54+'6'!I54+'7'!I54+'8'!I54+'9'!I54+'10'!I54+'11'!I54+'12'!I54+'13'!I54+'14'!I54+'15'!I54+'16'!I54+'17'!I54+'18'!I54+'19'!I54+'20'!I54+'21'!I54+'22'!I54+'23'!I54+'24'!I54+'25'!I54+'26'!I54+'27'!I54+'28'!I54+'29'!I54+'30'!I54+'31'!I54+'32'!I54+'33'!I54+'34'!I54+'35'!I54+'36'!I54+'37'!I54+'38'!I54+'39'!I54+'40'!I54+'41'!I54+'42'!I54+'43'!I54+'44'!I54+'45'!I54+'46'!I54+'47'!I54+'48'!I54+'49'!I54+'50'!I54</f>
        <v>0</v>
      </c>
      <c r="J81" s="216"/>
      <c r="K81" s="26"/>
    </row>
    <row r="82" spans="2:11" x14ac:dyDescent="0.2">
      <c r="B82" s="22"/>
      <c r="C82" s="50"/>
      <c r="D82" s="132" t="s">
        <v>27</v>
      </c>
      <c r="E82" s="53"/>
      <c r="F82" s="595">
        <f>'1'!F55+'2'!F55+'3'!F55+'4'!F55+'5'!F55+'6'!F55+'7'!F55+'8'!F55+'9'!F55+'10'!F55+'11'!F55+'12'!F55+'13'!F55+'14'!F55+'15'!F55+'16'!F55+'17'!F55+'18'!F55+'19'!F55+'20'!F55+'21'!F55+'22'!F55+'23'!F55+'24'!F55+'25'!F55+'26'!F55+'27'!F55+'28'!F55+'29'!F55+'30'!F55+'31'!F55+'32'!F55+'33'!F55+'34'!F55+'35'!F55+'36'!F55+'37'!F55+'38'!F55+'39'!F55+'40'!F55+'41'!F55+'42'!F55+'43'!F55+'44'!F55+'45'!F55+'46'!F55+'47'!F55+'48'!F55+'49'!F55+'50'!F55</f>
        <v>0</v>
      </c>
      <c r="G82" s="595">
        <f>'1'!G55+'2'!G55+'3'!G55+'4'!G55+'5'!G55+'6'!G55+'7'!G55+'8'!G55+'9'!G55+'10'!G55+'11'!G55+'12'!G55+'13'!G55+'14'!G55+'15'!G55+'16'!G55+'17'!G55+'18'!G55+'19'!G55+'20'!G55+'21'!G55+'22'!G55+'23'!G55+'24'!G55+'25'!G55+'26'!G55+'27'!G55+'28'!G55+'29'!G55+'30'!G55+'31'!G55+'32'!G55+'33'!G55+'34'!G55+'35'!G55+'36'!G55+'37'!G55+'38'!G55+'39'!G55+'40'!G55+'41'!G55+'42'!G55+'43'!G55+'44'!G55+'45'!G55+'46'!G55+'47'!G55+'48'!G55+'49'!G55+'50'!G55</f>
        <v>0</v>
      </c>
      <c r="H82" s="595">
        <f>'1'!H55+'2'!H55+'3'!H55+'4'!H55+'5'!H55+'6'!H55+'7'!H55+'8'!H55+'9'!H55+'10'!H55+'11'!H55+'12'!H55+'13'!H55+'14'!H55+'15'!H55+'16'!H55+'17'!H55+'18'!H55+'19'!H55+'20'!H55+'21'!H55+'22'!H55+'23'!H55+'24'!H55+'25'!H55+'26'!H55+'27'!H55+'28'!H55+'29'!H55+'30'!H55+'31'!H55+'32'!H55+'33'!H55+'34'!H55+'35'!H55+'36'!H55+'37'!H55+'38'!H55+'39'!H55+'40'!H55+'41'!H55+'42'!H55+'43'!H55+'44'!H55+'45'!H55+'46'!H55+'47'!H55+'48'!H55+'49'!H55+'50'!H55</f>
        <v>0</v>
      </c>
      <c r="I82" s="595">
        <f>'1'!I55+'2'!I55+'3'!I55+'4'!I55+'5'!I55+'6'!I55+'7'!I55+'8'!I55+'9'!I55+'10'!I55+'11'!I55+'12'!I55+'13'!I55+'14'!I55+'15'!I55+'16'!I55+'17'!I55+'18'!I55+'19'!I55+'20'!I55+'21'!I55+'22'!I55+'23'!I55+'24'!I55+'25'!I55+'26'!I55+'27'!I55+'28'!I55+'29'!I55+'30'!I55+'31'!I55+'32'!I55+'33'!I55+'34'!I55+'35'!I55+'36'!I55+'37'!I55+'38'!I55+'39'!I55+'40'!I55+'41'!I55+'42'!I55+'43'!I55+'44'!I55+'45'!I55+'46'!I55+'47'!I55+'48'!I55+'49'!I55+'50'!I55</f>
        <v>0</v>
      </c>
      <c r="J82" s="216"/>
      <c r="K82" s="26"/>
    </row>
    <row r="83" spans="2:11" x14ac:dyDescent="0.2">
      <c r="B83" s="22"/>
      <c r="C83" s="50"/>
      <c r="D83" s="132" t="s">
        <v>28</v>
      </c>
      <c r="E83" s="53"/>
      <c r="F83" s="595">
        <f>'1'!F56+'2'!F56+'3'!F56+'4'!F56+'5'!F56+'6'!F56+'7'!F56+'8'!F56+'9'!F56+'10'!F56+'11'!F56+'12'!F56+'13'!F56+'14'!F56+'15'!F56+'16'!F56+'17'!F56+'18'!F56+'19'!F56+'20'!F56+'21'!F56+'22'!F56+'23'!F56+'24'!F56+'25'!F56+'26'!F56+'27'!F56+'28'!F56+'29'!F56+'30'!F56+'31'!F56+'32'!F56+'33'!F56+'34'!F56+'35'!F56+'36'!F56+'37'!F56+'38'!F56+'39'!F56+'40'!F56+'41'!F56+'42'!F56+'43'!F56+'44'!F56+'45'!F56+'46'!F56+'47'!F56+'48'!F56+'49'!F56+'50'!F56</f>
        <v>0</v>
      </c>
      <c r="G83" s="595">
        <f>'1'!G56+'2'!G56+'3'!G56+'4'!G56+'5'!G56+'6'!G56+'7'!G56+'8'!G56+'9'!G56+'10'!G56+'11'!G56+'12'!G56+'13'!G56+'14'!G56+'15'!G56+'16'!G56+'17'!G56+'18'!G56+'19'!G56+'20'!G56+'21'!G56+'22'!G56+'23'!G56+'24'!G56+'25'!G56+'26'!G56+'27'!G56+'28'!G56+'29'!G56+'30'!G56+'31'!G56+'32'!G56+'33'!G56+'34'!G56+'35'!G56+'36'!G56+'37'!G56+'38'!G56+'39'!G56+'40'!G56+'41'!G56+'42'!G56+'43'!G56+'44'!G56+'45'!G56+'46'!G56+'47'!G56+'48'!G56+'49'!G56+'50'!G56</f>
        <v>0</v>
      </c>
      <c r="H83" s="595">
        <f>'1'!H56+'2'!H56+'3'!H56+'4'!H56+'5'!H56+'6'!H56+'7'!H56+'8'!H56+'9'!H56+'10'!H56+'11'!H56+'12'!H56+'13'!H56+'14'!H56+'15'!H56+'16'!H56+'17'!H56+'18'!H56+'19'!H56+'20'!H56+'21'!H56+'22'!H56+'23'!H56+'24'!H56+'25'!H56+'26'!H56+'27'!H56+'28'!H56+'29'!H56+'30'!H56+'31'!H56+'32'!H56+'33'!H56+'34'!H56+'35'!H56+'36'!H56+'37'!H56+'38'!H56+'39'!H56+'40'!H56+'41'!H56+'42'!H56+'43'!H56+'44'!H56+'45'!H56+'46'!H56+'47'!H56+'48'!H56+'49'!H56+'50'!H56</f>
        <v>0</v>
      </c>
      <c r="I83" s="595">
        <f>'1'!I56+'2'!I56+'3'!I56+'4'!I56+'5'!I56+'6'!I56+'7'!I56+'8'!I56+'9'!I56+'10'!I56+'11'!I56+'12'!I56+'13'!I56+'14'!I56+'15'!I56+'16'!I56+'17'!I56+'18'!I56+'19'!I56+'20'!I56+'21'!I56+'22'!I56+'23'!I56+'24'!I56+'25'!I56+'26'!I56+'27'!I56+'28'!I56+'29'!I56+'30'!I56+'31'!I56+'32'!I56+'33'!I56+'34'!I56+'35'!I56+'36'!I56+'37'!I56+'38'!I56+'39'!I56+'40'!I56+'41'!I56+'42'!I56+'43'!I56+'44'!I56+'45'!I56+'46'!I56+'47'!I56+'48'!I56+'49'!I56+'50'!I56</f>
        <v>0</v>
      </c>
      <c r="J83" s="216"/>
      <c r="K83" s="26"/>
    </row>
    <row r="84" spans="2:11" x14ac:dyDescent="0.2">
      <c r="B84" s="22"/>
      <c r="C84" s="50"/>
      <c r="D84" s="132"/>
      <c r="E84" s="51"/>
      <c r="F84" s="51"/>
      <c r="G84" s="51"/>
      <c r="H84" s="51"/>
      <c r="I84" s="51"/>
      <c r="J84" s="216"/>
      <c r="K84" s="26"/>
    </row>
    <row r="85" spans="2:11" x14ac:dyDescent="0.2">
      <c r="B85" s="22"/>
      <c r="C85" s="50"/>
      <c r="D85" s="132" t="s">
        <v>103</v>
      </c>
      <c r="E85" s="53"/>
      <c r="F85" s="521">
        <f>act!G29+'1'!F69+'2'!F69+'3'!F69+'4'!F69+'5'!F69+'6'!F69+'7'!F69+'8'!F69+'9'!F69+'10'!F69+'11'!F69+'12'!F69+'13'!F69+'14'!F69+'15'!F69+'16'!F69+'17'!F69+'18'!F69+'19'!F69+'20'!F69+'21'!F69+'22'!F69+'23'!F69+'24'!F69+'25'!F69+'26'!F69+'27'!F69+'28'!F69+'29'!F69+'30'!F69+'31'!F69+'32'!F69+'33'!F69+'34'!F69+'35'!F69+'36'!F69+'37'!F69+'38'!F69+'39'!F69+'40'!F69+'41'!F69+'42'!F69+'43'!F69+'44'!F69+'45'!F69+'46'!F69+'47'!F69+'48'!F69+'49'!F69+'50'!F69</f>
        <v>0</v>
      </c>
      <c r="G85" s="521">
        <f>act!H29+'1'!G69+'2'!G69+'3'!G69+'4'!G69+'5'!G69+'6'!G69+'7'!G69+'8'!G69+'9'!G69+'10'!G69+'11'!G69+'12'!G69+'13'!G69+'14'!G69+'15'!G69+'16'!G69+'17'!G69+'18'!G69+'19'!G69+'20'!G69+'21'!G69+'22'!G69+'23'!G69+'24'!G69+'25'!G69+'26'!G69+'27'!G69+'28'!G69+'29'!G69+'30'!G69+'31'!G69+'32'!G69+'33'!G69+'34'!G69+'35'!G69+'36'!G69+'37'!G69+'38'!G69+'39'!G69+'40'!G69+'41'!G69+'42'!G69+'43'!G69+'44'!G69+'45'!G69+'46'!G69+'47'!G69+'48'!G69+'49'!G69+'50'!G69</f>
        <v>0</v>
      </c>
      <c r="H85" s="521">
        <f>act!I29+'1'!H69+'2'!H69+'3'!H69+'4'!H69+'5'!H69+'6'!H69+'7'!H69+'8'!H69+'9'!H69+'10'!H69+'11'!H69+'12'!H69+'13'!H69+'14'!H69+'15'!H69+'16'!H69+'17'!H69+'18'!H69+'19'!H69+'20'!H69+'21'!H69+'22'!H69+'23'!H69+'24'!H69+'25'!H69+'26'!H69+'27'!H69+'28'!H69+'29'!H69+'30'!H69+'31'!H69+'32'!H69+'33'!H69+'34'!H69+'35'!H69+'36'!H69+'37'!H69+'38'!H69+'39'!H69+'40'!H69+'41'!H69+'42'!H69+'43'!H69+'44'!H69+'45'!H69+'46'!H69+'47'!H69+'48'!H69+'49'!H69+'50'!H69</f>
        <v>0</v>
      </c>
      <c r="I85" s="521">
        <f>act!J29+'1'!I69+'2'!I69+'3'!I69+'4'!I69+'5'!I69+'6'!I69+'7'!I69+'8'!I69+'9'!I69+'10'!I69+'11'!I69+'12'!I69+'13'!I69+'14'!I69+'15'!I69+'16'!I69+'17'!I69+'18'!I69+'19'!I69+'20'!I69+'21'!I69+'22'!I69+'23'!I69+'24'!I69+'25'!I69+'26'!I69+'27'!I69+'28'!I69+'29'!I69+'30'!I69+'31'!I69+'32'!I69+'33'!I69+'34'!I69+'35'!I69+'36'!I69+'37'!I69+'38'!I69+'39'!I69+'40'!I69+'41'!I69+'42'!I69+'43'!I69+'44'!I69+'45'!I69+'46'!I69+'47'!I69+'48'!I69+'49'!I69+'50'!I69</f>
        <v>0</v>
      </c>
      <c r="J85" s="216"/>
      <c r="K85" s="26"/>
    </row>
    <row r="86" spans="2:11" x14ac:dyDescent="0.2">
      <c r="B86" s="22"/>
      <c r="C86" s="50"/>
      <c r="D86" s="132" t="s">
        <v>104</v>
      </c>
      <c r="E86" s="53"/>
      <c r="F86" s="521">
        <f>mop!G17+'1'!F70+'2'!F70+'3'!F70+'4'!F70+'5'!F70+'6'!F70+'7'!F70+'8'!F70+'9'!F70+'10'!F70+'11'!F70+'12'!F70+'13'!F70+'14'!F70+'15'!F70+'16'!F70+'17'!F70+'18'!F70+'19'!F70+'20'!F70+'21'!F70+'22'!F70+'23'!F70+'24'!F70+'25'!F70+'26'!F70+'27'!F70+'28'!F70+'29'!F70+'30'!F70+'31'!F70+'32'!F70+'33'!F70+'34'!F70+'35'!F70+'36'!F70+'37'!F70+'38'!F70+'39'!F70+'40'!F70+'41'!F70+'42'!F70+'43'!F70+'44'!F70+'45'!F70+'46'!F70+'47'!F70+'48'!F70+'49'!F70+'50'!F70</f>
        <v>0</v>
      </c>
      <c r="G86" s="521">
        <f>mop!H17+'1'!G70+'2'!G70+'3'!G70+'4'!G70+'5'!G70+'6'!G70+'7'!G70+'8'!G70+'9'!G70+'10'!G70+'11'!G70+'12'!G70+'13'!G70+'14'!G70+'15'!G70+'16'!G70+'17'!G70+'18'!G70+'19'!G70+'20'!G70+'21'!G70+'22'!G70+'23'!G70+'24'!G70+'25'!G70+'26'!G70+'27'!G70+'28'!G70+'29'!G70+'30'!G70+'31'!G70+'32'!G70+'33'!G70+'34'!G70+'35'!G70+'36'!G70+'37'!G70+'38'!G70+'39'!G70+'40'!G70+'41'!G70+'42'!G70+'43'!G70+'44'!G70+'45'!G70+'46'!G70+'47'!G70+'48'!G70+'49'!G70+'50'!G70</f>
        <v>0</v>
      </c>
      <c r="H86" s="521">
        <f>mop!I17+'1'!H70+'2'!H70+'3'!H70+'4'!H70+'5'!H70+'6'!H70+'7'!H70+'8'!H70+'9'!H70+'10'!H70+'11'!H70+'12'!H70+'13'!H70+'14'!H70+'15'!H70+'16'!H70+'17'!H70+'18'!H70+'19'!H70+'20'!H70+'21'!H70+'22'!H70+'23'!H70+'24'!H70+'25'!H70+'26'!H70+'27'!H70+'28'!H70+'29'!H70+'30'!H70+'31'!H70+'32'!H70+'33'!H70+'34'!H70+'35'!H70+'36'!H70+'37'!H70+'38'!H70+'39'!H70+'40'!H70+'41'!H70+'42'!H70+'43'!H70+'44'!H70+'45'!H70+'46'!H70+'47'!H70+'48'!H70+'49'!H70+'50'!H70</f>
        <v>0</v>
      </c>
      <c r="I86" s="521">
        <f>mop!J17+'1'!I70+'2'!I70+'3'!I70+'4'!I70+'5'!I70+'6'!I70+'7'!I70+'8'!I70+'9'!I70+'10'!I70+'11'!I70+'12'!I70+'13'!I70+'14'!I70+'15'!I70+'16'!I70+'17'!I70+'18'!I70+'19'!I70+'20'!I70+'21'!I70+'22'!I70+'23'!I70+'24'!I70+'25'!I70+'26'!I70+'27'!I70+'28'!I70+'29'!I70+'30'!I70+'31'!I70+'32'!I70+'33'!I70+'34'!I70+'35'!I70+'36'!I70+'37'!I70+'38'!I70+'39'!I70+'40'!I70+'41'!I70+'42'!I70+'43'!I70+'44'!I70+'45'!I70+'46'!I70+'47'!I70+'48'!I70+'49'!I70+'50'!I70</f>
        <v>0</v>
      </c>
      <c r="J86" s="216"/>
      <c r="K86" s="26"/>
    </row>
    <row r="87" spans="2:11" x14ac:dyDescent="0.2">
      <c r="B87" s="22"/>
      <c r="C87" s="59"/>
      <c r="D87" s="293"/>
      <c r="E87" s="60"/>
      <c r="F87" s="60"/>
      <c r="G87" s="60"/>
      <c r="H87" s="479"/>
      <c r="I87" s="60"/>
      <c r="J87" s="61"/>
      <c r="K87" s="26"/>
    </row>
    <row r="88" spans="2:11" x14ac:dyDescent="0.2">
      <c r="B88" s="22"/>
      <c r="C88" s="21"/>
      <c r="D88" s="101"/>
      <c r="E88" s="29"/>
      <c r="F88" s="29"/>
      <c r="G88" s="29"/>
      <c r="H88" s="29"/>
      <c r="I88" s="29"/>
      <c r="J88" s="21"/>
      <c r="K88" s="26"/>
    </row>
    <row r="89" spans="2:11" ht="15" x14ac:dyDescent="0.25">
      <c r="B89" s="32"/>
      <c r="C89" s="33"/>
      <c r="D89" s="594"/>
      <c r="E89" s="33"/>
      <c r="F89" s="323"/>
      <c r="G89" s="323"/>
      <c r="H89" s="323"/>
      <c r="I89" s="323"/>
      <c r="J89" s="191" t="s">
        <v>228</v>
      </c>
      <c r="K89" s="35"/>
    </row>
    <row r="93" spans="2:11" x14ac:dyDescent="0.2">
      <c r="D93" s="279"/>
      <c r="F93" s="37"/>
      <c r="G93" s="37"/>
      <c r="H93" s="37"/>
      <c r="I93" s="37"/>
    </row>
    <row r="94" spans="2:11" x14ac:dyDescent="0.2">
      <c r="D94" s="279"/>
      <c r="F94" s="37"/>
      <c r="G94" s="37"/>
      <c r="H94" s="37"/>
      <c r="I94" s="37"/>
    </row>
    <row r="95" spans="2:11" x14ac:dyDescent="0.2">
      <c r="D95" s="279"/>
      <c r="F95" s="37"/>
      <c r="G95" s="37"/>
      <c r="H95" s="37"/>
      <c r="I95" s="37"/>
    </row>
    <row r="96" spans="2:11" x14ac:dyDescent="0.2">
      <c r="D96" s="279"/>
      <c r="F96" s="37"/>
      <c r="G96" s="37"/>
      <c r="H96" s="37"/>
      <c r="I96" s="37"/>
    </row>
    <row r="97" spans="6:9" x14ac:dyDescent="0.2">
      <c r="F97" s="37"/>
      <c r="G97" s="37"/>
      <c r="H97" s="37"/>
      <c r="I97" s="37"/>
    </row>
    <row r="98" spans="6:9" x14ac:dyDescent="0.2">
      <c r="F98" s="37"/>
      <c r="G98" s="37"/>
      <c r="H98" s="37"/>
      <c r="I98" s="37"/>
    </row>
    <row r="99" spans="6:9" x14ac:dyDescent="0.2">
      <c r="F99" s="37"/>
      <c r="G99" s="37"/>
      <c r="H99" s="37"/>
      <c r="I99" s="37"/>
    </row>
    <row r="101" spans="6:9" x14ac:dyDescent="0.2">
      <c r="F101" s="37"/>
      <c r="G101" s="37"/>
      <c r="H101" s="37"/>
      <c r="I101" s="37"/>
    </row>
    <row r="102" spans="6:9" x14ac:dyDescent="0.2">
      <c r="F102" s="37"/>
      <c r="G102" s="37"/>
      <c r="H102" s="37"/>
      <c r="I102" s="37"/>
    </row>
    <row r="103" spans="6:9" x14ac:dyDescent="0.2">
      <c r="F103" s="37"/>
      <c r="G103" s="37"/>
      <c r="H103" s="37"/>
      <c r="I103" s="37"/>
    </row>
    <row r="104" spans="6:9" x14ac:dyDescent="0.2">
      <c r="F104" s="37"/>
      <c r="G104" s="37"/>
      <c r="H104" s="37"/>
      <c r="I104" s="37"/>
    </row>
    <row r="105" spans="6:9" x14ac:dyDescent="0.2">
      <c r="F105" s="37"/>
      <c r="G105" s="37"/>
      <c r="H105" s="37"/>
      <c r="I105" s="37"/>
    </row>
  </sheetData>
  <sheetProtection algorithmName="SHA-512" hashValue="qVv8mTSIYpLqDjzk0hayWB7UDYDy/1i17Nth2Wp3vGlFyIvDhSCTPbj/bd+3N7M5ocfEy4rSOgfp11UE+Qo1rA==" saltValue="9IP/r0Ejp9Qzy7xUPyQkOQ==" spinCount="100000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61</vt:i4>
      </vt:variant>
      <vt:variant>
        <vt:lpstr>Benoemde bereiken</vt:lpstr>
      </vt:variant>
      <vt:variant>
        <vt:i4>63</vt:i4>
      </vt:variant>
    </vt:vector>
  </HeadingPairs>
  <TitlesOfParts>
    <vt:vector size="124" baseType="lpstr">
      <vt:lpstr>toel</vt:lpstr>
      <vt:lpstr>begr(bk)</vt:lpstr>
      <vt:lpstr>loon(bk)</vt:lpstr>
      <vt:lpstr>mop</vt:lpstr>
      <vt:lpstr>mip</vt:lpstr>
      <vt:lpstr>act</vt:lpstr>
      <vt:lpstr>begr(tot)</vt:lpstr>
      <vt:lpstr>bal</vt:lpstr>
      <vt:lpstr>ken</vt:lpstr>
      <vt:lpstr>b-ggl</vt:lpstr>
      <vt:lpstr>tab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'1'!Afdrukbereik</vt:lpstr>
      <vt:lpstr>'10'!Afdrukbereik</vt:lpstr>
      <vt:lpstr>'11'!Afdrukbereik</vt:lpstr>
      <vt:lpstr>'12'!Afdrukbereik</vt:lpstr>
      <vt:lpstr>'13'!Afdrukbereik</vt:lpstr>
      <vt:lpstr>'14'!Afdrukbereik</vt:lpstr>
      <vt:lpstr>'15'!Afdrukbereik</vt:lpstr>
      <vt:lpstr>'16'!Afdrukbereik</vt:lpstr>
      <vt:lpstr>'17'!Afdrukbereik</vt:lpstr>
      <vt:lpstr>'18'!Afdrukbereik</vt:lpstr>
      <vt:lpstr>'19'!Afdrukbereik</vt:lpstr>
      <vt:lpstr>'2'!Afdrukbereik</vt:lpstr>
      <vt:lpstr>'20'!Afdrukbereik</vt:lpstr>
      <vt:lpstr>'21'!Afdrukbereik</vt:lpstr>
      <vt:lpstr>'22'!Afdrukbereik</vt:lpstr>
      <vt:lpstr>'23'!Afdrukbereik</vt:lpstr>
      <vt:lpstr>'24'!Afdrukbereik</vt:lpstr>
      <vt:lpstr>'25'!Afdrukbereik</vt:lpstr>
      <vt:lpstr>'26'!Afdrukbereik</vt:lpstr>
      <vt:lpstr>'27'!Afdrukbereik</vt:lpstr>
      <vt:lpstr>'28'!Afdrukbereik</vt:lpstr>
      <vt:lpstr>'29'!Afdrukbereik</vt:lpstr>
      <vt:lpstr>'3'!Afdrukbereik</vt:lpstr>
      <vt:lpstr>'30'!Afdrukbereik</vt:lpstr>
      <vt:lpstr>'31'!Afdrukbereik</vt:lpstr>
      <vt:lpstr>'32'!Afdrukbereik</vt:lpstr>
      <vt:lpstr>'33'!Afdrukbereik</vt:lpstr>
      <vt:lpstr>'34'!Afdrukbereik</vt:lpstr>
      <vt:lpstr>'35'!Afdrukbereik</vt:lpstr>
      <vt:lpstr>'36'!Afdrukbereik</vt:lpstr>
      <vt:lpstr>'37'!Afdrukbereik</vt:lpstr>
      <vt:lpstr>'38'!Afdrukbereik</vt:lpstr>
      <vt:lpstr>'39'!Afdrukbereik</vt:lpstr>
      <vt:lpstr>'4'!Afdrukbereik</vt:lpstr>
      <vt:lpstr>'40'!Afdrukbereik</vt:lpstr>
      <vt:lpstr>'41'!Afdrukbereik</vt:lpstr>
      <vt:lpstr>'42'!Afdrukbereik</vt:lpstr>
      <vt:lpstr>'43'!Afdrukbereik</vt:lpstr>
      <vt:lpstr>'44'!Afdrukbereik</vt:lpstr>
      <vt:lpstr>'45'!Afdrukbereik</vt:lpstr>
      <vt:lpstr>'46'!Afdrukbereik</vt:lpstr>
      <vt:lpstr>'47'!Afdrukbereik</vt:lpstr>
      <vt:lpstr>'48'!Afdrukbereik</vt:lpstr>
      <vt:lpstr>'49'!Afdrukbereik</vt:lpstr>
      <vt:lpstr>'5'!Afdrukbereik</vt:lpstr>
      <vt:lpstr>'50'!Afdrukbereik</vt:lpstr>
      <vt:lpstr>'6'!Afdrukbereik</vt:lpstr>
      <vt:lpstr>'7'!Afdrukbereik</vt:lpstr>
      <vt:lpstr>'8'!Afdrukbereik</vt:lpstr>
      <vt:lpstr>'9'!Afdrukbereik</vt:lpstr>
      <vt:lpstr>act!Afdrukbereik</vt:lpstr>
      <vt:lpstr>bal!Afdrukbereik</vt:lpstr>
      <vt:lpstr>'begr(bk)'!Afdrukbereik</vt:lpstr>
      <vt:lpstr>'begr(tot)'!Afdrukbereik</vt:lpstr>
      <vt:lpstr>'b-ggl'!Afdrukbereik</vt:lpstr>
      <vt:lpstr>ken!Afdrukbereik</vt:lpstr>
      <vt:lpstr>'loon(bk)'!Afdrukbereik</vt:lpstr>
      <vt:lpstr>mip!Afdrukbereik</vt:lpstr>
      <vt:lpstr>mop!Afdrukbereik</vt:lpstr>
      <vt:lpstr>tab!Afdrukbereik</vt:lpstr>
      <vt:lpstr>toel!Afdrukbereik</vt:lpstr>
      <vt:lpstr>regels</vt:lpstr>
      <vt:lpstr>schaal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Sommatiemodel FPE PO</dc:title>
  <dc:creator>Reinier Goedhart/Bé Keizer</dc:creator>
  <cp:lastModifiedBy>B. Keizer</cp:lastModifiedBy>
  <cp:lastPrinted>2015-08-31T08:02:28Z</cp:lastPrinted>
  <dcterms:created xsi:type="dcterms:W3CDTF">2002-03-02T17:48:17Z</dcterms:created>
  <dcterms:modified xsi:type="dcterms:W3CDTF">2015-11-26T22:12:25Z</dcterms:modified>
</cp:coreProperties>
</file>