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9200" windowHeight="11595" tabRatio="839" activeTab="1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b-ggl" sheetId="68" r:id="rId10"/>
    <sheet name="tab" sheetId="13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_xlnm.Print_Area" localSheetId="11">'1'!$B$2:$K$76</definedName>
    <definedName name="_xlnm.Print_Area" localSheetId="20">'10'!$B$2:$K$76</definedName>
    <definedName name="_xlnm.Print_Area" localSheetId="21">'11'!$B$2:$K$76</definedName>
    <definedName name="_xlnm.Print_Area" localSheetId="22">'12'!$B$2:$K$76</definedName>
    <definedName name="_xlnm.Print_Area" localSheetId="23">'13'!$B$2:$K$76</definedName>
    <definedName name="_xlnm.Print_Area" localSheetId="24">'14'!$B$2:$K$76</definedName>
    <definedName name="_xlnm.Print_Area" localSheetId="25">'15'!$B$2:$K$76</definedName>
    <definedName name="_xlnm.Print_Area" localSheetId="26">'16'!$B$2:$K$76</definedName>
    <definedName name="_xlnm.Print_Area" localSheetId="27">'17'!$B$2:$K$76</definedName>
    <definedName name="_xlnm.Print_Area" localSheetId="28">'18'!$B$2:$K$76</definedName>
    <definedName name="_xlnm.Print_Area" localSheetId="29">'19'!$B$2:$K$76</definedName>
    <definedName name="_xlnm.Print_Area" localSheetId="12">'2'!$B$2:$K$76</definedName>
    <definedName name="_xlnm.Print_Area" localSheetId="30">'20'!$B$2:$K$76</definedName>
    <definedName name="_xlnm.Print_Area" localSheetId="31">'21'!$B$2:$K$76</definedName>
    <definedName name="_xlnm.Print_Area" localSheetId="32">'22'!$B$2:$K$76</definedName>
    <definedName name="_xlnm.Print_Area" localSheetId="33">'23'!$B$2:$K$76</definedName>
    <definedName name="_xlnm.Print_Area" localSheetId="34">'24'!$B$2:$K$76</definedName>
    <definedName name="_xlnm.Print_Area" localSheetId="35">'25'!$B$2:$K$76</definedName>
    <definedName name="_xlnm.Print_Area" localSheetId="36">'26'!$B$2:$K$76</definedName>
    <definedName name="_xlnm.Print_Area" localSheetId="37">'27'!$B$2:$K$76</definedName>
    <definedName name="_xlnm.Print_Area" localSheetId="38">'28'!$B$2:$K$76</definedName>
    <definedName name="_xlnm.Print_Area" localSheetId="39">'29'!$B$2:$K$76</definedName>
    <definedName name="_xlnm.Print_Area" localSheetId="13">'3'!$B$2:$K$76</definedName>
    <definedName name="_xlnm.Print_Area" localSheetId="40">'30'!$B$2:$K$76</definedName>
    <definedName name="_xlnm.Print_Area" localSheetId="41">'31'!$B$2:$K$76</definedName>
    <definedName name="_xlnm.Print_Area" localSheetId="42">'32'!$B$2:$K$76</definedName>
    <definedName name="_xlnm.Print_Area" localSheetId="43">'33'!$B$2:$K$76</definedName>
    <definedName name="_xlnm.Print_Area" localSheetId="44">'34'!$B$2:$K$76</definedName>
    <definedName name="_xlnm.Print_Area" localSheetId="45">'35'!$B$2:$K$76</definedName>
    <definedName name="_xlnm.Print_Area" localSheetId="46">'36'!$B$2:$K$76</definedName>
    <definedName name="_xlnm.Print_Area" localSheetId="47">'37'!$B$2:$K$76</definedName>
    <definedName name="_xlnm.Print_Area" localSheetId="48">'38'!$B$2:$K$76</definedName>
    <definedName name="_xlnm.Print_Area" localSheetId="49">'39'!$B$2:$K$76</definedName>
    <definedName name="_xlnm.Print_Area" localSheetId="14">'4'!$B$2:$K$76</definedName>
    <definedName name="_xlnm.Print_Area" localSheetId="50">'40'!$B$2:$K$76</definedName>
    <definedName name="_xlnm.Print_Area" localSheetId="51">'41'!$B$2:$K$76</definedName>
    <definedName name="_xlnm.Print_Area" localSheetId="52">'42'!$B$2:$K$76</definedName>
    <definedName name="_xlnm.Print_Area" localSheetId="53">'43'!$B$2:$K$76</definedName>
    <definedName name="_xlnm.Print_Area" localSheetId="54">'44'!$B$2:$K$76</definedName>
    <definedName name="_xlnm.Print_Area" localSheetId="55">'45'!$B$2:$K$76</definedName>
    <definedName name="_xlnm.Print_Area" localSheetId="56">'46'!$B$2:$K$76</definedName>
    <definedName name="_xlnm.Print_Area" localSheetId="57">'47'!$B$2:$K$76</definedName>
    <definedName name="_xlnm.Print_Area" localSheetId="58">'48'!$B$2:$K$76</definedName>
    <definedName name="_xlnm.Print_Area" localSheetId="59">'49'!$B$2:$K$76</definedName>
    <definedName name="_xlnm.Print_Area" localSheetId="15">'5'!$B$2:$K$76</definedName>
    <definedName name="_xlnm.Print_Area" localSheetId="60">'50'!$B$2:$K$76</definedName>
    <definedName name="_xlnm.Print_Area" localSheetId="16">'6'!$B$2:$K$76</definedName>
    <definedName name="_xlnm.Print_Area" localSheetId="17">'7'!$B$2:$K$76</definedName>
    <definedName name="_xlnm.Print_Area" localSheetId="18">'8'!$B$2:$K$76</definedName>
    <definedName name="_xlnm.Print_Area" localSheetId="19">'9'!$B$2:$K$76</definedName>
    <definedName name="_xlnm.Print_Area" localSheetId="5">act!$B$2:$L$64</definedName>
    <definedName name="_xlnm.Print_Area" localSheetId="7">bal!$B$2:$K$46</definedName>
    <definedName name="_xlnm.Print_Area" localSheetId="1">'begr(bk)'!$B$2:$M$178</definedName>
    <definedName name="_xlnm.Print_Area" localSheetId="6">'begr(tot)'!$B$2:$L$45</definedName>
    <definedName name="_xlnm.Print_Area" localSheetId="9">'b-ggl'!$B$2:$V$66</definedName>
    <definedName name="_xlnm.Print_Area" localSheetId="8">ken!$B$2:$K$89</definedName>
    <definedName name="_xlnm.Print_Area" localSheetId="2">'loon(bk)'!$B$2:$V$69</definedName>
    <definedName name="_xlnm.Print_Area" localSheetId="4">mip!$B$2:$AA$179</definedName>
    <definedName name="_xlnm.Print_Area" localSheetId="3">mop!$B$2:$Q$31</definedName>
    <definedName name="_xlnm.Print_Area" localSheetId="10">tab!$A$1:$H$30</definedName>
    <definedName name="_xlnm.Print_Area" localSheetId="0">toel!$B$2:$Q$82</definedName>
    <definedName name="regels">tab!$W$34:$W$74</definedName>
    <definedName name="schaal">tab!$A$34:$A$74</definedName>
  </definedNames>
  <calcPr calcId="152511"/>
</workbook>
</file>

<file path=xl/calcChain.xml><?xml version="1.0" encoding="utf-8"?>
<calcChain xmlns="http://schemas.openxmlformats.org/spreadsheetml/2006/main">
  <c r="W74" i="13" l="1"/>
  <c r="W73" i="13"/>
  <c r="W72" i="13"/>
  <c r="W71" i="13"/>
  <c r="W70" i="13"/>
  <c r="W69" i="13"/>
  <c r="W68" i="13"/>
  <c r="W67" i="13"/>
  <c r="W66" i="13"/>
  <c r="W65" i="13"/>
  <c r="W64" i="13"/>
  <c r="W63" i="13"/>
  <c r="W62" i="13"/>
  <c r="C61" i="13"/>
  <c r="W61" i="13" s="1"/>
  <c r="C60" i="13"/>
  <c r="W60" i="13" s="1"/>
  <c r="W59" i="13"/>
  <c r="W58" i="13"/>
  <c r="W57" i="13"/>
  <c r="W56" i="13"/>
  <c r="W55" i="13"/>
  <c r="W54" i="13"/>
  <c r="C53" i="13"/>
  <c r="W53" i="13" s="1"/>
  <c r="C52" i="13"/>
  <c r="W52" i="13" s="1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H121" i="2" l="1"/>
  <c r="I87" i="2" l="1"/>
  <c r="D2" i="13"/>
  <c r="E2" i="13" s="1"/>
  <c r="F2" i="13" s="1"/>
  <c r="G2" i="13" s="1"/>
  <c r="H2" i="13" s="1"/>
  <c r="I2" i="13" s="1"/>
  <c r="D20" i="13" l="1"/>
  <c r="M162" i="67" l="1"/>
  <c r="L162" i="67"/>
  <c r="M161" i="67"/>
  <c r="L161" i="67"/>
  <c r="M160" i="67"/>
  <c r="L160" i="67"/>
  <c r="M159" i="67"/>
  <c r="L159" i="67"/>
  <c r="M158" i="67"/>
  <c r="L158" i="67"/>
  <c r="M157" i="67"/>
  <c r="L157" i="67"/>
  <c r="M156" i="67"/>
  <c r="L156" i="67"/>
  <c r="M155" i="67"/>
  <c r="L155" i="67"/>
  <c r="M154" i="67"/>
  <c r="L154" i="67"/>
  <c r="M153" i="67"/>
  <c r="L153" i="67"/>
  <c r="M152" i="67"/>
  <c r="L152" i="67"/>
  <c r="M151" i="67"/>
  <c r="L151" i="67"/>
  <c r="M150" i="67"/>
  <c r="L150" i="67"/>
  <c r="M149" i="67"/>
  <c r="L149" i="67"/>
  <c r="M148" i="67"/>
  <c r="L148" i="67"/>
  <c r="M147" i="67"/>
  <c r="L147" i="67"/>
  <c r="M146" i="67"/>
  <c r="L146" i="67"/>
  <c r="M145" i="67"/>
  <c r="L145" i="67"/>
  <c r="M144" i="67"/>
  <c r="L144" i="67"/>
  <c r="M130" i="67"/>
  <c r="L130" i="67"/>
  <c r="M129" i="67"/>
  <c r="L129" i="67"/>
  <c r="M128" i="67"/>
  <c r="L128" i="67"/>
  <c r="M127" i="67"/>
  <c r="L127" i="67"/>
  <c r="M126" i="67"/>
  <c r="L126" i="67"/>
  <c r="M125" i="67"/>
  <c r="L125" i="67"/>
  <c r="M124" i="67"/>
  <c r="L124" i="67"/>
  <c r="M123" i="67"/>
  <c r="L123" i="67"/>
  <c r="M122" i="67"/>
  <c r="L122" i="67"/>
  <c r="M121" i="67"/>
  <c r="L121" i="67"/>
  <c r="M120" i="67"/>
  <c r="L120" i="67"/>
  <c r="M119" i="67"/>
  <c r="L119" i="67"/>
  <c r="M118" i="67"/>
  <c r="L118" i="67"/>
  <c r="M117" i="67"/>
  <c r="L117" i="67"/>
  <c r="M116" i="67"/>
  <c r="L116" i="67"/>
  <c r="M115" i="67"/>
  <c r="L115" i="67"/>
  <c r="M114" i="67"/>
  <c r="L114" i="67"/>
  <c r="M113" i="67"/>
  <c r="L113" i="67"/>
  <c r="M112" i="67"/>
  <c r="L112" i="67"/>
  <c r="M98" i="67"/>
  <c r="L98" i="67"/>
  <c r="M97" i="67"/>
  <c r="L97" i="67"/>
  <c r="M96" i="67"/>
  <c r="L96" i="67"/>
  <c r="M95" i="67"/>
  <c r="L95" i="67"/>
  <c r="M94" i="67"/>
  <c r="L94" i="67"/>
  <c r="M93" i="67"/>
  <c r="L93" i="67"/>
  <c r="M92" i="67"/>
  <c r="L92" i="67"/>
  <c r="M91" i="67"/>
  <c r="L91" i="67"/>
  <c r="M90" i="67"/>
  <c r="L90" i="67"/>
  <c r="M89" i="67"/>
  <c r="L89" i="67"/>
  <c r="M88" i="67"/>
  <c r="L88" i="67"/>
  <c r="M87" i="67"/>
  <c r="L87" i="67"/>
  <c r="M86" i="67"/>
  <c r="L86" i="67"/>
  <c r="M85" i="67"/>
  <c r="L85" i="67"/>
  <c r="M84" i="67"/>
  <c r="L84" i="67"/>
  <c r="M83" i="67"/>
  <c r="L83" i="67"/>
  <c r="M82" i="67"/>
  <c r="L82" i="67"/>
  <c r="M81" i="67"/>
  <c r="L81" i="67"/>
  <c r="M80" i="67"/>
  <c r="L80" i="67"/>
  <c r="M66" i="67"/>
  <c r="L66" i="67"/>
  <c r="M65" i="67"/>
  <c r="L65" i="67"/>
  <c r="M64" i="67"/>
  <c r="L64" i="67"/>
  <c r="M63" i="67"/>
  <c r="L63" i="67"/>
  <c r="M62" i="67"/>
  <c r="L62" i="67"/>
  <c r="M61" i="67"/>
  <c r="L61" i="67"/>
  <c r="M60" i="67"/>
  <c r="L60" i="67"/>
  <c r="M59" i="67"/>
  <c r="L59" i="67"/>
  <c r="M58" i="67"/>
  <c r="L58" i="67"/>
  <c r="M57" i="67"/>
  <c r="L57" i="67"/>
  <c r="M56" i="67"/>
  <c r="L56" i="67"/>
  <c r="M55" i="67"/>
  <c r="L55" i="67"/>
  <c r="M54" i="67"/>
  <c r="L54" i="67"/>
  <c r="M53" i="67"/>
  <c r="L53" i="67"/>
  <c r="M52" i="67"/>
  <c r="L52" i="67"/>
  <c r="M51" i="67"/>
  <c r="L51" i="67"/>
  <c r="M50" i="67"/>
  <c r="L50" i="67"/>
  <c r="M49" i="67"/>
  <c r="L49" i="67"/>
  <c r="M48" i="67"/>
  <c r="L48" i="67"/>
  <c r="L47" i="67"/>
  <c r="M47" i="67"/>
  <c r="AE47" i="67" l="1"/>
  <c r="R163" i="67" l="1"/>
  <c r="R162" i="67"/>
  <c r="R161" i="67"/>
  <c r="R160" i="67"/>
  <c r="R159" i="67"/>
  <c r="R158" i="67"/>
  <c r="R157" i="67"/>
  <c r="R156" i="67"/>
  <c r="R155" i="67"/>
  <c r="R154" i="67"/>
  <c r="R153" i="67"/>
  <c r="R152" i="67"/>
  <c r="R151" i="67"/>
  <c r="R150" i="67"/>
  <c r="R149" i="67"/>
  <c r="R148" i="67"/>
  <c r="R147" i="67"/>
  <c r="R146" i="67"/>
  <c r="R145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15" i="67"/>
  <c r="R114" i="67"/>
  <c r="R113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R82" i="67"/>
  <c r="R81" i="67"/>
  <c r="R66" i="67"/>
  <c r="R65" i="67"/>
  <c r="R64" i="67"/>
  <c r="R63" i="67"/>
  <c r="R62" i="67"/>
  <c r="R61" i="67"/>
  <c r="R60" i="67"/>
  <c r="R59" i="67"/>
  <c r="R58" i="67"/>
  <c r="R57" i="67"/>
  <c r="R56" i="67"/>
  <c r="R55" i="67"/>
  <c r="R54" i="67"/>
  <c r="R53" i="67"/>
  <c r="R52" i="67"/>
  <c r="R51" i="67"/>
  <c r="R50" i="67"/>
  <c r="R49" i="67"/>
  <c r="R48" i="67"/>
  <c r="R34" i="67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R17" i="67"/>
  <c r="I163" i="67" l="1"/>
  <c r="I162" i="67"/>
  <c r="I161" i="67"/>
  <c r="I160" i="67"/>
  <c r="I159" i="67"/>
  <c r="I158" i="67"/>
  <c r="I157" i="67"/>
  <c r="I156" i="67"/>
  <c r="I155" i="67"/>
  <c r="I154" i="67"/>
  <c r="I153" i="67"/>
  <c r="I152" i="67"/>
  <c r="I151" i="67"/>
  <c r="I150" i="67"/>
  <c r="I149" i="67"/>
  <c r="I148" i="67"/>
  <c r="I147" i="67"/>
  <c r="I146" i="67"/>
  <c r="I131" i="67"/>
  <c r="I130" i="67"/>
  <c r="I129" i="67"/>
  <c r="I128" i="67"/>
  <c r="I127" i="67"/>
  <c r="I126" i="67"/>
  <c r="I125" i="67"/>
  <c r="I124" i="67"/>
  <c r="I123" i="67"/>
  <c r="I122" i="67"/>
  <c r="I121" i="67"/>
  <c r="I120" i="67"/>
  <c r="I119" i="67"/>
  <c r="I118" i="67"/>
  <c r="I117" i="67"/>
  <c r="I116" i="67"/>
  <c r="I115" i="67"/>
  <c r="I114" i="67"/>
  <c r="I99" i="67"/>
  <c r="I98" i="67"/>
  <c r="I97" i="67"/>
  <c r="I96" i="67"/>
  <c r="I95" i="67"/>
  <c r="I94" i="67"/>
  <c r="I93" i="67"/>
  <c r="I92" i="67"/>
  <c r="I91" i="67"/>
  <c r="I90" i="67"/>
  <c r="I89" i="67"/>
  <c r="I88" i="67"/>
  <c r="I87" i="67"/>
  <c r="I86" i="67"/>
  <c r="I85" i="67"/>
  <c r="I84" i="67"/>
  <c r="I83" i="67"/>
  <c r="I82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H87" i="2"/>
  <c r="Y15" i="67" l="1"/>
  <c r="Y66" i="67" l="1"/>
  <c r="Y65" i="67"/>
  <c r="Y64" i="67"/>
  <c r="Y63" i="67"/>
  <c r="Y62" i="67"/>
  <c r="Y61" i="67"/>
  <c r="Y60" i="67"/>
  <c r="Y59" i="67"/>
  <c r="Y58" i="67"/>
  <c r="Y57" i="67"/>
  <c r="Y56" i="67"/>
  <c r="Y55" i="67"/>
  <c r="Y54" i="67"/>
  <c r="Y53" i="67"/>
  <c r="Y52" i="67"/>
  <c r="Y51" i="67"/>
  <c r="Y50" i="67"/>
  <c r="Y49" i="67"/>
  <c r="Y34" i="67"/>
  <c r="Y33" i="67"/>
  <c r="Y32" i="67"/>
  <c r="Y31" i="67"/>
  <c r="Y30" i="67"/>
  <c r="Y29" i="67"/>
  <c r="Y28" i="67"/>
  <c r="Y27" i="67"/>
  <c r="Y26" i="67"/>
  <c r="Y25" i="67"/>
  <c r="Y24" i="67"/>
  <c r="Y23" i="67"/>
  <c r="Y22" i="67"/>
  <c r="Y21" i="67"/>
  <c r="Y20" i="67"/>
  <c r="Y19" i="67"/>
  <c r="Y18" i="67"/>
  <c r="Y17" i="67"/>
  <c r="Y16" i="67"/>
  <c r="AG163" i="67" l="1"/>
  <c r="AH163" i="67" s="1"/>
  <c r="AF163" i="67"/>
  <c r="AD163" i="67"/>
  <c r="Z163" i="67"/>
  <c r="AG162" i="67"/>
  <c r="AH162" i="67" s="1"/>
  <c r="AF162" i="67"/>
  <c r="AD162" i="67"/>
  <c r="Z162" i="67"/>
  <c r="AG161" i="67"/>
  <c r="AH161" i="67" s="1"/>
  <c r="AF161" i="67"/>
  <c r="AD161" i="67"/>
  <c r="Z161" i="67"/>
  <c r="AG160" i="67"/>
  <c r="AH160" i="67" s="1"/>
  <c r="AF160" i="67"/>
  <c r="AD160" i="67"/>
  <c r="Z160" i="67"/>
  <c r="AG159" i="67"/>
  <c r="AH159" i="67" s="1"/>
  <c r="AF159" i="67"/>
  <c r="AD159" i="67"/>
  <c r="Z159" i="67"/>
  <c r="AG158" i="67"/>
  <c r="AH158" i="67" s="1"/>
  <c r="AF158" i="67"/>
  <c r="AD158" i="67"/>
  <c r="Z158" i="67"/>
  <c r="AG157" i="67"/>
  <c r="AH157" i="67" s="1"/>
  <c r="AF157" i="67"/>
  <c r="AD157" i="67"/>
  <c r="Z157" i="67"/>
  <c r="AG156" i="67"/>
  <c r="AH156" i="67" s="1"/>
  <c r="AF156" i="67"/>
  <c r="AD156" i="67"/>
  <c r="Z156" i="67"/>
  <c r="AG155" i="67"/>
  <c r="AH155" i="67" s="1"/>
  <c r="AF155" i="67"/>
  <c r="AD155" i="67"/>
  <c r="Z155" i="67"/>
  <c r="AG154" i="67"/>
  <c r="AH154" i="67" s="1"/>
  <c r="AF154" i="67"/>
  <c r="AD154" i="67"/>
  <c r="Z154" i="67"/>
  <c r="AG153" i="67"/>
  <c r="AH153" i="67" s="1"/>
  <c r="AF153" i="67"/>
  <c r="AD153" i="67"/>
  <c r="Z153" i="67"/>
  <c r="AG152" i="67"/>
  <c r="AH152" i="67" s="1"/>
  <c r="AF152" i="67"/>
  <c r="AD152" i="67"/>
  <c r="Z152" i="67"/>
  <c r="AG151" i="67"/>
  <c r="AH151" i="67" s="1"/>
  <c r="AF151" i="67"/>
  <c r="AD151" i="67"/>
  <c r="Z151" i="67"/>
  <c r="AG150" i="67"/>
  <c r="AH150" i="67" s="1"/>
  <c r="AF150" i="67"/>
  <c r="AD150" i="67"/>
  <c r="Z150" i="67"/>
  <c r="AG149" i="67"/>
  <c r="AH149" i="67" s="1"/>
  <c r="AF149" i="67"/>
  <c r="AD149" i="67"/>
  <c r="Z149" i="67"/>
  <c r="AG148" i="67"/>
  <c r="AH148" i="67" s="1"/>
  <c r="AF148" i="67"/>
  <c r="AD148" i="67"/>
  <c r="Z148" i="67"/>
  <c r="AG147" i="67"/>
  <c r="AH147" i="67" s="1"/>
  <c r="AF147" i="67"/>
  <c r="AD147" i="67"/>
  <c r="Z147" i="67"/>
  <c r="AG146" i="67"/>
  <c r="AH146" i="67" s="1"/>
  <c r="AF146" i="67"/>
  <c r="AD146" i="67"/>
  <c r="Z146" i="67"/>
  <c r="AG145" i="67"/>
  <c r="AH145" i="67" s="1"/>
  <c r="Z145" i="67"/>
  <c r="AG144" i="67"/>
  <c r="AH144" i="67" s="1"/>
  <c r="AF144" i="67"/>
  <c r="AD144" i="67"/>
  <c r="Z144" i="67"/>
  <c r="AG131" i="67"/>
  <c r="AH131" i="67" s="1"/>
  <c r="AF131" i="67"/>
  <c r="AD131" i="67"/>
  <c r="Z131" i="67"/>
  <c r="AG130" i="67"/>
  <c r="AH130" i="67" s="1"/>
  <c r="AF130" i="67"/>
  <c r="AD130" i="67"/>
  <c r="Z130" i="67"/>
  <c r="AH129" i="67"/>
  <c r="AG129" i="67"/>
  <c r="AF129" i="67"/>
  <c r="AD129" i="67"/>
  <c r="Z129" i="67"/>
  <c r="AG128" i="67"/>
  <c r="AH128" i="67" s="1"/>
  <c r="AF128" i="67"/>
  <c r="AD128" i="67"/>
  <c r="Z128" i="67"/>
  <c r="AH127" i="67"/>
  <c r="AG127" i="67"/>
  <c r="AF127" i="67"/>
  <c r="AD127" i="67"/>
  <c r="Z127" i="67"/>
  <c r="AG126" i="67"/>
  <c r="AH126" i="67" s="1"/>
  <c r="AF126" i="67"/>
  <c r="AD126" i="67"/>
  <c r="Z126" i="67"/>
  <c r="AH125" i="67"/>
  <c r="AG125" i="67"/>
  <c r="AF125" i="67"/>
  <c r="AD125" i="67"/>
  <c r="Z125" i="67"/>
  <c r="AG124" i="67"/>
  <c r="AH124" i="67" s="1"/>
  <c r="AF124" i="67"/>
  <c r="AD124" i="67"/>
  <c r="Z124" i="67"/>
  <c r="AG123" i="67"/>
  <c r="AH123" i="67" s="1"/>
  <c r="AF123" i="67"/>
  <c r="AD123" i="67"/>
  <c r="Z123" i="67"/>
  <c r="AG122" i="67"/>
  <c r="AH122" i="67" s="1"/>
  <c r="AF122" i="67"/>
  <c r="AD122" i="67"/>
  <c r="Z122" i="67"/>
  <c r="AG121" i="67"/>
  <c r="AH121" i="67" s="1"/>
  <c r="AF121" i="67"/>
  <c r="AD121" i="67"/>
  <c r="Z121" i="67"/>
  <c r="AG120" i="67"/>
  <c r="AH120" i="67" s="1"/>
  <c r="AF120" i="67"/>
  <c r="AD120" i="67"/>
  <c r="Z120" i="67"/>
  <c r="AG119" i="67"/>
  <c r="AH119" i="67" s="1"/>
  <c r="AF119" i="67"/>
  <c r="AD119" i="67"/>
  <c r="Z119" i="67"/>
  <c r="AG118" i="67"/>
  <c r="AH118" i="67" s="1"/>
  <c r="AF118" i="67"/>
  <c r="AD118" i="67"/>
  <c r="Z118" i="67"/>
  <c r="AG117" i="67"/>
  <c r="AH117" i="67" s="1"/>
  <c r="AF117" i="67"/>
  <c r="AD117" i="67"/>
  <c r="Z117" i="67"/>
  <c r="AG116" i="67"/>
  <c r="AH116" i="67" s="1"/>
  <c r="AF116" i="67"/>
  <c r="AD116" i="67"/>
  <c r="Z116" i="67"/>
  <c r="AG115" i="67"/>
  <c r="AH115" i="67" s="1"/>
  <c r="AF115" i="67"/>
  <c r="AD115" i="67"/>
  <c r="Z115" i="67"/>
  <c r="AG114" i="67"/>
  <c r="AH114" i="67" s="1"/>
  <c r="AF114" i="67"/>
  <c r="AD114" i="67"/>
  <c r="Z114" i="67"/>
  <c r="AG113" i="67"/>
  <c r="AH113" i="67" s="1"/>
  <c r="Z113" i="67"/>
  <c r="AG112" i="67"/>
  <c r="AH112" i="67" s="1"/>
  <c r="AF112" i="67"/>
  <c r="AD112" i="67"/>
  <c r="Z112" i="67"/>
  <c r="AG99" i="67"/>
  <c r="AH99" i="67" s="1"/>
  <c r="AF99" i="67"/>
  <c r="AD99" i="67"/>
  <c r="Z99" i="67"/>
  <c r="AG98" i="67"/>
  <c r="AH98" i="67" s="1"/>
  <c r="AF98" i="67"/>
  <c r="AD98" i="67"/>
  <c r="Z98" i="67"/>
  <c r="AH97" i="67"/>
  <c r="AG97" i="67"/>
  <c r="AF97" i="67"/>
  <c r="AD97" i="67"/>
  <c r="Z97" i="67"/>
  <c r="AG96" i="67"/>
  <c r="AH96" i="67" s="1"/>
  <c r="AF96" i="67"/>
  <c r="AD96" i="67"/>
  <c r="Z96" i="67"/>
  <c r="AH95" i="67"/>
  <c r="AG95" i="67"/>
  <c r="AF95" i="67"/>
  <c r="AD95" i="67"/>
  <c r="Z95" i="67"/>
  <c r="AG94" i="67"/>
  <c r="AH94" i="67" s="1"/>
  <c r="AF94" i="67"/>
  <c r="AD94" i="67"/>
  <c r="Z94" i="67"/>
  <c r="AH93" i="67"/>
  <c r="AG93" i="67"/>
  <c r="AF93" i="67"/>
  <c r="AD93" i="67"/>
  <c r="Z93" i="67"/>
  <c r="AG92" i="67"/>
  <c r="AH92" i="67" s="1"/>
  <c r="AF92" i="67"/>
  <c r="AD92" i="67"/>
  <c r="Z92" i="67"/>
  <c r="AH91" i="67"/>
  <c r="AG91" i="67"/>
  <c r="AF91" i="67"/>
  <c r="AD91" i="67"/>
  <c r="Z91" i="67"/>
  <c r="AG90" i="67"/>
  <c r="AH90" i="67" s="1"/>
  <c r="AF90" i="67"/>
  <c r="AD90" i="67"/>
  <c r="Z90" i="67"/>
  <c r="AH89" i="67"/>
  <c r="AG89" i="67"/>
  <c r="AF89" i="67"/>
  <c r="AD89" i="67"/>
  <c r="Z89" i="67"/>
  <c r="AG88" i="67"/>
  <c r="AH88" i="67" s="1"/>
  <c r="AF88" i="67"/>
  <c r="AD88" i="67"/>
  <c r="Z88" i="67"/>
  <c r="AH87" i="67"/>
  <c r="AG87" i="67"/>
  <c r="AF87" i="67"/>
  <c r="AD87" i="67"/>
  <c r="Z87" i="67"/>
  <c r="AG86" i="67"/>
  <c r="AH86" i="67" s="1"/>
  <c r="AF86" i="67"/>
  <c r="AD86" i="67"/>
  <c r="Z86" i="67"/>
  <c r="AH85" i="67"/>
  <c r="AG85" i="67"/>
  <c r="AF85" i="67"/>
  <c r="AD85" i="67"/>
  <c r="Z85" i="67"/>
  <c r="AG84" i="67"/>
  <c r="AH84" i="67" s="1"/>
  <c r="AF84" i="67"/>
  <c r="AD84" i="67"/>
  <c r="Z84" i="67"/>
  <c r="AH83" i="67"/>
  <c r="AG83" i="67"/>
  <c r="AF83" i="67"/>
  <c r="AD83" i="67"/>
  <c r="Z83" i="67"/>
  <c r="AG82" i="67"/>
  <c r="AH82" i="67" s="1"/>
  <c r="AF82" i="67"/>
  <c r="AD82" i="67"/>
  <c r="Z82" i="67"/>
  <c r="AH81" i="67"/>
  <c r="AG81" i="67"/>
  <c r="Z81" i="67"/>
  <c r="AG80" i="67"/>
  <c r="AH80" i="67" s="1"/>
  <c r="AF80" i="67"/>
  <c r="AD80" i="67"/>
  <c r="Z80" i="67"/>
  <c r="AG66" i="67"/>
  <c r="AH66" i="67" s="1"/>
  <c r="AF66" i="67"/>
  <c r="AE66" i="67"/>
  <c r="AD66" i="67"/>
  <c r="AA66" i="67"/>
  <c r="Z66" i="67"/>
  <c r="AB66" i="67" s="1"/>
  <c r="AG65" i="67"/>
  <c r="AH65" i="67" s="1"/>
  <c r="AF65" i="67"/>
  <c r="AE65" i="67"/>
  <c r="AD65" i="67"/>
  <c r="Z65" i="67"/>
  <c r="AB65" i="67"/>
  <c r="AG64" i="67"/>
  <c r="AH64" i="67" s="1"/>
  <c r="AF64" i="67"/>
  <c r="AE64" i="67"/>
  <c r="AD64" i="67"/>
  <c r="AA64" i="67"/>
  <c r="Z64" i="67"/>
  <c r="AB64" i="67" s="1"/>
  <c r="AG63" i="67"/>
  <c r="AH63" i="67" s="1"/>
  <c r="AF63" i="67"/>
  <c r="AE63" i="67"/>
  <c r="AD63" i="67"/>
  <c r="Z63" i="67"/>
  <c r="AB63" i="67"/>
  <c r="AG62" i="67"/>
  <c r="AH62" i="67" s="1"/>
  <c r="AF62" i="67"/>
  <c r="AD62" i="67"/>
  <c r="AA62" i="67"/>
  <c r="Z62" i="67"/>
  <c r="AB62" i="67" s="1"/>
  <c r="AG61" i="67"/>
  <c r="AH61" i="67" s="1"/>
  <c r="AF61" i="67"/>
  <c r="AD61" i="67"/>
  <c r="Z61" i="67"/>
  <c r="AB61" i="67" s="1"/>
  <c r="AG60" i="67"/>
  <c r="AH60" i="67" s="1"/>
  <c r="AF60" i="67"/>
  <c r="AD60" i="67"/>
  <c r="AA60" i="67"/>
  <c r="Z60" i="67"/>
  <c r="AB60" i="67" s="1"/>
  <c r="AG59" i="67"/>
  <c r="AH59" i="67" s="1"/>
  <c r="AF59" i="67"/>
  <c r="AD59" i="67"/>
  <c r="Z59" i="67"/>
  <c r="AB59" i="67" s="1"/>
  <c r="AG58" i="67"/>
  <c r="AH58" i="67" s="1"/>
  <c r="AF58" i="67"/>
  <c r="AD58" i="67"/>
  <c r="AA58" i="67"/>
  <c r="Z58" i="67"/>
  <c r="AB58" i="67"/>
  <c r="AG57" i="67"/>
  <c r="AH57" i="67" s="1"/>
  <c r="AF57" i="67"/>
  <c r="AD57" i="67"/>
  <c r="Z57" i="67"/>
  <c r="AB57" i="67" s="1"/>
  <c r="AG56" i="67"/>
  <c r="AH56" i="67" s="1"/>
  <c r="AF56" i="67"/>
  <c r="AD56" i="67"/>
  <c r="AA56" i="67"/>
  <c r="Z56" i="67"/>
  <c r="AB56" i="67" s="1"/>
  <c r="AG55" i="67"/>
  <c r="AH55" i="67" s="1"/>
  <c r="AF55" i="67"/>
  <c r="AD55" i="67"/>
  <c r="Z55" i="67"/>
  <c r="AB55" i="67" s="1"/>
  <c r="AG54" i="67"/>
  <c r="AH54" i="67" s="1"/>
  <c r="AF54" i="67"/>
  <c r="AD54" i="67"/>
  <c r="AA54" i="67"/>
  <c r="Z54" i="67"/>
  <c r="AB54" i="67" s="1"/>
  <c r="AG53" i="67"/>
  <c r="AH53" i="67" s="1"/>
  <c r="AF53" i="67"/>
  <c r="AD53" i="67"/>
  <c r="Z53" i="67"/>
  <c r="AB53" i="67"/>
  <c r="AG52" i="67"/>
  <c r="AH52" i="67" s="1"/>
  <c r="AF52" i="67"/>
  <c r="AD52" i="67"/>
  <c r="AA52" i="67"/>
  <c r="Z52" i="67"/>
  <c r="AB52" i="67" s="1"/>
  <c r="AG51" i="67"/>
  <c r="AH51" i="67" s="1"/>
  <c r="AF51" i="67"/>
  <c r="AD51" i="67"/>
  <c r="Z51" i="67"/>
  <c r="AB51" i="67" s="1"/>
  <c r="AG50" i="67"/>
  <c r="AH50" i="67" s="1"/>
  <c r="AF50" i="67"/>
  <c r="AD50" i="67"/>
  <c r="AA50" i="67"/>
  <c r="Z50" i="67"/>
  <c r="AB50" i="67" s="1"/>
  <c r="AG49" i="67"/>
  <c r="AH49" i="67" s="1"/>
  <c r="AF49" i="67"/>
  <c r="AD49" i="67"/>
  <c r="Z49" i="67"/>
  <c r="AB49" i="67" s="1"/>
  <c r="AG48" i="67"/>
  <c r="AH48" i="67" s="1"/>
  <c r="Z48" i="67"/>
  <c r="T163" i="67"/>
  <c r="S163" i="67"/>
  <c r="P163" i="67"/>
  <c r="N163" i="67"/>
  <c r="T162" i="67"/>
  <c r="S162" i="67"/>
  <c r="P162" i="67"/>
  <c r="N162" i="67"/>
  <c r="T161" i="67"/>
  <c r="S161" i="67"/>
  <c r="P161" i="67"/>
  <c r="N161" i="67"/>
  <c r="T160" i="67"/>
  <c r="S160" i="67"/>
  <c r="P160" i="67"/>
  <c r="N160" i="67"/>
  <c r="T159" i="67"/>
  <c r="S159" i="67"/>
  <c r="P159" i="67"/>
  <c r="N159" i="67"/>
  <c r="T158" i="67"/>
  <c r="S158" i="67"/>
  <c r="P158" i="67"/>
  <c r="N158" i="67"/>
  <c r="T157" i="67"/>
  <c r="S157" i="67"/>
  <c r="P157" i="67"/>
  <c r="N157" i="67"/>
  <c r="T156" i="67"/>
  <c r="S156" i="67"/>
  <c r="P156" i="67"/>
  <c r="N156" i="67"/>
  <c r="T155" i="67"/>
  <c r="S155" i="67"/>
  <c r="P155" i="67"/>
  <c r="N155" i="67"/>
  <c r="T154" i="67"/>
  <c r="S154" i="67"/>
  <c r="P154" i="67"/>
  <c r="N154" i="67"/>
  <c r="T153" i="67"/>
  <c r="S153" i="67"/>
  <c r="P153" i="67"/>
  <c r="N153" i="67"/>
  <c r="T152" i="67"/>
  <c r="S152" i="67"/>
  <c r="P152" i="67"/>
  <c r="N152" i="67"/>
  <c r="T151" i="67"/>
  <c r="S151" i="67"/>
  <c r="P151" i="67"/>
  <c r="N151" i="67"/>
  <c r="T150" i="67"/>
  <c r="S150" i="67"/>
  <c r="P150" i="67"/>
  <c r="N150" i="67"/>
  <c r="T149" i="67"/>
  <c r="S149" i="67"/>
  <c r="P149" i="67"/>
  <c r="N149" i="67"/>
  <c r="T148" i="67"/>
  <c r="S148" i="67"/>
  <c r="P148" i="67"/>
  <c r="N148" i="67"/>
  <c r="T147" i="67"/>
  <c r="S147" i="67"/>
  <c r="P147" i="67"/>
  <c r="N147" i="67"/>
  <c r="T146" i="67"/>
  <c r="S146" i="67"/>
  <c r="P146" i="67"/>
  <c r="N146" i="67"/>
  <c r="N144" i="67"/>
  <c r="T131" i="67"/>
  <c r="S131" i="67"/>
  <c r="P131" i="67"/>
  <c r="N131" i="67"/>
  <c r="T130" i="67"/>
  <c r="S130" i="67"/>
  <c r="P130" i="67"/>
  <c r="N130" i="67"/>
  <c r="T129" i="67"/>
  <c r="S129" i="67"/>
  <c r="P129" i="67"/>
  <c r="N129" i="67"/>
  <c r="T128" i="67"/>
  <c r="S128" i="67"/>
  <c r="P128" i="67"/>
  <c r="N128" i="67"/>
  <c r="T127" i="67"/>
  <c r="S127" i="67"/>
  <c r="P127" i="67"/>
  <c r="N127" i="67"/>
  <c r="T126" i="67"/>
  <c r="S126" i="67"/>
  <c r="P126" i="67"/>
  <c r="N126" i="67"/>
  <c r="T125" i="67"/>
  <c r="S125" i="67"/>
  <c r="P125" i="67"/>
  <c r="N125" i="67"/>
  <c r="T124" i="67"/>
  <c r="S124" i="67"/>
  <c r="P124" i="67"/>
  <c r="N124" i="67"/>
  <c r="T123" i="67"/>
  <c r="S123" i="67"/>
  <c r="P123" i="67"/>
  <c r="N123" i="67"/>
  <c r="T122" i="67"/>
  <c r="S122" i="67"/>
  <c r="P122" i="67"/>
  <c r="N122" i="67"/>
  <c r="T121" i="67"/>
  <c r="S121" i="67"/>
  <c r="P121" i="67"/>
  <c r="N121" i="67"/>
  <c r="T120" i="67"/>
  <c r="S120" i="67"/>
  <c r="P120" i="67"/>
  <c r="N120" i="67"/>
  <c r="T119" i="67"/>
  <c r="S119" i="67"/>
  <c r="P119" i="67"/>
  <c r="N119" i="67"/>
  <c r="T118" i="67"/>
  <c r="S118" i="67"/>
  <c r="P118" i="67"/>
  <c r="N118" i="67"/>
  <c r="T117" i="67"/>
  <c r="S117" i="67"/>
  <c r="P117" i="67"/>
  <c r="N117" i="67"/>
  <c r="T116" i="67"/>
  <c r="S116" i="67"/>
  <c r="P116" i="67"/>
  <c r="N116" i="67"/>
  <c r="T115" i="67"/>
  <c r="S115" i="67"/>
  <c r="P115" i="67"/>
  <c r="N115" i="67"/>
  <c r="T114" i="67"/>
  <c r="S114" i="67"/>
  <c r="P114" i="67"/>
  <c r="N114" i="67"/>
  <c r="N112" i="67"/>
  <c r="T99" i="67"/>
  <c r="S99" i="67"/>
  <c r="P99" i="67"/>
  <c r="N99" i="67"/>
  <c r="T98" i="67"/>
  <c r="S98" i="67"/>
  <c r="P98" i="67"/>
  <c r="N98" i="67"/>
  <c r="T97" i="67"/>
  <c r="S97" i="67"/>
  <c r="P97" i="67"/>
  <c r="N97" i="67"/>
  <c r="T96" i="67"/>
  <c r="S96" i="67"/>
  <c r="P96" i="67"/>
  <c r="N96" i="67"/>
  <c r="T95" i="67"/>
  <c r="S95" i="67"/>
  <c r="P95" i="67"/>
  <c r="N95" i="67"/>
  <c r="T94" i="67"/>
  <c r="S94" i="67"/>
  <c r="P94" i="67"/>
  <c r="N94" i="67"/>
  <c r="T93" i="67"/>
  <c r="S93" i="67"/>
  <c r="P93" i="67"/>
  <c r="N93" i="67"/>
  <c r="T92" i="67"/>
  <c r="S92" i="67"/>
  <c r="P92" i="67"/>
  <c r="N92" i="67"/>
  <c r="T91" i="67"/>
  <c r="S91" i="67"/>
  <c r="P91" i="67"/>
  <c r="N91" i="67"/>
  <c r="T90" i="67"/>
  <c r="S90" i="67"/>
  <c r="P90" i="67"/>
  <c r="N90" i="67"/>
  <c r="T89" i="67"/>
  <c r="S89" i="67"/>
  <c r="P89" i="67"/>
  <c r="N89" i="67"/>
  <c r="T88" i="67"/>
  <c r="S88" i="67"/>
  <c r="P88" i="67"/>
  <c r="N88" i="67"/>
  <c r="T87" i="67"/>
  <c r="S87" i="67"/>
  <c r="P87" i="67"/>
  <c r="N87" i="67"/>
  <c r="T86" i="67"/>
  <c r="S86" i="67"/>
  <c r="P86" i="67"/>
  <c r="N86" i="67"/>
  <c r="T85" i="67"/>
  <c r="S85" i="67"/>
  <c r="P85" i="67"/>
  <c r="N85" i="67"/>
  <c r="T84" i="67"/>
  <c r="S84" i="67"/>
  <c r="P84" i="67"/>
  <c r="N84" i="67"/>
  <c r="T83" i="67"/>
  <c r="S83" i="67"/>
  <c r="P83" i="67"/>
  <c r="N83" i="67"/>
  <c r="T82" i="67"/>
  <c r="S82" i="67"/>
  <c r="P82" i="67"/>
  <c r="N82" i="67"/>
  <c r="N80" i="67"/>
  <c r="T66" i="67"/>
  <c r="S66" i="67"/>
  <c r="P66" i="67"/>
  <c r="N66" i="67"/>
  <c r="T65" i="67"/>
  <c r="S65" i="67"/>
  <c r="P65" i="67"/>
  <c r="N65" i="67"/>
  <c r="T64" i="67"/>
  <c r="S64" i="67"/>
  <c r="P64" i="67"/>
  <c r="N64" i="67"/>
  <c r="T63" i="67"/>
  <c r="S63" i="67"/>
  <c r="P63" i="67"/>
  <c r="N63" i="67"/>
  <c r="T62" i="67"/>
  <c r="S62" i="67"/>
  <c r="P62" i="67"/>
  <c r="N62" i="67"/>
  <c r="T61" i="67"/>
  <c r="S61" i="67"/>
  <c r="P61" i="67"/>
  <c r="N61" i="67"/>
  <c r="T60" i="67"/>
  <c r="S60" i="67"/>
  <c r="P60" i="67"/>
  <c r="N60" i="67"/>
  <c r="T59" i="67"/>
  <c r="S59" i="67"/>
  <c r="P59" i="67"/>
  <c r="N59" i="67"/>
  <c r="T58" i="67"/>
  <c r="S58" i="67"/>
  <c r="P58" i="67"/>
  <c r="N58" i="67"/>
  <c r="T57" i="67"/>
  <c r="S57" i="67"/>
  <c r="P57" i="67"/>
  <c r="N57" i="67"/>
  <c r="T56" i="67"/>
  <c r="S56" i="67"/>
  <c r="P56" i="67"/>
  <c r="N56" i="67"/>
  <c r="T55" i="67"/>
  <c r="S55" i="67"/>
  <c r="P55" i="67"/>
  <c r="N55" i="67"/>
  <c r="T54" i="67"/>
  <c r="S54" i="67"/>
  <c r="P54" i="67"/>
  <c r="N54" i="67"/>
  <c r="T53" i="67"/>
  <c r="S53" i="67"/>
  <c r="P53" i="67"/>
  <c r="N53" i="67"/>
  <c r="T52" i="67"/>
  <c r="S52" i="67"/>
  <c r="P52" i="67"/>
  <c r="N52" i="67"/>
  <c r="T51" i="67"/>
  <c r="S51" i="67"/>
  <c r="P51" i="67"/>
  <c r="N51" i="67"/>
  <c r="T50" i="67"/>
  <c r="S50" i="67"/>
  <c r="P50" i="67"/>
  <c r="N50" i="67"/>
  <c r="T49" i="67"/>
  <c r="S49" i="67"/>
  <c r="P49" i="67"/>
  <c r="N49" i="67"/>
  <c r="Z142" i="67"/>
  <c r="Z110" i="67"/>
  <c r="Z78" i="67"/>
  <c r="Z47" i="67"/>
  <c r="Z45" i="67"/>
  <c r="N47" i="67"/>
  <c r="AD47" i="67" s="1"/>
  <c r="AE34" i="67"/>
  <c r="Z34" i="67"/>
  <c r="AB34" i="67" s="1"/>
  <c r="AA34" i="67"/>
  <c r="T34" i="67"/>
  <c r="S34" i="67"/>
  <c r="P34" i="67"/>
  <c r="N34" i="67"/>
  <c r="AD34" i="67" s="1"/>
  <c r="AE33" i="67"/>
  <c r="Z33" i="67"/>
  <c r="AB33" i="67" s="1"/>
  <c r="AA33" i="67"/>
  <c r="T33" i="67"/>
  <c r="S33" i="67"/>
  <c r="P33" i="67"/>
  <c r="N33" i="67"/>
  <c r="AD33" i="67" s="1"/>
  <c r="AE32" i="67"/>
  <c r="Z32" i="67"/>
  <c r="AB32" i="67" s="1"/>
  <c r="AA32" i="67"/>
  <c r="T32" i="67"/>
  <c r="S32" i="67"/>
  <c r="P32" i="67"/>
  <c r="N32" i="67"/>
  <c r="AD32" i="67" s="1"/>
  <c r="AE31" i="67"/>
  <c r="Z31" i="67"/>
  <c r="AB31" i="67" s="1"/>
  <c r="AA31" i="67"/>
  <c r="T31" i="67"/>
  <c r="S31" i="67"/>
  <c r="P31" i="67"/>
  <c r="N31" i="67"/>
  <c r="AD31" i="67" s="1"/>
  <c r="AE30" i="67"/>
  <c r="Z30" i="67"/>
  <c r="AB30" i="67" s="1"/>
  <c r="AA30" i="67"/>
  <c r="T30" i="67"/>
  <c r="S30" i="67"/>
  <c r="P30" i="67"/>
  <c r="N30" i="67"/>
  <c r="AD30" i="67" s="1"/>
  <c r="AE29" i="67"/>
  <c r="Z29" i="67"/>
  <c r="AB29" i="67" s="1"/>
  <c r="AA29" i="67"/>
  <c r="T29" i="67"/>
  <c r="S29" i="67"/>
  <c r="P29" i="67"/>
  <c r="N29" i="67"/>
  <c r="AD29" i="67" s="1"/>
  <c r="AE28" i="67"/>
  <c r="Z28" i="67"/>
  <c r="AB28" i="67" s="1"/>
  <c r="AC28" i="67" s="1"/>
  <c r="AA28" i="67"/>
  <c r="T28" i="67"/>
  <c r="S28" i="67"/>
  <c r="P28" i="67"/>
  <c r="N28" i="67"/>
  <c r="AD28" i="67" s="1"/>
  <c r="AE27" i="67"/>
  <c r="Z27" i="67"/>
  <c r="AB27" i="67" s="1"/>
  <c r="AA27" i="67"/>
  <c r="T27" i="67"/>
  <c r="S27" i="67"/>
  <c r="P27" i="67"/>
  <c r="N27" i="67"/>
  <c r="AD27" i="67" s="1"/>
  <c r="AE26" i="67"/>
  <c r="Z26" i="67"/>
  <c r="AB26" i="67" s="1"/>
  <c r="AA26" i="67"/>
  <c r="T26" i="67"/>
  <c r="S26" i="67"/>
  <c r="P26" i="67"/>
  <c r="N26" i="67"/>
  <c r="AD26" i="67" s="1"/>
  <c r="AE25" i="67"/>
  <c r="Z25" i="67"/>
  <c r="AB25" i="67" s="1"/>
  <c r="AA25" i="67"/>
  <c r="T25" i="67"/>
  <c r="S25" i="67"/>
  <c r="P25" i="67"/>
  <c r="N25" i="67"/>
  <c r="AD25" i="67" s="1"/>
  <c r="AE24" i="67"/>
  <c r="AB24" i="67"/>
  <c r="Z24" i="67"/>
  <c r="AA24" i="67"/>
  <c r="T24" i="67"/>
  <c r="S24" i="67"/>
  <c r="P24" i="67"/>
  <c r="N24" i="67"/>
  <c r="AD24" i="67" s="1"/>
  <c r="AE23" i="67"/>
  <c r="AB23" i="67"/>
  <c r="Z23" i="67"/>
  <c r="AA23" i="67"/>
  <c r="T23" i="67"/>
  <c r="S23" i="67"/>
  <c r="P23" i="67"/>
  <c r="N23" i="67"/>
  <c r="AD23" i="67" s="1"/>
  <c r="AE22" i="67"/>
  <c r="AB22" i="67"/>
  <c r="Z22" i="67"/>
  <c r="AA22" i="67"/>
  <c r="T22" i="67"/>
  <c r="S22" i="67"/>
  <c r="P22" i="67"/>
  <c r="N22" i="67"/>
  <c r="AD22" i="67" s="1"/>
  <c r="AE21" i="67"/>
  <c r="AB21" i="67"/>
  <c r="Z21" i="67"/>
  <c r="AA21" i="67"/>
  <c r="T21" i="67"/>
  <c r="S21" i="67"/>
  <c r="P21" i="67"/>
  <c r="N21" i="67"/>
  <c r="AD21" i="67" s="1"/>
  <c r="AE20" i="67"/>
  <c r="AB20" i="67"/>
  <c r="Z20" i="67"/>
  <c r="AA20" i="67"/>
  <c r="T20" i="67"/>
  <c r="S20" i="67"/>
  <c r="P20" i="67"/>
  <c r="N20" i="67"/>
  <c r="AD20" i="67" s="1"/>
  <c r="AE19" i="67"/>
  <c r="AB19" i="67"/>
  <c r="Z19" i="67"/>
  <c r="AA19" i="67"/>
  <c r="T19" i="67"/>
  <c r="S19" i="67"/>
  <c r="P19" i="67"/>
  <c r="N19" i="67"/>
  <c r="AD19" i="67" s="1"/>
  <c r="AE18" i="67"/>
  <c r="AB18" i="67"/>
  <c r="Z18" i="67"/>
  <c r="AA18" i="67"/>
  <c r="T18" i="67"/>
  <c r="S18" i="67"/>
  <c r="P18" i="67"/>
  <c r="N18" i="67"/>
  <c r="AD18" i="67" s="1"/>
  <c r="AE17" i="67"/>
  <c r="AB17" i="67"/>
  <c r="Z17" i="67"/>
  <c r="AA17" i="67"/>
  <c r="T17" i="67"/>
  <c r="S17" i="67"/>
  <c r="P17" i="67"/>
  <c r="N17" i="67"/>
  <c r="AD17" i="67" s="1"/>
  <c r="AE16" i="67"/>
  <c r="AB16" i="67"/>
  <c r="Z16" i="67"/>
  <c r="AA16" i="67"/>
  <c r="N16" i="67"/>
  <c r="AD16" i="67" s="1"/>
  <c r="Z15" i="67"/>
  <c r="AE15" i="67"/>
  <c r="AA15" i="67"/>
  <c r="N15" i="67"/>
  <c r="P15" i="67" s="1"/>
  <c r="Z13" i="67"/>
  <c r="AC32" i="67" l="1"/>
  <c r="AC27" i="67"/>
  <c r="AC31" i="67"/>
  <c r="AC56" i="67"/>
  <c r="AC16" i="67"/>
  <c r="AC19" i="67"/>
  <c r="AC23" i="67"/>
  <c r="AC24" i="67"/>
  <c r="AC20" i="67"/>
  <c r="AC50" i="67"/>
  <c r="AC58" i="67"/>
  <c r="AC54" i="67"/>
  <c r="AC62" i="67"/>
  <c r="AC64" i="67"/>
  <c r="AC52" i="67"/>
  <c r="AC60" i="67"/>
  <c r="AC66" i="67"/>
  <c r="AA49" i="67"/>
  <c r="AC49" i="67" s="1"/>
  <c r="AA51" i="67"/>
  <c r="AC51" i="67" s="1"/>
  <c r="AA53" i="67"/>
  <c r="AC53" i="67" s="1"/>
  <c r="AA55" i="67"/>
  <c r="AC55" i="67" s="1"/>
  <c r="AA57" i="67"/>
  <c r="AC57" i="67" s="1"/>
  <c r="AA59" i="67"/>
  <c r="AC59" i="67" s="1"/>
  <c r="AA61" i="67"/>
  <c r="AC61" i="67" s="1"/>
  <c r="AA63" i="67"/>
  <c r="AC63" i="67" s="1"/>
  <c r="AA65" i="67"/>
  <c r="AC65" i="67" s="1"/>
  <c r="AC17" i="67"/>
  <c r="AC21" i="67"/>
  <c r="AC25" i="67"/>
  <c r="AC29" i="67"/>
  <c r="AC33" i="67"/>
  <c r="AC18" i="67"/>
  <c r="AC22" i="67"/>
  <c r="AC26" i="67"/>
  <c r="AC30" i="67"/>
  <c r="AC34" i="67"/>
  <c r="P16" i="67"/>
  <c r="R16" i="67" s="1"/>
  <c r="AD15" i="67"/>
  <c r="AB15" i="67"/>
  <c r="AC15" i="67" s="1"/>
  <c r="R15" i="67" l="1"/>
  <c r="S16" i="67"/>
  <c r="T16" i="67"/>
  <c r="AE96" i="67" l="1"/>
  <c r="AE98" i="67"/>
  <c r="AE97" i="67"/>
  <c r="AE48" i="67"/>
  <c r="AE55" i="67"/>
  <c r="AE61" i="67"/>
  <c r="AE51" i="67"/>
  <c r="AE53" i="67"/>
  <c r="AE57" i="67"/>
  <c r="AE59" i="67"/>
  <c r="AE50" i="67"/>
  <c r="AE54" i="67"/>
  <c r="AE56" i="67"/>
  <c r="AE58" i="67"/>
  <c r="AE60" i="67"/>
  <c r="AE52" i="67"/>
  <c r="AE62" i="67"/>
  <c r="AE49" i="67"/>
  <c r="AE162" i="67" l="1"/>
  <c r="AE130" i="67"/>
  <c r="AE161" i="67"/>
  <c r="AE129" i="67"/>
  <c r="AE160" i="67"/>
  <c r="AE128" i="67"/>
  <c r="AE81" i="67"/>
  <c r="AE85" i="67"/>
  <c r="AE91" i="67"/>
  <c r="AE87" i="67"/>
  <c r="AE92" i="67"/>
  <c r="AE86" i="67"/>
  <c r="AE94" i="67"/>
  <c r="AE93" i="67"/>
  <c r="AE89" i="67"/>
  <c r="AE83" i="67"/>
  <c r="AE90" i="67"/>
  <c r="AE84" i="67"/>
  <c r="AE88" i="67"/>
  <c r="AE95" i="67"/>
  <c r="AE82" i="67"/>
  <c r="P47" i="67" l="1"/>
  <c r="AE113" i="67"/>
  <c r="AE152" i="67"/>
  <c r="AE120" i="67"/>
  <c r="AE154" i="67"/>
  <c r="AE122" i="67"/>
  <c r="AE153" i="67"/>
  <c r="AE121" i="67"/>
  <c r="AE158" i="67"/>
  <c r="AE126" i="67"/>
  <c r="AE156" i="67"/>
  <c r="AE124" i="67"/>
  <c r="AE155" i="67"/>
  <c r="AE123" i="67"/>
  <c r="AE148" i="67"/>
  <c r="AE116" i="67"/>
  <c r="AE147" i="67"/>
  <c r="AE115" i="67"/>
  <c r="AE157" i="67"/>
  <c r="AE125" i="67"/>
  <c r="AE150" i="67"/>
  <c r="AE118" i="67"/>
  <c r="AE151" i="67"/>
  <c r="AE119" i="67"/>
  <c r="AE149" i="67"/>
  <c r="AE117" i="67"/>
  <c r="AE159" i="67"/>
  <c r="AE127" i="67"/>
  <c r="AE146" i="67"/>
  <c r="AE114" i="67"/>
  <c r="AF34" i="67"/>
  <c r="AF33" i="67"/>
  <c r="AF32" i="67"/>
  <c r="AF31" i="67"/>
  <c r="AF30" i="67"/>
  <c r="AF29" i="67"/>
  <c r="AF28" i="67"/>
  <c r="AF27" i="67"/>
  <c r="AF26" i="67"/>
  <c r="AF25" i="67"/>
  <c r="AF24" i="67"/>
  <c r="AF23" i="67"/>
  <c r="AF22" i="67"/>
  <c r="AF21" i="67"/>
  <c r="AF20" i="67"/>
  <c r="AF19" i="67"/>
  <c r="AF18" i="67"/>
  <c r="AF17" i="67"/>
  <c r="AF16" i="67"/>
  <c r="AF15" i="67"/>
  <c r="S15" i="67" s="1"/>
  <c r="T15" i="67" s="1"/>
  <c r="O164" i="67"/>
  <c r="O132" i="67"/>
  <c r="O100" i="67"/>
  <c r="O67" i="67"/>
  <c r="M67" i="67"/>
  <c r="M99" i="67" s="1"/>
  <c r="M131" i="67" s="1"/>
  <c r="M163" i="67" s="1"/>
  <c r="M164" i="67" s="1"/>
  <c r="L67" i="67"/>
  <c r="L99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H27" i="67" s="1"/>
  <c r="AG26" i="67"/>
  <c r="AH26" i="67" s="1"/>
  <c r="AG25" i="67"/>
  <c r="AH25" i="67" s="1"/>
  <c r="AG24" i="67"/>
  <c r="AH24" i="67" s="1"/>
  <c r="AG23" i="67"/>
  <c r="AH23" i="67" s="1"/>
  <c r="AG22" i="67"/>
  <c r="AH22" i="67" s="1"/>
  <c r="AG21" i="67"/>
  <c r="AH21" i="67" s="1"/>
  <c r="AG20" i="67"/>
  <c r="AH20" i="67" s="1"/>
  <c r="AG19" i="67"/>
  <c r="AH19" i="67" s="1"/>
  <c r="AG18" i="67"/>
  <c r="AH18" i="67" s="1"/>
  <c r="AG17" i="67"/>
  <c r="AH17" i="67" s="1"/>
  <c r="AG16" i="67"/>
  <c r="AH16" i="67" s="1"/>
  <c r="O35" i="67"/>
  <c r="M35" i="67"/>
  <c r="L35" i="67"/>
  <c r="M100" i="67" l="1"/>
  <c r="M132" i="67"/>
  <c r="L131" i="67"/>
  <c r="AE99" i="67"/>
  <c r="L100" i="67"/>
  <c r="AE145" i="67"/>
  <c r="AE80" i="67"/>
  <c r="P80" i="67"/>
  <c r="P35" i="67"/>
  <c r="L163" i="67" l="1"/>
  <c r="AE163" i="67" s="1"/>
  <c r="AE131" i="67"/>
  <c r="AE112" i="67"/>
  <c r="P112" i="67"/>
  <c r="L132" i="67"/>
  <c r="H53" i="2"/>
  <c r="H38" i="2"/>
  <c r="I24" i="2"/>
  <c r="J24" i="2" s="1"/>
  <c r="K24" i="2" s="1"/>
  <c r="I23" i="2"/>
  <c r="J23" i="2" s="1"/>
  <c r="K23" i="2" s="1"/>
  <c r="I22" i="2"/>
  <c r="J22" i="2" s="1"/>
  <c r="K22" i="2" s="1"/>
  <c r="AE144" i="67" l="1"/>
  <c r="P144" i="67"/>
  <c r="L164" i="67"/>
  <c r="E12" i="13" l="1"/>
  <c r="E19" i="13"/>
  <c r="E17" i="13"/>
  <c r="E16" i="13"/>
  <c r="E15" i="13"/>
  <c r="E10" i="13"/>
  <c r="E9" i="13"/>
  <c r="E8" i="13"/>
  <c r="F80" i="12" l="1"/>
  <c r="G80" i="12"/>
  <c r="H80" i="12"/>
  <c r="I80" i="12"/>
  <c r="F81" i="12"/>
  <c r="G81" i="12"/>
  <c r="H81" i="12"/>
  <c r="I81" i="12"/>
  <c r="F82" i="12"/>
  <c r="G82" i="12"/>
  <c r="H82" i="12"/>
  <c r="I82" i="12"/>
  <c r="F38" i="10"/>
  <c r="F27" i="10"/>
  <c r="F19" i="10"/>
  <c r="D13" i="13"/>
  <c r="F8" i="10" l="1"/>
  <c r="F29" i="10"/>
  <c r="F42" i="10" s="1"/>
  <c r="D27" i="13" l="1"/>
  <c r="E26" i="13"/>
  <c r="E25" i="13"/>
  <c r="E24" i="13"/>
  <c r="E23" i="13"/>
  <c r="E22" i="13"/>
  <c r="N4" i="68"/>
  <c r="T63" i="68"/>
  <c r="T62" i="68"/>
  <c r="T61" i="68"/>
  <c r="T60" i="68"/>
  <c r="T59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41" i="68"/>
  <c r="T40" i="68"/>
  <c r="T39" i="68"/>
  <c r="T38" i="68"/>
  <c r="T37" i="68"/>
  <c r="T36" i="68"/>
  <c r="T35" i="68"/>
  <c r="T34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S12" i="68"/>
  <c r="R12" i="68"/>
  <c r="T12" i="68" s="1"/>
  <c r="E27" i="13" l="1"/>
  <c r="K170" i="8"/>
  <c r="J170" i="8"/>
  <c r="L170" i="8" s="1"/>
  <c r="K169" i="8"/>
  <c r="J169" i="8"/>
  <c r="L169" i="8" s="1"/>
  <c r="K168" i="8"/>
  <c r="J168" i="8"/>
  <c r="L168" i="8" s="1"/>
  <c r="K167" i="8"/>
  <c r="J167" i="8"/>
  <c r="L167" i="8" s="1"/>
  <c r="K166" i="8"/>
  <c r="J166" i="8"/>
  <c r="L166" i="8" s="1"/>
  <c r="K165" i="8"/>
  <c r="J165" i="8"/>
  <c r="L165" i="8" s="1"/>
  <c r="K164" i="8"/>
  <c r="J164" i="8"/>
  <c r="L164" i="8" s="1"/>
  <c r="K163" i="8"/>
  <c r="J163" i="8"/>
  <c r="L163" i="8" s="1"/>
  <c r="K162" i="8"/>
  <c r="J162" i="8"/>
  <c r="L162" i="8" s="1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J157" i="8"/>
  <c r="L157" i="8" s="1"/>
  <c r="K156" i="8"/>
  <c r="J156" i="8"/>
  <c r="L156" i="8" s="1"/>
  <c r="K155" i="8"/>
  <c r="J155" i="8"/>
  <c r="L155" i="8" s="1"/>
  <c r="K154" i="8"/>
  <c r="J154" i="8"/>
  <c r="L154" i="8" s="1"/>
  <c r="K153" i="8"/>
  <c r="J153" i="8"/>
  <c r="L153" i="8" s="1"/>
  <c r="K152" i="8"/>
  <c r="J152" i="8"/>
  <c r="L152" i="8" s="1"/>
  <c r="K151" i="8"/>
  <c r="J151" i="8"/>
  <c r="L151" i="8" s="1"/>
  <c r="K150" i="8"/>
  <c r="J150" i="8"/>
  <c r="L150" i="8" s="1"/>
  <c r="K149" i="8"/>
  <c r="J149" i="8"/>
  <c r="L149" i="8" s="1"/>
  <c r="K148" i="8"/>
  <c r="J148" i="8"/>
  <c r="L148" i="8" s="1"/>
  <c r="K147" i="8"/>
  <c r="J147" i="8"/>
  <c r="L147" i="8" s="1"/>
  <c r="K146" i="8"/>
  <c r="J146" i="8"/>
  <c r="L146" i="8" s="1"/>
  <c r="K145" i="8"/>
  <c r="J145" i="8"/>
  <c r="L145" i="8" s="1"/>
  <c r="K144" i="8"/>
  <c r="J144" i="8"/>
  <c r="L144" i="8" s="1"/>
  <c r="K143" i="8"/>
  <c r="J143" i="8"/>
  <c r="L143" i="8" s="1"/>
  <c r="K142" i="8"/>
  <c r="J142" i="8"/>
  <c r="L142" i="8" s="1"/>
  <c r="K141" i="8"/>
  <c r="J141" i="8"/>
  <c r="L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L137" i="8" s="1"/>
  <c r="F41" i="66"/>
  <c r="N5" i="68" l="1"/>
  <c r="E137" i="67"/>
  <c r="E136" i="67"/>
  <c r="E105" i="67"/>
  <c r="E11" i="13" l="1"/>
  <c r="E18" i="13"/>
  <c r="E20" i="13" l="1"/>
  <c r="E13" i="13"/>
  <c r="C5" i="68" l="1"/>
  <c r="C4" i="68"/>
  <c r="G14" i="66"/>
  <c r="H14" i="66" s="1"/>
  <c r="I14" i="66" s="1"/>
  <c r="G15" i="66"/>
  <c r="H15" i="66" s="1"/>
  <c r="I15" i="66" s="1"/>
  <c r="I63" i="68" l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H12" i="68"/>
  <c r="G12" i="68"/>
  <c r="I12" i="68" l="1"/>
  <c r="F23" i="9"/>
  <c r="F34" i="9"/>
  <c r="G23" i="9"/>
  <c r="G34" i="9"/>
  <c r="H98" i="2" s="1"/>
  <c r="F24" i="9"/>
  <c r="F35" i="9"/>
  <c r="G24" i="9"/>
  <c r="G35" i="9"/>
  <c r="H99" i="2" s="1"/>
  <c r="J14" i="8"/>
  <c r="L14" i="8" s="1"/>
  <c r="K14" i="8"/>
  <c r="F27" i="9"/>
  <c r="F38" i="9"/>
  <c r="G27" i="9"/>
  <c r="G38" i="9"/>
  <c r="H102" i="2" s="1"/>
  <c r="F28" i="9"/>
  <c r="F39" i="9"/>
  <c r="G28" i="9"/>
  <c r="G39" i="9"/>
  <c r="H103" i="2" s="1"/>
  <c r="F23" i="66"/>
  <c r="F40" i="12" s="1"/>
  <c r="I132" i="2"/>
  <c r="J132" i="2" s="1"/>
  <c r="K132" i="2" s="1"/>
  <c r="I131" i="2"/>
  <c r="J131" i="2" s="1"/>
  <c r="K131" i="2" s="1"/>
  <c r="I130" i="2"/>
  <c r="J130" i="2" s="1"/>
  <c r="I34" i="2"/>
  <c r="J34" i="2" s="1"/>
  <c r="I33" i="2"/>
  <c r="J33" i="2" s="1"/>
  <c r="K33" i="2" s="1"/>
  <c r="H47" i="67"/>
  <c r="E47" i="67"/>
  <c r="H48" i="67"/>
  <c r="AF48" i="67" s="1"/>
  <c r="E48" i="67"/>
  <c r="H49" i="67"/>
  <c r="E49" i="67"/>
  <c r="H50" i="67"/>
  <c r="E50" i="67"/>
  <c r="H51" i="67"/>
  <c r="E51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J51" i="67"/>
  <c r="F51" i="67"/>
  <c r="J50" i="67"/>
  <c r="F50" i="67"/>
  <c r="J49" i="67"/>
  <c r="F49" i="67"/>
  <c r="J48" i="67"/>
  <c r="F48" i="67"/>
  <c r="J47" i="67"/>
  <c r="F47" i="67"/>
  <c r="AG47" i="67" s="1"/>
  <c r="AH47" i="67" s="1"/>
  <c r="AG15" i="67"/>
  <c r="AH15" i="67" s="1"/>
  <c r="D82" i="13"/>
  <c r="D80" i="13"/>
  <c r="M9" i="8"/>
  <c r="O8" i="8" s="1"/>
  <c r="M53" i="8" s="1"/>
  <c r="G47" i="12"/>
  <c r="H47" i="12"/>
  <c r="I47" i="12"/>
  <c r="F47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3" i="12"/>
  <c r="G83" i="12"/>
  <c r="H83" i="12"/>
  <c r="I83" i="12"/>
  <c r="I49" i="12"/>
  <c r="H49" i="12"/>
  <c r="G49" i="12"/>
  <c r="F49" i="12"/>
  <c r="H27" i="9"/>
  <c r="H38" i="9"/>
  <c r="I102" i="2" s="1"/>
  <c r="I27" i="9"/>
  <c r="I38" i="9"/>
  <c r="J102" i="2" s="1"/>
  <c r="J27" i="9"/>
  <c r="J38" i="9"/>
  <c r="K102" i="2" s="1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J66" i="67"/>
  <c r="H66" i="67"/>
  <c r="D66" i="67"/>
  <c r="D99" i="67" s="1"/>
  <c r="D131" i="67" s="1"/>
  <c r="D163" i="67" s="1"/>
  <c r="J65" i="67"/>
  <c r="H65" i="67"/>
  <c r="D65" i="67"/>
  <c r="D98" i="67" s="1"/>
  <c r="D130" i="67" s="1"/>
  <c r="D162" i="67" s="1"/>
  <c r="J64" i="67"/>
  <c r="H64" i="67"/>
  <c r="D64" i="67"/>
  <c r="D97" i="67" s="1"/>
  <c r="D129" i="67" s="1"/>
  <c r="D161" i="67" s="1"/>
  <c r="J63" i="67"/>
  <c r="H63" i="67"/>
  <c r="D63" i="67"/>
  <c r="D96" i="67" s="1"/>
  <c r="D128" i="67" s="1"/>
  <c r="D160" i="67" s="1"/>
  <c r="J62" i="67"/>
  <c r="H62" i="67"/>
  <c r="D62" i="67"/>
  <c r="D95" i="67" s="1"/>
  <c r="D127" i="67" s="1"/>
  <c r="D159" i="67" s="1"/>
  <c r="J61" i="67"/>
  <c r="H61" i="67"/>
  <c r="D61" i="67"/>
  <c r="D94" i="67" s="1"/>
  <c r="D126" i="67" s="1"/>
  <c r="D158" i="67" s="1"/>
  <c r="J60" i="67"/>
  <c r="H60" i="67"/>
  <c r="D60" i="67"/>
  <c r="D93" i="67" s="1"/>
  <c r="D125" i="67" s="1"/>
  <c r="D157" i="67" s="1"/>
  <c r="J59" i="67"/>
  <c r="H59" i="67"/>
  <c r="D59" i="67"/>
  <c r="D92" i="67" s="1"/>
  <c r="D124" i="67" s="1"/>
  <c r="D156" i="67" s="1"/>
  <c r="J58" i="67"/>
  <c r="H58" i="67"/>
  <c r="D58" i="67"/>
  <c r="D91" i="67" s="1"/>
  <c r="D123" i="67" s="1"/>
  <c r="D155" i="67" s="1"/>
  <c r="J57" i="67"/>
  <c r="H57" i="67"/>
  <c r="D57" i="67"/>
  <c r="D90" i="67" s="1"/>
  <c r="D122" i="67" s="1"/>
  <c r="D154" i="67" s="1"/>
  <c r="J56" i="67"/>
  <c r="H56" i="67"/>
  <c r="D56" i="67"/>
  <c r="D89" i="67" s="1"/>
  <c r="D121" i="67" s="1"/>
  <c r="D153" i="67" s="1"/>
  <c r="J55" i="67"/>
  <c r="H55" i="67"/>
  <c r="D55" i="67"/>
  <c r="D88" i="67" s="1"/>
  <c r="D120" i="67" s="1"/>
  <c r="D152" i="67" s="1"/>
  <c r="J54" i="67"/>
  <c r="H54" i="67"/>
  <c r="D54" i="67"/>
  <c r="D87" i="67" s="1"/>
  <c r="D119" i="67" s="1"/>
  <c r="D151" i="67" s="1"/>
  <c r="J53" i="67"/>
  <c r="H53" i="67"/>
  <c r="D53" i="67"/>
  <c r="D86" i="67" s="1"/>
  <c r="D118" i="67" s="1"/>
  <c r="D150" i="67" s="1"/>
  <c r="J52" i="67"/>
  <c r="H52" i="67"/>
  <c r="D52" i="67"/>
  <c r="D85" i="67" s="1"/>
  <c r="D117" i="67" s="1"/>
  <c r="D149" i="67" s="1"/>
  <c r="D51" i="67"/>
  <c r="D84" i="67" s="1"/>
  <c r="D116" i="67" s="1"/>
  <c r="D148" i="67" s="1"/>
  <c r="D50" i="67"/>
  <c r="D83" i="67" s="1"/>
  <c r="D115" i="67" s="1"/>
  <c r="D147" i="67" s="1"/>
  <c r="D49" i="67"/>
  <c r="D82" i="67" s="1"/>
  <c r="D114" i="67" s="1"/>
  <c r="D146" i="67" s="1"/>
  <c r="D48" i="67"/>
  <c r="D81" i="67" s="1"/>
  <c r="D113" i="67" s="1"/>
  <c r="D145" i="67" s="1"/>
  <c r="E80" i="13"/>
  <c r="D47" i="67"/>
  <c r="D80" i="67" s="1"/>
  <c r="D112" i="67" s="1"/>
  <c r="D144" i="67" s="1"/>
  <c r="E104" i="67"/>
  <c r="E73" i="67"/>
  <c r="E72" i="67"/>
  <c r="E40" i="67"/>
  <c r="E39" i="67"/>
  <c r="E8" i="67"/>
  <c r="E7" i="67"/>
  <c r="E82" i="13"/>
  <c r="N35" i="67"/>
  <c r="J35" i="67"/>
  <c r="I47" i="67"/>
  <c r="I68" i="2"/>
  <c r="J68" i="2" s="1"/>
  <c r="K68" i="2" s="1"/>
  <c r="I69" i="2"/>
  <c r="J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J80" i="2" s="1"/>
  <c r="K80" i="2" s="1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H39" i="9"/>
  <c r="I103" i="2" s="1"/>
  <c r="I111" i="2"/>
  <c r="I112" i="2"/>
  <c r="J112" i="2" s="1"/>
  <c r="K112" i="2" s="1"/>
  <c r="I113" i="2"/>
  <c r="J113" i="2" s="1"/>
  <c r="I114" i="2"/>
  <c r="J114" i="2" s="1"/>
  <c r="K114" i="2" s="1"/>
  <c r="I115" i="2"/>
  <c r="J115" i="2" s="1"/>
  <c r="K115" i="2" s="1"/>
  <c r="I116" i="2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I127" i="2"/>
  <c r="J127" i="2" s="1"/>
  <c r="K127" i="2" s="1"/>
  <c r="I128" i="2"/>
  <c r="J128" i="2" s="1"/>
  <c r="K128" i="2" s="1"/>
  <c r="I129" i="2"/>
  <c r="J129" i="2" s="1"/>
  <c r="K129" i="2" s="1"/>
  <c r="I133" i="2"/>
  <c r="J133" i="2" s="1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4" i="2"/>
  <c r="I15" i="2"/>
  <c r="I16" i="2"/>
  <c r="I19" i="2"/>
  <c r="I21" i="2"/>
  <c r="J21" i="2" s="1"/>
  <c r="I32" i="2"/>
  <c r="I35" i="2"/>
  <c r="J35" i="2" s="1"/>
  <c r="K35" i="2" s="1"/>
  <c r="I36" i="2"/>
  <c r="J36" i="2" s="1"/>
  <c r="K36" i="2" s="1"/>
  <c r="I44" i="2"/>
  <c r="J44" i="2" s="1"/>
  <c r="I45" i="2"/>
  <c r="H17" i="10" s="1"/>
  <c r="I46" i="2"/>
  <c r="J46" i="2" s="1"/>
  <c r="I47" i="2"/>
  <c r="J47" i="2" s="1"/>
  <c r="I20" i="2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167" i="2"/>
  <c r="H35" i="10" s="1"/>
  <c r="I168" i="2"/>
  <c r="H36" i="10" s="1"/>
  <c r="G33" i="66"/>
  <c r="H33" i="66" s="1"/>
  <c r="I33" i="66" s="1"/>
  <c r="G34" i="66"/>
  <c r="H34" i="66" s="1"/>
  <c r="I34" i="66" s="1"/>
  <c r="G35" i="66"/>
  <c r="H35" i="66" s="1"/>
  <c r="I35" i="66" s="1"/>
  <c r="I39" i="9"/>
  <c r="J103" i="2" s="1"/>
  <c r="J111" i="2"/>
  <c r="J116" i="2"/>
  <c r="K116" i="2" s="1"/>
  <c r="K120" i="2"/>
  <c r="J137" i="2"/>
  <c r="K137" i="2" s="1"/>
  <c r="J145" i="2"/>
  <c r="K145" i="2" s="1"/>
  <c r="J14" i="2"/>
  <c r="J15" i="2"/>
  <c r="J16" i="2"/>
  <c r="J39" i="9"/>
  <c r="K103" i="2" s="1"/>
  <c r="K111" i="2"/>
  <c r="K14" i="2"/>
  <c r="K15" i="2"/>
  <c r="K16" i="2"/>
  <c r="F17" i="12"/>
  <c r="F20" i="12"/>
  <c r="G38" i="66"/>
  <c r="H38" i="66" s="1"/>
  <c r="I38" i="66" s="1"/>
  <c r="G39" i="66"/>
  <c r="H39" i="66" s="1"/>
  <c r="I39" i="66" s="1"/>
  <c r="G40" i="66"/>
  <c r="H40" i="66" s="1"/>
  <c r="H28" i="9"/>
  <c r="I28" i="9"/>
  <c r="J28" i="9"/>
  <c r="H111" i="2"/>
  <c r="G25" i="10" s="1"/>
  <c r="H152" i="2"/>
  <c r="G26" i="10" s="1"/>
  <c r="I26" i="12"/>
  <c r="I30" i="12"/>
  <c r="H26" i="12"/>
  <c r="H30" i="12"/>
  <c r="G26" i="12"/>
  <c r="G30" i="12"/>
  <c r="F26" i="12"/>
  <c r="F30" i="12"/>
  <c r="G18" i="10"/>
  <c r="I17" i="12"/>
  <c r="I20" i="12"/>
  <c r="H17" i="12"/>
  <c r="H20" i="12"/>
  <c r="G17" i="12"/>
  <c r="G20" i="12"/>
  <c r="H14" i="2"/>
  <c r="H15" i="2"/>
  <c r="H16" i="2"/>
  <c r="G15" i="10"/>
  <c r="G16" i="10"/>
  <c r="G17" i="10"/>
  <c r="G22" i="10"/>
  <c r="G16" i="66"/>
  <c r="H16" i="66" s="1"/>
  <c r="I16" i="66" s="1"/>
  <c r="G19" i="66"/>
  <c r="H19" i="66" s="1"/>
  <c r="I19" i="66" s="1"/>
  <c r="G20" i="66"/>
  <c r="H20" i="66" s="1"/>
  <c r="I20" i="66" s="1"/>
  <c r="G21" i="66"/>
  <c r="H21" i="66" s="1"/>
  <c r="I21" i="66" s="1"/>
  <c r="J15" i="8"/>
  <c r="L15" i="8" s="1"/>
  <c r="K15" i="8"/>
  <c r="J16" i="8"/>
  <c r="L16" i="8" s="1"/>
  <c r="K16" i="8"/>
  <c r="J17" i="8"/>
  <c r="L17" i="8" s="1"/>
  <c r="K17" i="8"/>
  <c r="J18" i="8"/>
  <c r="L18" i="8" s="1"/>
  <c r="K18" i="8"/>
  <c r="H170" i="2"/>
  <c r="H25" i="12"/>
  <c r="H29" i="12"/>
  <c r="I25" i="12"/>
  <c r="I29" i="12"/>
  <c r="G25" i="12"/>
  <c r="G29" i="12"/>
  <c r="F25" i="12"/>
  <c r="F29" i="12"/>
  <c r="F18" i="9"/>
  <c r="F48" i="9"/>
  <c r="G48" i="9"/>
  <c r="H48" i="9"/>
  <c r="I48" i="9"/>
  <c r="J48" i="9"/>
  <c r="F8" i="9"/>
  <c r="G8" i="9" s="1"/>
  <c r="H8" i="9" s="1"/>
  <c r="I8" i="9" s="1"/>
  <c r="J8" i="9" s="1"/>
  <c r="G35" i="10"/>
  <c r="G36" i="10"/>
  <c r="I86" i="12"/>
  <c r="H86" i="12"/>
  <c r="G86" i="12"/>
  <c r="F86" i="12"/>
  <c r="I31" i="12"/>
  <c r="H31" i="12"/>
  <c r="G31" i="12"/>
  <c r="F31" i="12"/>
  <c r="I27" i="12"/>
  <c r="H27" i="12"/>
  <c r="G27" i="12"/>
  <c r="F27" i="12"/>
  <c r="I21" i="12"/>
  <c r="H21" i="12"/>
  <c r="G21" i="12"/>
  <c r="F21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J177" i="8"/>
  <c r="L177" i="8" s="1"/>
  <c r="K177" i="8"/>
  <c r="J176" i="8"/>
  <c r="L176" i="8" s="1"/>
  <c r="K176" i="8"/>
  <c r="J175" i="8"/>
  <c r="L175" i="8" s="1"/>
  <c r="K175" i="8"/>
  <c r="J174" i="8"/>
  <c r="L174" i="8" s="1"/>
  <c r="K174" i="8"/>
  <c r="J173" i="8"/>
  <c r="L173" i="8" s="1"/>
  <c r="K173" i="8"/>
  <c r="J172" i="8"/>
  <c r="L172" i="8" s="1"/>
  <c r="K172" i="8"/>
  <c r="J171" i="8"/>
  <c r="L171" i="8" s="1"/>
  <c r="K171" i="8"/>
  <c r="J136" i="8"/>
  <c r="L136" i="8" s="1"/>
  <c r="K136" i="8"/>
  <c r="J135" i="8"/>
  <c r="L135" i="8" s="1"/>
  <c r="K135" i="8"/>
  <c r="J134" i="8"/>
  <c r="L134" i="8" s="1"/>
  <c r="K134" i="8"/>
  <c r="J133" i="8"/>
  <c r="L133" i="8" s="1"/>
  <c r="K133" i="8"/>
  <c r="J132" i="8"/>
  <c r="L132" i="8" s="1"/>
  <c r="K132" i="8"/>
  <c r="J131" i="8"/>
  <c r="L131" i="8" s="1"/>
  <c r="K131" i="8"/>
  <c r="J130" i="8"/>
  <c r="L130" i="8" s="1"/>
  <c r="K130" i="8"/>
  <c r="J129" i="8"/>
  <c r="L129" i="8" s="1"/>
  <c r="K129" i="8"/>
  <c r="J128" i="8"/>
  <c r="L128" i="8" s="1"/>
  <c r="K128" i="8"/>
  <c r="J127" i="8"/>
  <c r="L127" i="8" s="1"/>
  <c r="K127" i="8"/>
  <c r="J126" i="8"/>
  <c r="L126" i="8" s="1"/>
  <c r="K126" i="8"/>
  <c r="J125" i="8"/>
  <c r="L125" i="8" s="1"/>
  <c r="K125" i="8"/>
  <c r="J124" i="8"/>
  <c r="L124" i="8" s="1"/>
  <c r="K124" i="8"/>
  <c r="J123" i="8"/>
  <c r="L123" i="8" s="1"/>
  <c r="K123" i="8"/>
  <c r="J122" i="8"/>
  <c r="L122" i="8" s="1"/>
  <c r="K122" i="8"/>
  <c r="J121" i="8"/>
  <c r="L121" i="8" s="1"/>
  <c r="K121" i="8"/>
  <c r="J120" i="8"/>
  <c r="L120" i="8" s="1"/>
  <c r="K120" i="8"/>
  <c r="J119" i="8"/>
  <c r="L119" i="8" s="1"/>
  <c r="K119" i="8"/>
  <c r="J118" i="8"/>
  <c r="L118" i="8" s="1"/>
  <c r="K118" i="8"/>
  <c r="J117" i="8"/>
  <c r="L117" i="8" s="1"/>
  <c r="K117" i="8"/>
  <c r="J116" i="8"/>
  <c r="L116" i="8" s="1"/>
  <c r="K116" i="8"/>
  <c r="J115" i="8"/>
  <c r="L115" i="8" s="1"/>
  <c r="K115" i="8"/>
  <c r="J114" i="8"/>
  <c r="L114" i="8" s="1"/>
  <c r="K114" i="8"/>
  <c r="J113" i="8"/>
  <c r="L113" i="8" s="1"/>
  <c r="K113" i="8"/>
  <c r="J112" i="8"/>
  <c r="L112" i="8" s="1"/>
  <c r="K112" i="8"/>
  <c r="J111" i="8"/>
  <c r="L111" i="8" s="1"/>
  <c r="K111" i="8"/>
  <c r="J110" i="8"/>
  <c r="L110" i="8" s="1"/>
  <c r="K110" i="8"/>
  <c r="J109" i="8"/>
  <c r="L109" i="8" s="1"/>
  <c r="K109" i="8"/>
  <c r="J108" i="8"/>
  <c r="L108" i="8" s="1"/>
  <c r="K108" i="8"/>
  <c r="J107" i="8"/>
  <c r="L107" i="8" s="1"/>
  <c r="K107" i="8"/>
  <c r="J106" i="8"/>
  <c r="L106" i="8" s="1"/>
  <c r="K106" i="8"/>
  <c r="J105" i="8"/>
  <c r="L105" i="8" s="1"/>
  <c r="K105" i="8"/>
  <c r="J104" i="8"/>
  <c r="L104" i="8" s="1"/>
  <c r="K104" i="8"/>
  <c r="J103" i="8"/>
  <c r="L103" i="8" s="1"/>
  <c r="K103" i="8"/>
  <c r="J102" i="8"/>
  <c r="L102" i="8" s="1"/>
  <c r="K102" i="8"/>
  <c r="J101" i="8"/>
  <c r="L101" i="8" s="1"/>
  <c r="K101" i="8"/>
  <c r="J100" i="8"/>
  <c r="L100" i="8" s="1"/>
  <c r="K100" i="8"/>
  <c r="J99" i="8"/>
  <c r="L99" i="8" s="1"/>
  <c r="K99" i="8"/>
  <c r="J98" i="8"/>
  <c r="L98" i="8" s="1"/>
  <c r="K98" i="8"/>
  <c r="J97" i="8"/>
  <c r="L97" i="8" s="1"/>
  <c r="K97" i="8"/>
  <c r="J96" i="8"/>
  <c r="L96" i="8" s="1"/>
  <c r="K96" i="8"/>
  <c r="J95" i="8"/>
  <c r="L95" i="8" s="1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M75" i="8" s="1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J19" i="8"/>
  <c r="L19" i="8" s="1"/>
  <c r="K19" i="8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O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F18" i="7"/>
  <c r="G15" i="7" s="1"/>
  <c r="G18" i="7" s="1"/>
  <c r="H15" i="7" s="1"/>
  <c r="H18" i="7" s="1"/>
  <c r="I15" i="7" s="1"/>
  <c r="I18" i="7" s="1"/>
  <c r="J15" i="7" s="1"/>
  <c r="J18" i="7" s="1"/>
  <c r="K15" i="7" s="1"/>
  <c r="K18" i="7" s="1"/>
  <c r="L15" i="7" s="1"/>
  <c r="L18" i="7" s="1"/>
  <c r="M15" i="7" s="1"/>
  <c r="M18" i="7" s="1"/>
  <c r="N15" i="7" s="1"/>
  <c r="N18" i="7" s="1"/>
  <c r="O15" i="7" s="1"/>
  <c r="O18" i="7" s="1"/>
  <c r="F25" i="7" s="1"/>
  <c r="F28" i="7" s="1"/>
  <c r="G25" i="7" s="1"/>
  <c r="G28" i="7" s="1"/>
  <c r="H25" i="7" s="1"/>
  <c r="H28" i="7" s="1"/>
  <c r="I25" i="7" s="1"/>
  <c r="I28" i="7" s="1"/>
  <c r="J25" i="7" s="1"/>
  <c r="J28" i="7" s="1"/>
  <c r="K25" i="7" s="1"/>
  <c r="K28" i="7" s="1"/>
  <c r="L25" i="7" s="1"/>
  <c r="L28" i="7" s="1"/>
  <c r="M25" i="7" s="1"/>
  <c r="M28" i="7" s="1"/>
  <c r="N25" i="7" s="1"/>
  <c r="N28" i="7" s="1"/>
  <c r="O25" i="7" s="1"/>
  <c r="O28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M86" i="8"/>
  <c r="I35" i="9"/>
  <c r="J99" i="2" s="1"/>
  <c r="I34" i="9"/>
  <c r="J98" i="2" s="1"/>
  <c r="I24" i="9"/>
  <c r="H24" i="9"/>
  <c r="J34" i="9"/>
  <c r="K98" i="2" s="1"/>
  <c r="I23" i="9"/>
  <c r="J24" i="9"/>
  <c r="H23" i="9"/>
  <c r="J23" i="9"/>
  <c r="I40" i="66"/>
  <c r="J35" i="9"/>
  <c r="K99" i="2" s="1"/>
  <c r="H35" i="9"/>
  <c r="I99" i="2" s="1"/>
  <c r="H94" i="67"/>
  <c r="H34" i="9"/>
  <c r="I98" i="2" s="1"/>
  <c r="H41" i="66" l="1"/>
  <c r="G41" i="66"/>
  <c r="O126" i="8"/>
  <c r="M18" i="8"/>
  <c r="M71" i="8"/>
  <c r="M172" i="8"/>
  <c r="I80" i="67"/>
  <c r="I112" i="67" s="1"/>
  <c r="I144" i="67" s="1"/>
  <c r="Y47" i="67"/>
  <c r="I48" i="67"/>
  <c r="Y48" i="67" s="1"/>
  <c r="N48" i="67"/>
  <c r="AD48" i="67" s="1"/>
  <c r="P48" i="67"/>
  <c r="I38" i="2"/>
  <c r="H26" i="2"/>
  <c r="K44" i="2"/>
  <c r="J16" i="10" s="1"/>
  <c r="J168" i="2"/>
  <c r="I36" i="10" s="1"/>
  <c r="F87" i="67"/>
  <c r="F91" i="67"/>
  <c r="F99" i="67"/>
  <c r="J84" i="67"/>
  <c r="J85" i="67"/>
  <c r="J86" i="67"/>
  <c r="J88" i="67"/>
  <c r="J90" i="67"/>
  <c r="J92" i="67"/>
  <c r="J93" i="67"/>
  <c r="J94" i="67"/>
  <c r="J95" i="67"/>
  <c r="J96" i="67"/>
  <c r="J97" i="67"/>
  <c r="J98" i="67"/>
  <c r="J99" i="67"/>
  <c r="F92" i="67"/>
  <c r="F96" i="67"/>
  <c r="F89" i="67"/>
  <c r="F97" i="67"/>
  <c r="J83" i="67"/>
  <c r="J82" i="67"/>
  <c r="F86" i="67"/>
  <c r="F90" i="67"/>
  <c r="F98" i="67"/>
  <c r="F82" i="67"/>
  <c r="H80" i="67"/>
  <c r="AF47" i="67"/>
  <c r="E85" i="67"/>
  <c r="E117" i="67" s="1"/>
  <c r="E82" i="67"/>
  <c r="E88" i="67"/>
  <c r="E84" i="67"/>
  <c r="E116" i="67" s="1"/>
  <c r="E86" i="67"/>
  <c r="E83" i="67"/>
  <c r="E80" i="67"/>
  <c r="E87" i="67"/>
  <c r="E119" i="67" s="1"/>
  <c r="J81" i="67"/>
  <c r="E81" i="67"/>
  <c r="F85" i="67"/>
  <c r="F81" i="67"/>
  <c r="E96" i="67"/>
  <c r="Y96" i="67" s="1"/>
  <c r="H86" i="67"/>
  <c r="H126" i="67"/>
  <c r="H98" i="67"/>
  <c r="F80" i="67"/>
  <c r="F93" i="67"/>
  <c r="E89" i="67"/>
  <c r="J32" i="2"/>
  <c r="K32" i="2" s="1"/>
  <c r="H57" i="2"/>
  <c r="I26" i="2"/>
  <c r="H14" i="10" s="1"/>
  <c r="M70" i="8"/>
  <c r="M98" i="8"/>
  <c r="M78" i="8"/>
  <c r="M74" i="8"/>
  <c r="M50" i="8"/>
  <c r="O75" i="8"/>
  <c r="M88" i="8"/>
  <c r="H82" i="67"/>
  <c r="H85" i="67"/>
  <c r="H87" i="67"/>
  <c r="H88" i="67"/>
  <c r="H89" i="67"/>
  <c r="H90" i="67"/>
  <c r="H91" i="67"/>
  <c r="H92" i="67"/>
  <c r="H93" i="67"/>
  <c r="H95" i="67"/>
  <c r="H96" i="67"/>
  <c r="H97" i="67"/>
  <c r="H99" i="67"/>
  <c r="H84" i="67"/>
  <c r="H83" i="67"/>
  <c r="F84" i="67"/>
  <c r="F94" i="67"/>
  <c r="H81" i="67"/>
  <c r="AF81" i="67" s="1"/>
  <c r="J19" i="2"/>
  <c r="J167" i="2"/>
  <c r="I35" i="10" s="1"/>
  <c r="I38" i="10" s="1"/>
  <c r="H22" i="10"/>
  <c r="J45" i="2"/>
  <c r="I17" i="10" s="1"/>
  <c r="I16" i="10"/>
  <c r="K168" i="2"/>
  <c r="J36" i="10" s="1"/>
  <c r="I170" i="2"/>
  <c r="M17" i="8"/>
  <c r="M20" i="8"/>
  <c r="M120" i="8"/>
  <c r="M25" i="8"/>
  <c r="M123" i="8"/>
  <c r="M40" i="8"/>
  <c r="M64" i="8"/>
  <c r="M16" i="8"/>
  <c r="M19" i="8"/>
  <c r="M72" i="8"/>
  <c r="O26" i="8"/>
  <c r="M31" i="8"/>
  <c r="M21" i="8"/>
  <c r="M29" i="8"/>
  <c r="M39" i="8"/>
  <c r="M43" i="8"/>
  <c r="M69" i="8"/>
  <c r="M73" i="8"/>
  <c r="M96" i="8"/>
  <c r="M121" i="8"/>
  <c r="M126" i="8"/>
  <c r="M131" i="8"/>
  <c r="M171" i="8"/>
  <c r="O118" i="8"/>
  <c r="O17" i="8"/>
  <c r="O21" i="8"/>
  <c r="J87" i="67"/>
  <c r="M85" i="8"/>
  <c r="M125" i="8"/>
  <c r="M129" i="8"/>
  <c r="M60" i="8"/>
  <c r="M61" i="8"/>
  <c r="M124" i="8"/>
  <c r="M28" i="8"/>
  <c r="M117" i="8"/>
  <c r="M49" i="8"/>
  <c r="M77" i="8"/>
  <c r="M99" i="8"/>
  <c r="M41" i="8"/>
  <c r="M63" i="8"/>
  <c r="M128" i="8"/>
  <c r="M62" i="8"/>
  <c r="M30" i="8"/>
  <c r="M133" i="8"/>
  <c r="J89" i="67"/>
  <c r="J91" i="67"/>
  <c r="F88" i="67"/>
  <c r="F95" i="67"/>
  <c r="E90" i="67"/>
  <c r="E94" i="67"/>
  <c r="E98" i="67"/>
  <c r="E92" i="67"/>
  <c r="J67" i="67"/>
  <c r="J80" i="67"/>
  <c r="M65" i="8"/>
  <c r="M45" i="8"/>
  <c r="M101" i="8"/>
  <c r="M42" i="8"/>
  <c r="M52" i="8"/>
  <c r="M104" i="8"/>
  <c r="M136" i="8"/>
  <c r="M87" i="8"/>
  <c r="M55" i="8"/>
  <c r="M23" i="8"/>
  <c r="M56" i="8"/>
  <c r="M107" i="8"/>
  <c r="O24" i="8"/>
  <c r="M118" i="8"/>
  <c r="M66" i="8"/>
  <c r="O15" i="8"/>
  <c r="M93" i="8"/>
  <c r="M37" i="8"/>
  <c r="M92" i="8"/>
  <c r="M26" i="8"/>
  <c r="M44" i="8"/>
  <c r="M116" i="8"/>
  <c r="M59" i="8"/>
  <c r="M27" i="8"/>
  <c r="M48" i="8"/>
  <c r="M119" i="8"/>
  <c r="M175" i="8"/>
  <c r="M102" i="8"/>
  <c r="M46" i="8"/>
  <c r="O18" i="8"/>
  <c r="M33" i="8"/>
  <c r="M58" i="8"/>
  <c r="M36" i="8"/>
  <c r="M173" i="8"/>
  <c r="M68" i="8"/>
  <c r="M24" i="8"/>
  <c r="M90" i="8"/>
  <c r="M51" i="8"/>
  <c r="M82" i="8"/>
  <c r="M109" i="8"/>
  <c r="H15" i="10"/>
  <c r="I152" i="2"/>
  <c r="H26" i="10" s="1"/>
  <c r="K167" i="2"/>
  <c r="J35" i="10" s="1"/>
  <c r="J170" i="2"/>
  <c r="O69" i="8"/>
  <c r="J20" i="2"/>
  <c r="J26" i="2" s="1"/>
  <c r="H16" i="10"/>
  <c r="I53" i="2"/>
  <c r="H18" i="10" s="1"/>
  <c r="O88" i="8"/>
  <c r="O52" i="8"/>
  <c r="O32" i="8"/>
  <c r="O30" i="8"/>
  <c r="O28" i="8"/>
  <c r="M47" i="8"/>
  <c r="M83" i="8"/>
  <c r="M91" i="8"/>
  <c r="M100" i="8"/>
  <c r="M103" i="8"/>
  <c r="M106" i="8"/>
  <c r="M111" i="8"/>
  <c r="M114" i="8"/>
  <c r="M130" i="8"/>
  <c r="M135" i="8"/>
  <c r="H38" i="10"/>
  <c r="I121" i="2"/>
  <c r="H25" i="10" s="1"/>
  <c r="E91" i="67"/>
  <c r="E93" i="67"/>
  <c r="E95" i="67"/>
  <c r="E97" i="67"/>
  <c r="E99" i="67"/>
  <c r="M170" i="8"/>
  <c r="M168" i="8"/>
  <c r="M166" i="8"/>
  <c r="M164" i="8"/>
  <c r="M162" i="8"/>
  <c r="M160" i="8"/>
  <c r="M158" i="8"/>
  <c r="M156" i="8"/>
  <c r="M154" i="8"/>
  <c r="M152" i="8"/>
  <c r="M150" i="8"/>
  <c r="M148" i="8"/>
  <c r="M146" i="8"/>
  <c r="M144" i="8"/>
  <c r="M142" i="8"/>
  <c r="M140" i="8"/>
  <c r="M138" i="8"/>
  <c r="M151" i="8"/>
  <c r="M167" i="8"/>
  <c r="M155" i="8"/>
  <c r="O138" i="8"/>
  <c r="O144" i="8"/>
  <c r="O142" i="8"/>
  <c r="O156" i="8"/>
  <c r="O166" i="8"/>
  <c r="O139" i="8"/>
  <c r="O147" i="8"/>
  <c r="O155" i="8"/>
  <c r="O163" i="8"/>
  <c r="M165" i="8"/>
  <c r="M147" i="8"/>
  <c r="M163" i="8"/>
  <c r="M153" i="8"/>
  <c r="O164" i="8"/>
  <c r="O154" i="8"/>
  <c r="O162" i="8"/>
  <c r="O137" i="8"/>
  <c r="O145" i="8"/>
  <c r="O153" i="8"/>
  <c r="O161" i="8"/>
  <c r="O169" i="8"/>
  <c r="O157" i="8"/>
  <c r="M145" i="8"/>
  <c r="M143" i="8"/>
  <c r="M161" i="8"/>
  <c r="M149" i="8"/>
  <c r="M169" i="8"/>
  <c r="O140" i="8"/>
  <c r="O152" i="8"/>
  <c r="O150" i="8"/>
  <c r="O160" i="8"/>
  <c r="O170" i="8"/>
  <c r="O143" i="8"/>
  <c r="O151" i="8"/>
  <c r="O159" i="8"/>
  <c r="O167" i="8"/>
  <c r="O149" i="8"/>
  <c r="M141" i="8"/>
  <c r="M139" i="8"/>
  <c r="M157" i="8"/>
  <c r="M137" i="8"/>
  <c r="M159" i="8"/>
  <c r="O148" i="8"/>
  <c r="O146" i="8"/>
  <c r="O158" i="8"/>
  <c r="O168" i="8"/>
  <c r="O141" i="8"/>
  <c r="O165" i="8"/>
  <c r="I41" i="66"/>
  <c r="O20" i="8"/>
  <c r="O98" i="8"/>
  <c r="O22" i="8"/>
  <c r="O175" i="8"/>
  <c r="O63" i="8"/>
  <c r="O116" i="8"/>
  <c r="O96" i="8"/>
  <c r="O112" i="8"/>
  <c r="O128" i="8"/>
  <c r="O173" i="8"/>
  <c r="O177" i="8"/>
  <c r="O132" i="8"/>
  <c r="O104" i="8"/>
  <c r="O108" i="8"/>
  <c r="O114" i="8"/>
  <c r="M132" i="8"/>
  <c r="O106" i="8"/>
  <c r="F56" i="9"/>
  <c r="G13" i="9" s="1"/>
  <c r="G56" i="9" s="1"/>
  <c r="H13" i="9" s="1"/>
  <c r="H56" i="9" s="1"/>
  <c r="I13" i="9" s="1"/>
  <c r="I56" i="9" s="1"/>
  <c r="J13" i="9" s="1"/>
  <c r="J56" i="9" s="1"/>
  <c r="F55" i="9"/>
  <c r="G12" i="9" s="1"/>
  <c r="G55" i="9" s="1"/>
  <c r="H12" i="9" s="1"/>
  <c r="H55" i="9" s="1"/>
  <c r="I12" i="9" s="1"/>
  <c r="I55" i="9" s="1"/>
  <c r="J12" i="9" s="1"/>
  <c r="F60" i="9"/>
  <c r="G17" i="9" s="1"/>
  <c r="G60" i="9" s="1"/>
  <c r="H17" i="9" s="1"/>
  <c r="H60" i="9" s="1"/>
  <c r="I17" i="9" s="1"/>
  <c r="I60" i="9" s="1"/>
  <c r="J17" i="9" s="1"/>
  <c r="J60" i="9" s="1"/>
  <c r="F59" i="9"/>
  <c r="G16" i="9" s="1"/>
  <c r="G59" i="9" s="1"/>
  <c r="H16" i="9" s="1"/>
  <c r="H59" i="9" s="1"/>
  <c r="I16" i="9" s="1"/>
  <c r="I59" i="9" s="1"/>
  <c r="J16" i="9" s="1"/>
  <c r="J59" i="9" s="1"/>
  <c r="Y88" i="67"/>
  <c r="Y86" i="67"/>
  <c r="F114" i="67"/>
  <c r="F119" i="67"/>
  <c r="F121" i="67"/>
  <c r="E114" i="67"/>
  <c r="Y82" i="67"/>
  <c r="E112" i="67"/>
  <c r="F83" i="67"/>
  <c r="G38" i="10"/>
  <c r="K47" i="2"/>
  <c r="K113" i="2"/>
  <c r="K121" i="2" s="1"/>
  <c r="J25" i="10" s="1"/>
  <c r="J121" i="2"/>
  <c r="I25" i="10" s="1"/>
  <c r="K21" i="2"/>
  <c r="K69" i="2"/>
  <c r="K87" i="2" s="1"/>
  <c r="J22" i="10" s="1"/>
  <c r="J87" i="2"/>
  <c r="I22" i="10" s="1"/>
  <c r="K130" i="2"/>
  <c r="K152" i="2" s="1"/>
  <c r="J26" i="10" s="1"/>
  <c r="J152" i="2"/>
  <c r="I26" i="10" s="1"/>
  <c r="K34" i="2"/>
  <c r="J38" i="2"/>
  <c r="I15" i="10" s="1"/>
  <c r="K38" i="2"/>
  <c r="J15" i="10" s="1"/>
  <c r="K46" i="2"/>
  <c r="O14" i="8"/>
  <c r="F36" i="9" s="1"/>
  <c r="P8" i="8"/>
  <c r="O176" i="8"/>
  <c r="O131" i="8"/>
  <c r="O123" i="8"/>
  <c r="O115" i="8"/>
  <c r="O107" i="8"/>
  <c r="O99" i="8"/>
  <c r="O23" i="8"/>
  <c r="O31" i="8"/>
  <c r="O37" i="8"/>
  <c r="O41" i="8"/>
  <c r="O45" i="8"/>
  <c r="O49" i="8"/>
  <c r="O56" i="8"/>
  <c r="O60" i="8"/>
  <c r="O67" i="8"/>
  <c r="O70" i="8"/>
  <c r="O74" i="8"/>
  <c r="O77" i="8"/>
  <c r="O81" i="8"/>
  <c r="O85" i="8"/>
  <c r="O92" i="8"/>
  <c r="O102" i="8"/>
  <c r="O134" i="8"/>
  <c r="O120" i="8"/>
  <c r="O124" i="8"/>
  <c r="O136" i="8"/>
  <c r="M105" i="8"/>
  <c r="O122" i="8"/>
  <c r="M174" i="8"/>
  <c r="M89" i="8"/>
  <c r="M94" i="8"/>
  <c r="M127" i="8"/>
  <c r="M34" i="8"/>
  <c r="M67" i="8"/>
  <c r="M108" i="8"/>
  <c r="M38" i="8"/>
  <c r="M76" i="8"/>
  <c r="M177" i="8"/>
  <c r="M110" i="8"/>
  <c r="M176" i="8"/>
  <c r="O174" i="8"/>
  <c r="O129" i="8"/>
  <c r="O121" i="8"/>
  <c r="O113" i="8"/>
  <c r="O105" i="8"/>
  <c r="O97" i="8"/>
  <c r="O29" i="8"/>
  <c r="O38" i="8"/>
  <c r="O42" i="8"/>
  <c r="O46" i="8"/>
  <c r="O50" i="8"/>
  <c r="O53" i="8"/>
  <c r="O57" i="8"/>
  <c r="O61" i="8"/>
  <c r="O64" i="8"/>
  <c r="O68" i="8"/>
  <c r="O71" i="8"/>
  <c r="O78" i="8"/>
  <c r="O82" i="8"/>
  <c r="O86" i="8"/>
  <c r="O89" i="8"/>
  <c r="O93" i="8"/>
  <c r="U8" i="8"/>
  <c r="Q8" i="8"/>
  <c r="R8" i="8"/>
  <c r="O172" i="8"/>
  <c r="O135" i="8"/>
  <c r="O127" i="8"/>
  <c r="O119" i="8"/>
  <c r="O111" i="8"/>
  <c r="O103" i="8"/>
  <c r="O95" i="8"/>
  <c r="O19" i="8"/>
  <c r="O27" i="8"/>
  <c r="O35" i="8"/>
  <c r="O39" i="8"/>
  <c r="O43" i="8"/>
  <c r="O47" i="8"/>
  <c r="O51" i="8"/>
  <c r="O54" i="8"/>
  <c r="O58" i="8"/>
  <c r="O62" i="8"/>
  <c r="O65" i="8"/>
  <c r="O72" i="8"/>
  <c r="O79" i="8"/>
  <c r="O83" i="8"/>
  <c r="O87" i="8"/>
  <c r="O90" i="8"/>
  <c r="O94" i="8"/>
  <c r="M14" i="8"/>
  <c r="M81" i="8"/>
  <c r="O110" i="8"/>
  <c r="O171" i="8"/>
  <c r="O100" i="8"/>
  <c r="M97" i="8"/>
  <c r="M113" i="8"/>
  <c r="O130" i="8"/>
  <c r="M80" i="8"/>
  <c r="M122" i="8"/>
  <c r="M32" i="8"/>
  <c r="M134" i="8"/>
  <c r="M95" i="8"/>
  <c r="M35" i="8"/>
  <c r="M57" i="8"/>
  <c r="M22" i="8"/>
  <c r="O16" i="8"/>
  <c r="M54" i="8"/>
  <c r="M115" i="8"/>
  <c r="M15" i="8"/>
  <c r="M79" i="8"/>
  <c r="M112" i="8"/>
  <c r="M84" i="8"/>
  <c r="O133" i="8"/>
  <c r="O125" i="8"/>
  <c r="O117" i="8"/>
  <c r="O109" i="8"/>
  <c r="O101" i="8"/>
  <c r="O25" i="8"/>
  <c r="O33" i="8"/>
  <c r="O36" i="8"/>
  <c r="O40" i="8"/>
  <c r="O44" i="8"/>
  <c r="O48" i="8"/>
  <c r="O55" i="8"/>
  <c r="O59" i="8"/>
  <c r="O66" i="8"/>
  <c r="O73" i="8"/>
  <c r="O76" i="8"/>
  <c r="O80" i="8"/>
  <c r="O84" i="8"/>
  <c r="O91" i="8"/>
  <c r="F131" i="67"/>
  <c r="J38" i="10" l="1"/>
  <c r="AA47" i="67"/>
  <c r="AB47" i="67"/>
  <c r="I81" i="67"/>
  <c r="Y81" i="67" s="1"/>
  <c r="N81" i="67"/>
  <c r="AD81" i="67" s="1"/>
  <c r="P81" i="67"/>
  <c r="N67" i="67"/>
  <c r="AB82" i="67"/>
  <c r="AA82" i="67"/>
  <c r="AB88" i="67"/>
  <c r="AA88" i="67"/>
  <c r="AB96" i="67"/>
  <c r="AA96" i="67"/>
  <c r="AB86" i="67"/>
  <c r="AA86" i="67"/>
  <c r="AB48" i="67"/>
  <c r="AA48" i="67"/>
  <c r="J53" i="2"/>
  <c r="Y85" i="67"/>
  <c r="F129" i="67"/>
  <c r="J124" i="67"/>
  <c r="F122" i="67"/>
  <c r="F123" i="67"/>
  <c r="Y80" i="67"/>
  <c r="E128" i="67"/>
  <c r="J120" i="67"/>
  <c r="F128" i="67"/>
  <c r="F118" i="67"/>
  <c r="J116" i="67"/>
  <c r="Y87" i="67"/>
  <c r="J112" i="67"/>
  <c r="F127" i="67"/>
  <c r="F116" i="67"/>
  <c r="F160" i="67"/>
  <c r="F113" i="67"/>
  <c r="H112" i="67"/>
  <c r="Y112" i="67" s="1"/>
  <c r="Y83" i="67"/>
  <c r="F112" i="67"/>
  <c r="F117" i="67"/>
  <c r="J122" i="67"/>
  <c r="J121" i="67"/>
  <c r="H158" i="67"/>
  <c r="J118" i="67"/>
  <c r="J117" i="67"/>
  <c r="F130" i="67"/>
  <c r="J114" i="67"/>
  <c r="J115" i="67"/>
  <c r="F124" i="67"/>
  <c r="J131" i="67"/>
  <c r="J130" i="67"/>
  <c r="J129" i="67"/>
  <c r="J128" i="67"/>
  <c r="J127" i="67"/>
  <c r="J126" i="67"/>
  <c r="J125" i="67"/>
  <c r="J156" i="67"/>
  <c r="E120" i="67"/>
  <c r="J152" i="67"/>
  <c r="Y84" i="67"/>
  <c r="E115" i="67"/>
  <c r="Y115" i="67" s="1"/>
  <c r="J153" i="67"/>
  <c r="E118" i="67"/>
  <c r="P67" i="67"/>
  <c r="N100" i="67"/>
  <c r="J113" i="67"/>
  <c r="E113" i="67"/>
  <c r="Y89" i="67"/>
  <c r="S35" i="67"/>
  <c r="E129" i="67"/>
  <c r="F125" i="67"/>
  <c r="H118" i="67"/>
  <c r="H130" i="67"/>
  <c r="E121" i="67"/>
  <c r="H120" i="67"/>
  <c r="H152" i="67" s="1"/>
  <c r="H122" i="67"/>
  <c r="H117" i="67"/>
  <c r="H114" i="67"/>
  <c r="H129" i="67"/>
  <c r="H124" i="67"/>
  <c r="H127" i="67"/>
  <c r="H128" i="67"/>
  <c r="H131" i="67"/>
  <c r="F120" i="67"/>
  <c r="Y93" i="67"/>
  <c r="E124" i="67"/>
  <c r="Y91" i="67"/>
  <c r="E131" i="67"/>
  <c r="H125" i="67"/>
  <c r="H121" i="67"/>
  <c r="H115" i="67"/>
  <c r="H116" i="67"/>
  <c r="F126" i="67"/>
  <c r="H113" i="67"/>
  <c r="AF113" i="67" s="1"/>
  <c r="H119" i="67"/>
  <c r="J119" i="67"/>
  <c r="H123" i="67"/>
  <c r="J100" i="67"/>
  <c r="K19" i="2"/>
  <c r="I14" i="10"/>
  <c r="K170" i="2"/>
  <c r="K45" i="2"/>
  <c r="Y97" i="67"/>
  <c r="E125" i="67"/>
  <c r="E127" i="67"/>
  <c r="Y95" i="67"/>
  <c r="Y99" i="67"/>
  <c r="E123" i="67"/>
  <c r="G14" i="10"/>
  <c r="G19" i="10" s="1"/>
  <c r="H19" i="10"/>
  <c r="K20" i="2"/>
  <c r="E130" i="67"/>
  <c r="Y98" i="67"/>
  <c r="Y94" i="67"/>
  <c r="E126" i="67"/>
  <c r="I57" i="2"/>
  <c r="F161" i="67"/>
  <c r="Y92" i="67"/>
  <c r="I18" i="10"/>
  <c r="Y90" i="67"/>
  <c r="E122" i="67"/>
  <c r="J123" i="67"/>
  <c r="R140" i="8"/>
  <c r="R152" i="8"/>
  <c r="R150" i="8"/>
  <c r="R160" i="8"/>
  <c r="R170" i="8"/>
  <c r="R143" i="8"/>
  <c r="R151" i="8"/>
  <c r="R159" i="8"/>
  <c r="R167" i="8"/>
  <c r="R148" i="8"/>
  <c r="R146" i="8"/>
  <c r="R158" i="8"/>
  <c r="R168" i="8"/>
  <c r="R141" i="8"/>
  <c r="R149" i="8"/>
  <c r="R157" i="8"/>
  <c r="R165" i="8"/>
  <c r="R138" i="8"/>
  <c r="R144" i="8"/>
  <c r="R142" i="8"/>
  <c r="R156" i="8"/>
  <c r="R166" i="8"/>
  <c r="R139" i="8"/>
  <c r="R147" i="8"/>
  <c r="R155" i="8"/>
  <c r="R163" i="8"/>
  <c r="R164" i="8"/>
  <c r="R154" i="8"/>
  <c r="R162" i="8"/>
  <c r="R137" i="8"/>
  <c r="R145" i="8"/>
  <c r="R153" i="8"/>
  <c r="R161" i="8"/>
  <c r="R169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Q140" i="8"/>
  <c r="Q164" i="8"/>
  <c r="Q154" i="8"/>
  <c r="Q162" i="8"/>
  <c r="Q145" i="8"/>
  <c r="Q153" i="8"/>
  <c r="Q161" i="8"/>
  <c r="Q169" i="8"/>
  <c r="Q155" i="8"/>
  <c r="Q138" i="8"/>
  <c r="Q152" i="8"/>
  <c r="Q150" i="8"/>
  <c r="Q160" i="8"/>
  <c r="Q170" i="8"/>
  <c r="Q143" i="8"/>
  <c r="Q151" i="8"/>
  <c r="Q159" i="8"/>
  <c r="Q167" i="8"/>
  <c r="Q148" i="8"/>
  <c r="Q146" i="8"/>
  <c r="Q158" i="8"/>
  <c r="Q168" i="8"/>
  <c r="Q141" i="8"/>
  <c r="Q149" i="8"/>
  <c r="Q157" i="8"/>
  <c r="Q165" i="8"/>
  <c r="Q139" i="8"/>
  <c r="Q137" i="8"/>
  <c r="Q144" i="8"/>
  <c r="Q142" i="8"/>
  <c r="Q156" i="8"/>
  <c r="Q166" i="8"/>
  <c r="Q147" i="8"/>
  <c r="Q163" i="8"/>
  <c r="P164" i="8"/>
  <c r="P154" i="8"/>
  <c r="P162" i="8"/>
  <c r="P137" i="8"/>
  <c r="P143" i="8"/>
  <c r="P151" i="8"/>
  <c r="P159" i="8"/>
  <c r="P167" i="8"/>
  <c r="P153" i="8"/>
  <c r="P169" i="8"/>
  <c r="P140" i="8"/>
  <c r="P152" i="8"/>
  <c r="P150" i="8"/>
  <c r="P160" i="8"/>
  <c r="P170" i="8"/>
  <c r="P141" i="8"/>
  <c r="P149" i="8"/>
  <c r="P157" i="8"/>
  <c r="P165" i="8"/>
  <c r="P148" i="8"/>
  <c r="P146" i="8"/>
  <c r="P158" i="8"/>
  <c r="P168" i="8"/>
  <c r="P139" i="8"/>
  <c r="P147" i="8"/>
  <c r="P155" i="8"/>
  <c r="P163" i="8"/>
  <c r="P138" i="8"/>
  <c r="P144" i="8"/>
  <c r="P142" i="8"/>
  <c r="P156" i="8"/>
  <c r="P166" i="8"/>
  <c r="P145" i="8"/>
  <c r="P161" i="8"/>
  <c r="H161" i="67"/>
  <c r="E148" i="67"/>
  <c r="Y116" i="67"/>
  <c r="F146" i="67"/>
  <c r="F155" i="67"/>
  <c r="F153" i="67"/>
  <c r="F151" i="67"/>
  <c r="F115" i="67"/>
  <c r="E151" i="67"/>
  <c r="Y119" i="67"/>
  <c r="E144" i="67"/>
  <c r="E149" i="67"/>
  <c r="Y117" i="67"/>
  <c r="E146" i="67"/>
  <c r="Y114" i="67"/>
  <c r="F163" i="67"/>
  <c r="U14" i="8"/>
  <c r="F25" i="9" s="1"/>
  <c r="F57" i="9" s="1"/>
  <c r="G14" i="9" s="1"/>
  <c r="U15" i="8"/>
  <c r="U72" i="8"/>
  <c r="U16" i="8"/>
  <c r="U68" i="8"/>
  <c r="U104" i="8"/>
  <c r="U51" i="8"/>
  <c r="U115" i="8"/>
  <c r="U66" i="8"/>
  <c r="U130" i="8"/>
  <c r="U81" i="8"/>
  <c r="U174" i="8"/>
  <c r="U32" i="8"/>
  <c r="U132" i="8"/>
  <c r="U79" i="8"/>
  <c r="U172" i="8"/>
  <c r="U30" i="8"/>
  <c r="U94" i="8"/>
  <c r="U45" i="8"/>
  <c r="U109" i="8"/>
  <c r="U92" i="8"/>
  <c r="U43" i="8"/>
  <c r="U107" i="8"/>
  <c r="U58" i="8"/>
  <c r="U122" i="8"/>
  <c r="U73" i="8"/>
  <c r="U18" i="8"/>
  <c r="U56" i="8"/>
  <c r="U52" i="8"/>
  <c r="U76" i="8"/>
  <c r="U35" i="8"/>
  <c r="U99" i="8"/>
  <c r="U50" i="8"/>
  <c r="U114" i="8"/>
  <c r="U65" i="8"/>
  <c r="U129" i="8"/>
  <c r="U116" i="8"/>
  <c r="U63" i="8"/>
  <c r="U127" i="8"/>
  <c r="U78" i="8"/>
  <c r="U171" i="8"/>
  <c r="U29" i="8"/>
  <c r="U93" i="8"/>
  <c r="U60" i="8"/>
  <c r="U173" i="8"/>
  <c r="U27" i="8"/>
  <c r="U91" i="8"/>
  <c r="U42" i="8"/>
  <c r="U106" i="8"/>
  <c r="U57" i="8"/>
  <c r="U121" i="8"/>
  <c r="U108" i="8"/>
  <c r="U40" i="8"/>
  <c r="U36" i="8"/>
  <c r="U100" i="8"/>
  <c r="U44" i="8"/>
  <c r="U136" i="8"/>
  <c r="U19" i="8"/>
  <c r="U83" i="8"/>
  <c r="U176" i="8"/>
  <c r="U34" i="8"/>
  <c r="U98" i="8"/>
  <c r="U49" i="8"/>
  <c r="U113" i="8"/>
  <c r="U96" i="8"/>
  <c r="U47" i="8"/>
  <c r="U111" i="8"/>
  <c r="U62" i="8"/>
  <c r="U126" i="8"/>
  <c r="U77" i="8"/>
  <c r="U28" i="8"/>
  <c r="U128" i="8"/>
  <c r="U75" i="8"/>
  <c r="U26" i="8"/>
  <c r="U90" i="8"/>
  <c r="U41" i="8"/>
  <c r="U105" i="8"/>
  <c r="U80" i="8"/>
  <c r="U39" i="8"/>
  <c r="U103" i="8"/>
  <c r="U54" i="8"/>
  <c r="U118" i="8"/>
  <c r="U24" i="8"/>
  <c r="U88" i="8"/>
  <c r="U20" i="8"/>
  <c r="U84" i="8"/>
  <c r="U17" i="8"/>
  <c r="U120" i="8"/>
  <c r="U67" i="8"/>
  <c r="U131" i="8"/>
  <c r="U82" i="8"/>
  <c r="U175" i="8"/>
  <c r="U33" i="8"/>
  <c r="U97" i="8"/>
  <c r="U64" i="8"/>
  <c r="U177" i="8"/>
  <c r="U31" i="8"/>
  <c r="U95" i="8"/>
  <c r="U46" i="8"/>
  <c r="U110" i="8"/>
  <c r="U61" i="8"/>
  <c r="U125" i="8"/>
  <c r="U112" i="8"/>
  <c r="U59" i="8"/>
  <c r="U123" i="8"/>
  <c r="U74" i="8"/>
  <c r="U25" i="8"/>
  <c r="U89" i="8"/>
  <c r="U48" i="8"/>
  <c r="U23" i="8"/>
  <c r="U87" i="8"/>
  <c r="U38" i="8"/>
  <c r="U102" i="8"/>
  <c r="U71" i="8"/>
  <c r="U86" i="8"/>
  <c r="U69" i="8"/>
  <c r="U133" i="8"/>
  <c r="U55" i="8"/>
  <c r="U70" i="8"/>
  <c r="U53" i="8"/>
  <c r="U117" i="8"/>
  <c r="U124" i="8"/>
  <c r="U135" i="8"/>
  <c r="U22" i="8"/>
  <c r="U37" i="8"/>
  <c r="U101" i="8"/>
  <c r="U119" i="8"/>
  <c r="U134" i="8"/>
  <c r="U21" i="8"/>
  <c r="U85" i="8"/>
  <c r="G8" i="10"/>
  <c r="J2" i="13"/>
  <c r="F8" i="66"/>
  <c r="G8" i="66" s="1"/>
  <c r="H8" i="66" s="1"/>
  <c r="I8" i="66" s="1"/>
  <c r="H8" i="2"/>
  <c r="F8" i="12"/>
  <c r="Q14" i="8"/>
  <c r="H36" i="9" s="1"/>
  <c r="I100" i="2" s="1"/>
  <c r="W8" i="8"/>
  <c r="Q27" i="8"/>
  <c r="Q103" i="8"/>
  <c r="Q65" i="8"/>
  <c r="Q101" i="8"/>
  <c r="Q26" i="8"/>
  <c r="Q17" i="8"/>
  <c r="Q39" i="8"/>
  <c r="Q60" i="8"/>
  <c r="Q80" i="8"/>
  <c r="Q171" i="8"/>
  <c r="Q40" i="8"/>
  <c r="Q67" i="8"/>
  <c r="Q18" i="8"/>
  <c r="Q76" i="8"/>
  <c r="Q21" i="8"/>
  <c r="Q42" i="8"/>
  <c r="Q36" i="8"/>
  <c r="Q63" i="8"/>
  <c r="Q46" i="8"/>
  <c r="Q68" i="8"/>
  <c r="Q82" i="8"/>
  <c r="Q177" i="8"/>
  <c r="Q94" i="8"/>
  <c r="Q127" i="8"/>
  <c r="Q172" i="8"/>
  <c r="Q97" i="8"/>
  <c r="Q174" i="8"/>
  <c r="Q116" i="8"/>
  <c r="Q104" i="8"/>
  <c r="Q115" i="8"/>
  <c r="Q106" i="8"/>
  <c r="Q173" i="8"/>
  <c r="Q48" i="8"/>
  <c r="Q75" i="8"/>
  <c r="Q41" i="8"/>
  <c r="Q64" i="8"/>
  <c r="Q84" i="8"/>
  <c r="Q120" i="8"/>
  <c r="Q23" i="8"/>
  <c r="Q87" i="8"/>
  <c r="Q33" i="8"/>
  <c r="Q58" i="8"/>
  <c r="Q78" i="8"/>
  <c r="Q98" i="8"/>
  <c r="Q24" i="8"/>
  <c r="Q51" i="8"/>
  <c r="Q54" i="8"/>
  <c r="Q74" i="8"/>
  <c r="Q121" i="8"/>
  <c r="Q20" i="8"/>
  <c r="Q47" i="8"/>
  <c r="Q113" i="8"/>
  <c r="Q45" i="8"/>
  <c r="Q61" i="8"/>
  <c r="Q102" i="8"/>
  <c r="Q131" i="8"/>
  <c r="Q118" i="8"/>
  <c r="Q108" i="8"/>
  <c r="Q128" i="8"/>
  <c r="Q96" i="8"/>
  <c r="Q136" i="8"/>
  <c r="Q107" i="8"/>
  <c r="Q90" i="8"/>
  <c r="Q91" i="8"/>
  <c r="Q95" i="8"/>
  <c r="Q32" i="8"/>
  <c r="Q59" i="8"/>
  <c r="Q38" i="8"/>
  <c r="Q62" i="8"/>
  <c r="Q77" i="8"/>
  <c r="Q44" i="8"/>
  <c r="Q71" i="8"/>
  <c r="Q30" i="8"/>
  <c r="Q57" i="8"/>
  <c r="Q72" i="8"/>
  <c r="Q35" i="8"/>
  <c r="Q135" i="8"/>
  <c r="Q25" i="8"/>
  <c r="Q53" i="8"/>
  <c r="Q73" i="8"/>
  <c r="Q88" i="8"/>
  <c r="Q31" i="8"/>
  <c r="Q119" i="8"/>
  <c r="Q70" i="8"/>
  <c r="Q122" i="8"/>
  <c r="Q34" i="8"/>
  <c r="Q124" i="8"/>
  <c r="Q109" i="8"/>
  <c r="Q111" i="8"/>
  <c r="Q114" i="8"/>
  <c r="Q126" i="8"/>
  <c r="Q112" i="8"/>
  <c r="Q130" i="8"/>
  <c r="Q133" i="8"/>
  <c r="Q125" i="8"/>
  <c r="Q176" i="8"/>
  <c r="Q123" i="8"/>
  <c r="Q16" i="8"/>
  <c r="Q43" i="8"/>
  <c r="Q92" i="8"/>
  <c r="Q37" i="8"/>
  <c r="Q56" i="8"/>
  <c r="Q28" i="8"/>
  <c r="Q55" i="8"/>
  <c r="Q86" i="8"/>
  <c r="Q29" i="8"/>
  <c r="Q50" i="8"/>
  <c r="Q19" i="8"/>
  <c r="Q83" i="8"/>
  <c r="Q134" i="8"/>
  <c r="Q22" i="8"/>
  <c r="Q52" i="8"/>
  <c r="Q66" i="8"/>
  <c r="Q15" i="8"/>
  <c r="Q79" i="8"/>
  <c r="Q49" i="8"/>
  <c r="Q69" i="8"/>
  <c r="Q100" i="8"/>
  <c r="Q85" i="8"/>
  <c r="Q93" i="8"/>
  <c r="Q81" i="8"/>
  <c r="Q105" i="8"/>
  <c r="Q175" i="8"/>
  <c r="Q89" i="8"/>
  <c r="Q129" i="8"/>
  <c r="Q117" i="8"/>
  <c r="Q132" i="8"/>
  <c r="Q110" i="8"/>
  <c r="Q99" i="8"/>
  <c r="F37" i="9"/>
  <c r="F40" i="9" s="1"/>
  <c r="F50" i="9" s="1"/>
  <c r="O12" i="8"/>
  <c r="M12" i="8"/>
  <c r="X8" i="8"/>
  <c r="R14" i="8"/>
  <c r="I36" i="9" s="1"/>
  <c r="J100" i="2" s="1"/>
  <c r="R45" i="8"/>
  <c r="R20" i="8"/>
  <c r="R84" i="8"/>
  <c r="R55" i="8"/>
  <c r="R78" i="8"/>
  <c r="R25" i="8"/>
  <c r="R117" i="8"/>
  <c r="R64" i="8"/>
  <c r="R35" i="8"/>
  <c r="R127" i="8"/>
  <c r="R58" i="8"/>
  <c r="R22" i="8"/>
  <c r="R31" i="8"/>
  <c r="R38" i="8"/>
  <c r="R47" i="8"/>
  <c r="R54" i="8"/>
  <c r="R63" i="8"/>
  <c r="R70" i="8"/>
  <c r="R79" i="8"/>
  <c r="R86" i="8"/>
  <c r="R91" i="8"/>
  <c r="R96" i="8"/>
  <c r="R100" i="8"/>
  <c r="R104" i="8"/>
  <c r="R108" i="8"/>
  <c r="R114" i="8"/>
  <c r="R119" i="8"/>
  <c r="R123" i="8"/>
  <c r="R128" i="8"/>
  <c r="R132" i="8"/>
  <c r="R175" i="8"/>
  <c r="R29" i="8"/>
  <c r="R133" i="8"/>
  <c r="R68" i="8"/>
  <c r="R39" i="8"/>
  <c r="R172" i="8"/>
  <c r="R62" i="8"/>
  <c r="R73" i="8"/>
  <c r="R48" i="8"/>
  <c r="R83" i="8"/>
  <c r="R42" i="8"/>
  <c r="R21" i="8"/>
  <c r="R28" i="8"/>
  <c r="R37" i="8"/>
  <c r="R44" i="8"/>
  <c r="R53" i="8"/>
  <c r="R60" i="8"/>
  <c r="R69" i="8"/>
  <c r="R76" i="8"/>
  <c r="R85" i="8"/>
  <c r="R90" i="8"/>
  <c r="R95" i="8"/>
  <c r="R99" i="8"/>
  <c r="R103" i="8"/>
  <c r="R107" i="8"/>
  <c r="R113" i="8"/>
  <c r="R118" i="8"/>
  <c r="R122" i="8"/>
  <c r="R126" i="8"/>
  <c r="R131" i="8"/>
  <c r="R136" i="8"/>
  <c r="R174" i="8"/>
  <c r="R112" i="8"/>
  <c r="R15" i="8"/>
  <c r="R77" i="8"/>
  <c r="R52" i="8"/>
  <c r="R23" i="8"/>
  <c r="R87" i="8"/>
  <c r="R46" i="8"/>
  <c r="R17" i="8"/>
  <c r="R57" i="8"/>
  <c r="R32" i="8"/>
  <c r="R67" i="8"/>
  <c r="R26" i="8"/>
  <c r="R94" i="8"/>
  <c r="R16" i="8"/>
  <c r="R27" i="8"/>
  <c r="R34" i="8"/>
  <c r="R43" i="8"/>
  <c r="R50" i="8"/>
  <c r="R59" i="8"/>
  <c r="R66" i="8"/>
  <c r="R75" i="8"/>
  <c r="R82" i="8"/>
  <c r="R89" i="8"/>
  <c r="R93" i="8"/>
  <c r="R98" i="8"/>
  <c r="R102" i="8"/>
  <c r="R106" i="8"/>
  <c r="R111" i="8"/>
  <c r="R116" i="8"/>
  <c r="R121" i="8"/>
  <c r="R125" i="8"/>
  <c r="R130" i="8"/>
  <c r="R135" i="8"/>
  <c r="R173" i="8"/>
  <c r="R177" i="8"/>
  <c r="R61" i="8"/>
  <c r="R36" i="8"/>
  <c r="R71" i="8"/>
  <c r="R30" i="8"/>
  <c r="R110" i="8"/>
  <c r="R19" i="8"/>
  <c r="R41" i="8"/>
  <c r="R80" i="8"/>
  <c r="R51" i="8"/>
  <c r="R74" i="8"/>
  <c r="R18" i="8"/>
  <c r="R24" i="8"/>
  <c r="R33" i="8"/>
  <c r="R40" i="8"/>
  <c r="R49" i="8"/>
  <c r="R56" i="8"/>
  <c r="R65" i="8"/>
  <c r="R72" i="8"/>
  <c r="R81" i="8"/>
  <c r="R88" i="8"/>
  <c r="R92" i="8"/>
  <c r="R97" i="8"/>
  <c r="R101" i="8"/>
  <c r="R105" i="8"/>
  <c r="R109" i="8"/>
  <c r="R115" i="8"/>
  <c r="R120" i="8"/>
  <c r="R124" i="8"/>
  <c r="R129" i="8"/>
  <c r="R134" i="8"/>
  <c r="R171" i="8"/>
  <c r="R176" i="8"/>
  <c r="P14" i="8"/>
  <c r="G36" i="9" s="1"/>
  <c r="H100" i="2" s="1"/>
  <c r="S8" i="8"/>
  <c r="V8" i="8"/>
  <c r="P83" i="8"/>
  <c r="P89" i="8"/>
  <c r="P66" i="8"/>
  <c r="P38" i="8"/>
  <c r="P107" i="8"/>
  <c r="P71" i="8"/>
  <c r="P84" i="8"/>
  <c r="P61" i="8"/>
  <c r="P33" i="8"/>
  <c r="P90" i="8"/>
  <c r="P75" i="8"/>
  <c r="P122" i="8"/>
  <c r="P77" i="8"/>
  <c r="P49" i="8"/>
  <c r="P15" i="8"/>
  <c r="P31" i="8"/>
  <c r="P73" i="8"/>
  <c r="P50" i="8"/>
  <c r="P22" i="8"/>
  <c r="P74" i="8"/>
  <c r="P81" i="8"/>
  <c r="P110" i="8"/>
  <c r="P120" i="8"/>
  <c r="P119" i="8"/>
  <c r="P100" i="8"/>
  <c r="P91" i="8"/>
  <c r="P105" i="8"/>
  <c r="P116" i="8"/>
  <c r="P174" i="8"/>
  <c r="P121" i="8"/>
  <c r="P111" i="8"/>
  <c r="P128" i="8"/>
  <c r="P115" i="8"/>
  <c r="P35" i="8"/>
  <c r="P68" i="8"/>
  <c r="P45" i="8"/>
  <c r="P69" i="8"/>
  <c r="P87" i="8"/>
  <c r="P23" i="8"/>
  <c r="P62" i="8"/>
  <c r="P40" i="8"/>
  <c r="P124" i="8"/>
  <c r="P64" i="8"/>
  <c r="P17" i="8"/>
  <c r="P27" i="8"/>
  <c r="P78" i="8"/>
  <c r="P56" i="8"/>
  <c r="P28" i="8"/>
  <c r="P80" i="8"/>
  <c r="P16" i="8"/>
  <c r="P47" i="8"/>
  <c r="P52" i="8"/>
  <c r="P29" i="8"/>
  <c r="P92" i="8"/>
  <c r="P53" i="8"/>
  <c r="P102" i="8"/>
  <c r="P101" i="8"/>
  <c r="P103" i="8"/>
  <c r="P171" i="8"/>
  <c r="P113" i="8"/>
  <c r="P131" i="8"/>
  <c r="P98" i="8"/>
  <c r="P96" i="8"/>
  <c r="P177" i="8"/>
  <c r="P114" i="8"/>
  <c r="P51" i="8"/>
  <c r="P46" i="8"/>
  <c r="P24" i="8"/>
  <c r="P86" i="8"/>
  <c r="P48" i="8"/>
  <c r="P39" i="8"/>
  <c r="P41" i="8"/>
  <c r="P125" i="8"/>
  <c r="P76" i="8"/>
  <c r="P42" i="8"/>
  <c r="P19" i="8"/>
  <c r="P43" i="8"/>
  <c r="P57" i="8"/>
  <c r="P34" i="8"/>
  <c r="P108" i="8"/>
  <c r="P58" i="8"/>
  <c r="P18" i="8"/>
  <c r="P63" i="8"/>
  <c r="P30" i="8"/>
  <c r="P93" i="8"/>
  <c r="P65" i="8"/>
  <c r="P32" i="8"/>
  <c r="P94" i="8"/>
  <c r="P95" i="8"/>
  <c r="P126" i="8"/>
  <c r="P136" i="8"/>
  <c r="P130" i="8"/>
  <c r="P133" i="8"/>
  <c r="P132" i="8"/>
  <c r="P99" i="8"/>
  <c r="P134" i="8"/>
  <c r="P172" i="8"/>
  <c r="P97" i="8"/>
  <c r="P123" i="8"/>
  <c r="P67" i="8"/>
  <c r="P25" i="8"/>
  <c r="P88" i="8"/>
  <c r="P60" i="8"/>
  <c r="P26" i="8"/>
  <c r="P55" i="8"/>
  <c r="P20" i="8"/>
  <c r="P82" i="8"/>
  <c r="P54" i="8"/>
  <c r="P21" i="8"/>
  <c r="P59" i="8"/>
  <c r="P36" i="8"/>
  <c r="P109" i="8"/>
  <c r="P70" i="8"/>
  <c r="P37" i="8"/>
  <c r="P79" i="8"/>
  <c r="P106" i="8"/>
  <c r="P72" i="8"/>
  <c r="P44" i="8"/>
  <c r="P85" i="8"/>
  <c r="P173" i="8"/>
  <c r="P118" i="8"/>
  <c r="P112" i="8"/>
  <c r="P129" i="8"/>
  <c r="P117" i="8"/>
  <c r="P127" i="8"/>
  <c r="P176" i="8"/>
  <c r="P175" i="8"/>
  <c r="P104" i="8"/>
  <c r="P135" i="8"/>
  <c r="J55" i="9"/>
  <c r="AC86" i="67" l="1"/>
  <c r="AC88" i="67"/>
  <c r="AC47" i="67"/>
  <c r="S47" i="67" s="1"/>
  <c r="R47" i="67"/>
  <c r="AC96" i="67"/>
  <c r="AC82" i="67"/>
  <c r="I113" i="67"/>
  <c r="Y113" i="67" s="1"/>
  <c r="N113" i="67"/>
  <c r="AD113" i="67" s="1"/>
  <c r="P113" i="67"/>
  <c r="AA117" i="67"/>
  <c r="AB117" i="67"/>
  <c r="AB98" i="67"/>
  <c r="AA98" i="67"/>
  <c r="AB95" i="67"/>
  <c r="AA95" i="67"/>
  <c r="AB84" i="67"/>
  <c r="AA84" i="67"/>
  <c r="AB85" i="67"/>
  <c r="AA85" i="67"/>
  <c r="AB90" i="67"/>
  <c r="AA90" i="67"/>
  <c r="AB87" i="67"/>
  <c r="AA87" i="67"/>
  <c r="AB114" i="67"/>
  <c r="AA114" i="67"/>
  <c r="AB116" i="67"/>
  <c r="AA116" i="67"/>
  <c r="AB93" i="67"/>
  <c r="AA93" i="67"/>
  <c r="AB83" i="67"/>
  <c r="AA83" i="67"/>
  <c r="AB119" i="67"/>
  <c r="AA119" i="67"/>
  <c r="AB92" i="67"/>
  <c r="AA92" i="67"/>
  <c r="AB94" i="67"/>
  <c r="AA94" i="67"/>
  <c r="AA99" i="67"/>
  <c r="AB99" i="67"/>
  <c r="AA97" i="67"/>
  <c r="AB97" i="67"/>
  <c r="AB91" i="67"/>
  <c r="AA91" i="67"/>
  <c r="AB89" i="67"/>
  <c r="AA89" i="67"/>
  <c r="AB115" i="67"/>
  <c r="AA115" i="67"/>
  <c r="AB112" i="67"/>
  <c r="R112" i="67" s="1"/>
  <c r="AA112" i="67"/>
  <c r="AB80" i="67"/>
  <c r="R80" i="67" s="1"/>
  <c r="AA80" i="67"/>
  <c r="AA81" i="67"/>
  <c r="AB81" i="67"/>
  <c r="AC48" i="67"/>
  <c r="S48" i="67" s="1"/>
  <c r="J149" i="67"/>
  <c r="E160" i="67"/>
  <c r="F154" i="67"/>
  <c r="F150" i="67"/>
  <c r="Y128" i="67"/>
  <c r="J150" i="67"/>
  <c r="F159" i="67"/>
  <c r="J144" i="67"/>
  <c r="J159" i="67"/>
  <c r="J161" i="67"/>
  <c r="J163" i="67"/>
  <c r="F162" i="67"/>
  <c r="F144" i="67"/>
  <c r="F148" i="67"/>
  <c r="H144" i="67"/>
  <c r="F152" i="67"/>
  <c r="H162" i="67"/>
  <c r="J158" i="67"/>
  <c r="F157" i="67"/>
  <c r="F156" i="67"/>
  <c r="J147" i="67"/>
  <c r="J154" i="67"/>
  <c r="F145" i="67"/>
  <c r="J148" i="67"/>
  <c r="J157" i="67"/>
  <c r="J160" i="67"/>
  <c r="J162" i="67"/>
  <c r="F149" i="67"/>
  <c r="J146" i="67"/>
  <c r="J151" i="67"/>
  <c r="E153" i="67"/>
  <c r="E150" i="67"/>
  <c r="E152" i="67"/>
  <c r="Y152" i="67" s="1"/>
  <c r="Y118" i="67"/>
  <c r="E161" i="67"/>
  <c r="Y161" i="67" s="1"/>
  <c r="E156" i="67"/>
  <c r="E147" i="67"/>
  <c r="Y147" i="67" s="1"/>
  <c r="Y121" i="67"/>
  <c r="Y120" i="67"/>
  <c r="P100" i="67"/>
  <c r="N132" i="67"/>
  <c r="J145" i="67"/>
  <c r="E145" i="67"/>
  <c r="H153" i="67"/>
  <c r="Y129" i="67"/>
  <c r="H163" i="67"/>
  <c r="H150" i="67"/>
  <c r="T35" i="67"/>
  <c r="H160" i="67"/>
  <c r="H154" i="67"/>
  <c r="H149" i="67"/>
  <c r="H156" i="67"/>
  <c r="H159" i="67"/>
  <c r="H146" i="67"/>
  <c r="H151" i="67"/>
  <c r="Y160" i="67"/>
  <c r="Y124" i="67"/>
  <c r="J17" i="10"/>
  <c r="K53" i="2"/>
  <c r="K26" i="2"/>
  <c r="K57" i="2" s="1"/>
  <c r="Y125" i="67"/>
  <c r="Y131" i="67"/>
  <c r="E155" i="67"/>
  <c r="E163" i="67"/>
  <c r="H155" i="67"/>
  <c r="H145" i="67"/>
  <c r="AF145" i="67" s="1"/>
  <c r="H148" i="67"/>
  <c r="H147" i="67"/>
  <c r="F158" i="67"/>
  <c r="H157" i="67"/>
  <c r="I19" i="10"/>
  <c r="E157" i="67"/>
  <c r="E159" i="67"/>
  <c r="Y127" i="67"/>
  <c r="Y123" i="67"/>
  <c r="J57" i="2"/>
  <c r="J155" i="67"/>
  <c r="Y122" i="67"/>
  <c r="E154" i="67"/>
  <c r="E158" i="67"/>
  <c r="Y126" i="67"/>
  <c r="J132" i="67"/>
  <c r="E162" i="67"/>
  <c r="Y130" i="67"/>
  <c r="R35" i="67"/>
  <c r="S137" i="8"/>
  <c r="S145" i="8"/>
  <c r="S153" i="8"/>
  <c r="S161" i="8"/>
  <c r="S169" i="8"/>
  <c r="S148" i="8"/>
  <c r="S146" i="8"/>
  <c r="S158" i="8"/>
  <c r="S168" i="8"/>
  <c r="S143" i="8"/>
  <c r="S151" i="8"/>
  <c r="S159" i="8"/>
  <c r="S167" i="8"/>
  <c r="S138" i="8"/>
  <c r="S144" i="8"/>
  <c r="S142" i="8"/>
  <c r="S156" i="8"/>
  <c r="S166" i="8"/>
  <c r="S141" i="8"/>
  <c r="S149" i="8"/>
  <c r="S157" i="8"/>
  <c r="S165" i="8"/>
  <c r="S164" i="8"/>
  <c r="S154" i="8"/>
  <c r="S162" i="8"/>
  <c r="S139" i="8"/>
  <c r="S147" i="8"/>
  <c r="S155" i="8"/>
  <c r="S163" i="8"/>
  <c r="S140" i="8"/>
  <c r="S152" i="8"/>
  <c r="S150" i="8"/>
  <c r="S160" i="8"/>
  <c r="S170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W169" i="8"/>
  <c r="W160" i="8"/>
  <c r="W149" i="8"/>
  <c r="W146" i="8"/>
  <c r="W145" i="8"/>
  <c r="W143" i="8"/>
  <c r="W142" i="8"/>
  <c r="W141" i="8"/>
  <c r="W139" i="8"/>
  <c r="W138" i="8"/>
  <c r="W170" i="8"/>
  <c r="W168" i="8"/>
  <c r="W167" i="8"/>
  <c r="W164" i="8"/>
  <c r="W163" i="8"/>
  <c r="W162" i="8"/>
  <c r="W161" i="8"/>
  <c r="W159" i="8"/>
  <c r="W158" i="8"/>
  <c r="W157" i="8"/>
  <c r="W156" i="8"/>
  <c r="W155" i="8"/>
  <c r="W154" i="8"/>
  <c r="W153" i="8"/>
  <c r="W152" i="8"/>
  <c r="W151" i="8"/>
  <c r="W148" i="8"/>
  <c r="W147" i="8"/>
  <c r="W144" i="8"/>
  <c r="W140" i="8"/>
  <c r="W166" i="8"/>
  <c r="W165" i="8"/>
  <c r="W150" i="8"/>
  <c r="W137" i="8"/>
  <c r="Y156" i="67"/>
  <c r="F147" i="67"/>
  <c r="Y149" i="67"/>
  <c r="Y151" i="67"/>
  <c r="G37" i="9"/>
  <c r="H101" i="2" s="1"/>
  <c r="H105" i="2" s="1"/>
  <c r="P12" i="8"/>
  <c r="H37" i="9"/>
  <c r="I101" i="2" s="1"/>
  <c r="Q12" i="8"/>
  <c r="H93" i="2"/>
  <c r="I8" i="2"/>
  <c r="S14" i="8"/>
  <c r="J36" i="9" s="1"/>
  <c r="K100" i="2" s="1"/>
  <c r="Y8" i="8"/>
  <c r="S84" i="8"/>
  <c r="S25" i="8"/>
  <c r="S94" i="8"/>
  <c r="S61" i="8"/>
  <c r="S44" i="8"/>
  <c r="S172" i="8"/>
  <c r="S51" i="8"/>
  <c r="S75" i="8"/>
  <c r="S129" i="8"/>
  <c r="S86" i="8"/>
  <c r="S53" i="8"/>
  <c r="S23" i="8"/>
  <c r="S63" i="8"/>
  <c r="S134" i="8"/>
  <c r="S72" i="8"/>
  <c r="S54" i="8"/>
  <c r="S26" i="8"/>
  <c r="S83" i="8"/>
  <c r="S57" i="8"/>
  <c r="S45" i="8"/>
  <c r="S28" i="8"/>
  <c r="S85" i="8"/>
  <c r="S67" i="8"/>
  <c r="S81" i="8"/>
  <c r="S89" i="8"/>
  <c r="S177" i="8"/>
  <c r="S132" i="8"/>
  <c r="S117" i="8"/>
  <c r="S107" i="8"/>
  <c r="S119" i="8"/>
  <c r="S113" i="8"/>
  <c r="S91" i="8"/>
  <c r="S41" i="8"/>
  <c r="S68" i="8"/>
  <c r="S174" i="8"/>
  <c r="S97" i="8"/>
  <c r="S58" i="8"/>
  <c r="S39" i="8"/>
  <c r="S79" i="8"/>
  <c r="S78" i="8"/>
  <c r="S56" i="8"/>
  <c r="S38" i="8"/>
  <c r="S127" i="8"/>
  <c r="S35" i="8"/>
  <c r="S30" i="8"/>
  <c r="S29" i="8"/>
  <c r="S136" i="8"/>
  <c r="S20" i="8"/>
  <c r="S46" i="8"/>
  <c r="S82" i="8"/>
  <c r="S65" i="8"/>
  <c r="S37" i="8"/>
  <c r="S15" i="8"/>
  <c r="S36" i="8"/>
  <c r="S34" i="8"/>
  <c r="S74" i="8"/>
  <c r="S87" i="8"/>
  <c r="S59" i="8"/>
  <c r="S109" i="8"/>
  <c r="S76" i="8"/>
  <c r="S48" i="8"/>
  <c r="S17" i="8"/>
  <c r="S47" i="8"/>
  <c r="S116" i="8"/>
  <c r="S66" i="8"/>
  <c r="S49" i="8"/>
  <c r="S21" i="8"/>
  <c r="S31" i="8"/>
  <c r="S110" i="8"/>
  <c r="S93" i="8"/>
  <c r="S133" i="8"/>
  <c r="S124" i="8"/>
  <c r="S114" i="8"/>
  <c r="S128" i="8"/>
  <c r="S125" i="8"/>
  <c r="S92" i="8"/>
  <c r="S176" i="8"/>
  <c r="S112" i="8"/>
  <c r="S115" i="8"/>
  <c r="S80" i="8"/>
  <c r="S60" i="8"/>
  <c r="S50" i="8"/>
  <c r="S95" i="8"/>
  <c r="S126" i="8"/>
  <c r="S101" i="8"/>
  <c r="S122" i="8"/>
  <c r="S108" i="8"/>
  <c r="S130" i="8"/>
  <c r="S120" i="8"/>
  <c r="S62" i="8"/>
  <c r="S40" i="8"/>
  <c r="S16" i="8"/>
  <c r="S106" i="8"/>
  <c r="S19" i="8"/>
  <c r="S118" i="8"/>
  <c r="S64" i="8"/>
  <c r="S55" i="8"/>
  <c r="S131" i="8"/>
  <c r="S99" i="8"/>
  <c r="S90" i="8"/>
  <c r="S121" i="8"/>
  <c r="S100" i="8"/>
  <c r="S105" i="8"/>
  <c r="S104" i="8"/>
  <c r="S103" i="8"/>
  <c r="S77" i="8"/>
  <c r="S32" i="8"/>
  <c r="S73" i="8"/>
  <c r="S33" i="8"/>
  <c r="S69" i="8"/>
  <c r="S71" i="8"/>
  <c r="S88" i="8"/>
  <c r="S70" i="8"/>
  <c r="S42" i="8"/>
  <c r="S96" i="8"/>
  <c r="S52" i="8"/>
  <c r="S22" i="8"/>
  <c r="S18" i="8"/>
  <c r="S43" i="8"/>
  <c r="S24" i="8"/>
  <c r="S27" i="8"/>
  <c r="S171" i="8"/>
  <c r="S102" i="8"/>
  <c r="S111" i="8"/>
  <c r="S175" i="8"/>
  <c r="S98" i="8"/>
  <c r="S135" i="8"/>
  <c r="S173" i="8"/>
  <c r="S123" i="8"/>
  <c r="W14" i="8"/>
  <c r="H25" i="9" s="1"/>
  <c r="W15" i="8"/>
  <c r="W67" i="8"/>
  <c r="W131" i="8"/>
  <c r="W62" i="8"/>
  <c r="W126" i="8"/>
  <c r="W41" i="8"/>
  <c r="W105" i="8"/>
  <c r="W52" i="8"/>
  <c r="W44" i="8"/>
  <c r="W47" i="8"/>
  <c r="W111" i="8"/>
  <c r="W42" i="8"/>
  <c r="W106" i="8"/>
  <c r="W21" i="8"/>
  <c r="W85" i="8"/>
  <c r="W136" i="8"/>
  <c r="W96" i="8"/>
  <c r="W18" i="8"/>
  <c r="W75" i="8"/>
  <c r="W70" i="8"/>
  <c r="W134" i="8"/>
  <c r="W49" i="8"/>
  <c r="W113" i="8"/>
  <c r="W84" i="8"/>
  <c r="W76" i="8"/>
  <c r="W39" i="8"/>
  <c r="W103" i="8"/>
  <c r="W34" i="8"/>
  <c r="W98" i="8"/>
  <c r="W77" i="8"/>
  <c r="W104" i="8"/>
  <c r="W64" i="8"/>
  <c r="W51" i="8"/>
  <c r="W115" i="8"/>
  <c r="W46" i="8"/>
  <c r="W110" i="8"/>
  <c r="W25" i="8"/>
  <c r="W89" i="8"/>
  <c r="W112" i="8"/>
  <c r="W31" i="8"/>
  <c r="W95" i="8"/>
  <c r="W26" i="8"/>
  <c r="W90" i="8"/>
  <c r="W69" i="8"/>
  <c r="W133" i="8"/>
  <c r="W72" i="8"/>
  <c r="W32" i="8"/>
  <c r="W59" i="8"/>
  <c r="W123" i="8"/>
  <c r="W54" i="8"/>
  <c r="W118" i="8"/>
  <c r="W33" i="8"/>
  <c r="W97" i="8"/>
  <c r="W20" i="8"/>
  <c r="W173" i="8"/>
  <c r="W23" i="8"/>
  <c r="W87" i="8"/>
  <c r="W82" i="8"/>
  <c r="W175" i="8"/>
  <c r="W61" i="8"/>
  <c r="W125" i="8"/>
  <c r="W40" i="8"/>
  <c r="W132" i="8"/>
  <c r="W124" i="8"/>
  <c r="W35" i="8"/>
  <c r="W99" i="8"/>
  <c r="W30" i="8"/>
  <c r="W94" i="8"/>
  <c r="W73" i="8"/>
  <c r="W88" i="8"/>
  <c r="W48" i="8"/>
  <c r="W16" i="8"/>
  <c r="W79" i="8"/>
  <c r="W172" i="8"/>
  <c r="W74" i="8"/>
  <c r="W53" i="8"/>
  <c r="W117" i="8"/>
  <c r="W100" i="8"/>
  <c r="W92" i="8"/>
  <c r="W43" i="8"/>
  <c r="W107" i="8"/>
  <c r="W38" i="8"/>
  <c r="W102" i="8"/>
  <c r="W81" i="8"/>
  <c r="W174" i="8"/>
  <c r="W120" i="8"/>
  <c r="W80" i="8"/>
  <c r="W17" i="8"/>
  <c r="W71" i="8"/>
  <c r="W135" i="8"/>
  <c r="W66" i="8"/>
  <c r="W130" i="8"/>
  <c r="W45" i="8"/>
  <c r="W109" i="8"/>
  <c r="W68" i="8"/>
  <c r="W60" i="8"/>
  <c r="W19" i="8"/>
  <c r="W83" i="8"/>
  <c r="W176" i="8"/>
  <c r="W78" i="8"/>
  <c r="W171" i="8"/>
  <c r="W57" i="8"/>
  <c r="W121" i="8"/>
  <c r="W24" i="8"/>
  <c r="W116" i="8"/>
  <c r="W108" i="8"/>
  <c r="W63" i="8"/>
  <c r="W127" i="8"/>
  <c r="W58" i="8"/>
  <c r="W122" i="8"/>
  <c r="W37" i="8"/>
  <c r="W101" i="8"/>
  <c r="W36" i="8"/>
  <c r="W28" i="8"/>
  <c r="W27" i="8"/>
  <c r="W91" i="8"/>
  <c r="W22" i="8"/>
  <c r="W86" i="8"/>
  <c r="W65" i="8"/>
  <c r="W129" i="8"/>
  <c r="W56" i="8"/>
  <c r="W177" i="8"/>
  <c r="W55" i="8"/>
  <c r="W119" i="8"/>
  <c r="W50" i="8"/>
  <c r="W114" i="8"/>
  <c r="W29" i="8"/>
  <c r="W93" i="8"/>
  <c r="W128" i="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V14" i="8"/>
  <c r="G25" i="9" s="1"/>
  <c r="G57" i="9" s="1"/>
  <c r="H14" i="9" s="1"/>
  <c r="V18" i="8"/>
  <c r="V80" i="8"/>
  <c r="V173" i="8"/>
  <c r="V27" i="8"/>
  <c r="V91" i="8"/>
  <c r="V42" i="8"/>
  <c r="V106" i="8"/>
  <c r="V57" i="8"/>
  <c r="V121" i="8"/>
  <c r="V28" i="8"/>
  <c r="V92" i="8"/>
  <c r="V39" i="8"/>
  <c r="V103" i="8"/>
  <c r="V54" i="8"/>
  <c r="V118" i="8"/>
  <c r="V56" i="8"/>
  <c r="V120" i="8"/>
  <c r="V67" i="8"/>
  <c r="V131" i="8"/>
  <c r="V82" i="8"/>
  <c r="V175" i="8"/>
  <c r="V33" i="8"/>
  <c r="V97" i="8"/>
  <c r="V15" i="8"/>
  <c r="V68" i="8"/>
  <c r="V132" i="8"/>
  <c r="V79" i="8"/>
  <c r="V172" i="8"/>
  <c r="V30" i="8"/>
  <c r="V94" i="8"/>
  <c r="V45" i="8"/>
  <c r="V109" i="8"/>
  <c r="V117" i="8"/>
  <c r="V37" i="8"/>
  <c r="V133" i="8"/>
  <c r="V64" i="8"/>
  <c r="V128" i="8"/>
  <c r="V75" i="8"/>
  <c r="V26" i="8"/>
  <c r="V90" i="8"/>
  <c r="V41" i="8"/>
  <c r="V105" i="8"/>
  <c r="V17" i="8"/>
  <c r="V76" i="8"/>
  <c r="V23" i="8"/>
  <c r="V87" i="8"/>
  <c r="V38" i="8"/>
  <c r="V102" i="8"/>
  <c r="V40" i="8"/>
  <c r="V104" i="8"/>
  <c r="V51" i="8"/>
  <c r="V115" i="8"/>
  <c r="V66" i="8"/>
  <c r="V130" i="8"/>
  <c r="V81" i="8"/>
  <c r="V174" i="8"/>
  <c r="V52" i="8"/>
  <c r="V116" i="8"/>
  <c r="V63" i="8"/>
  <c r="V127" i="8"/>
  <c r="V78" i="8"/>
  <c r="V171" i="8"/>
  <c r="V29" i="8"/>
  <c r="V93" i="8"/>
  <c r="V53" i="8"/>
  <c r="V69" i="8"/>
  <c r="V48" i="8"/>
  <c r="V112" i="8"/>
  <c r="V59" i="8"/>
  <c r="V123" i="8"/>
  <c r="V74" i="8"/>
  <c r="V25" i="8"/>
  <c r="V89" i="8"/>
  <c r="V60" i="8"/>
  <c r="V124" i="8"/>
  <c r="V71" i="8"/>
  <c r="V135" i="8"/>
  <c r="V22" i="8"/>
  <c r="V86" i="8"/>
  <c r="V24" i="8"/>
  <c r="V88" i="8"/>
  <c r="V35" i="8"/>
  <c r="V99" i="8"/>
  <c r="V50" i="8"/>
  <c r="V114" i="8"/>
  <c r="V65" i="8"/>
  <c r="V129" i="8"/>
  <c r="V36" i="8"/>
  <c r="V100" i="8"/>
  <c r="V47" i="8"/>
  <c r="V111" i="8"/>
  <c r="V62" i="8"/>
  <c r="V126" i="8"/>
  <c r="V77" i="8"/>
  <c r="V85" i="8"/>
  <c r="V32" i="8"/>
  <c r="V96" i="8"/>
  <c r="V43" i="8"/>
  <c r="V107" i="8"/>
  <c r="V58" i="8"/>
  <c r="V122" i="8"/>
  <c r="V73" i="8"/>
  <c r="V44" i="8"/>
  <c r="V108" i="8"/>
  <c r="V55" i="8"/>
  <c r="V119" i="8"/>
  <c r="V70" i="8"/>
  <c r="V134" i="8"/>
  <c r="V16" i="8"/>
  <c r="V72" i="8"/>
  <c r="V136" i="8"/>
  <c r="V19" i="8"/>
  <c r="V83" i="8"/>
  <c r="V176" i="8"/>
  <c r="V34" i="8"/>
  <c r="V98" i="8"/>
  <c r="V49" i="8"/>
  <c r="V113" i="8"/>
  <c r="V20" i="8"/>
  <c r="V84" i="8"/>
  <c r="V177" i="8"/>
  <c r="V31" i="8"/>
  <c r="V95" i="8"/>
  <c r="V46" i="8"/>
  <c r="V110" i="8"/>
  <c r="V61" i="8"/>
  <c r="V125" i="8"/>
  <c r="V101" i="8"/>
  <c r="V21" i="8"/>
  <c r="X14" i="8"/>
  <c r="I25" i="9" s="1"/>
  <c r="X34" i="8"/>
  <c r="X98" i="8"/>
  <c r="X49" i="8"/>
  <c r="X113" i="8"/>
  <c r="X60" i="8"/>
  <c r="X124" i="8"/>
  <c r="X71" i="8"/>
  <c r="X135" i="8"/>
  <c r="X42" i="8"/>
  <c r="X106" i="8"/>
  <c r="X57" i="8"/>
  <c r="X121" i="8"/>
  <c r="X68" i="8"/>
  <c r="X132" i="8"/>
  <c r="X38" i="8"/>
  <c r="X102" i="8"/>
  <c r="X53" i="8"/>
  <c r="X117" i="8"/>
  <c r="X64" i="8"/>
  <c r="X128" i="8"/>
  <c r="X75" i="8"/>
  <c r="X15" i="8"/>
  <c r="X29" i="8"/>
  <c r="X40" i="8"/>
  <c r="X51" i="8"/>
  <c r="X62" i="8"/>
  <c r="X77" i="8"/>
  <c r="X88" i="8"/>
  <c r="X83" i="8"/>
  <c r="X172" i="8"/>
  <c r="X30" i="8"/>
  <c r="X45" i="8"/>
  <c r="X56" i="8"/>
  <c r="X67" i="8"/>
  <c r="X17" i="8"/>
  <c r="X82" i="8"/>
  <c r="X175" i="8"/>
  <c r="X33" i="8"/>
  <c r="X97" i="8"/>
  <c r="X44" i="8"/>
  <c r="X108" i="8"/>
  <c r="X55" i="8"/>
  <c r="X119" i="8"/>
  <c r="X26" i="8"/>
  <c r="X90" i="8"/>
  <c r="X41" i="8"/>
  <c r="X105" i="8"/>
  <c r="X52" i="8"/>
  <c r="X116" i="8"/>
  <c r="X63" i="8"/>
  <c r="X22" i="8"/>
  <c r="X86" i="8"/>
  <c r="X37" i="8"/>
  <c r="X101" i="8"/>
  <c r="X48" i="8"/>
  <c r="X112" i="8"/>
  <c r="X59" i="8"/>
  <c r="X123" i="8"/>
  <c r="X16" i="8"/>
  <c r="X24" i="8"/>
  <c r="X35" i="8"/>
  <c r="X110" i="8"/>
  <c r="X125" i="8"/>
  <c r="X136" i="8"/>
  <c r="X111" i="8"/>
  <c r="X66" i="8"/>
  <c r="X130" i="8"/>
  <c r="X81" i="8"/>
  <c r="X174" i="8"/>
  <c r="X28" i="8"/>
  <c r="X92" i="8"/>
  <c r="X39" i="8"/>
  <c r="X103" i="8"/>
  <c r="X18" i="8"/>
  <c r="X74" i="8"/>
  <c r="X25" i="8"/>
  <c r="X89" i="8"/>
  <c r="X36" i="8"/>
  <c r="X100" i="8"/>
  <c r="X47" i="8"/>
  <c r="X70" i="8"/>
  <c r="X134" i="8"/>
  <c r="X21" i="8"/>
  <c r="X85" i="8"/>
  <c r="X32" i="8"/>
  <c r="X96" i="8"/>
  <c r="X43" i="8"/>
  <c r="X107" i="8"/>
  <c r="X171" i="8"/>
  <c r="X127" i="8"/>
  <c r="X176" i="8"/>
  <c r="X46" i="8"/>
  <c r="X61" i="8"/>
  <c r="X72" i="8"/>
  <c r="X79" i="8"/>
  <c r="X131" i="8"/>
  <c r="X50" i="8"/>
  <c r="X114" i="8"/>
  <c r="X65" i="8"/>
  <c r="X129" i="8"/>
  <c r="X76" i="8"/>
  <c r="X23" i="8"/>
  <c r="X87" i="8"/>
  <c r="X58" i="8"/>
  <c r="X122" i="8"/>
  <c r="X73" i="8"/>
  <c r="X20" i="8"/>
  <c r="X84" i="8"/>
  <c r="X177" i="8"/>
  <c r="X31" i="8"/>
  <c r="X54" i="8"/>
  <c r="X118" i="8"/>
  <c r="X69" i="8"/>
  <c r="X133" i="8"/>
  <c r="X80" i="8"/>
  <c r="X173" i="8"/>
  <c r="X27" i="8"/>
  <c r="X91" i="8"/>
  <c r="X78" i="8"/>
  <c r="X93" i="8"/>
  <c r="X104" i="8"/>
  <c r="X95" i="8"/>
  <c r="X126" i="8"/>
  <c r="X115" i="8"/>
  <c r="X19" i="8"/>
  <c r="X94" i="8"/>
  <c r="X109" i="8"/>
  <c r="X120" i="8"/>
  <c r="X99" i="8"/>
  <c r="I37" i="9"/>
  <c r="J101" i="2" s="1"/>
  <c r="R12" i="8"/>
  <c r="J18" i="10"/>
  <c r="S67" i="67" l="1"/>
  <c r="T47" i="67"/>
  <c r="AC91" i="67"/>
  <c r="AC83" i="67"/>
  <c r="AC87" i="67"/>
  <c r="AC97" i="67"/>
  <c r="AC94" i="67"/>
  <c r="AC114" i="67"/>
  <c r="AC90" i="67"/>
  <c r="AC84" i="67"/>
  <c r="AC98" i="67"/>
  <c r="AC117" i="67"/>
  <c r="I145" i="67"/>
  <c r="Y145" i="67" s="1"/>
  <c r="N145" i="67"/>
  <c r="AD145" i="67" s="1"/>
  <c r="P145" i="67"/>
  <c r="AC115" i="67"/>
  <c r="AC112" i="67"/>
  <c r="S112" i="67" s="1"/>
  <c r="T112" i="67" s="1"/>
  <c r="AC80" i="67"/>
  <c r="S80" i="67" s="1"/>
  <c r="T80" i="67" s="1"/>
  <c r="AA149" i="67"/>
  <c r="AB149" i="67"/>
  <c r="AA125" i="67"/>
  <c r="AB125" i="67"/>
  <c r="AB129" i="67"/>
  <c r="AA129" i="67"/>
  <c r="AB118" i="67"/>
  <c r="AA118" i="67"/>
  <c r="AB160" i="67"/>
  <c r="AA160" i="67"/>
  <c r="AA147" i="67"/>
  <c r="AB147" i="67"/>
  <c r="AB128" i="67"/>
  <c r="AA128" i="67"/>
  <c r="AC119" i="67"/>
  <c r="AC93" i="67"/>
  <c r="AB156" i="67"/>
  <c r="AA156" i="67"/>
  <c r="AB122" i="67"/>
  <c r="AA122" i="67"/>
  <c r="AB123" i="67"/>
  <c r="AA123" i="67"/>
  <c r="AC99" i="67"/>
  <c r="AC92" i="67"/>
  <c r="AC116" i="67"/>
  <c r="AB130" i="67"/>
  <c r="AA130" i="67"/>
  <c r="AB124" i="67"/>
  <c r="AA124" i="67"/>
  <c r="AB121" i="67"/>
  <c r="AA121" i="67"/>
  <c r="AB152" i="67"/>
  <c r="AA152" i="67"/>
  <c r="AC89" i="67"/>
  <c r="AB151" i="67"/>
  <c r="AA151" i="67"/>
  <c r="AB126" i="67"/>
  <c r="AA126" i="67"/>
  <c r="AA127" i="67"/>
  <c r="AB127" i="67"/>
  <c r="AB131" i="67"/>
  <c r="AA131" i="67"/>
  <c r="AB120" i="67"/>
  <c r="AA120" i="67"/>
  <c r="AB161" i="67"/>
  <c r="AA161" i="67"/>
  <c r="AC85" i="67"/>
  <c r="AC95" i="67"/>
  <c r="AB113" i="67"/>
  <c r="AA113" i="67"/>
  <c r="AC81" i="67"/>
  <c r="S81" i="67" s="1"/>
  <c r="T48" i="67"/>
  <c r="J14" i="10"/>
  <c r="J19" i="10" s="1"/>
  <c r="Y144" i="67"/>
  <c r="J164" i="67"/>
  <c r="Y146" i="67"/>
  <c r="Y153" i="67"/>
  <c r="P132" i="67"/>
  <c r="Y150" i="67"/>
  <c r="Y148" i="67"/>
  <c r="Y163" i="67"/>
  <c r="Y155" i="67"/>
  <c r="Y157" i="67"/>
  <c r="Y159" i="67"/>
  <c r="H57" i="9"/>
  <c r="I14" i="9" s="1"/>
  <c r="I57" i="9" s="1"/>
  <c r="J14" i="9" s="1"/>
  <c r="Y162" i="67"/>
  <c r="Y158" i="67"/>
  <c r="Y154" i="67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H26" i="9"/>
  <c r="H29" i="9" s="1"/>
  <c r="G85" i="12" s="1"/>
  <c r="W12" i="8"/>
  <c r="G26" i="9"/>
  <c r="G29" i="9" s="1"/>
  <c r="F85" i="12" s="1"/>
  <c r="V12" i="8"/>
  <c r="F58" i="9"/>
  <c r="F29" i="9"/>
  <c r="G24" i="10"/>
  <c r="G40" i="9"/>
  <c r="G50" i="9" s="1"/>
  <c r="I26" i="9"/>
  <c r="I29" i="9" s="1"/>
  <c r="H85" i="12" s="1"/>
  <c r="X12" i="8"/>
  <c r="J37" i="9"/>
  <c r="K101" i="2" s="1"/>
  <c r="S12" i="8"/>
  <c r="I105" i="2"/>
  <c r="H24" i="10" s="1"/>
  <c r="H40" i="9"/>
  <c r="H50" i="9" s="1"/>
  <c r="J8" i="2"/>
  <c r="H8" i="10"/>
  <c r="I93" i="2"/>
  <c r="J105" i="2"/>
  <c r="I24" i="10" s="1"/>
  <c r="I40" i="9"/>
  <c r="I50" i="9" s="1"/>
  <c r="Y14" i="8"/>
  <c r="J25" i="9" s="1"/>
  <c r="Y25" i="8"/>
  <c r="Y18" i="8"/>
  <c r="Y21" i="8"/>
  <c r="Y27" i="8"/>
  <c r="Y46" i="8"/>
  <c r="Y49" i="8"/>
  <c r="Y26" i="8"/>
  <c r="Y45" i="8"/>
  <c r="Y20" i="8"/>
  <c r="Y35" i="8"/>
  <c r="Y54" i="8"/>
  <c r="Y73" i="8"/>
  <c r="Y48" i="8"/>
  <c r="Y47" i="8"/>
  <c r="Y50" i="8"/>
  <c r="Y69" i="8"/>
  <c r="Y124" i="8"/>
  <c r="Y40" i="8"/>
  <c r="Y55" i="8"/>
  <c r="Y74" i="8"/>
  <c r="Y93" i="8"/>
  <c r="Y68" i="8"/>
  <c r="Y83" i="8"/>
  <c r="Y102" i="8"/>
  <c r="Y121" i="8"/>
  <c r="Y96" i="8"/>
  <c r="Y95" i="8"/>
  <c r="Y98" i="8"/>
  <c r="Y117" i="8"/>
  <c r="Y108" i="8"/>
  <c r="Y123" i="8"/>
  <c r="Y171" i="8"/>
  <c r="Y174" i="8"/>
  <c r="Y88" i="8"/>
  <c r="Y103" i="8"/>
  <c r="Y122" i="8"/>
  <c r="Y116" i="8"/>
  <c r="Y131" i="8"/>
  <c r="Y173" i="8"/>
  <c r="Y172" i="8"/>
  <c r="Y175" i="8"/>
  <c r="Y136" i="8"/>
  <c r="Y60" i="8"/>
  <c r="Y75" i="8"/>
  <c r="Y94" i="8"/>
  <c r="Y97" i="8"/>
  <c r="Y29" i="8"/>
  <c r="Y16" i="8"/>
  <c r="Y19" i="8"/>
  <c r="Y38" i="8"/>
  <c r="Y57" i="8"/>
  <c r="Y32" i="8"/>
  <c r="Y31" i="8"/>
  <c r="Y34" i="8"/>
  <c r="Y53" i="8"/>
  <c r="Y44" i="8"/>
  <c r="Y59" i="8"/>
  <c r="Y78" i="8"/>
  <c r="Y81" i="8"/>
  <c r="Y24" i="8"/>
  <c r="Y39" i="8"/>
  <c r="Y58" i="8"/>
  <c r="Y77" i="8"/>
  <c r="Y52" i="8"/>
  <c r="Y67" i="8"/>
  <c r="Y86" i="8"/>
  <c r="Y105" i="8"/>
  <c r="Y80" i="8"/>
  <c r="Y79" i="8"/>
  <c r="Y82" i="8"/>
  <c r="Y101" i="8"/>
  <c r="Y92" i="8"/>
  <c r="Y107" i="8"/>
  <c r="Y126" i="8"/>
  <c r="Y129" i="8"/>
  <c r="Y72" i="8"/>
  <c r="Y87" i="8"/>
  <c r="Y106" i="8"/>
  <c r="Y125" i="8"/>
  <c r="Y100" i="8"/>
  <c r="Y115" i="8"/>
  <c r="Y134" i="8"/>
  <c r="Y128" i="8"/>
  <c r="Y127" i="8"/>
  <c r="Y130" i="8"/>
  <c r="Y120" i="8"/>
  <c r="Y135" i="8"/>
  <c r="Y177" i="8"/>
  <c r="Y30" i="8"/>
  <c r="Y33" i="8"/>
  <c r="Y22" i="8"/>
  <c r="Y41" i="8"/>
  <c r="Y15" i="8"/>
  <c r="Y37" i="8"/>
  <c r="Y28" i="8"/>
  <c r="Y43" i="8"/>
  <c r="Y62" i="8"/>
  <c r="Y65" i="8"/>
  <c r="Y17" i="8"/>
  <c r="Y23" i="8"/>
  <c r="Y42" i="8"/>
  <c r="Y61" i="8"/>
  <c r="Y36" i="8"/>
  <c r="Y51" i="8"/>
  <c r="Y70" i="8"/>
  <c r="Y89" i="8"/>
  <c r="Y64" i="8"/>
  <c r="Y63" i="8"/>
  <c r="Y66" i="8"/>
  <c r="Y85" i="8"/>
  <c r="Y76" i="8"/>
  <c r="Y91" i="8"/>
  <c r="Y110" i="8"/>
  <c r="Y113" i="8"/>
  <c r="Y56" i="8"/>
  <c r="Y71" i="8"/>
  <c r="Y90" i="8"/>
  <c r="Y109" i="8"/>
  <c r="Y84" i="8"/>
  <c r="Y99" i="8"/>
  <c r="Y118" i="8"/>
  <c r="Y112" i="8"/>
  <c r="Y111" i="8"/>
  <c r="Y114" i="8"/>
  <c r="Y133" i="8"/>
  <c r="Y104" i="8"/>
  <c r="Y119" i="8"/>
  <c r="Y132" i="8"/>
  <c r="Y176" i="8"/>
  <c r="AC127" i="67" l="1"/>
  <c r="AC122" i="67"/>
  <c r="AC147" i="67"/>
  <c r="AC118" i="67"/>
  <c r="AC125" i="67"/>
  <c r="AC126" i="67"/>
  <c r="AC121" i="67"/>
  <c r="AC156" i="67"/>
  <c r="AC128" i="67"/>
  <c r="AC160" i="67"/>
  <c r="AC149" i="67"/>
  <c r="AC130" i="67"/>
  <c r="AA163" i="67"/>
  <c r="AB163" i="67"/>
  <c r="AB153" i="67"/>
  <c r="AA153" i="67"/>
  <c r="AC120" i="67"/>
  <c r="AC151" i="67"/>
  <c r="AA159" i="67"/>
  <c r="AB159" i="67"/>
  <c r="AB162" i="67"/>
  <c r="AA162" i="67"/>
  <c r="AA157" i="67"/>
  <c r="AB157" i="67"/>
  <c r="AB150" i="67"/>
  <c r="AA150" i="67"/>
  <c r="AB146" i="67"/>
  <c r="AA146" i="67"/>
  <c r="AB154" i="67"/>
  <c r="AA154" i="67"/>
  <c r="AB158" i="67"/>
  <c r="AA158" i="67"/>
  <c r="AB148" i="67"/>
  <c r="AA148" i="67"/>
  <c r="AB155" i="67"/>
  <c r="AA155" i="67"/>
  <c r="AC161" i="67"/>
  <c r="AC131" i="67"/>
  <c r="AC152" i="67"/>
  <c r="AC124" i="67"/>
  <c r="AC123" i="67"/>
  <c r="AC129" i="67"/>
  <c r="AB144" i="67"/>
  <c r="R144" i="67" s="1"/>
  <c r="AA144" i="67"/>
  <c r="T81" i="67"/>
  <c r="T100" i="67" s="1"/>
  <c r="AA145" i="67"/>
  <c r="AB145" i="67"/>
  <c r="S100" i="67"/>
  <c r="AC113" i="67"/>
  <c r="S113" i="67" s="1"/>
  <c r="S132" i="67" s="1"/>
  <c r="N164" i="67"/>
  <c r="P164" i="67"/>
  <c r="T67" i="67"/>
  <c r="R67" i="67"/>
  <c r="J57" i="9"/>
  <c r="K105" i="2"/>
  <c r="J24" i="10" s="1"/>
  <c r="J40" i="9"/>
  <c r="J50" i="9" s="1"/>
  <c r="J26" i="9"/>
  <c r="J29" i="9" s="1"/>
  <c r="I85" i="12" s="1"/>
  <c r="Y12" i="8"/>
  <c r="K8" i="2"/>
  <c r="J93" i="2"/>
  <c r="I8" i="10"/>
  <c r="G15" i="9"/>
  <c r="F61" i="9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4" i="30"/>
  <c r="G4" i="52"/>
  <c r="G4" i="62"/>
  <c r="G4" i="48"/>
  <c r="G4" i="27"/>
  <c r="G4" i="40"/>
  <c r="G4" i="63"/>
  <c r="G4" i="20"/>
  <c r="H65" i="2" l="1"/>
  <c r="H156" i="2" s="1"/>
  <c r="F33" i="12"/>
  <c r="AC148" i="67"/>
  <c r="AC154" i="67"/>
  <c r="AC150" i="67"/>
  <c r="AC162" i="67"/>
  <c r="AC163" i="67"/>
  <c r="AC146" i="67"/>
  <c r="AC157" i="67"/>
  <c r="AC159" i="67"/>
  <c r="AC155" i="67"/>
  <c r="AC158" i="67"/>
  <c r="AC153" i="67"/>
  <c r="AC144" i="67"/>
  <c r="S144" i="67" s="1"/>
  <c r="AC145" i="67"/>
  <c r="S145" i="67" s="1"/>
  <c r="T113" i="67"/>
  <c r="T132" i="67" s="1"/>
  <c r="J65" i="2" s="1"/>
  <c r="R100" i="67"/>
  <c r="R132" i="67"/>
  <c r="I65" i="2"/>
  <c r="H21" i="10" s="1"/>
  <c r="G33" i="1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58" i="9"/>
  <c r="G18" i="9"/>
  <c r="K93" i="2"/>
  <c r="J8" i="10"/>
  <c r="G21" i="10" l="1"/>
  <c r="G23" i="10" s="1"/>
  <c r="G27" i="10" s="1"/>
  <c r="S164" i="67"/>
  <c r="T144" i="67"/>
  <c r="T145" i="67"/>
  <c r="R164" i="67"/>
  <c r="I156" i="2"/>
  <c r="I160" i="2" s="1"/>
  <c r="I175" i="2" s="1"/>
  <c r="H33" i="12"/>
  <c r="H23" i="10"/>
  <c r="I21" i="10"/>
  <c r="J156" i="2"/>
  <c r="I8" i="12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H160" i="2"/>
  <c r="H175" i="2" s="1"/>
  <c r="H15" i="9"/>
  <c r="G61" i="9"/>
  <c r="F17" i="66" s="1"/>
  <c r="F25" i="66" s="1"/>
  <c r="F32" i="66" l="1"/>
  <c r="F36" i="66" s="1"/>
  <c r="F43" i="12"/>
  <c r="T164" i="67"/>
  <c r="I33" i="12" s="1"/>
  <c r="F43" i="66"/>
  <c r="G29" i="10"/>
  <c r="F41" i="12" s="1"/>
  <c r="H27" i="10"/>
  <c r="H29" i="10" s="1"/>
  <c r="G41" i="12" s="1"/>
  <c r="I23" i="10"/>
  <c r="J160" i="2"/>
  <c r="J175" i="2" s="1"/>
  <c r="H58" i="9"/>
  <c r="H18" i="9"/>
  <c r="F42" i="12" l="1"/>
  <c r="F39" i="12"/>
  <c r="K65" i="2"/>
  <c r="K156" i="2" s="1"/>
  <c r="K160" i="2" s="1"/>
  <c r="K175" i="2" s="1"/>
  <c r="H42" i="10"/>
  <c r="G32" i="66" s="1"/>
  <c r="G36" i="66" s="1"/>
  <c r="G42" i="10"/>
  <c r="I27" i="10"/>
  <c r="I29" i="10" s="1"/>
  <c r="H41" i="12" s="1"/>
  <c r="I15" i="9"/>
  <c r="H61" i="9"/>
  <c r="G17" i="66" s="1"/>
  <c r="G42" i="12" l="1"/>
  <c r="J21" i="10"/>
  <c r="J23" i="10" s="1"/>
  <c r="J27" i="10" s="1"/>
  <c r="J29" i="10" s="1"/>
  <c r="I42" i="10"/>
  <c r="H32" i="66" s="1"/>
  <c r="H36" i="66" s="1"/>
  <c r="G43" i="66"/>
  <c r="G22" i="66" s="1"/>
  <c r="I58" i="9"/>
  <c r="I18" i="9"/>
  <c r="G39" i="12" l="1"/>
  <c r="J42" i="10"/>
  <c r="I32" i="66" s="1"/>
  <c r="I36" i="66" s="1"/>
  <c r="I41" i="12"/>
  <c r="H42" i="12"/>
  <c r="G23" i="66"/>
  <c r="G40" i="12" s="1"/>
  <c r="J15" i="9"/>
  <c r="I61" i="9"/>
  <c r="H17" i="66" s="1"/>
  <c r="H43" i="66"/>
  <c r="H39" i="12" s="1"/>
  <c r="I42" i="12" l="1"/>
  <c r="G25" i="66"/>
  <c r="G43" i="12" s="1"/>
  <c r="I43" i="66"/>
  <c r="I39" i="12" s="1"/>
  <c r="J58" i="9"/>
  <c r="J18" i="9"/>
  <c r="H22" i="66"/>
  <c r="H23" i="66" s="1"/>
  <c r="H40" i="12" s="1"/>
  <c r="H25" i="66" l="1"/>
  <c r="H43" i="12" s="1"/>
  <c r="J61" i="9"/>
  <c r="I17" i="66" l="1"/>
  <c r="I22" i="66" l="1"/>
  <c r="I23" i="66" s="1"/>
  <c r="I40" i="12" s="1"/>
  <c r="I25" i="66" l="1"/>
  <c r="I43" i="12" s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1" authorId="1" shape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Keizer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
Bijvoorbeeld de voorziening voor jubilea.</t>
        </r>
      </text>
    </comment>
  </commentList>
</comments>
</file>

<file path=xl/comments4.xml><?xml version="1.0" encoding="utf-8"?>
<comments xmlns="http://schemas.openxmlformats.org/spreadsheetml/2006/main">
  <authors>
    <author>Goedhart, R.</author>
  </authors>
  <commentList>
    <comment ref="G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R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S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A77" authorId="0" shape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sharedStrings.xml><?xml version="1.0" encoding="utf-8"?>
<sst xmlns="http://schemas.openxmlformats.org/spreadsheetml/2006/main" count="3159" uniqueCount="326">
  <si>
    <t>Financiële baten</t>
  </si>
  <si>
    <t>Financiële lasten</t>
  </si>
  <si>
    <t>Overige baten</t>
  </si>
  <si>
    <t>Afschrijvingen</t>
  </si>
  <si>
    <t>Huisvestingslasten</t>
  </si>
  <si>
    <t xml:space="preserve">aantal leerlingen onderbouw </t>
  </si>
  <si>
    <t xml:space="preserve">aantal leerlingen bovenbouw </t>
  </si>
  <si>
    <t>aantal gewichtsleerlingen</t>
  </si>
  <si>
    <t>schooljaar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</si>
  <si>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</si>
  <si>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</si>
  <si>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</si>
  <si>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</si>
  <si>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</si>
  <si>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</si>
  <si>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</si>
  <si>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</si>
  <si>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</si>
  <si>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</si>
  <si>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</si>
  <si>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</si>
  <si>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</si>
  <si>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</si>
  <si>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</si>
  <si>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</si>
  <si>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</si>
  <si>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</si>
  <si>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</si>
  <si>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</si>
  <si>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</si>
  <si>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</si>
  <si>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</si>
  <si>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</si>
  <si>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financiële baten</t>
  </si>
  <si>
    <t>financiële lasten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</si>
  <si>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</si>
  <si>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</si>
  <si>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</si>
  <si>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</si>
  <si>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</si>
  <si>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</si>
  <si>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</si>
  <si>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</si>
  <si>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</si>
  <si>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</si>
  <si>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</si>
  <si>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</si>
  <si>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</si>
  <si>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</si>
  <si>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</si>
  <si>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</si>
  <si>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</si>
  <si>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</si>
  <si>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</si>
  <si>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</si>
  <si>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</si>
  <si>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</si>
  <si>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</si>
  <si>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</si>
  <si>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</si>
  <si>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</si>
  <si>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</si>
  <si>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</si>
  <si>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</si>
  <si>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</si>
  <si>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</si>
  <si>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</si>
  <si>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</si>
  <si>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</si>
  <si>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</si>
  <si>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</si>
  <si>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</si>
  <si>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</si>
  <si>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</si>
  <si>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</si>
  <si>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</si>
  <si>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</si>
  <si>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</si>
  <si>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</si>
  <si>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</si>
  <si>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</si>
  <si>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</si>
  <si>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</si>
  <si>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</si>
  <si>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</si>
  <si>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</si>
  <si>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Meerjarenonderhoudsplan (mop)</t>
  </si>
  <si>
    <t>Meerjaren investeringsplan (mip)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</si>
  <si>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</si>
  <si>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</si>
  <si>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</si>
  <si>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</si>
  <si>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</si>
  <si>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Werkblad 1, 2, 3 e.v.</t>
  </si>
  <si>
    <t>Hierna de kanttekeningen bij die invoer waar dat nodig is.</t>
  </si>
  <si>
    <t>Dit kan dus beschouwd worden als het gemiddelde van alle scholen.</t>
  </si>
  <si>
    <t>rechtermuisknop aan te klikken en via 'naam wijzigen' de gewenste omschrijving op te geven.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</si>
  <si>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</si>
  <si>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</si>
  <si>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</si>
  <si>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</si>
  <si>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</si>
  <si>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</si>
  <si>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</si>
  <si>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</si>
  <si>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</si>
  <si>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cumi leerlingen sbo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</si>
  <si>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</si>
  <si>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</si>
  <si>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</si>
  <si>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</si>
  <si>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</si>
  <si>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</si>
  <si>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</si>
  <si>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</si>
  <si>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</si>
  <si>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 xml:space="preserve">Dotatie vanuit exploitatie </t>
  </si>
  <si>
    <t>Leerlingentelling (situatie 1 oktober t-1)</t>
  </si>
  <si>
    <t>basisschool</t>
  </si>
  <si>
    <t>speciale basisschool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</si>
  <si>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</si>
  <si>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</si>
  <si>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</si>
  <si>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</si>
  <si>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</si>
  <si>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</si>
  <si>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</si>
  <si>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</si>
  <si>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</si>
  <si>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</si>
  <si>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</si>
  <si>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</si>
  <si>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</si>
  <si>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</si>
  <si>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</si>
  <si>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</si>
  <si>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</si>
  <si>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</si>
  <si>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</si>
  <si>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</si>
  <si>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</si>
  <si>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</si>
  <si>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</si>
  <si>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</si>
  <si>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</si>
  <si>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</si>
  <si>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</si>
  <si>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</si>
  <si>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</si>
  <si>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</si>
  <si>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</si>
  <si>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</si>
  <si>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</si>
  <si>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</si>
  <si>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</si>
  <si>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</si>
  <si>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</si>
  <si>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</si>
  <si>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</si>
  <si>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</si>
  <si>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</si>
  <si>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</si>
  <si>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</si>
  <si>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</si>
  <si>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</si>
  <si>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</si>
  <si>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</si>
  <si>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</si>
  <si>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Salarissen en sociale lasten</t>
  </si>
  <si>
    <t xml:space="preserve">Rijksbijdragen OCW </t>
  </si>
  <si>
    <t>Normatieve rijksbijdragen OCW (via scholen)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</si>
  <si>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</si>
  <si>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</si>
  <si>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</si>
  <si>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</si>
  <si>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</si>
  <si>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</si>
  <si>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</si>
  <si>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</si>
  <si>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</si>
  <si>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</si>
  <si>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</si>
  <si>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</si>
  <si>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</si>
  <si>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</si>
  <si>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</si>
  <si>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</si>
  <si>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</si>
  <si>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</si>
  <si>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</si>
  <si>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</si>
  <si>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</si>
  <si>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</si>
  <si>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dienst</t>
  </si>
  <si>
    <t>trede</t>
  </si>
  <si>
    <t xml:space="preserve">salaris </t>
  </si>
  <si>
    <t>WTF</t>
  </si>
  <si>
    <t>loonkosten</t>
  </si>
  <si>
    <t>kosten</t>
  </si>
  <si>
    <t>diensttijd</t>
  </si>
  <si>
    <t xml:space="preserve">jaren </t>
  </si>
  <si>
    <t>(maand)</t>
  </si>
  <si>
    <t>leeftijd</t>
  </si>
  <si>
    <t>werkgeverslasten</t>
  </si>
  <si>
    <t>2014/15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</si>
  <si>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</si>
  <si>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</si>
  <si>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</si>
  <si>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</si>
  <si>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</si>
  <si>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poraad</t>
  </si>
  <si>
    <t xml:space="preserve">Personele lasten </t>
  </si>
  <si>
    <t>geboorte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</si>
  <si>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</si>
  <si>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</si>
  <si>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</si>
  <si>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</si>
  <si>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</si>
  <si>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</si>
  <si>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</si>
  <si>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</si>
  <si>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</si>
  <si>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</si>
  <si>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</si>
  <si>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</si>
  <si>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</si>
  <si>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</si>
  <si>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</si>
  <si>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</si>
  <si>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</si>
  <si>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</si>
  <si>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</si>
  <si>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</si>
  <si>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</si>
  <si>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</si>
  <si>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</si>
  <si>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</si>
  <si>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</si>
  <si>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</si>
  <si>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</si>
  <si>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</si>
  <si>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</si>
  <si>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</si>
  <si>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</si>
  <si>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</si>
  <si>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</si>
  <si>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</si>
  <si>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</si>
  <si>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</si>
  <si>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</si>
  <si>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jubilea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</si>
  <si>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</si>
  <si>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</si>
  <si>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</si>
  <si>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</si>
  <si>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</si>
  <si>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</si>
  <si>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</si>
  <si>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</si>
  <si>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</si>
  <si>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</si>
  <si>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naam school </t>
  </si>
  <si>
    <t>rijksbijdrage OCW</t>
  </si>
  <si>
    <t>salarissen en sociale lasten</t>
  </si>
  <si>
    <t>lasten personeeelsbeleid</t>
  </si>
  <si>
    <t>overige lasten</t>
  </si>
  <si>
    <t>datum</t>
  </si>
  <si>
    <t>2017/18</t>
  </si>
  <si>
    <t>Landelijke GPL (V)SO</t>
  </si>
  <si>
    <t>Vaste voet GPL (V)SO</t>
  </si>
  <si>
    <t>Leeftijdsafhankelijk bedrag (V)SO</t>
  </si>
  <si>
    <t>Bestuurs GGL Leraren (V)SO</t>
  </si>
  <si>
    <t>Bestuurs GPL Leraren (V)SO</t>
  </si>
  <si>
    <t>Groeiregeling</t>
  </si>
  <si>
    <t xml:space="preserve">onder Start/opmaak/Beveiliging/Blad beveiligen. </t>
  </si>
  <si>
    <t>cellen zijn niet overschrijfbaar / beveiligd, tenzij de beveiliging wordt verwijderd. De overige cellen zijn beveiligd met een wachtwoord.</t>
  </si>
  <si>
    <t>desbetreffende meerjarenbegrotingen.</t>
  </si>
  <si>
    <t xml:space="preserve">worden gesommeerd waardoor een totaaloverzicht op bestuursniveau ontstaat. Desgewenst kan een bestuur besluiten het te beperken </t>
  </si>
  <si>
    <t>2018/19</t>
  </si>
  <si>
    <t xml:space="preserve">Hiervoor is het vereist dat alle investeringen vanaf 1 januari 2006, voor zover nog niet volledig afgeschreven, en de toekomstige investeringen </t>
  </si>
  <si>
    <t>(tenminste vijf jaren) in kaart worden gebracht.</t>
  </si>
  <si>
    <t>2019/20</t>
  </si>
  <si>
    <t>vanuit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</si>
  <si>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</si>
  <si>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bsn</t>
  </si>
  <si>
    <t>werkg. ln</t>
  </si>
  <si>
    <t>budget</t>
  </si>
  <si>
    <t>bijz.budget</t>
  </si>
  <si>
    <t>overgangs-</t>
  </si>
  <si>
    <t>duurz.inzet.</t>
  </si>
  <si>
    <t>oudere wn</t>
  </si>
  <si>
    <t>regel. bapo</t>
  </si>
  <si>
    <t>inzetbaarh.</t>
  </si>
  <si>
    <t>nn</t>
  </si>
  <si>
    <t>start.leerkr</t>
  </si>
  <si>
    <t>zonder</t>
  </si>
  <si>
    <t xml:space="preserve">met </t>
  </si>
  <si>
    <t>eigen bijdr</t>
  </si>
  <si>
    <t>werkgeverslasten bij opname verlof</t>
  </si>
  <si>
    <t>eigen bijdrage verlof (dir, op en oop &gt;8)</t>
  </si>
  <si>
    <t>Duurzame inzetbaarheid (in uren)</t>
  </si>
  <si>
    <t>Loonkosten (incl. werkgeverslasten)</t>
  </si>
  <si>
    <t xml:space="preserve">uren </t>
  </si>
  <si>
    <t xml:space="preserve">kn. duurzame </t>
  </si>
  <si>
    <t>loonkn. uur</t>
  </si>
  <si>
    <t>werkg.ln.</t>
  </si>
  <si>
    <t>excl.duurz.inz</t>
  </si>
  <si>
    <t>excl. wg.ln</t>
  </si>
  <si>
    <t>incl. wg.ln</t>
  </si>
  <si>
    <t>per uur</t>
  </si>
  <si>
    <t xml:space="preserve">Loonkosten </t>
  </si>
  <si>
    <t>In dit werkblad wordt per werknemer van het bestuurskantoor de lasten in € berekend. Daarbij worden de salarisschalen gehanteerd en geen FPE's</t>
  </si>
  <si>
    <t>2020/21</t>
  </si>
  <si>
    <t>Handleiding bij Sommatiemodel FPE 2016</t>
  </si>
  <si>
    <r>
      <t xml:space="preserve">In deze applicatie kunnen de uitkomsten van de </t>
    </r>
    <r>
      <rPr>
        <b/>
        <sz val="10"/>
        <rFont val="Calibri"/>
        <family val="2"/>
      </rPr>
      <t>meerjarenbegroting FPE  bas 2016 en sbo 2016</t>
    </r>
  </si>
  <si>
    <r>
      <t xml:space="preserve">In deze werkbladen moeten de aangegeven gedeelten uit de werkbladen 'som' vanuit de </t>
    </r>
    <r>
      <rPr>
        <b/>
        <sz val="10"/>
        <rFont val="Calibri"/>
        <family val="2"/>
      </rPr>
      <t>meerjarenbegroting FPE bas 2016,</t>
    </r>
    <r>
      <rPr>
        <sz val="10"/>
        <rFont val="Calibri"/>
        <family val="2"/>
      </rPr>
      <t xml:space="preserve"> de </t>
    </r>
    <r>
      <rPr>
        <b/>
        <sz val="10"/>
        <rFont val="Calibri"/>
        <family val="2"/>
      </rPr>
      <t xml:space="preserve">meerjarenbegroting </t>
    </r>
  </si>
  <si>
    <t>2021/22</t>
  </si>
  <si>
    <t xml:space="preserve">r.goedhart@poraad.nl </t>
  </si>
  <si>
    <t xml:space="preserve">Reinier Goedhart, e-mail: </t>
  </si>
  <si>
    <r>
      <rPr>
        <b/>
        <sz val="10"/>
        <rFont val="Calibri"/>
        <family val="2"/>
      </rPr>
      <t>FPE sbo 2016</t>
    </r>
    <r>
      <rPr>
        <sz val="10"/>
        <rFont val="Calibri"/>
        <family val="2"/>
      </rPr>
      <t xml:space="preserve"> worden geplakt. De procedure hierbij staat beschreven in het werkblad 'som' van de </t>
    </r>
  </si>
  <si>
    <t>eigen bijdrage verlof (oop&lt;=8))</t>
  </si>
  <si>
    <r>
      <t xml:space="preserve">Deze versie is bijgesteld met de gegevens GPL van de Regeling bekostiging personeel PO </t>
    </r>
    <r>
      <rPr>
        <b/>
        <sz val="10"/>
        <rFont val="Calibri"/>
        <family val="2"/>
      </rPr>
      <t xml:space="preserve">2015-2016 </t>
    </r>
    <r>
      <rPr>
        <sz val="10"/>
        <rFont val="Calibri"/>
        <family val="2"/>
      </rPr>
      <t>van 15 oktober</t>
    </r>
    <r>
      <rPr>
        <b/>
        <sz val="10"/>
        <rFont val="Calibri"/>
        <family val="2"/>
      </rPr>
      <t xml:space="preserve"> 2015</t>
    </r>
  </si>
  <si>
    <t>tot alleen de basisscholen of de SBO's.</t>
  </si>
  <si>
    <t>In dit werkblad worden ook de kengetallen berekend.</t>
  </si>
  <si>
    <r>
      <t xml:space="preserve">De laatste landelijke GPL is ontleend aan de </t>
    </r>
    <r>
      <rPr>
        <b/>
        <sz val="10"/>
        <rFont val="Calibri"/>
        <family val="2"/>
      </rPr>
      <t>Regeling bekostiging personeel PO 2015-2016</t>
    </r>
    <r>
      <rPr>
        <sz val="10"/>
        <rFont val="Calibri"/>
        <family val="2"/>
      </rPr>
      <t xml:space="preserve"> van oktober</t>
    </r>
    <r>
      <rPr>
        <b/>
        <sz val="10"/>
        <rFont val="Calibri"/>
        <family val="2"/>
      </rPr>
      <t xml:space="preserve"> 2015.</t>
    </r>
  </si>
  <si>
    <t>De salaristabel gaat uit van de salarisbedragen per 1 september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</si>
</sst>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(&quot;€&quot;\ * #,##0_);_(&quot;€&quot;\ * \(#,##0\);_(&quot;€&quot;\ * &quot;-&quot;_);_(@_)"/>
    <numFmt numFmtId="167" formatCode="_-&quot;€&quot;\ * #,##0_-;_-&quot;€&quot;\ * #,##0\-;_-&quot;€&quot;\ * &quot;-&quot;??_-;_-@_-"/>
    <numFmt numFmtId="168" formatCode="&quot;€&quot;\ #,##0.00_-"/>
    <numFmt numFmtId="169" formatCode="&quot;€&quot;\ #,##0_-"/>
    <numFmt numFmtId="170" formatCode="#,##0_ ;\-#,##0\ "/>
    <numFmt numFmtId="171" formatCode="0.0000"/>
    <numFmt numFmtId="172" formatCode="d\ mmmm\ yyyy"/>
    <numFmt numFmtId="173" formatCode="dd/mm/yy"/>
    <numFmt numFmtId="174" formatCode="0.0%"/>
    <numFmt numFmtId="175" formatCode="[$-413]d\ mmmm\ yyyy;@"/>
    <numFmt numFmtId="176" formatCode="0.0"/>
  </numFmts>
  <fonts count="6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rgb="FFC00000"/>
      <name val="Calibri"/>
      <family val="2"/>
    </font>
    <font>
      <sz val="11"/>
      <name val="Calibri"/>
      <family val="2"/>
    </font>
    <font>
      <sz val="14"/>
      <color rgb="FFC00000"/>
      <name val="Calibri"/>
      <family val="2"/>
    </font>
    <font>
      <sz val="12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color indexed="81"/>
      <name val="Tahoma"/>
      <family val="2"/>
    </font>
    <font>
      <b/>
      <sz val="12"/>
      <name val="Calibri"/>
      <family val="2"/>
    </font>
    <font>
      <i/>
      <sz val="10"/>
      <color theme="0" tint="-0.34998626667073579"/>
      <name val="Calibri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C0000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Arial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700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165" fontId="10" fillId="2" borderId="0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74" fontId="10" fillId="2" borderId="0" xfId="0" applyNumberFormat="1" applyFont="1" applyFill="1" applyBorder="1" applyAlignment="1" applyProtection="1">
      <alignment horizontal="left"/>
      <protection locked="0"/>
    </xf>
    <xf numFmtId="174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173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/>
    </xf>
    <xf numFmtId="169" fontId="10" fillId="0" borderId="0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left"/>
      <protection locked="0"/>
    </xf>
    <xf numFmtId="168" fontId="10" fillId="0" borderId="0" xfId="0" applyNumberFormat="1" applyFont="1" applyFill="1" applyBorder="1" applyAlignment="1" applyProtection="1">
      <alignment horizontal="left"/>
    </xf>
    <xf numFmtId="0" fontId="10" fillId="3" borderId="1" xfId="0" applyFont="1" applyFill="1" applyBorder="1" applyProtection="1"/>
    <xf numFmtId="0" fontId="10" fillId="3" borderId="2" xfId="0" applyFont="1" applyFill="1" applyBorder="1" applyProtection="1"/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10" fillId="3" borderId="5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/>
    </xf>
    <xf numFmtId="0" fontId="10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0" fillId="4" borderId="0" xfId="0" applyFont="1" applyFill="1" applyBorder="1" applyProtection="1"/>
    <xf numFmtId="1" fontId="10" fillId="4" borderId="0" xfId="0" applyNumberFormat="1" applyFont="1" applyFill="1" applyBorder="1" applyProtection="1"/>
    <xf numFmtId="169" fontId="10" fillId="4" borderId="0" xfId="0" applyNumberFormat="1" applyFont="1" applyFill="1" applyBorder="1" applyProtection="1"/>
    <xf numFmtId="0" fontId="11" fillId="4" borderId="0" xfId="0" applyFont="1" applyFill="1" applyBorder="1" applyProtection="1"/>
    <xf numFmtId="168" fontId="11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10" xfId="0" applyFont="1" applyFill="1" applyBorder="1" applyProtection="1"/>
    <xf numFmtId="0" fontId="10" fillId="4" borderId="11" xfId="0" applyFont="1" applyFill="1" applyBorder="1" applyAlignment="1" applyProtection="1">
      <alignment horizontal="left"/>
    </xf>
    <xf numFmtId="1" fontId="10" fillId="4" borderId="11" xfId="0" applyNumberFormat="1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" fontId="10" fillId="4" borderId="15" xfId="0" quotePrefix="1" applyNumberFormat="1" applyFont="1" applyFill="1" applyBorder="1" applyAlignment="1" applyProtection="1">
      <alignment horizontal="center"/>
    </xf>
    <xf numFmtId="1" fontId="10" fillId="4" borderId="15" xfId="0" applyNumberFormat="1" applyFont="1" applyFill="1" applyBorder="1" applyAlignment="1" applyProtection="1">
      <alignment horizontal="center"/>
    </xf>
    <xf numFmtId="0" fontId="10" fillId="4" borderId="14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18" xfId="0" applyFont="1" applyFill="1" applyBorder="1" applyProtection="1"/>
    <xf numFmtId="1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4" fontId="10" fillId="3" borderId="14" xfId="0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Protection="1"/>
    <xf numFmtId="0" fontId="32" fillId="4" borderId="0" xfId="0" applyFont="1" applyFill="1" applyAlignment="1" applyProtection="1">
      <alignment horizontal="left"/>
    </xf>
    <xf numFmtId="0" fontId="32" fillId="4" borderId="0" xfId="0" applyFont="1" applyFill="1" applyAlignment="1" applyProtection="1">
      <alignment horizontal="center"/>
    </xf>
    <xf numFmtId="171" fontId="32" fillId="4" borderId="0" xfId="0" applyNumberFormat="1" applyFont="1" applyFill="1" applyAlignment="1" applyProtection="1">
      <alignment horizontal="center"/>
    </xf>
    <xf numFmtId="0" fontId="32" fillId="3" borderId="1" xfId="0" applyFont="1" applyFill="1" applyBorder="1" applyProtection="1"/>
    <xf numFmtId="0" fontId="32" fillId="3" borderId="2" xfId="0" applyFont="1" applyFill="1" applyBorder="1" applyProtection="1"/>
    <xf numFmtId="0" fontId="32" fillId="3" borderId="2" xfId="0" applyFont="1" applyFill="1" applyBorder="1" applyAlignment="1" applyProtection="1">
      <alignment horizontal="left"/>
    </xf>
    <xf numFmtId="0" fontId="32" fillId="3" borderId="2" xfId="0" applyFont="1" applyFill="1" applyBorder="1" applyAlignment="1" applyProtection="1">
      <alignment horizontal="center"/>
    </xf>
    <xf numFmtId="171" fontId="32" fillId="3" borderId="2" xfId="0" applyNumberFormat="1" applyFont="1" applyFill="1" applyBorder="1" applyAlignment="1" applyProtection="1">
      <alignment horizontal="center"/>
    </xf>
    <xf numFmtId="0" fontId="32" fillId="3" borderId="3" xfId="0" applyFont="1" applyFill="1" applyBorder="1" applyProtection="1"/>
    <xf numFmtId="0" fontId="32" fillId="5" borderId="0" xfId="0" applyFont="1" applyFill="1" applyProtection="1"/>
    <xf numFmtId="0" fontId="32" fillId="3" borderId="4" xfId="0" applyFont="1" applyFill="1" applyBorder="1" applyProtection="1"/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/>
    </xf>
    <xf numFmtId="171" fontId="32" fillId="3" borderId="0" xfId="0" applyNumberFormat="1" applyFont="1" applyFill="1" applyBorder="1" applyAlignment="1" applyProtection="1">
      <alignment horizontal="center"/>
    </xf>
    <xf numFmtId="0" fontId="32" fillId="3" borderId="5" xfId="0" applyFont="1" applyFill="1" applyBorder="1" applyProtection="1"/>
    <xf numFmtId="0" fontId="33" fillId="4" borderId="0" xfId="0" applyFont="1" applyFill="1" applyProtection="1"/>
    <xf numFmtId="0" fontId="33" fillId="3" borderId="4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171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33" fillId="3" borderId="5" xfId="0" applyFont="1" applyFill="1" applyBorder="1" applyProtection="1"/>
    <xf numFmtId="0" fontId="33" fillId="5" borderId="0" xfId="0" applyFont="1" applyFill="1" applyProtection="1"/>
    <xf numFmtId="0" fontId="34" fillId="4" borderId="0" xfId="0" applyFont="1" applyFill="1" applyProtection="1"/>
    <xf numFmtId="0" fontId="34" fillId="3" borderId="4" xfId="0" applyFont="1" applyFill="1" applyBorder="1" applyProtection="1"/>
    <xf numFmtId="0" fontId="34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left"/>
    </xf>
    <xf numFmtId="0" fontId="34" fillId="3" borderId="0" xfId="0" applyFont="1" applyFill="1" applyBorder="1" applyAlignment="1" applyProtection="1">
      <alignment horizontal="center"/>
    </xf>
    <xf numFmtId="171" fontId="34" fillId="3" borderId="0" xfId="0" applyNumberFormat="1" applyFont="1" applyFill="1" applyBorder="1" applyAlignment="1" applyProtection="1">
      <alignment horizontal="center"/>
    </xf>
    <xf numFmtId="0" fontId="34" fillId="3" borderId="5" xfId="0" applyFont="1" applyFill="1" applyBorder="1" applyProtection="1"/>
    <xf numFmtId="0" fontId="34" fillId="5" borderId="0" xfId="0" applyFont="1" applyFill="1" applyProtection="1"/>
    <xf numFmtId="0" fontId="6" fillId="4" borderId="0" xfId="0" applyFont="1" applyFill="1" applyProtection="1"/>
    <xf numFmtId="0" fontId="6" fillId="3" borderId="4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71" fontId="6" fillId="3" borderId="0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6" fillId="5" borderId="0" xfId="0" applyFont="1" applyFill="1" applyProtection="1"/>
    <xf numFmtId="0" fontId="35" fillId="4" borderId="0" xfId="0" applyFont="1" applyFill="1" applyProtection="1"/>
    <xf numFmtId="0" fontId="35" fillId="3" borderId="4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/>
    </xf>
    <xf numFmtId="0" fontId="35" fillId="3" borderId="5" xfId="0" applyFont="1" applyFill="1" applyBorder="1" applyProtection="1"/>
    <xf numFmtId="0" fontId="35" fillId="5" borderId="0" xfId="0" applyFont="1" applyFill="1" applyProtection="1"/>
    <xf numFmtId="0" fontId="9" fillId="4" borderId="0" xfId="0" applyFont="1" applyFill="1" applyProtection="1"/>
    <xf numFmtId="0" fontId="9" fillId="3" borderId="4" xfId="0" applyFont="1" applyFill="1" applyBorder="1" applyProtection="1"/>
    <xf numFmtId="0" fontId="31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171" fontId="9" fillId="4" borderId="0" xfId="0" applyNumberFormat="1" applyFont="1" applyFill="1" applyBorder="1" applyAlignment="1" applyProtection="1">
      <alignment horizontal="center"/>
    </xf>
    <xf numFmtId="171" fontId="7" fillId="4" borderId="0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9" fillId="5" borderId="0" xfId="0" applyFont="1" applyFill="1" applyProtection="1"/>
    <xf numFmtId="0" fontId="6" fillId="4" borderId="10" xfId="0" applyFont="1" applyFill="1" applyBorder="1" applyProtection="1"/>
    <xf numFmtId="0" fontId="37" fillId="4" borderId="11" xfId="0" applyFont="1" applyFill="1" applyBorder="1" applyProtection="1"/>
    <xf numFmtId="0" fontId="6" fillId="4" borderId="11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171" fontId="6" fillId="3" borderId="14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Protection="1"/>
    <xf numFmtId="0" fontId="6" fillId="4" borderId="14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center"/>
    </xf>
    <xf numFmtId="171" fontId="6" fillId="4" borderId="14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center"/>
    </xf>
    <xf numFmtId="2" fontId="9" fillId="3" borderId="7" xfId="0" applyNumberFormat="1" applyFont="1" applyFill="1" applyBorder="1" applyAlignment="1" applyProtection="1">
      <alignment horizontal="left"/>
    </xf>
    <xf numFmtId="164" fontId="9" fillId="3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38" fillId="3" borderId="7" xfId="0" applyFont="1" applyFill="1" applyBorder="1" applyAlignment="1" applyProtection="1">
      <alignment horizontal="right"/>
    </xf>
    <xf numFmtId="0" fontId="3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center"/>
    </xf>
    <xf numFmtId="171" fontId="32" fillId="5" borderId="0" xfId="0" applyNumberFormat="1" applyFont="1" applyFill="1" applyAlignment="1" applyProtection="1">
      <alignment horizontal="center"/>
    </xf>
    <xf numFmtId="0" fontId="28" fillId="3" borderId="0" xfId="0" applyFont="1" applyFill="1" applyBorder="1" applyProtection="1"/>
    <xf numFmtId="0" fontId="27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8" fillId="4" borderId="0" xfId="0" applyFont="1" applyFill="1" applyBorder="1" applyProtection="1"/>
    <xf numFmtId="0" fontId="19" fillId="4" borderId="0" xfId="0" applyFont="1" applyFill="1" applyBorder="1" applyProtection="1"/>
    <xf numFmtId="164" fontId="10" fillId="4" borderId="0" xfId="0" applyNumberFormat="1" applyFont="1" applyFill="1" applyBorder="1" applyAlignment="1" applyProtection="1">
      <alignment horizontal="center"/>
    </xf>
    <xf numFmtId="164" fontId="10" fillId="4" borderId="0" xfId="0" applyNumberFormat="1" applyFont="1" applyFill="1" applyBorder="1" applyProtection="1"/>
    <xf numFmtId="0" fontId="22" fillId="4" borderId="0" xfId="0" applyFont="1" applyFill="1" applyBorder="1" applyProtection="1"/>
    <xf numFmtId="4" fontId="10" fillId="4" borderId="0" xfId="0" applyNumberFormat="1" applyFont="1" applyFill="1" applyBorder="1" applyProtection="1"/>
    <xf numFmtId="4" fontId="22" fillId="4" borderId="0" xfId="0" applyNumberFormat="1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Protection="1"/>
    <xf numFmtId="0" fontId="10" fillId="4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/>
    <xf numFmtId="171" fontId="10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Protection="1"/>
    <xf numFmtId="172" fontId="11" fillId="4" borderId="0" xfId="0" applyNumberFormat="1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center"/>
    </xf>
    <xf numFmtId="167" fontId="10" fillId="4" borderId="0" xfId="3" applyNumberFormat="1" applyFont="1" applyFill="1" applyBorder="1" applyProtection="1"/>
    <xf numFmtId="171" fontId="10" fillId="4" borderId="0" xfId="3" applyNumberFormat="1" applyFont="1" applyFill="1" applyBorder="1" applyAlignment="1" applyProtection="1">
      <alignment horizontal="center"/>
    </xf>
    <xf numFmtId="171" fontId="12" fillId="4" borderId="0" xfId="0" applyNumberFormat="1" applyFont="1" applyFill="1" applyBorder="1" applyAlignment="1" applyProtection="1">
      <alignment horizontal="center"/>
    </xf>
    <xf numFmtId="49" fontId="10" fillId="4" borderId="0" xfId="0" applyNumberFormat="1" applyFont="1" applyFill="1" applyBorder="1" applyAlignment="1" applyProtection="1">
      <alignment horizontal="left"/>
    </xf>
    <xf numFmtId="1" fontId="10" fillId="4" borderId="0" xfId="0" applyNumberFormat="1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/>
    </xf>
    <xf numFmtId="0" fontId="19" fillId="3" borderId="4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9" fillId="3" borderId="5" xfId="0" applyFont="1" applyFill="1" applyBorder="1" applyProtection="1"/>
    <xf numFmtId="0" fontId="15" fillId="3" borderId="4" xfId="0" applyFont="1" applyFill="1" applyBorder="1" applyProtection="1"/>
    <xf numFmtId="0" fontId="15" fillId="3" borderId="5" xfId="0" applyFont="1" applyFill="1" applyBorder="1" applyProtection="1"/>
    <xf numFmtId="164" fontId="10" fillId="3" borderId="0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Protection="1"/>
    <xf numFmtId="0" fontId="13" fillId="3" borderId="5" xfId="0" applyFont="1" applyFill="1" applyBorder="1" applyProtection="1"/>
    <xf numFmtId="0" fontId="13" fillId="3" borderId="0" xfId="0" applyNumberFormat="1" applyFont="1" applyFill="1" applyBorder="1" applyAlignment="1" applyProtection="1">
      <alignment horizontal="left"/>
    </xf>
    <xf numFmtId="171" fontId="10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3" fillId="3" borderId="7" xfId="0" applyNumberFormat="1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alignment horizontal="center"/>
    </xf>
    <xf numFmtId="171" fontId="10" fillId="3" borderId="7" xfId="0" applyNumberFormat="1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30" fillId="3" borderId="7" xfId="0" applyFont="1" applyFill="1" applyBorder="1" applyAlignment="1" applyProtection="1">
      <alignment horizontal="right"/>
    </xf>
    <xf numFmtId="0" fontId="13" fillId="3" borderId="2" xfId="0" applyNumberFormat="1" applyFont="1" applyFill="1" applyBorder="1" applyAlignment="1" applyProtection="1">
      <alignment horizontal="left"/>
    </xf>
    <xf numFmtId="171" fontId="10" fillId="3" borderId="2" xfId="0" applyNumberFormat="1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right"/>
    </xf>
    <xf numFmtId="167" fontId="10" fillId="3" borderId="0" xfId="3" applyNumberFormat="1" applyFont="1" applyFill="1" applyBorder="1" applyAlignment="1" applyProtection="1">
      <alignment horizontal="right"/>
    </xf>
    <xf numFmtId="0" fontId="20" fillId="3" borderId="6" xfId="0" applyFont="1" applyFill="1" applyBorder="1" applyProtection="1"/>
    <xf numFmtId="0" fontId="20" fillId="3" borderId="7" xfId="0" applyFont="1" applyFill="1" applyBorder="1" applyProtection="1"/>
    <xf numFmtId="0" fontId="20" fillId="3" borderId="7" xfId="0" applyFont="1" applyFill="1" applyBorder="1" applyAlignment="1" applyProtection="1">
      <alignment horizontal="center"/>
    </xf>
    <xf numFmtId="0" fontId="20" fillId="3" borderId="8" xfId="0" applyFont="1" applyFill="1" applyBorder="1" applyProtection="1"/>
    <xf numFmtId="0" fontId="10" fillId="4" borderId="11" xfId="0" applyFont="1" applyFill="1" applyBorder="1" applyProtection="1"/>
    <xf numFmtId="0" fontId="13" fillId="4" borderId="11" xfId="0" applyFont="1" applyFill="1" applyBorder="1" applyProtection="1"/>
    <xf numFmtId="167" fontId="13" fillId="4" borderId="11" xfId="0" quotePrefix="1" applyNumberFormat="1" applyFont="1" applyFill="1" applyBorder="1" applyAlignment="1" applyProtection="1">
      <alignment horizontal="center"/>
    </xf>
    <xf numFmtId="0" fontId="13" fillId="4" borderId="12" xfId="0" quotePrefix="1" applyNumberFormat="1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7" fontId="10" fillId="4" borderId="14" xfId="3" applyNumberFormat="1" applyFont="1" applyFill="1" applyBorder="1" applyProtection="1"/>
    <xf numFmtId="0" fontId="13" fillId="4" borderId="15" xfId="0" quotePrefix="1" applyFont="1" applyFill="1" applyBorder="1" applyAlignment="1" applyProtection="1">
      <alignment horizontal="center"/>
    </xf>
    <xf numFmtId="1" fontId="12" fillId="4" borderId="14" xfId="0" applyNumberFormat="1" applyFont="1" applyFill="1" applyBorder="1" applyProtection="1"/>
    <xf numFmtId="49" fontId="10" fillId="4" borderId="14" xfId="0" applyNumberFormat="1" applyFont="1" applyFill="1" applyBorder="1" applyProtection="1">
      <protection locked="0"/>
    </xf>
    <xf numFmtId="0" fontId="10" fillId="4" borderId="14" xfId="0" quotePrefix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0" fontId="11" fillId="4" borderId="15" xfId="0" quotePrefix="1" applyFont="1" applyFill="1" applyBorder="1" applyAlignment="1" applyProtection="1">
      <alignment horizontal="center"/>
    </xf>
    <xf numFmtId="0" fontId="13" fillId="4" borderId="15" xfId="0" quotePrefix="1" applyNumberFormat="1" applyFont="1" applyFill="1" applyBorder="1" applyAlignment="1" applyProtection="1">
      <alignment horizontal="center"/>
    </xf>
    <xf numFmtId="0" fontId="10" fillId="4" borderId="15" xfId="0" applyFont="1" applyFill="1" applyBorder="1" applyProtection="1"/>
    <xf numFmtId="0" fontId="13" fillId="4" borderId="14" xfId="0" quotePrefix="1" applyNumberFormat="1" applyFont="1" applyFill="1" applyBorder="1" applyAlignment="1" applyProtection="1">
      <alignment horizontal="center"/>
    </xf>
    <xf numFmtId="167" fontId="12" fillId="4" borderId="14" xfId="3" applyNumberFormat="1" applyFont="1" applyFill="1" applyBorder="1" applyAlignment="1" applyProtection="1">
      <alignment horizontal="right"/>
    </xf>
    <xf numFmtId="1" fontId="12" fillId="4" borderId="15" xfId="3" applyNumberFormat="1" applyFont="1" applyFill="1" applyBorder="1" applyAlignment="1" applyProtection="1">
      <alignment horizontal="right"/>
    </xf>
    <xf numFmtId="1" fontId="6" fillId="4" borderId="14" xfId="0" applyNumberFormat="1" applyFont="1" applyFill="1" applyBorder="1" applyProtection="1"/>
    <xf numFmtId="165" fontId="10" fillId="4" borderId="15" xfId="3" applyNumberFormat="1" applyFont="1" applyFill="1" applyBorder="1" applyProtection="1"/>
    <xf numFmtId="1" fontId="11" fillId="4" borderId="14" xfId="0" applyNumberFormat="1" applyFont="1" applyFill="1" applyBorder="1" applyProtection="1"/>
    <xf numFmtId="167" fontId="11" fillId="4" borderId="14" xfId="3" applyNumberFormat="1" applyFont="1" applyFill="1" applyBorder="1" applyProtection="1"/>
    <xf numFmtId="165" fontId="11" fillId="4" borderId="15" xfId="3" applyNumberFormat="1" applyFont="1" applyFill="1" applyBorder="1" applyProtection="1"/>
    <xf numFmtId="167" fontId="10" fillId="4" borderId="14" xfId="0" applyNumberFormat="1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right"/>
    </xf>
    <xf numFmtId="0" fontId="11" fillId="4" borderId="13" xfId="0" applyFont="1" applyFill="1" applyBorder="1" applyProtection="1"/>
    <xf numFmtId="1" fontId="13" fillId="4" borderId="14" xfId="0" applyNumberFormat="1" applyFont="1" applyFill="1" applyBorder="1" applyProtection="1"/>
    <xf numFmtId="165" fontId="10" fillId="4" borderId="15" xfId="3" applyNumberFormat="1" applyFont="1" applyFill="1" applyBorder="1" applyAlignment="1" applyProtection="1">
      <alignment horizontal="left"/>
    </xf>
    <xf numFmtId="1" fontId="11" fillId="4" borderId="14" xfId="0" applyNumberFormat="1" applyFont="1" applyFill="1" applyBorder="1" applyAlignment="1" applyProtection="1">
      <alignment horizontal="left"/>
    </xf>
    <xf numFmtId="164" fontId="13" fillId="4" borderId="14" xfId="0" applyNumberFormat="1" applyFont="1" applyFill="1" applyBorder="1" applyAlignment="1" applyProtection="1">
      <alignment horizontal="center"/>
    </xf>
    <xf numFmtId="167" fontId="10" fillId="4" borderId="14" xfId="3" applyNumberFormat="1" applyFont="1" applyFill="1" applyBorder="1" applyAlignment="1" applyProtection="1">
      <alignment horizontal="right"/>
    </xf>
    <xf numFmtId="0" fontId="11" fillId="4" borderId="14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right"/>
    </xf>
    <xf numFmtId="164" fontId="10" fillId="4" borderId="14" xfId="0" applyNumberFormat="1" applyFont="1" applyFill="1" applyBorder="1" applyProtection="1"/>
    <xf numFmtId="164" fontId="11" fillId="4" borderId="14" xfId="0" applyNumberFormat="1" applyFont="1" applyFill="1" applyBorder="1" applyProtection="1"/>
    <xf numFmtId="0" fontId="13" fillId="4" borderId="17" xfId="0" applyFont="1" applyFill="1" applyBorder="1" applyProtection="1"/>
    <xf numFmtId="164" fontId="13" fillId="4" borderId="17" xfId="0" applyNumberFormat="1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</xf>
    <xf numFmtId="164" fontId="10" fillId="4" borderId="11" xfId="0" applyNumberFormat="1" applyFont="1" applyFill="1" applyBorder="1" applyProtection="1"/>
    <xf numFmtId="0" fontId="10" fillId="4" borderId="12" xfId="0" applyFont="1" applyFill="1" applyBorder="1" applyProtection="1"/>
    <xf numFmtId="0" fontId="12" fillId="4" borderId="14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/>
    <xf numFmtId="164" fontId="10" fillId="4" borderId="14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Protection="1"/>
    <xf numFmtId="171" fontId="10" fillId="4" borderId="14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71" fontId="13" fillId="4" borderId="14" xfId="0" applyNumberFormat="1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right"/>
    </xf>
    <xf numFmtId="0" fontId="13" fillId="4" borderId="17" xfId="0" applyNumberFormat="1" applyFont="1" applyFill="1" applyBorder="1" applyAlignment="1" applyProtection="1">
      <alignment horizontal="left"/>
    </xf>
    <xf numFmtId="0" fontId="10" fillId="4" borderId="17" xfId="0" applyFont="1" applyFill="1" applyBorder="1" applyAlignment="1" applyProtection="1">
      <alignment horizontal="center"/>
    </xf>
    <xf numFmtId="171" fontId="10" fillId="4" borderId="17" xfId="0" applyNumberFormat="1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right"/>
    </xf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2" xfId="0" applyNumberFormat="1" applyFont="1" applyFill="1" applyBorder="1" applyProtection="1"/>
    <xf numFmtId="0" fontId="6" fillId="3" borderId="3" xfId="0" applyFont="1" applyFill="1" applyBorder="1" applyProtection="1"/>
    <xf numFmtId="0" fontId="6" fillId="3" borderId="0" xfId="0" applyNumberFormat="1" applyFont="1" applyFill="1" applyBorder="1" applyProtection="1"/>
    <xf numFmtId="0" fontId="27" fillId="3" borderId="4" xfId="0" applyFont="1" applyFill="1" applyBorder="1" applyProtection="1"/>
    <xf numFmtId="0" fontId="22" fillId="3" borderId="0" xfId="0" applyFont="1" applyFill="1" applyBorder="1" applyProtection="1"/>
    <xf numFmtId="0" fontId="28" fillId="3" borderId="5" xfId="0" applyFont="1" applyFill="1" applyBorder="1" applyProtection="1"/>
    <xf numFmtId="0" fontId="18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8" fillId="3" borderId="4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21" fillId="3" borderId="4" xfId="0" applyFont="1" applyFill="1" applyBorder="1" applyProtection="1"/>
    <xf numFmtId="0" fontId="21" fillId="3" borderId="0" xfId="0" applyFont="1" applyFill="1" applyBorder="1" applyProtection="1"/>
    <xf numFmtId="0" fontId="24" fillId="3" borderId="0" xfId="0" applyNumberFormat="1" applyFont="1" applyFill="1" applyBorder="1" applyAlignment="1" applyProtection="1">
      <alignment horizontal="right"/>
    </xf>
    <xf numFmtId="0" fontId="22" fillId="3" borderId="5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6" fillId="4" borderId="11" xfId="0" applyFont="1" applyFill="1" applyBorder="1" applyProtection="1"/>
    <xf numFmtId="164" fontId="6" fillId="4" borderId="11" xfId="0" applyNumberFormat="1" applyFont="1" applyFill="1" applyBorder="1" applyProtection="1"/>
    <xf numFmtId="0" fontId="6" fillId="4" borderId="12" xfId="0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164" fontId="6" fillId="3" borderId="13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164" fontId="6" fillId="3" borderId="14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6" fillId="4" borderId="0" xfId="0" applyNumberFormat="1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7" xfId="0" applyNumberFormat="1" applyFont="1" applyFill="1" applyBorder="1" applyProtection="1"/>
    <xf numFmtId="0" fontId="6" fillId="4" borderId="18" xfId="0" applyFont="1" applyFill="1" applyBorder="1" applyProtection="1"/>
    <xf numFmtId="0" fontId="24" fillId="3" borderId="4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0" fillId="3" borderId="2" xfId="0" applyNumberFormat="1" applyFont="1" applyFill="1" applyBorder="1" applyProtection="1"/>
    <xf numFmtId="0" fontId="10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Protection="1"/>
    <xf numFmtId="0" fontId="31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Protection="1"/>
    <xf numFmtId="0" fontId="26" fillId="3" borderId="0" xfId="0" applyFont="1" applyFill="1" applyBorder="1" applyProtection="1"/>
    <xf numFmtId="0" fontId="26" fillId="3" borderId="0" xfId="0" applyNumberFormat="1" applyFont="1" applyFill="1" applyBorder="1" applyAlignment="1" applyProtection="1">
      <alignment horizontal="center"/>
    </xf>
    <xf numFmtId="171" fontId="26" fillId="3" borderId="0" xfId="0" applyNumberFormat="1" applyFont="1" applyFill="1" applyBorder="1" applyAlignment="1" applyProtection="1">
      <alignment horizontal="center"/>
    </xf>
    <xf numFmtId="0" fontId="26" fillId="3" borderId="5" xfId="0" applyFont="1" applyFill="1" applyBorder="1" applyProtection="1"/>
    <xf numFmtId="0" fontId="11" fillId="3" borderId="0" xfId="0" applyNumberFormat="1" applyFont="1" applyFill="1" applyBorder="1" applyAlignment="1" applyProtection="1">
      <alignment horizontal="left"/>
    </xf>
    <xf numFmtId="172" fontId="11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indent="1"/>
    </xf>
    <xf numFmtId="0" fontId="22" fillId="3" borderId="4" xfId="0" applyFont="1" applyFill="1" applyBorder="1" applyProtection="1"/>
    <xf numFmtId="171" fontId="10" fillId="3" borderId="0" xfId="3" applyNumberFormat="1" applyFont="1" applyFill="1" applyBorder="1" applyAlignment="1" applyProtection="1">
      <alignment horizontal="center"/>
    </xf>
    <xf numFmtId="167" fontId="10" fillId="3" borderId="0" xfId="3" applyNumberFormat="1" applyFont="1" applyFill="1" applyBorder="1" applyProtection="1"/>
    <xf numFmtId="0" fontId="10" fillId="3" borderId="7" xfId="0" applyNumberFormat="1" applyFont="1" applyFill="1" applyBorder="1" applyAlignment="1" applyProtection="1">
      <alignment horizontal="center"/>
    </xf>
    <xf numFmtId="171" fontId="10" fillId="3" borderId="7" xfId="3" applyNumberFormat="1" applyFont="1" applyFill="1" applyBorder="1" applyAlignment="1" applyProtection="1">
      <alignment horizontal="center"/>
    </xf>
    <xf numFmtId="167" fontId="10" fillId="3" borderId="7" xfId="3" applyNumberFormat="1" applyFont="1" applyFill="1" applyBorder="1" applyProtection="1"/>
    <xf numFmtId="164" fontId="10" fillId="3" borderId="7" xfId="0" applyNumberFormat="1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/>
    </xf>
    <xf numFmtId="0" fontId="31" fillId="3" borderId="4" xfId="0" applyFont="1" applyFill="1" applyBorder="1" applyProtection="1"/>
    <xf numFmtId="0" fontId="31" fillId="3" borderId="0" xfId="0" applyFont="1" applyFill="1" applyBorder="1" applyProtection="1"/>
    <xf numFmtId="0" fontId="36" fillId="3" borderId="0" xfId="0" applyNumberFormat="1" applyFont="1" applyFill="1" applyBorder="1" applyAlignment="1" applyProtection="1">
      <alignment horizontal="right"/>
    </xf>
    <xf numFmtId="0" fontId="36" fillId="3" borderId="0" xfId="0" applyFont="1" applyFill="1" applyBorder="1" applyProtection="1"/>
    <xf numFmtId="0" fontId="36" fillId="3" borderId="5" xfId="0" applyFont="1" applyFill="1" applyBorder="1" applyProtection="1"/>
    <xf numFmtId="0" fontId="21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7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164" fontId="6" fillId="3" borderId="14" xfId="0" applyNumberFormat="1" applyFont="1" applyFill="1" applyBorder="1" applyAlignment="1" applyProtection="1">
      <alignment horizontal="center"/>
      <protection locked="0"/>
    </xf>
    <xf numFmtId="164" fontId="6" fillId="3" borderId="14" xfId="0" applyNumberFormat="1" applyFont="1" applyFill="1" applyBorder="1" applyAlignment="1" applyProtection="1">
      <protection locked="0"/>
    </xf>
    <xf numFmtId="0" fontId="6" fillId="4" borderId="14" xfId="0" quotePrefix="1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left"/>
    </xf>
    <xf numFmtId="0" fontId="6" fillId="4" borderId="14" xfId="0" applyNumberFormat="1" applyFont="1" applyFill="1" applyBorder="1" applyProtection="1"/>
    <xf numFmtId="0" fontId="8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left"/>
    </xf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3" borderId="5" xfId="0" applyFont="1" applyFill="1" applyBorder="1" applyProtection="1"/>
    <xf numFmtId="0" fontId="7" fillId="3" borderId="4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0" fontId="7" fillId="3" borderId="5" xfId="0" applyFont="1" applyFill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/>
    <xf numFmtId="165" fontId="36" fillId="3" borderId="0" xfId="3" applyNumberFormat="1" applyFont="1" applyFill="1" applyBorder="1" applyProtection="1"/>
    <xf numFmtId="165" fontId="36" fillId="3" borderId="5" xfId="3" applyNumberFormat="1" applyFont="1" applyFill="1" applyBorder="1" applyProtection="1"/>
    <xf numFmtId="165" fontId="8" fillId="3" borderId="0" xfId="3" applyNumberFormat="1" applyFont="1" applyFill="1" applyBorder="1" applyProtection="1"/>
    <xf numFmtId="165" fontId="8" fillId="3" borderId="5" xfId="3" applyNumberFormat="1" applyFont="1" applyFill="1" applyBorder="1" applyProtection="1"/>
    <xf numFmtId="0" fontId="9" fillId="4" borderId="11" xfId="0" applyFont="1" applyFill="1" applyBorder="1" applyAlignment="1" applyProtection="1">
      <alignment horizontal="right"/>
    </xf>
    <xf numFmtId="165" fontId="8" fillId="4" borderId="12" xfId="3" applyNumberFormat="1" applyFont="1" applyFill="1" applyBorder="1" applyProtection="1"/>
    <xf numFmtId="0" fontId="35" fillId="4" borderId="13" xfId="0" applyFont="1" applyFill="1" applyBorder="1" applyProtection="1"/>
    <xf numFmtId="0" fontId="31" fillId="4" borderId="14" xfId="0" applyFont="1" applyFill="1" applyBorder="1" applyAlignment="1" applyProtection="1">
      <alignment horizontal="right"/>
    </xf>
    <xf numFmtId="0" fontId="35" fillId="4" borderId="14" xfId="0" applyFont="1" applyFill="1" applyBorder="1" applyProtection="1"/>
    <xf numFmtId="165" fontId="36" fillId="4" borderId="15" xfId="3" applyNumberFormat="1" applyFont="1" applyFill="1" applyBorder="1" applyProtection="1"/>
    <xf numFmtId="0" fontId="9" fillId="4" borderId="14" xfId="0" applyFont="1" applyFill="1" applyBorder="1" applyAlignment="1" applyProtection="1">
      <alignment horizontal="right"/>
    </xf>
    <xf numFmtId="165" fontId="8" fillId="4" borderId="15" xfId="3" applyNumberFormat="1" applyFont="1" applyFill="1" applyBorder="1" applyProtection="1"/>
    <xf numFmtId="0" fontId="7" fillId="3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36" fillId="4" borderId="14" xfId="0" applyFont="1" applyFill="1" applyBorder="1" applyProtection="1"/>
    <xf numFmtId="164" fontId="7" fillId="4" borderId="14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left"/>
    </xf>
    <xf numFmtId="0" fontId="6" fillId="4" borderId="14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right"/>
    </xf>
    <xf numFmtId="164" fontId="6" fillId="4" borderId="14" xfId="0" applyNumberFormat="1" applyFont="1" applyFill="1" applyBorder="1" applyProtection="1"/>
    <xf numFmtId="0" fontId="8" fillId="4" borderId="13" xfId="0" applyFont="1" applyFill="1" applyBorder="1" applyProtection="1"/>
    <xf numFmtId="164" fontId="8" fillId="4" borderId="14" xfId="0" applyNumberFormat="1" applyFont="1" applyFill="1" applyBorder="1" applyProtection="1"/>
    <xf numFmtId="169" fontId="6" fillId="3" borderId="0" xfId="0" applyNumberFormat="1" applyFont="1" applyFill="1" applyBorder="1" applyProtection="1"/>
    <xf numFmtId="164" fontId="35" fillId="4" borderId="14" xfId="0" applyNumberFormat="1" applyFont="1" applyFill="1" applyBorder="1" applyProtection="1"/>
    <xf numFmtId="0" fontId="35" fillId="4" borderId="15" xfId="0" applyFont="1" applyFill="1" applyBorder="1" applyProtection="1"/>
    <xf numFmtId="169" fontId="6" fillId="3" borderId="7" xfId="0" applyNumberFormat="1" applyFont="1" applyFill="1" applyBorder="1" applyProtection="1"/>
    <xf numFmtId="0" fontId="10" fillId="4" borderId="17" xfId="0" applyFont="1" applyFill="1" applyBorder="1" applyAlignment="1" applyProtection="1"/>
    <xf numFmtId="164" fontId="11" fillId="4" borderId="17" xfId="0" applyNumberFormat="1" applyFont="1" applyFill="1" applyBorder="1" applyProtection="1"/>
    <xf numFmtId="0" fontId="10" fillId="4" borderId="11" xfId="0" applyFont="1" applyFill="1" applyBorder="1" applyAlignment="1" applyProtection="1"/>
    <xf numFmtId="164" fontId="11" fillId="4" borderId="11" xfId="0" applyNumberFormat="1" applyFont="1" applyFill="1" applyBorder="1" applyProtection="1"/>
    <xf numFmtId="0" fontId="10" fillId="3" borderId="0" xfId="0" applyFont="1" applyFill="1" applyBorder="1" applyAlignment="1" applyProtection="1"/>
    <xf numFmtId="164" fontId="11" fillId="3" borderId="0" xfId="0" applyNumberFormat="1" applyFont="1" applyFill="1" applyBorder="1" applyProtection="1"/>
    <xf numFmtId="167" fontId="10" fillId="3" borderId="14" xfId="3" applyNumberFormat="1" applyFont="1" applyFill="1" applyBorder="1" applyAlignment="1" applyProtection="1">
      <alignment horizontal="left"/>
      <protection locked="0"/>
    </xf>
    <xf numFmtId="49" fontId="10" fillId="3" borderId="14" xfId="0" applyNumberFormat="1" applyFont="1" applyFill="1" applyBorder="1" applyProtection="1">
      <protection locked="0"/>
    </xf>
    <xf numFmtId="1" fontId="10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4" fontId="10" fillId="3" borderId="14" xfId="3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/>
    <xf numFmtId="0" fontId="9" fillId="4" borderId="11" xfId="0" applyFont="1" applyFill="1" applyBorder="1" applyAlignment="1" applyProtection="1">
      <alignment horizontal="left"/>
    </xf>
    <xf numFmtId="173" fontId="6" fillId="4" borderId="11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171" fontId="6" fillId="4" borderId="11" xfId="0" applyNumberFormat="1" applyFont="1" applyFill="1" applyBorder="1" applyAlignment="1" applyProtection="1">
      <alignment horizontal="center"/>
    </xf>
    <xf numFmtId="0" fontId="22" fillId="4" borderId="13" xfId="0" applyFont="1" applyFill="1" applyBorder="1" applyAlignment="1" applyProtection="1">
      <alignment horizontal="center"/>
    </xf>
    <xf numFmtId="0" fontId="36" fillId="4" borderId="0" xfId="0" applyFont="1" applyFill="1" applyBorder="1" applyAlignment="1" applyProtection="1">
      <alignment horizontal="center"/>
    </xf>
    <xf numFmtId="0" fontId="22" fillId="4" borderId="13" xfId="0" applyFont="1" applyFill="1" applyBorder="1" applyProtection="1"/>
    <xf numFmtId="0" fontId="35" fillId="4" borderId="14" xfId="0" applyFont="1" applyFill="1" applyBorder="1" applyAlignment="1" applyProtection="1">
      <alignment horizontal="left"/>
    </xf>
    <xf numFmtId="0" fontId="22" fillId="4" borderId="15" xfId="0" applyFont="1" applyFill="1" applyBorder="1" applyProtection="1"/>
    <xf numFmtId="167" fontId="8" fillId="4" borderId="15" xfId="0" applyNumberFormat="1" applyFont="1" applyFill="1" applyBorder="1" applyAlignment="1" applyProtection="1">
      <alignment horizontal="center"/>
    </xf>
    <xf numFmtId="173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171" fontId="6" fillId="3" borderId="14" xfId="3" applyNumberFormat="1" applyFont="1" applyFill="1" applyBorder="1" applyAlignment="1" applyProtection="1">
      <alignment horizontal="center"/>
      <protection locked="0"/>
    </xf>
    <xf numFmtId="167" fontId="6" fillId="4" borderId="14" xfId="3" applyNumberFormat="1" applyFont="1" applyFill="1" applyBorder="1" applyProtection="1"/>
    <xf numFmtId="14" fontId="6" fillId="3" borderId="14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</xf>
    <xf numFmtId="0" fontId="7" fillId="4" borderId="14" xfId="0" applyNumberFormat="1" applyFont="1" applyFill="1" applyBorder="1" applyAlignment="1" applyProtection="1">
      <alignment horizontal="center"/>
    </xf>
    <xf numFmtId="0" fontId="6" fillId="4" borderId="15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171" fontId="6" fillId="4" borderId="17" xfId="0" applyNumberFormat="1" applyFont="1" applyFill="1" applyBorder="1" applyAlignment="1" applyProtection="1">
      <alignment horizontal="center"/>
    </xf>
    <xf numFmtId="167" fontId="7" fillId="4" borderId="17" xfId="0" applyNumberFormat="1" applyFont="1" applyFill="1" applyBorder="1" applyProtection="1"/>
    <xf numFmtId="0" fontId="6" fillId="4" borderId="18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Protection="1"/>
    <xf numFmtId="167" fontId="7" fillId="3" borderId="2" xfId="0" applyNumberFormat="1" applyFont="1" applyFill="1" applyBorder="1" applyProtection="1"/>
    <xf numFmtId="167" fontId="7" fillId="3" borderId="0" xfId="0" applyNumberFormat="1" applyFont="1" applyFill="1" applyBorder="1" applyProtection="1"/>
    <xf numFmtId="167" fontId="7" fillId="4" borderId="11" xfId="0" applyNumberFormat="1" applyFont="1" applyFill="1" applyBorder="1" applyProtection="1"/>
    <xf numFmtId="167" fontId="7" fillId="3" borderId="0" xfId="3" applyNumberFormat="1" applyFont="1" applyFill="1" applyBorder="1" applyAlignment="1" applyProtection="1">
      <alignment horizontal="left"/>
    </xf>
    <xf numFmtId="167" fontId="7" fillId="3" borderId="7" xfId="3" applyNumberFormat="1" applyFont="1" applyFill="1" applyBorder="1" applyAlignment="1" applyProtection="1">
      <alignment horizontal="left"/>
    </xf>
    <xf numFmtId="167" fontId="7" fillId="4" borderId="0" xfId="3" applyNumberFormat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8" fillId="3" borderId="0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4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40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3" fillId="3" borderId="0" xfId="0" applyFont="1" applyFill="1" applyBorder="1" applyProtection="1"/>
    <xf numFmtId="0" fontId="11" fillId="3" borderId="4" xfId="0" applyFont="1" applyFill="1" applyBorder="1" applyProtection="1"/>
    <xf numFmtId="0" fontId="12" fillId="3" borderId="5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1" fillId="3" borderId="7" xfId="0" applyFont="1" applyFill="1" applyBorder="1" applyProtection="1"/>
    <xf numFmtId="170" fontId="11" fillId="3" borderId="7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Protection="1"/>
    <xf numFmtId="0" fontId="12" fillId="4" borderId="11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4" fontId="10" fillId="4" borderId="15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0" fontId="13" fillId="4" borderId="14" xfId="0" applyFont="1" applyFill="1" applyBorder="1" applyAlignment="1" applyProtection="1">
      <alignment horizontal="left"/>
    </xf>
    <xf numFmtId="164" fontId="13" fillId="4" borderId="15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right"/>
    </xf>
    <xf numFmtId="164" fontId="11" fillId="4" borderId="15" xfId="0" applyNumberFormat="1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right"/>
    </xf>
    <xf numFmtId="9" fontId="10" fillId="4" borderId="15" xfId="2" applyFont="1" applyFill="1" applyBorder="1" applyAlignment="1" applyProtection="1">
      <alignment horizontal="right"/>
    </xf>
    <xf numFmtId="0" fontId="10" fillId="4" borderId="17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Protection="1"/>
    <xf numFmtId="0" fontId="33" fillId="4" borderId="0" xfId="0" applyFont="1" applyFill="1" applyBorder="1" applyProtection="1"/>
    <xf numFmtId="164" fontId="35" fillId="3" borderId="0" xfId="0" applyNumberFormat="1" applyFont="1" applyFill="1" applyBorder="1" applyAlignment="1" applyProtection="1">
      <alignment horizontal="center"/>
    </xf>
    <xf numFmtId="164" fontId="35" fillId="3" borderId="0" xfId="0" applyNumberFormat="1" applyFont="1" applyFill="1" applyBorder="1" applyProtection="1"/>
    <xf numFmtId="0" fontId="35" fillId="4" borderId="0" xfId="0" applyFont="1" applyFill="1" applyBorder="1" applyProtection="1"/>
    <xf numFmtId="164" fontId="35" fillId="4" borderId="0" xfId="0" applyNumberFormat="1" applyFont="1" applyFill="1" applyBorder="1" applyProtection="1"/>
    <xf numFmtId="169" fontId="10" fillId="4" borderId="14" xfId="0" applyNumberFormat="1" applyFont="1" applyFill="1" applyBorder="1" applyProtection="1"/>
    <xf numFmtId="169" fontId="10" fillId="4" borderId="11" xfId="0" applyNumberFormat="1" applyFont="1" applyFill="1" applyBorder="1" applyProtection="1"/>
    <xf numFmtId="2" fontId="10" fillId="4" borderId="14" xfId="0" applyNumberFormat="1" applyFont="1" applyFill="1" applyBorder="1" applyAlignment="1" applyProtection="1">
      <alignment horizontal="center"/>
    </xf>
    <xf numFmtId="169" fontId="10" fillId="4" borderId="17" xfId="0" applyNumberFormat="1" applyFont="1" applyFill="1" applyBorder="1" applyProtection="1"/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41" fillId="4" borderId="14" xfId="0" applyFont="1" applyFill="1" applyBorder="1" applyAlignment="1" applyProtection="1">
      <alignment horizontal="left"/>
    </xf>
    <xf numFmtId="0" fontId="41" fillId="4" borderId="14" xfId="0" applyFont="1" applyFill="1" applyBorder="1" applyProtection="1"/>
    <xf numFmtId="164" fontId="41" fillId="4" borderId="14" xfId="3" applyNumberFormat="1" applyFont="1" applyFill="1" applyBorder="1" applyAlignment="1" applyProtection="1">
      <alignment horizontal="left"/>
    </xf>
    <xf numFmtId="0" fontId="41" fillId="4" borderId="14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0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1" fillId="3" borderId="0" xfId="0" applyFont="1" applyFill="1"/>
    <xf numFmtId="0" fontId="6" fillId="3" borderId="0" xfId="0" applyFont="1" applyFill="1"/>
    <xf numFmtId="0" fontId="11" fillId="3" borderId="9" xfId="0" applyFont="1" applyFill="1" applyBorder="1" applyAlignment="1">
      <alignment horizontal="center"/>
    </xf>
    <xf numFmtId="1" fontId="10" fillId="6" borderId="14" xfId="0" applyNumberFormat="1" applyFont="1" applyFill="1" applyBorder="1" applyAlignment="1" applyProtection="1">
      <alignment horizontal="left"/>
      <protection locked="0"/>
    </xf>
    <xf numFmtId="1" fontId="10" fillId="6" borderId="14" xfId="0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center"/>
      <protection locked="0"/>
    </xf>
    <xf numFmtId="4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applyNumberFormat="1" applyFont="1" applyFill="1" applyBorder="1" applyAlignment="1" applyProtection="1">
      <alignment horizontal="center"/>
      <protection locked="0"/>
    </xf>
    <xf numFmtId="2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quotePrefix="1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center"/>
      <protection locked="0"/>
    </xf>
    <xf numFmtId="171" fontId="10" fillId="6" borderId="14" xfId="0" applyNumberFormat="1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>
      <alignment horizontal="left"/>
    </xf>
    <xf numFmtId="0" fontId="40" fillId="3" borderId="4" xfId="0" applyFont="1" applyFill="1" applyBorder="1" applyProtection="1"/>
    <xf numFmtId="0" fontId="40" fillId="3" borderId="5" xfId="0" applyFont="1" applyFill="1" applyBorder="1" applyProtection="1"/>
    <xf numFmtId="0" fontId="18" fillId="3" borderId="5" xfId="0" applyFont="1" applyFill="1" applyBorder="1" applyProtection="1"/>
    <xf numFmtId="0" fontId="36" fillId="3" borderId="4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165" fontId="10" fillId="0" borderId="0" xfId="3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  <protection locked="0"/>
    </xf>
    <xf numFmtId="173" fontId="6" fillId="2" borderId="0" xfId="0" applyNumberFormat="1" applyFont="1" applyFill="1" applyBorder="1" applyAlignment="1" applyProtection="1">
      <alignment horizontal="left"/>
      <protection locked="0"/>
    </xf>
    <xf numFmtId="173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0" fontId="26" fillId="3" borderId="4" xfId="0" applyFont="1" applyFill="1" applyBorder="1" applyProtection="1"/>
    <xf numFmtId="0" fontId="28" fillId="3" borderId="4" xfId="0" applyFont="1" applyFill="1" applyBorder="1" applyProtection="1"/>
    <xf numFmtId="0" fontId="26" fillId="3" borderId="4" xfId="0" applyFont="1" applyFill="1" applyBorder="1" applyAlignment="1" applyProtection="1">
      <alignment horizontal="left"/>
    </xf>
    <xf numFmtId="167" fontId="26" fillId="3" borderId="0" xfId="0" applyNumberFormat="1" applyFont="1" applyFill="1" applyBorder="1" applyProtection="1"/>
    <xf numFmtId="164" fontId="10" fillId="6" borderId="14" xfId="0" applyNumberFormat="1" applyFont="1" applyFill="1" applyBorder="1" applyProtection="1"/>
    <xf numFmtId="164" fontId="10" fillId="6" borderId="14" xfId="3" applyNumberFormat="1" applyFont="1" applyFill="1" applyBorder="1" applyProtection="1"/>
    <xf numFmtId="164" fontId="10" fillId="6" borderId="14" xfId="3" applyNumberFormat="1" applyFont="1" applyFill="1" applyBorder="1" applyAlignment="1" applyProtection="1">
      <alignment horizontal="left"/>
    </xf>
    <xf numFmtId="164" fontId="7" fillId="7" borderId="14" xfId="0" applyNumberFormat="1" applyFont="1" applyFill="1" applyBorder="1" applyAlignment="1" applyProtection="1">
      <alignment horizontal="center"/>
    </xf>
    <xf numFmtId="164" fontId="7" fillId="7" borderId="14" xfId="0" applyNumberFormat="1" applyFont="1" applyFill="1" applyBorder="1" applyProtection="1"/>
    <xf numFmtId="167" fontId="7" fillId="7" borderId="14" xfId="3" applyNumberFormat="1" applyFont="1" applyFill="1" applyBorder="1" applyProtection="1"/>
    <xf numFmtId="164" fontId="7" fillId="7" borderId="14" xfId="3" applyNumberFormat="1" applyFont="1" applyFill="1" applyBorder="1" applyProtection="1"/>
    <xf numFmtId="164" fontId="7" fillId="7" borderId="14" xfId="0" applyNumberFormat="1" applyFont="1" applyFill="1" applyBorder="1" applyAlignment="1" applyProtection="1">
      <alignment horizontal="left"/>
    </xf>
    <xf numFmtId="0" fontId="47" fillId="4" borderId="14" xfId="0" applyFont="1" applyFill="1" applyBorder="1" applyAlignment="1" applyProtection="1">
      <alignment horizontal="left"/>
    </xf>
    <xf numFmtId="0" fontId="47" fillId="4" borderId="14" xfId="0" applyFont="1" applyFill="1" applyBorder="1" applyProtection="1"/>
    <xf numFmtId="0" fontId="48" fillId="3" borderId="0" xfId="0" applyNumberFormat="1" applyFont="1" applyFill="1" applyBorder="1" applyAlignment="1" applyProtection="1">
      <alignment horizontal="center"/>
    </xf>
    <xf numFmtId="0" fontId="49" fillId="3" borderId="0" xfId="0" applyFont="1" applyFill="1" applyBorder="1" applyAlignment="1" applyProtection="1">
      <alignment horizontal="center"/>
    </xf>
    <xf numFmtId="1" fontId="47" fillId="4" borderId="14" xfId="0" applyNumberFormat="1" applyFont="1" applyFill="1" applyBorder="1" applyProtection="1"/>
    <xf numFmtId="0" fontId="51" fillId="4" borderId="14" xfId="0" applyFont="1" applyFill="1" applyBorder="1" applyAlignment="1" applyProtection="1">
      <alignment horizontal="left"/>
    </xf>
    <xf numFmtId="0" fontId="48" fillId="4" borderId="14" xfId="0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left"/>
    </xf>
    <xf numFmtId="0" fontId="52" fillId="4" borderId="14" xfId="0" applyNumberFormat="1" applyFont="1" applyFill="1" applyBorder="1" applyAlignment="1" applyProtection="1">
      <alignment horizontal="center"/>
    </xf>
    <xf numFmtId="173" fontId="52" fillId="4" borderId="14" xfId="0" applyNumberFormat="1" applyFont="1" applyFill="1" applyBorder="1" applyAlignment="1" applyProtection="1">
      <alignment horizontal="center"/>
    </xf>
    <xf numFmtId="171" fontId="52" fillId="4" borderId="14" xfId="0" applyNumberFormat="1" applyFont="1" applyFill="1" applyBorder="1" applyAlignment="1" applyProtection="1">
      <alignment horizontal="center"/>
    </xf>
    <xf numFmtId="1" fontId="52" fillId="4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center"/>
    </xf>
    <xf numFmtId="167" fontId="52" fillId="4" borderId="14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164" fontId="52" fillId="4" borderId="14" xfId="0" applyNumberFormat="1" applyFont="1" applyFill="1" applyBorder="1" applyAlignment="1" applyProtection="1">
      <alignment horizontal="center"/>
    </xf>
    <xf numFmtId="0" fontId="49" fillId="4" borderId="14" xfId="0" applyFont="1" applyFill="1" applyBorder="1" applyAlignment="1" applyProtection="1">
      <alignment horizontal="center"/>
    </xf>
    <xf numFmtId="167" fontId="49" fillId="4" borderId="14" xfId="0" applyNumberFormat="1" applyFont="1" applyFill="1" applyBorder="1" applyAlignment="1" applyProtection="1">
      <alignment horizontal="center"/>
    </xf>
    <xf numFmtId="167" fontId="47" fillId="4" borderId="14" xfId="0" applyNumberFormat="1" applyFont="1" applyFill="1" applyBorder="1" applyAlignment="1" applyProtection="1">
      <alignment horizontal="center"/>
    </xf>
    <xf numFmtId="171" fontId="7" fillId="7" borderId="14" xfId="0" applyNumberFormat="1" applyFont="1" applyFill="1" applyBorder="1" applyAlignment="1" applyProtection="1">
      <alignment horizontal="center"/>
    </xf>
    <xf numFmtId="167" fontId="7" fillId="7" borderId="14" xfId="0" applyNumberFormat="1" applyFont="1" applyFill="1" applyBorder="1" applyProtection="1"/>
    <xf numFmtId="164" fontId="9" fillId="7" borderId="14" xfId="0" applyNumberFormat="1" applyFont="1" applyFill="1" applyBorder="1" applyAlignment="1" applyProtection="1">
      <alignment horizontal="center"/>
    </xf>
    <xf numFmtId="0" fontId="47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/>
    <xf numFmtId="164" fontId="7" fillId="7" borderId="14" xfId="0" applyNumberFormat="1" applyFont="1" applyFill="1" applyBorder="1" applyAlignment="1" applyProtection="1"/>
    <xf numFmtId="164" fontId="6" fillId="6" borderId="14" xfId="0" applyNumberFormat="1" applyFont="1" applyFill="1" applyBorder="1" applyAlignment="1" applyProtection="1"/>
    <xf numFmtId="164" fontId="6" fillId="6" borderId="13" xfId="0" applyNumberFormat="1" applyFont="1" applyFill="1" applyBorder="1" applyProtection="1"/>
    <xf numFmtId="164" fontId="10" fillId="6" borderId="14" xfId="0" applyNumberFormat="1" applyFont="1" applyFill="1" applyBorder="1" applyAlignment="1" applyProtection="1">
      <alignment horizontal="center"/>
    </xf>
    <xf numFmtId="0" fontId="10" fillId="6" borderId="14" xfId="0" applyNumberFormat="1" applyFont="1" applyFill="1" applyBorder="1" applyAlignment="1" applyProtection="1">
      <alignment horizontal="center"/>
    </xf>
    <xf numFmtId="164" fontId="6" fillId="6" borderId="14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Alignment="1" applyProtection="1">
      <alignment horizontal="center"/>
    </xf>
    <xf numFmtId="0" fontId="52" fillId="3" borderId="0" xfId="0" applyNumberFormat="1" applyFont="1" applyFill="1" applyBorder="1" applyAlignment="1" applyProtection="1">
      <alignment horizontal="center"/>
    </xf>
    <xf numFmtId="1" fontId="52" fillId="3" borderId="0" xfId="0" quotePrefix="1" applyNumberFormat="1" applyFont="1" applyFill="1" applyBorder="1" applyAlignment="1" applyProtection="1">
      <alignment horizontal="center"/>
    </xf>
    <xf numFmtId="1" fontId="52" fillId="3" borderId="0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Protection="1"/>
    <xf numFmtId="164" fontId="6" fillId="6" borderId="14" xfId="0" applyNumberFormat="1" applyFont="1" applyFill="1" applyBorder="1" applyProtection="1"/>
    <xf numFmtId="164" fontId="6" fillId="6" borderId="14" xfId="0" applyNumberFormat="1" applyFont="1" applyFill="1" applyBorder="1" applyAlignment="1" applyProtection="1">
      <alignment horizontal="left"/>
    </xf>
    <xf numFmtId="164" fontId="6" fillId="6" borderId="14" xfId="3" applyNumberFormat="1" applyFont="1" applyFill="1" applyBorder="1" applyAlignment="1" applyProtection="1">
      <alignment horizontal="left"/>
    </xf>
    <xf numFmtId="164" fontId="6" fillId="6" borderId="14" xfId="0" applyNumberFormat="1" applyFont="1" applyFill="1" applyBorder="1" applyProtection="1">
      <protection locked="0"/>
    </xf>
    <xf numFmtId="164" fontId="8" fillId="7" borderId="14" xfId="0" applyNumberFormat="1" applyFont="1" applyFill="1" applyBorder="1" applyProtection="1"/>
    <xf numFmtId="164" fontId="8" fillId="7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Protection="1"/>
    <xf numFmtId="164" fontId="6" fillId="4" borderId="14" xfId="0" applyNumberFormat="1" applyFont="1" applyFill="1" applyBorder="1" applyAlignment="1" applyProtection="1">
      <alignment horizontal="center"/>
    </xf>
    <xf numFmtId="164" fontId="9" fillId="7" borderId="14" xfId="0" applyNumberFormat="1" applyFont="1" applyFill="1" applyBorder="1" applyProtection="1"/>
    <xf numFmtId="164" fontId="7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right"/>
    </xf>
    <xf numFmtId="9" fontId="6" fillId="6" borderId="14" xfId="2" applyFont="1" applyFill="1" applyBorder="1" applyAlignment="1" applyProtection="1">
      <alignment horizontal="center"/>
    </xf>
    <xf numFmtId="176" fontId="6" fillId="6" borderId="14" xfId="0" applyNumberFormat="1" applyFont="1" applyFill="1" applyBorder="1" applyAlignment="1" applyProtection="1">
      <alignment horizontal="center"/>
    </xf>
    <xf numFmtId="174" fontId="6" fillId="6" borderId="14" xfId="2" applyNumberFormat="1" applyFont="1" applyFill="1" applyBorder="1" applyAlignment="1" applyProtection="1">
      <alignment horizontal="center"/>
    </xf>
    <xf numFmtId="171" fontId="7" fillId="7" borderId="11" xfId="0" applyNumberFormat="1" applyFont="1" applyFill="1" applyBorder="1" applyAlignment="1" applyProtection="1">
      <alignment horizontal="center"/>
    </xf>
    <xf numFmtId="2" fontId="7" fillId="7" borderId="11" xfId="0" applyNumberFormat="1" applyFont="1" applyFill="1" applyBorder="1" applyAlignment="1" applyProtection="1">
      <alignment horizontal="center"/>
    </xf>
    <xf numFmtId="171" fontId="52" fillId="3" borderId="0" xfId="0" applyNumberFormat="1" applyFont="1" applyFill="1" applyBorder="1" applyAlignment="1" applyProtection="1">
      <alignment horizontal="center"/>
    </xf>
    <xf numFmtId="0" fontId="49" fillId="3" borderId="5" xfId="0" applyFont="1" applyFill="1" applyBorder="1" applyProtection="1"/>
    <xf numFmtId="0" fontId="49" fillId="4" borderId="0" xfId="0" applyFont="1" applyFill="1" applyProtection="1"/>
    <xf numFmtId="0" fontId="49" fillId="3" borderId="4" xfId="0" applyFont="1" applyFill="1" applyBorder="1" applyProtection="1"/>
    <xf numFmtId="0" fontId="49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left"/>
    </xf>
    <xf numFmtId="0" fontId="37" fillId="4" borderId="0" xfId="0" applyFont="1" applyFill="1" applyBorder="1" applyProtection="1"/>
    <xf numFmtId="171" fontId="7" fillId="6" borderId="14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3" borderId="2" xfId="0" applyFont="1" applyFill="1" applyBorder="1" applyAlignment="1" applyProtection="1"/>
    <xf numFmtId="0" fontId="6" fillId="3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7" fillId="3" borderId="7" xfId="0" applyFont="1" applyFill="1" applyBorder="1" applyProtection="1"/>
    <xf numFmtId="4" fontId="10" fillId="6" borderId="14" xfId="0" applyNumberFormat="1" applyFont="1" applyFill="1" applyBorder="1" applyAlignment="1" applyProtection="1">
      <alignment horizontal="center"/>
    </xf>
    <xf numFmtId="166" fontId="10" fillId="6" borderId="14" xfId="0" applyNumberFormat="1" applyFont="1" applyFill="1" applyBorder="1" applyAlignment="1" applyProtection="1">
      <alignment horizontal="center"/>
    </xf>
    <xf numFmtId="2" fontId="10" fillId="6" borderId="14" xfId="0" applyNumberFormat="1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47" fillId="4" borderId="14" xfId="0" applyFont="1" applyFill="1" applyBorder="1" applyAlignment="1" applyProtection="1">
      <alignment horizontal="left"/>
    </xf>
    <xf numFmtId="0" fontId="49" fillId="4" borderId="14" xfId="0" applyFont="1" applyFill="1" applyBorder="1" applyAlignment="1" applyProtection="1">
      <alignment horizontal="left"/>
    </xf>
    <xf numFmtId="0" fontId="50" fillId="4" borderId="14" xfId="0" applyFont="1" applyFill="1" applyBorder="1" applyAlignment="1" applyProtection="1">
      <alignment horizontal="left"/>
    </xf>
    <xf numFmtId="1" fontId="50" fillId="4" borderId="14" xfId="0" applyNumberFormat="1" applyFont="1" applyFill="1" applyBorder="1" applyAlignment="1" applyProtection="1">
      <alignment horizontal="left"/>
    </xf>
    <xf numFmtId="167" fontId="52" fillId="4" borderId="14" xfId="0" applyNumberFormat="1" applyFont="1" applyFill="1" applyBorder="1" applyAlignment="1" applyProtection="1"/>
    <xf numFmtId="167" fontId="6" fillId="8" borderId="14" xfId="3" applyNumberFormat="1" applyFont="1" applyFill="1" applyBorder="1" applyProtection="1"/>
    <xf numFmtId="167" fontId="7" fillId="8" borderId="14" xfId="3" applyNumberFormat="1" applyFont="1" applyFill="1" applyBorder="1" applyAlignment="1" applyProtection="1">
      <alignment horizontal="left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7" fillId="7" borderId="14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/>
    <xf numFmtId="0" fontId="55" fillId="4" borderId="0" xfId="0" applyFont="1" applyFill="1" applyBorder="1" applyProtection="1"/>
    <xf numFmtId="2" fontId="55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0" fontId="56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Alignment="1" applyProtection="1">
      <alignment horizontal="left"/>
    </xf>
    <xf numFmtId="0" fontId="54" fillId="4" borderId="0" xfId="0" applyFont="1" applyFill="1" applyBorder="1" applyAlignment="1" applyProtection="1">
      <alignment horizontal="center"/>
    </xf>
    <xf numFmtId="9" fontId="55" fillId="4" borderId="0" xfId="2" applyFont="1" applyFill="1" applyBorder="1" applyAlignment="1" applyProtection="1">
      <alignment horizontal="center"/>
    </xf>
    <xf numFmtId="171" fontId="55" fillId="4" borderId="0" xfId="0" applyNumberFormat="1" applyFont="1" applyFill="1" applyBorder="1" applyAlignment="1" applyProtection="1">
      <alignment horizontal="center"/>
    </xf>
    <xf numFmtId="171" fontId="54" fillId="4" borderId="0" xfId="0" applyNumberFormat="1" applyFont="1" applyFill="1" applyBorder="1" applyAlignment="1" applyProtection="1">
      <alignment horizontal="center"/>
    </xf>
    <xf numFmtId="167" fontId="55" fillId="4" borderId="0" xfId="3" applyNumberFormat="1" applyFont="1" applyFill="1" applyBorder="1" applyAlignment="1" applyProtection="1"/>
    <xf numFmtId="2" fontId="55" fillId="4" borderId="0" xfId="0" applyNumberFormat="1" applyFont="1" applyFill="1" applyBorder="1" applyAlignment="1" applyProtection="1">
      <alignment horizontal="center"/>
    </xf>
    <xf numFmtId="164" fontId="54" fillId="4" borderId="0" xfId="0" applyNumberFormat="1" applyFont="1" applyFill="1" applyBorder="1" applyAlignment="1" applyProtection="1">
      <alignment horizontal="center"/>
    </xf>
    <xf numFmtId="0" fontId="56" fillId="4" borderId="0" xfId="0" applyNumberFormat="1" applyFont="1" applyFill="1" applyBorder="1" applyAlignment="1" applyProtection="1"/>
    <xf numFmtId="2" fontId="56" fillId="4" borderId="0" xfId="0" applyNumberFormat="1" applyFont="1" applyFill="1" applyBorder="1" applyProtection="1"/>
    <xf numFmtId="164" fontId="56" fillId="4" borderId="0" xfId="0" applyNumberFormat="1" applyFont="1" applyFill="1" applyBorder="1" applyProtection="1"/>
    <xf numFmtId="2" fontId="53" fillId="4" borderId="0" xfId="0" applyNumberFormat="1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horizontal="center"/>
    </xf>
    <xf numFmtId="2" fontId="54" fillId="4" borderId="0" xfId="0" applyNumberFormat="1" applyFont="1" applyFill="1" applyBorder="1" applyAlignment="1" applyProtection="1">
      <alignment horizontal="center"/>
    </xf>
    <xf numFmtId="167" fontId="54" fillId="4" borderId="0" xfId="0" applyNumberFormat="1" applyFont="1" applyFill="1" applyBorder="1" applyAlignment="1" applyProtection="1">
      <alignment horizontal="left"/>
    </xf>
    <xf numFmtId="167" fontId="53" fillId="4" borderId="0" xfId="0" applyNumberFormat="1" applyFont="1" applyFill="1" applyBorder="1" applyProtection="1"/>
    <xf numFmtId="164" fontId="57" fillId="4" borderId="0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Protection="1"/>
    <xf numFmtId="164" fontId="57" fillId="4" borderId="0" xfId="0" applyNumberFormat="1" applyFont="1" applyFill="1" applyBorder="1" applyProtection="1"/>
    <xf numFmtId="167" fontId="58" fillId="4" borderId="0" xfId="0" applyNumberFormat="1" applyFont="1" applyFill="1" applyBorder="1" applyAlignment="1" applyProtection="1">
      <alignment horizontal="left"/>
    </xf>
    <xf numFmtId="1" fontId="58" fillId="4" borderId="0" xfId="0" applyNumberFormat="1" applyFont="1" applyFill="1" applyBorder="1" applyAlignment="1" applyProtection="1">
      <alignment horizontal="center"/>
    </xf>
    <xf numFmtId="2" fontId="58" fillId="4" borderId="0" xfId="0" applyNumberFormat="1" applyFont="1" applyFill="1" applyBorder="1" applyAlignment="1" applyProtection="1">
      <alignment horizontal="center"/>
    </xf>
    <xf numFmtId="1" fontId="6" fillId="3" borderId="14" xfId="3" applyNumberFormat="1" applyFont="1" applyFill="1" applyBorder="1" applyAlignment="1" applyProtection="1">
      <alignment horizontal="center"/>
      <protection locked="0"/>
    </xf>
    <xf numFmtId="174" fontId="59" fillId="4" borderId="0" xfId="2" applyNumberFormat="1" applyFont="1" applyFill="1" applyBorder="1" applyAlignment="1" applyProtection="1">
      <alignment horizontal="center"/>
    </xf>
    <xf numFmtId="174" fontId="60" fillId="4" borderId="0" xfId="2" applyNumberFormat="1" applyFont="1" applyFill="1" applyBorder="1" applyAlignment="1" applyProtection="1">
      <alignment horizontal="center"/>
    </xf>
    <xf numFmtId="1" fontId="63" fillId="4" borderId="14" xfId="0" applyNumberFormat="1" applyFont="1" applyFill="1" applyBorder="1" applyAlignment="1" applyProtection="1">
      <alignment horizontal="left"/>
    </xf>
    <xf numFmtId="0" fontId="63" fillId="4" borderId="14" xfId="0" applyFont="1" applyFill="1" applyBorder="1" applyAlignment="1" applyProtection="1">
      <alignment horizontal="left"/>
    </xf>
    <xf numFmtId="0" fontId="49" fillId="4" borderId="0" xfId="0" applyNumberFormat="1" applyFont="1" applyFill="1" applyBorder="1" applyAlignment="1" applyProtection="1">
      <alignment horizontal="center"/>
    </xf>
    <xf numFmtId="167" fontId="35" fillId="3" borderId="5" xfId="0" applyNumberFormat="1" applyFont="1" applyFill="1" applyBorder="1" applyAlignment="1" applyProtection="1">
      <alignment horizontal="center"/>
    </xf>
    <xf numFmtId="167" fontId="35" fillId="4" borderId="0" xfId="0" applyNumberFormat="1" applyFont="1" applyFill="1" applyBorder="1" applyAlignment="1" applyProtection="1">
      <alignment horizontal="center"/>
    </xf>
    <xf numFmtId="167" fontId="59" fillId="4" borderId="0" xfId="0" applyNumberFormat="1" applyFont="1" applyFill="1" applyBorder="1" applyAlignment="1" applyProtection="1">
      <alignment horizontal="center"/>
    </xf>
    <xf numFmtId="0" fontId="59" fillId="4" borderId="0" xfId="0" applyFont="1" applyFill="1" applyBorder="1" applyProtection="1"/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8" fillId="4" borderId="14" xfId="0" applyNumberFormat="1" applyFont="1" applyFill="1" applyBorder="1" applyAlignment="1" applyProtection="1">
      <alignment horizontal="center"/>
    </xf>
    <xf numFmtId="167" fontId="48" fillId="4" borderId="14" xfId="0" applyNumberFormat="1" applyFont="1" applyFill="1" applyBorder="1" applyAlignment="1" applyProtection="1">
      <alignment horizontal="center"/>
    </xf>
    <xf numFmtId="0" fontId="52" fillId="4" borderId="0" xfId="0" applyNumberFormat="1" applyFont="1" applyFill="1" applyBorder="1" applyAlignment="1" applyProtection="1">
      <alignment horizontal="center"/>
    </xf>
    <xf numFmtId="167" fontId="36" fillId="3" borderId="5" xfId="0" applyNumberFormat="1" applyFont="1" applyFill="1" applyBorder="1" applyAlignment="1" applyProtection="1">
      <alignment horizontal="center"/>
    </xf>
    <xf numFmtId="167" fontId="36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/>
    <xf numFmtId="0" fontId="49" fillId="4" borderId="0" xfId="0" applyFont="1" applyFill="1" applyBorder="1" applyProtection="1"/>
    <xf numFmtId="174" fontId="58" fillId="4" borderId="0" xfId="0" applyNumberFormat="1" applyFont="1" applyFill="1" applyBorder="1" applyAlignment="1" applyProtection="1">
      <alignment horizontal="center"/>
    </xf>
    <xf numFmtId="174" fontId="59" fillId="4" borderId="0" xfId="0" applyNumberFormat="1" applyFont="1" applyFill="1" applyBorder="1" applyAlignment="1" applyProtection="1">
      <alignment horizontal="center"/>
    </xf>
    <xf numFmtId="1" fontId="6" fillId="8" borderId="14" xfId="3" applyNumberFormat="1" applyFont="1" applyFill="1" applyBorder="1" applyAlignment="1" applyProtection="1">
      <alignment horizontal="center"/>
    </xf>
    <xf numFmtId="1" fontId="7" fillId="8" borderId="14" xfId="3" applyNumberFormat="1" applyFont="1" applyFill="1" applyBorder="1" applyAlignment="1" applyProtection="1">
      <alignment horizontal="center"/>
    </xf>
    <xf numFmtId="167" fontId="6" fillId="3" borderId="5" xfId="3" applyNumberFormat="1" applyFont="1" applyFill="1" applyBorder="1" applyProtection="1"/>
    <xf numFmtId="167" fontId="6" fillId="4" borderId="0" xfId="3" applyNumberFormat="1" applyFont="1" applyFill="1" applyBorder="1" applyProtection="1"/>
    <xf numFmtId="167" fontId="59" fillId="4" borderId="0" xfId="3" applyNumberFormat="1" applyFont="1" applyFill="1" applyBorder="1" applyProtection="1"/>
    <xf numFmtId="167" fontId="59" fillId="4" borderId="0" xfId="3" applyNumberFormat="1" applyFont="1" applyFill="1" applyBorder="1" applyAlignment="1" applyProtection="1"/>
    <xf numFmtId="165" fontId="59" fillId="4" borderId="0" xfId="3" applyNumberFormat="1" applyFont="1" applyFill="1" applyBorder="1" applyProtection="1"/>
    <xf numFmtId="1" fontId="59" fillId="4" borderId="0" xfId="3" applyNumberFormat="1" applyFont="1" applyFill="1" applyBorder="1" applyAlignment="1" applyProtection="1">
      <alignment horizontal="center"/>
      <protection locked="0"/>
    </xf>
    <xf numFmtId="0" fontId="59" fillId="4" borderId="0" xfId="0" applyNumberFormat="1" applyFont="1" applyFill="1" applyBorder="1" applyAlignment="1" applyProtection="1"/>
    <xf numFmtId="0" fontId="60" fillId="4" borderId="0" xfId="0" applyNumberFormat="1" applyFont="1" applyFill="1" applyBorder="1" applyAlignment="1" applyProtection="1"/>
    <xf numFmtId="167" fontId="62" fillId="4" borderId="0" xfId="0" applyNumberFormat="1" applyFont="1" applyFill="1" applyBorder="1" applyProtection="1"/>
    <xf numFmtId="0" fontId="59" fillId="4" borderId="0" xfId="0" applyNumberFormat="1" applyFont="1" applyFill="1" applyBorder="1" applyAlignment="1" applyProtection="1">
      <alignment horizontal="center"/>
    </xf>
    <xf numFmtId="174" fontId="62" fillId="4" borderId="0" xfId="2" applyNumberFormat="1" applyFont="1" applyFill="1" applyBorder="1" applyAlignment="1" applyProtection="1">
      <alignment horizontal="center"/>
    </xf>
    <xf numFmtId="167" fontId="7" fillId="4" borderId="12" xfId="0" applyNumberFormat="1" applyFont="1" applyFill="1" applyBorder="1" applyProtection="1"/>
    <xf numFmtId="0" fontId="63" fillId="4" borderId="15" xfId="0" applyFont="1" applyFill="1" applyBorder="1" applyAlignment="1" applyProtection="1">
      <alignment horizontal="left"/>
    </xf>
    <xf numFmtId="167" fontId="48" fillId="4" borderId="15" xfId="0" applyNumberFormat="1" applyFont="1" applyFill="1" applyBorder="1" applyAlignment="1" applyProtection="1">
      <alignment horizontal="center"/>
    </xf>
    <xf numFmtId="167" fontId="47" fillId="4" borderId="15" xfId="0" applyNumberFormat="1" applyFont="1" applyFill="1" applyBorder="1" applyAlignment="1" applyProtection="1">
      <alignment horizontal="center"/>
    </xf>
    <xf numFmtId="167" fontId="7" fillId="8" borderId="15" xfId="3" applyNumberFormat="1" applyFont="1" applyFill="1" applyBorder="1" applyAlignment="1" applyProtection="1">
      <alignment horizontal="left"/>
    </xf>
    <xf numFmtId="167" fontId="7" fillId="7" borderId="15" xfId="0" applyNumberFormat="1" applyFont="1" applyFill="1" applyBorder="1" applyProtection="1"/>
    <xf numFmtId="167" fontId="7" fillId="4" borderId="18" xfId="0" applyNumberFormat="1" applyFont="1" applyFill="1" applyBorder="1" applyProtection="1"/>
    <xf numFmtId="167" fontId="8" fillId="4" borderId="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0" fontId="64" fillId="3" borderId="0" xfId="0" applyFont="1" applyFill="1"/>
    <xf numFmtId="3" fontId="65" fillId="2" borderId="0" xfId="0" applyNumberFormat="1" applyFont="1" applyFill="1" applyBorder="1" applyAlignment="1" applyProtection="1">
      <alignment horizontal="left"/>
      <protection locked="0"/>
    </xf>
    <xf numFmtId="14" fontId="46" fillId="3" borderId="0" xfId="0" applyNumberFormat="1" applyFont="1" applyFill="1"/>
    <xf numFmtId="0" fontId="66" fillId="3" borderId="0" xfId="4" applyFill="1"/>
    <xf numFmtId="14" fontId="45" fillId="2" borderId="0" xfId="0" applyNumberFormat="1" applyFont="1" applyFill="1" applyBorder="1" applyAlignment="1" applyProtection="1">
      <alignment horizontal="left"/>
      <protection locked="0"/>
    </xf>
    <xf numFmtId="49" fontId="44" fillId="0" borderId="0" xfId="0" applyNumberFormat="1" applyFont="1" applyFill="1" applyBorder="1" applyAlignment="1" applyProtection="1">
      <alignment horizontal="left"/>
    </xf>
    <xf numFmtId="49" fontId="67" fillId="0" borderId="0" xfId="0" applyNumberFormat="1" applyFont="1" applyFill="1" applyBorder="1" applyAlignment="1" applyProtection="1">
      <alignment horizontal="left" indent="1"/>
    </xf>
    <xf numFmtId="3" fontId="6" fillId="8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</xf>
    <xf numFmtId="0" fontId="67" fillId="0" borderId="0" xfId="0" applyFont="1" applyFill="1" applyBorder="1" applyAlignment="1" applyProtection="1">
      <alignment horizontal="left" indent="1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Alignment="1" applyProtection="1">
      <alignment horizontal="left"/>
    </xf>
    <xf numFmtId="0" fontId="68" fillId="0" borderId="0" xfId="0" applyFont="1" applyFill="1" applyBorder="1" applyAlignment="1" applyProtection="1">
      <alignment horizontal="left" indent="1"/>
    </xf>
    <xf numFmtId="3" fontId="43" fillId="8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indent="1"/>
    </xf>
    <xf numFmtId="167" fontId="10" fillId="0" borderId="14" xfId="3" applyNumberFormat="1" applyFont="1" applyFill="1" applyBorder="1" applyAlignment="1" applyProtection="1">
      <alignment horizontal="left"/>
      <protection locked="0"/>
    </xf>
    <xf numFmtId="164" fontId="10" fillId="0" borderId="14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</xf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28576"/>
        <c:axId val="57529664"/>
      </c:barChart>
      <c:catAx>
        <c:axId val="575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9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52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85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7280"/>
        <c:axId val="57523136"/>
      </c:barChart>
      <c:catAx>
        <c:axId val="5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31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52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372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2928"/>
        <c:axId val="57527488"/>
      </c:barChart>
      <c:catAx>
        <c:axId val="575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7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52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329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34016"/>
        <c:axId val="57534560"/>
      </c:barChart>
      <c:catAx>
        <c:axId val="575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34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53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340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22048"/>
        <c:axId val="57522592"/>
      </c:barChart>
      <c:catAx>
        <c:axId val="575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2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52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220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544"/>
        <c:axId val="300126336"/>
      </c:barChart>
      <c:catAx>
        <c:axId val="1472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01263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012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7225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34</xdr:row>
      <xdr:rowOff>0</xdr:rowOff>
    </xdr:from>
    <xdr:to>
      <xdr:col>11</xdr:col>
      <xdr:colOff>0</xdr:colOff>
      <xdr:row>34</xdr:row>
      <xdr:rowOff>0</xdr:rowOff>
    </xdr:to>
    <xdr:pic>
      <xdr:nvPicPr>
        <xdr:cNvPr id="108545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53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3716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81"/>
  <sheetViews>
    <sheetView showGridLines="0" workbookViewId="0">
      <selection activeCell="L3" sqref="L3"/>
    </sheetView>
  </sheetViews>
  <sheetFormatPr defaultColWidth="9.140625" defaultRowHeight="12.75" x14ac:dyDescent="0.2"/>
  <cols>
    <col min="1" max="1" width="3.7109375" style="487" customWidth="1"/>
    <col min="2" max="2" width="2.7109375" style="487" customWidth="1"/>
    <col min="3" max="3" width="11.42578125" style="487" customWidth="1"/>
    <col min="4" max="5" width="9.140625" style="487"/>
    <col min="6" max="6" width="8.85546875" style="487" customWidth="1"/>
    <col min="7" max="7" width="9.42578125" style="487" customWidth="1"/>
    <col min="8" max="8" width="10.28515625" style="487" customWidth="1"/>
    <col min="9" max="11" width="9.140625" style="487"/>
    <col min="12" max="12" width="13" style="487" bestFit="1" customWidth="1"/>
    <col min="13" max="15" width="9.140625" style="487"/>
    <col min="16" max="16" width="1.5703125" style="487" customWidth="1"/>
    <col min="17" max="16384" width="9.140625" style="487"/>
  </cols>
  <sheetData>
    <row r="3" spans="3:13" ht="15" x14ac:dyDescent="0.25">
      <c r="C3" s="681" t="s">
        <v>313</v>
      </c>
      <c r="K3" s="488" t="s">
        <v>67</v>
      </c>
      <c r="L3" s="683">
        <v>42331</v>
      </c>
      <c r="M3" s="489"/>
    </row>
    <row r="4" spans="3:13" x14ac:dyDescent="0.2">
      <c r="C4" s="490"/>
    </row>
    <row r="5" spans="3:13" x14ac:dyDescent="0.2">
      <c r="C5" s="491"/>
    </row>
    <row r="6" spans="3:13" x14ac:dyDescent="0.2">
      <c r="C6" s="491" t="s">
        <v>321</v>
      </c>
    </row>
    <row r="7" spans="3:13" x14ac:dyDescent="0.2">
      <c r="C7" s="487" t="s">
        <v>82</v>
      </c>
      <c r="G7" s="492" t="s">
        <v>210</v>
      </c>
      <c r="H7" s="491" t="s">
        <v>274</v>
      </c>
    </row>
    <row r="8" spans="3:13" x14ac:dyDescent="0.2">
      <c r="C8" s="487" t="s">
        <v>83</v>
      </c>
    </row>
    <row r="10" spans="3:13" x14ac:dyDescent="0.2">
      <c r="C10" s="491" t="s">
        <v>314</v>
      </c>
    </row>
    <row r="11" spans="3:13" x14ac:dyDescent="0.2">
      <c r="C11" s="491" t="s">
        <v>277</v>
      </c>
    </row>
    <row r="12" spans="3:13" x14ac:dyDescent="0.2">
      <c r="C12" s="491" t="s">
        <v>322</v>
      </c>
    </row>
    <row r="14" spans="3:13" x14ac:dyDescent="0.2">
      <c r="C14" s="487" t="s">
        <v>84</v>
      </c>
    </row>
    <row r="15" spans="3:13" x14ac:dyDescent="0.2">
      <c r="C15" s="487" t="s">
        <v>85</v>
      </c>
    </row>
    <row r="16" spans="3:13" x14ac:dyDescent="0.2">
      <c r="C16" s="491" t="s">
        <v>275</v>
      </c>
    </row>
    <row r="17" spans="3:3" x14ac:dyDescent="0.2">
      <c r="C17" s="487" t="s">
        <v>222</v>
      </c>
    </row>
    <row r="19" spans="3:3" x14ac:dyDescent="0.2">
      <c r="C19" s="487" t="s">
        <v>94</v>
      </c>
    </row>
    <row r="21" spans="3:3" x14ac:dyDescent="0.2">
      <c r="C21" s="490" t="s">
        <v>107</v>
      </c>
    </row>
    <row r="23" spans="3:3" x14ac:dyDescent="0.2">
      <c r="C23" s="487" t="s">
        <v>92</v>
      </c>
    </row>
    <row r="25" spans="3:3" x14ac:dyDescent="0.2">
      <c r="C25" s="487" t="s">
        <v>207</v>
      </c>
    </row>
    <row r="26" spans="3:3" x14ac:dyDescent="0.2">
      <c r="C26" s="487" t="s">
        <v>208</v>
      </c>
    </row>
    <row r="27" spans="3:3" x14ac:dyDescent="0.2">
      <c r="C27" s="487" t="s">
        <v>223</v>
      </c>
    </row>
    <row r="29" spans="3:3" x14ac:dyDescent="0.2">
      <c r="C29" s="490" t="s">
        <v>209</v>
      </c>
    </row>
    <row r="31" spans="3:3" x14ac:dyDescent="0.2">
      <c r="C31" s="491" t="s">
        <v>311</v>
      </c>
    </row>
    <row r="33" spans="3:3" x14ac:dyDescent="0.2">
      <c r="C33" s="490" t="s">
        <v>86</v>
      </c>
    </row>
    <row r="35" spans="3:3" x14ac:dyDescent="0.2">
      <c r="C35" s="487" t="s">
        <v>108</v>
      </c>
    </row>
    <row r="36" spans="3:3" x14ac:dyDescent="0.2">
      <c r="C36" s="487" t="s">
        <v>109</v>
      </c>
    </row>
    <row r="37" spans="3:3" x14ac:dyDescent="0.2">
      <c r="C37" s="487" t="s">
        <v>127</v>
      </c>
    </row>
    <row r="39" spans="3:3" x14ac:dyDescent="0.2">
      <c r="C39" s="490" t="s">
        <v>87</v>
      </c>
    </row>
    <row r="40" spans="3:3" x14ac:dyDescent="0.2">
      <c r="C40" s="490"/>
    </row>
    <row r="41" spans="3:3" x14ac:dyDescent="0.2">
      <c r="C41" s="487" t="s">
        <v>91</v>
      </c>
    </row>
    <row r="42" spans="3:3" x14ac:dyDescent="0.2">
      <c r="C42" s="491" t="s">
        <v>279</v>
      </c>
    </row>
    <row r="43" spans="3:3" x14ac:dyDescent="0.2">
      <c r="C43" s="491" t="s">
        <v>280</v>
      </c>
    </row>
    <row r="45" spans="3:3" x14ac:dyDescent="0.2">
      <c r="C45" s="490" t="s">
        <v>122</v>
      </c>
    </row>
    <row r="47" spans="3:3" x14ac:dyDescent="0.2">
      <c r="C47" s="487" t="s">
        <v>110</v>
      </c>
    </row>
    <row r="49" spans="3:3" x14ac:dyDescent="0.2">
      <c r="C49" s="490" t="s">
        <v>152</v>
      </c>
    </row>
    <row r="51" spans="3:3" x14ac:dyDescent="0.2">
      <c r="C51" s="487" t="s">
        <v>128</v>
      </c>
    </row>
    <row r="53" spans="3:3" x14ac:dyDescent="0.2">
      <c r="C53" s="490" t="s">
        <v>151</v>
      </c>
    </row>
    <row r="55" spans="3:3" x14ac:dyDescent="0.2">
      <c r="C55" s="487" t="s">
        <v>174</v>
      </c>
    </row>
    <row r="56" spans="3:3" x14ac:dyDescent="0.2">
      <c r="C56" s="487" t="s">
        <v>224</v>
      </c>
    </row>
    <row r="58" spans="3:3" x14ac:dyDescent="0.2">
      <c r="C58" s="490" t="s">
        <v>225</v>
      </c>
    </row>
    <row r="60" spans="3:3" x14ac:dyDescent="0.2">
      <c r="C60" s="491" t="s">
        <v>323</v>
      </c>
    </row>
    <row r="61" spans="3:3" x14ac:dyDescent="0.2">
      <c r="C61" s="487" t="s">
        <v>95</v>
      </c>
    </row>
    <row r="62" spans="3:3" x14ac:dyDescent="0.2">
      <c r="C62" s="487" t="s">
        <v>153</v>
      </c>
    </row>
    <row r="63" spans="3:3" x14ac:dyDescent="0.2">
      <c r="C63" s="487" t="s">
        <v>154</v>
      </c>
    </row>
    <row r="65" spans="3:3" x14ac:dyDescent="0.2">
      <c r="C65" s="490" t="s">
        <v>88</v>
      </c>
    </row>
    <row r="66" spans="3:3" x14ac:dyDescent="0.2">
      <c r="C66" s="490"/>
    </row>
    <row r="67" spans="3:3" x14ac:dyDescent="0.2">
      <c r="C67" s="491" t="s">
        <v>324</v>
      </c>
    </row>
    <row r="68" spans="3:3" x14ac:dyDescent="0.2">
      <c r="C68" s="491" t="s">
        <v>325</v>
      </c>
    </row>
    <row r="70" spans="3:3" x14ac:dyDescent="0.2">
      <c r="C70" s="490" t="s">
        <v>93</v>
      </c>
    </row>
    <row r="72" spans="3:3" x14ac:dyDescent="0.2">
      <c r="C72" s="491" t="s">
        <v>315</v>
      </c>
    </row>
    <row r="73" spans="3:3" x14ac:dyDescent="0.2">
      <c r="C73" s="491" t="s">
        <v>319</v>
      </c>
    </row>
    <row r="74" spans="3:3" x14ac:dyDescent="0.2">
      <c r="C74" s="491" t="s">
        <v>276</v>
      </c>
    </row>
    <row r="75" spans="3:3" x14ac:dyDescent="0.2">
      <c r="C75" s="487" t="s">
        <v>226</v>
      </c>
    </row>
    <row r="76" spans="3:3" x14ac:dyDescent="0.2">
      <c r="C76" s="487" t="s">
        <v>96</v>
      </c>
    </row>
    <row r="78" spans="3:3" x14ac:dyDescent="0.2">
      <c r="C78" s="490" t="s">
        <v>89</v>
      </c>
    </row>
    <row r="79" spans="3:3" x14ac:dyDescent="0.2">
      <c r="C79" s="490"/>
    </row>
    <row r="80" spans="3:3" x14ac:dyDescent="0.2">
      <c r="C80" s="487" t="s">
        <v>90</v>
      </c>
    </row>
    <row r="81" spans="3:5" x14ac:dyDescent="0.2">
      <c r="C81" s="491" t="s">
        <v>318</v>
      </c>
      <c r="E81" s="684" t="s">
        <v>317</v>
      </c>
    </row>
  </sheetData>
  <sheetProtection algorithmName="SHA-512" hashValue="49v8SHWpZid2ituaVHo2y1DgWqrpQ//YAu3HAtg3K6N/TXFL3WnC1rUOEs9b02lMRLrh5X1l+nyFvDtK7a1/iQ==" saltValue="GrvNjxk3BTC1RL7mGsUi9Q==" spinCount="100000" sheet="1" objects="1" scenarios="1"/>
  <phoneticPr fontId="0" type="noConversion"/>
  <hyperlinks>
    <hyperlink ref="E81" r:id="rId1"/>
  </hyperlinks>
  <pageMargins left="0.74803149606299213" right="0.74803149606299213" top="0.98425196850393704" bottom="0.98425196850393704" header="0.51181102362204722" footer="0.51181102362204722"/>
  <pageSetup paperSize="9" scale="61" orientation="portrait" r:id="rId2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4"/>
  <sheetViews>
    <sheetView zoomScale="83" zoomScaleNormal="83" workbookViewId="0">
      <selection activeCell="B2" sqref="B2"/>
    </sheetView>
  </sheetViews>
  <sheetFormatPr defaultColWidth="9.140625" defaultRowHeight="15" x14ac:dyDescent="0.25"/>
  <cols>
    <col min="1" max="1" width="3.7109375" style="65" customWidth="1"/>
    <col min="2" max="3" width="2.7109375" style="75" customWidth="1"/>
    <col min="4" max="4" width="4.28515625" style="143" customWidth="1"/>
    <col min="5" max="5" width="8.7109375" style="144" customWidth="1"/>
    <col min="6" max="6" width="30.85546875" style="143" customWidth="1"/>
    <col min="7" max="9" width="15.85546875" style="145" customWidth="1"/>
    <col min="10" max="11" width="2.7109375" style="75" customWidth="1"/>
    <col min="12" max="12" width="1.7109375" style="65" customWidth="1"/>
    <col min="13" max="14" width="2.7109375" style="65" customWidth="1"/>
    <col min="15" max="15" width="4.28515625" style="65" customWidth="1"/>
    <col min="16" max="16" width="8.7109375" style="65" customWidth="1"/>
    <col min="17" max="17" width="30.85546875" style="65" customWidth="1"/>
    <col min="18" max="20" width="15.85546875" style="65" customWidth="1"/>
    <col min="21" max="22" width="2.7109375" style="65" customWidth="1"/>
    <col min="23" max="37" width="9.140625" style="65"/>
    <col min="38" max="16384" width="9.140625" style="75"/>
  </cols>
  <sheetData>
    <row r="1" spans="1:37" s="65" customFormat="1" x14ac:dyDescent="0.25">
      <c r="D1" s="66"/>
      <c r="E1" s="67"/>
      <c r="F1" s="66"/>
      <c r="G1" s="68"/>
      <c r="H1" s="68"/>
      <c r="I1" s="68"/>
    </row>
    <row r="2" spans="1:37" x14ac:dyDescent="0.25">
      <c r="B2" s="69"/>
      <c r="C2" s="70"/>
      <c r="D2" s="71"/>
      <c r="E2" s="72"/>
      <c r="F2" s="71"/>
      <c r="G2" s="73"/>
      <c r="H2" s="73"/>
      <c r="I2" s="73"/>
      <c r="J2" s="70"/>
      <c r="K2" s="74"/>
      <c r="M2" s="69"/>
      <c r="N2" s="70"/>
      <c r="O2" s="71"/>
      <c r="P2" s="72"/>
      <c r="Q2" s="71"/>
      <c r="R2" s="73"/>
      <c r="S2" s="73"/>
      <c r="T2" s="73"/>
      <c r="U2" s="70"/>
      <c r="V2" s="74"/>
    </row>
    <row r="3" spans="1:37" x14ac:dyDescent="0.25">
      <c r="B3" s="76"/>
      <c r="C3" s="77"/>
      <c r="D3" s="78"/>
      <c r="E3" s="79"/>
      <c r="F3" s="78"/>
      <c r="G3" s="80"/>
      <c r="H3" s="80"/>
      <c r="I3" s="80"/>
      <c r="J3" s="77"/>
      <c r="K3" s="81"/>
      <c r="M3" s="76"/>
      <c r="N3" s="77"/>
      <c r="O3" s="78"/>
      <c r="P3" s="79"/>
      <c r="Q3" s="78"/>
      <c r="R3" s="80"/>
      <c r="S3" s="80"/>
      <c r="T3" s="80"/>
      <c r="U3" s="77"/>
      <c r="V3" s="81"/>
    </row>
    <row r="4" spans="1:37" s="89" customFormat="1" ht="18.75" x14ac:dyDescent="0.3">
      <c r="A4" s="82"/>
      <c r="B4" s="83"/>
      <c r="C4" s="87" t="str">
        <f>"BEREKENING BESTUURS GGL SCHOOLJAAR "&amp;tab!D3</f>
        <v>BEREKENING BESTUURS GGL SCHOOLJAAR 2015/16</v>
      </c>
      <c r="D4" s="85"/>
      <c r="E4" s="84"/>
      <c r="F4" s="85"/>
      <c r="G4" s="86"/>
      <c r="H4" s="86"/>
      <c r="I4" s="86"/>
      <c r="J4" s="87"/>
      <c r="K4" s="88"/>
      <c r="L4" s="82"/>
      <c r="M4" s="83"/>
      <c r="N4" s="87" t="str">
        <f>"BEREKENING BESTUURS GGL SCHOOLJAAR "&amp;tab!E3</f>
        <v>BEREKENING BESTUURS GGL SCHOOLJAAR 2016/17</v>
      </c>
      <c r="O4" s="85"/>
      <c r="P4" s="84"/>
      <c r="Q4" s="85"/>
      <c r="R4" s="86"/>
      <c r="S4" s="86"/>
      <c r="T4" s="86"/>
      <c r="U4" s="87"/>
      <c r="V4" s="88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s="97" customFormat="1" ht="15.75" x14ac:dyDescent="0.25">
      <c r="A5" s="90"/>
      <c r="B5" s="91"/>
      <c r="C5" s="92" t="str">
        <f>"teldatum 1 oktober "&amp;tab!C2</f>
        <v>teldatum 1 oktober 2014</v>
      </c>
      <c r="D5" s="93"/>
      <c r="E5" s="94"/>
      <c r="F5" s="93"/>
      <c r="G5" s="95"/>
      <c r="H5" s="95"/>
      <c r="I5" s="95"/>
      <c r="J5" s="92"/>
      <c r="K5" s="96"/>
      <c r="L5" s="90"/>
      <c r="M5" s="91"/>
      <c r="N5" s="92" t="str">
        <f>"teldatum 1 oktober "&amp;tab!D2</f>
        <v>teldatum 1 oktober 2015</v>
      </c>
      <c r="O5" s="93"/>
      <c r="P5" s="94"/>
      <c r="Q5" s="93"/>
      <c r="R5" s="95"/>
      <c r="S5" s="95"/>
      <c r="T5" s="95"/>
      <c r="U5" s="92"/>
      <c r="V5" s="96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</row>
    <row r="6" spans="1:37" x14ac:dyDescent="0.25">
      <c r="B6" s="76"/>
      <c r="C6" s="77"/>
      <c r="D6" s="78"/>
      <c r="E6" s="79"/>
      <c r="F6" s="78"/>
      <c r="G6" s="80"/>
      <c r="H6" s="80"/>
      <c r="I6" s="80"/>
      <c r="J6" s="77"/>
      <c r="K6" s="81"/>
      <c r="M6" s="76"/>
      <c r="N6" s="77"/>
      <c r="O6" s="78"/>
      <c r="P6" s="79"/>
      <c r="Q6" s="78"/>
      <c r="R6" s="80"/>
      <c r="S6" s="80"/>
      <c r="T6" s="80"/>
      <c r="U6" s="77"/>
      <c r="V6" s="81"/>
    </row>
    <row r="7" spans="1:37" s="105" customFormat="1" ht="12.75" x14ac:dyDescent="0.2">
      <c r="A7" s="98"/>
      <c r="B7" s="99"/>
      <c r="C7" s="100"/>
      <c r="D7" s="101"/>
      <c r="E7" s="102"/>
      <c r="F7" s="101"/>
      <c r="G7" s="103"/>
      <c r="H7" s="103"/>
      <c r="I7" s="103"/>
      <c r="J7" s="100"/>
      <c r="K7" s="104"/>
      <c r="L7" s="98"/>
      <c r="M7" s="99"/>
      <c r="N7" s="100"/>
      <c r="O7" s="101"/>
      <c r="P7" s="102"/>
      <c r="Q7" s="101"/>
      <c r="R7" s="103"/>
      <c r="S7" s="103"/>
      <c r="T7" s="103"/>
      <c r="U7" s="100"/>
      <c r="V7" s="104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1:37" s="112" customFormat="1" ht="12.75" x14ac:dyDescent="0.2">
      <c r="A8" s="106"/>
      <c r="B8" s="107"/>
      <c r="C8" s="108"/>
      <c r="D8" s="109"/>
      <c r="E8" s="561" t="s">
        <v>230</v>
      </c>
      <c r="F8" s="552" t="s">
        <v>231</v>
      </c>
      <c r="G8" s="582" t="s">
        <v>232</v>
      </c>
      <c r="H8" s="582" t="s">
        <v>232</v>
      </c>
      <c r="I8" s="582" t="s">
        <v>233</v>
      </c>
      <c r="J8" s="561"/>
      <c r="K8" s="583"/>
      <c r="L8" s="584"/>
      <c r="M8" s="585"/>
      <c r="N8" s="586"/>
      <c r="O8" s="587"/>
      <c r="P8" s="561" t="s">
        <v>230</v>
      </c>
      <c r="Q8" s="552" t="s">
        <v>231</v>
      </c>
      <c r="R8" s="582" t="s">
        <v>232</v>
      </c>
      <c r="S8" s="582" t="s">
        <v>232</v>
      </c>
      <c r="T8" s="582" t="s">
        <v>233</v>
      </c>
      <c r="U8" s="110"/>
      <c r="V8" s="111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spans="1:37" s="112" customFormat="1" ht="12.75" x14ac:dyDescent="0.2">
      <c r="A9" s="106"/>
      <c r="B9" s="107"/>
      <c r="C9" s="108"/>
      <c r="D9" s="109"/>
      <c r="E9" s="110"/>
      <c r="F9" s="552"/>
      <c r="G9" s="582" t="s">
        <v>202</v>
      </c>
      <c r="H9" s="582" t="s">
        <v>234</v>
      </c>
      <c r="I9" s="582"/>
      <c r="J9" s="561"/>
      <c r="K9" s="583"/>
      <c r="L9" s="584"/>
      <c r="M9" s="585"/>
      <c r="N9" s="586"/>
      <c r="O9" s="587"/>
      <c r="P9" s="561"/>
      <c r="Q9" s="552"/>
      <c r="R9" s="582" t="s">
        <v>202</v>
      </c>
      <c r="S9" s="582" t="s">
        <v>234</v>
      </c>
      <c r="T9" s="582"/>
      <c r="U9" s="110"/>
      <c r="V9" s="111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spans="1:37" s="112" customFormat="1" ht="12.75" x14ac:dyDescent="0.2">
      <c r="A10" s="106"/>
      <c r="B10" s="107"/>
      <c r="C10" s="108"/>
      <c r="D10" s="109"/>
      <c r="E10" s="110"/>
      <c r="F10" s="552"/>
      <c r="G10" s="582"/>
      <c r="H10" s="582"/>
      <c r="I10" s="582"/>
      <c r="J10" s="561"/>
      <c r="K10" s="583"/>
      <c r="L10" s="584"/>
      <c r="M10" s="585"/>
      <c r="N10" s="586"/>
      <c r="O10" s="587"/>
      <c r="P10" s="561"/>
      <c r="Q10" s="552"/>
      <c r="R10" s="582"/>
      <c r="S10" s="582"/>
      <c r="T10" s="582"/>
      <c r="U10" s="110"/>
      <c r="V10" s="111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</row>
    <row r="11" spans="1:37" s="121" customFormat="1" ht="12.75" x14ac:dyDescent="0.2">
      <c r="A11" s="113"/>
      <c r="B11" s="114"/>
      <c r="C11" s="115"/>
      <c r="D11" s="588"/>
      <c r="E11" s="116"/>
      <c r="F11" s="117"/>
      <c r="G11" s="118"/>
      <c r="H11" s="118"/>
      <c r="I11" s="119"/>
      <c r="J11" s="116"/>
      <c r="K11" s="120"/>
      <c r="L11" s="113"/>
      <c r="M11" s="114"/>
      <c r="N11" s="115"/>
      <c r="O11" s="588"/>
      <c r="P11" s="116"/>
      <c r="Q11" s="117"/>
      <c r="R11" s="118"/>
      <c r="S11" s="118"/>
      <c r="T11" s="119"/>
      <c r="U11" s="116"/>
      <c r="V11" s="120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</row>
    <row r="12" spans="1:37" s="105" customFormat="1" ht="12.75" x14ac:dyDescent="0.2">
      <c r="A12" s="98"/>
      <c r="B12" s="99"/>
      <c r="C12" s="122"/>
      <c r="D12" s="123"/>
      <c r="E12" s="124"/>
      <c r="F12" s="125"/>
      <c r="G12" s="580">
        <f>SUM(G14:G63)</f>
        <v>0</v>
      </c>
      <c r="H12" s="580">
        <f>SUM(H14:H63)</f>
        <v>0</v>
      </c>
      <c r="I12" s="581" t="e">
        <f>ROUND(G12/H12,2)</f>
        <v>#DIV/0!</v>
      </c>
      <c r="J12" s="126"/>
      <c r="K12" s="104"/>
      <c r="L12" s="98"/>
      <c r="M12" s="99"/>
      <c r="N12" s="122"/>
      <c r="O12" s="123"/>
      <c r="P12" s="124"/>
      <c r="Q12" s="125"/>
      <c r="R12" s="580">
        <f>SUM(R14:R63)</f>
        <v>0</v>
      </c>
      <c r="S12" s="580">
        <f>SUM(S14:S63)</f>
        <v>0</v>
      </c>
      <c r="T12" s="581" t="e">
        <f>ROUND(R12/S12,2)</f>
        <v>#DIV/0!</v>
      </c>
      <c r="U12" s="126"/>
      <c r="V12" s="104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105" customFormat="1" ht="12.75" x14ac:dyDescent="0.2">
      <c r="A13" s="98"/>
      <c r="B13" s="99"/>
      <c r="C13" s="122"/>
      <c r="D13" s="123"/>
      <c r="E13" s="124"/>
      <c r="F13" s="125"/>
      <c r="G13" s="125"/>
      <c r="H13" s="125"/>
      <c r="I13" s="125"/>
      <c r="J13" s="126"/>
      <c r="K13" s="104"/>
      <c r="L13" s="98"/>
      <c r="M13" s="99"/>
      <c r="N13" s="122"/>
      <c r="O13" s="123"/>
      <c r="P13" s="124"/>
      <c r="Q13" s="125"/>
      <c r="R13" s="125"/>
      <c r="S13" s="125"/>
      <c r="T13" s="125"/>
      <c r="U13" s="126"/>
      <c r="V13" s="104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</row>
    <row r="14" spans="1:37" s="105" customFormat="1" ht="12.75" x14ac:dyDescent="0.2">
      <c r="A14" s="98"/>
      <c r="B14" s="99"/>
      <c r="C14" s="127"/>
      <c r="D14" s="133">
        <v>1</v>
      </c>
      <c r="E14" s="128"/>
      <c r="F14" s="129"/>
      <c r="G14" s="130"/>
      <c r="H14" s="130"/>
      <c r="I14" s="589" t="str">
        <f t="shared" ref="I14:I63" si="0">IF(G14=0,"",G14/H14)</f>
        <v/>
      </c>
      <c r="J14" s="131"/>
      <c r="K14" s="104"/>
      <c r="L14" s="98"/>
      <c r="M14" s="99"/>
      <c r="N14" s="127"/>
      <c r="O14" s="133">
        <v>1</v>
      </c>
      <c r="P14" s="128"/>
      <c r="Q14" s="129"/>
      <c r="R14" s="130"/>
      <c r="S14" s="130"/>
      <c r="T14" s="589" t="str">
        <f t="shared" ref="T14:T63" si="1">IF(R14=0,"",R14/S14)</f>
        <v/>
      </c>
      <c r="U14" s="131"/>
      <c r="V14" s="104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</row>
    <row r="15" spans="1:37" s="105" customFormat="1" ht="12.75" x14ac:dyDescent="0.2">
      <c r="A15" s="98"/>
      <c r="B15" s="99"/>
      <c r="C15" s="127"/>
      <c r="D15" s="133">
        <v>2</v>
      </c>
      <c r="E15" s="128"/>
      <c r="F15" s="129"/>
      <c r="G15" s="130"/>
      <c r="H15" s="130"/>
      <c r="I15" s="589" t="str">
        <f t="shared" si="0"/>
        <v/>
      </c>
      <c r="J15" s="131"/>
      <c r="K15" s="104"/>
      <c r="L15" s="98"/>
      <c r="M15" s="99"/>
      <c r="N15" s="127"/>
      <c r="O15" s="133">
        <v>2</v>
      </c>
      <c r="P15" s="128"/>
      <c r="Q15" s="129"/>
      <c r="R15" s="130"/>
      <c r="S15" s="130"/>
      <c r="T15" s="589" t="str">
        <f t="shared" si="1"/>
        <v/>
      </c>
      <c r="U15" s="131"/>
      <c r="V15" s="104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</row>
    <row r="16" spans="1:37" s="105" customFormat="1" ht="12.75" x14ac:dyDescent="0.2">
      <c r="A16" s="98"/>
      <c r="B16" s="99"/>
      <c r="C16" s="127"/>
      <c r="D16" s="133">
        <v>3</v>
      </c>
      <c r="E16" s="128"/>
      <c r="F16" s="129"/>
      <c r="G16" s="130"/>
      <c r="H16" s="130"/>
      <c r="I16" s="589" t="str">
        <f t="shared" si="0"/>
        <v/>
      </c>
      <c r="J16" s="131"/>
      <c r="K16" s="104"/>
      <c r="L16" s="98"/>
      <c r="M16" s="99"/>
      <c r="N16" s="127"/>
      <c r="O16" s="133">
        <v>3</v>
      </c>
      <c r="P16" s="128"/>
      <c r="Q16" s="129"/>
      <c r="R16" s="130"/>
      <c r="S16" s="130"/>
      <c r="T16" s="589" t="str">
        <f t="shared" si="1"/>
        <v/>
      </c>
      <c r="U16" s="131"/>
      <c r="V16" s="104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</row>
    <row r="17" spans="1:37" s="105" customFormat="1" ht="12.75" x14ac:dyDescent="0.2">
      <c r="A17" s="98"/>
      <c r="B17" s="99"/>
      <c r="C17" s="127"/>
      <c r="D17" s="133">
        <v>4</v>
      </c>
      <c r="E17" s="128"/>
      <c r="F17" s="129"/>
      <c r="G17" s="130"/>
      <c r="H17" s="130"/>
      <c r="I17" s="589" t="str">
        <f t="shared" si="0"/>
        <v/>
      </c>
      <c r="J17" s="131"/>
      <c r="K17" s="104"/>
      <c r="L17" s="98"/>
      <c r="M17" s="99"/>
      <c r="N17" s="127"/>
      <c r="O17" s="133">
        <v>4</v>
      </c>
      <c r="P17" s="128"/>
      <c r="Q17" s="129"/>
      <c r="R17" s="130"/>
      <c r="S17" s="130"/>
      <c r="T17" s="589" t="str">
        <f t="shared" si="1"/>
        <v/>
      </c>
      <c r="U17" s="131"/>
      <c r="V17" s="104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1:37" s="105" customFormat="1" ht="12.75" x14ac:dyDescent="0.2">
      <c r="A18" s="98"/>
      <c r="B18" s="99"/>
      <c r="C18" s="127"/>
      <c r="D18" s="133">
        <v>5</v>
      </c>
      <c r="E18" s="128"/>
      <c r="F18" s="129"/>
      <c r="G18" s="130"/>
      <c r="H18" s="130"/>
      <c r="I18" s="589" t="str">
        <f t="shared" si="0"/>
        <v/>
      </c>
      <c r="J18" s="131"/>
      <c r="K18" s="104"/>
      <c r="L18" s="98"/>
      <c r="M18" s="99"/>
      <c r="N18" s="127"/>
      <c r="O18" s="133">
        <v>5</v>
      </c>
      <c r="P18" s="128"/>
      <c r="Q18" s="129"/>
      <c r="R18" s="130"/>
      <c r="S18" s="130"/>
      <c r="T18" s="589" t="str">
        <f t="shared" si="1"/>
        <v/>
      </c>
      <c r="U18" s="131"/>
      <c r="V18" s="104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</row>
    <row r="19" spans="1:37" s="105" customFormat="1" ht="12.75" x14ac:dyDescent="0.2">
      <c r="A19" s="98"/>
      <c r="B19" s="99"/>
      <c r="C19" s="127"/>
      <c r="D19" s="133">
        <v>6</v>
      </c>
      <c r="E19" s="128"/>
      <c r="F19" s="129"/>
      <c r="G19" s="130"/>
      <c r="H19" s="130"/>
      <c r="I19" s="589" t="str">
        <f t="shared" si="0"/>
        <v/>
      </c>
      <c r="J19" s="131"/>
      <c r="K19" s="104"/>
      <c r="L19" s="98"/>
      <c r="M19" s="99"/>
      <c r="N19" s="127"/>
      <c r="O19" s="133">
        <v>6</v>
      </c>
      <c r="P19" s="128"/>
      <c r="Q19" s="129"/>
      <c r="R19" s="130"/>
      <c r="S19" s="130"/>
      <c r="T19" s="589" t="str">
        <f t="shared" si="1"/>
        <v/>
      </c>
      <c r="U19" s="131"/>
      <c r="V19" s="104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</row>
    <row r="20" spans="1:37" s="105" customFormat="1" ht="12.75" x14ac:dyDescent="0.2">
      <c r="A20" s="98"/>
      <c r="B20" s="99"/>
      <c r="C20" s="127"/>
      <c r="D20" s="133">
        <v>7</v>
      </c>
      <c r="E20" s="128"/>
      <c r="F20" s="129"/>
      <c r="G20" s="130"/>
      <c r="H20" s="130"/>
      <c r="I20" s="589" t="str">
        <f t="shared" si="0"/>
        <v/>
      </c>
      <c r="J20" s="131"/>
      <c r="K20" s="104"/>
      <c r="L20" s="98"/>
      <c r="M20" s="99"/>
      <c r="N20" s="127"/>
      <c r="O20" s="133">
        <v>7</v>
      </c>
      <c r="P20" s="128"/>
      <c r="Q20" s="129"/>
      <c r="R20" s="130"/>
      <c r="S20" s="130"/>
      <c r="T20" s="589" t="str">
        <f t="shared" si="1"/>
        <v/>
      </c>
      <c r="U20" s="131"/>
      <c r="V20" s="104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</row>
    <row r="21" spans="1:37" s="105" customFormat="1" ht="12.75" x14ac:dyDescent="0.2">
      <c r="A21" s="98"/>
      <c r="B21" s="99"/>
      <c r="C21" s="127"/>
      <c r="D21" s="133">
        <v>8</v>
      </c>
      <c r="E21" s="128"/>
      <c r="F21" s="129"/>
      <c r="G21" s="130"/>
      <c r="H21" s="130"/>
      <c r="I21" s="589" t="str">
        <f t="shared" si="0"/>
        <v/>
      </c>
      <c r="J21" s="131"/>
      <c r="K21" s="104"/>
      <c r="L21" s="98"/>
      <c r="M21" s="99"/>
      <c r="N21" s="127"/>
      <c r="O21" s="133">
        <v>8</v>
      </c>
      <c r="P21" s="128"/>
      <c r="Q21" s="129"/>
      <c r="R21" s="130"/>
      <c r="S21" s="130"/>
      <c r="T21" s="589" t="str">
        <f t="shared" si="1"/>
        <v/>
      </c>
      <c r="U21" s="131"/>
      <c r="V21" s="104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1:37" s="105" customFormat="1" ht="12.75" x14ac:dyDescent="0.2">
      <c r="A22" s="98"/>
      <c r="B22" s="99"/>
      <c r="C22" s="127"/>
      <c r="D22" s="133">
        <v>9</v>
      </c>
      <c r="E22" s="128"/>
      <c r="F22" s="129"/>
      <c r="G22" s="130"/>
      <c r="H22" s="130"/>
      <c r="I22" s="589" t="str">
        <f t="shared" si="0"/>
        <v/>
      </c>
      <c r="J22" s="131"/>
      <c r="K22" s="104"/>
      <c r="L22" s="98"/>
      <c r="M22" s="99"/>
      <c r="N22" s="127"/>
      <c r="O22" s="133">
        <v>9</v>
      </c>
      <c r="P22" s="128"/>
      <c r="Q22" s="129"/>
      <c r="R22" s="130"/>
      <c r="S22" s="130"/>
      <c r="T22" s="589" t="str">
        <f t="shared" si="1"/>
        <v/>
      </c>
      <c r="U22" s="131"/>
      <c r="V22" s="104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</row>
    <row r="23" spans="1:37" s="105" customFormat="1" ht="12.75" x14ac:dyDescent="0.2">
      <c r="A23" s="98"/>
      <c r="B23" s="99"/>
      <c r="C23" s="127"/>
      <c r="D23" s="133">
        <v>10</v>
      </c>
      <c r="E23" s="128"/>
      <c r="F23" s="129"/>
      <c r="G23" s="130"/>
      <c r="H23" s="130"/>
      <c r="I23" s="589" t="str">
        <f t="shared" si="0"/>
        <v/>
      </c>
      <c r="J23" s="131"/>
      <c r="K23" s="104"/>
      <c r="L23" s="98"/>
      <c r="M23" s="99"/>
      <c r="N23" s="127"/>
      <c r="O23" s="133">
        <v>10</v>
      </c>
      <c r="P23" s="128"/>
      <c r="Q23" s="129"/>
      <c r="R23" s="130"/>
      <c r="S23" s="130"/>
      <c r="T23" s="589" t="str">
        <f t="shared" si="1"/>
        <v/>
      </c>
      <c r="U23" s="131"/>
      <c r="V23" s="104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</row>
    <row r="24" spans="1:37" s="105" customFormat="1" ht="12.75" x14ac:dyDescent="0.2">
      <c r="A24" s="98"/>
      <c r="B24" s="99"/>
      <c r="C24" s="127"/>
      <c r="D24" s="133">
        <v>11</v>
      </c>
      <c r="E24" s="128"/>
      <c r="F24" s="129"/>
      <c r="G24" s="130"/>
      <c r="H24" s="130"/>
      <c r="I24" s="589" t="str">
        <f t="shared" si="0"/>
        <v/>
      </c>
      <c r="J24" s="131"/>
      <c r="K24" s="104"/>
      <c r="L24" s="98"/>
      <c r="M24" s="99"/>
      <c r="N24" s="127"/>
      <c r="O24" s="133">
        <v>11</v>
      </c>
      <c r="P24" s="128"/>
      <c r="Q24" s="129"/>
      <c r="R24" s="130"/>
      <c r="S24" s="130"/>
      <c r="T24" s="589" t="str">
        <f t="shared" si="1"/>
        <v/>
      </c>
      <c r="U24" s="131"/>
      <c r="V24" s="104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</row>
    <row r="25" spans="1:37" s="105" customFormat="1" ht="12.75" x14ac:dyDescent="0.2">
      <c r="A25" s="98"/>
      <c r="B25" s="99"/>
      <c r="C25" s="127"/>
      <c r="D25" s="133">
        <v>12</v>
      </c>
      <c r="E25" s="128"/>
      <c r="F25" s="129"/>
      <c r="G25" s="130"/>
      <c r="H25" s="130"/>
      <c r="I25" s="589" t="str">
        <f t="shared" si="0"/>
        <v/>
      </c>
      <c r="J25" s="131"/>
      <c r="K25" s="104"/>
      <c r="L25" s="98"/>
      <c r="M25" s="99"/>
      <c r="N25" s="127"/>
      <c r="O25" s="133">
        <v>12</v>
      </c>
      <c r="P25" s="128"/>
      <c r="Q25" s="129"/>
      <c r="R25" s="130"/>
      <c r="S25" s="130"/>
      <c r="T25" s="589" t="str">
        <f t="shared" si="1"/>
        <v/>
      </c>
      <c r="U25" s="131"/>
      <c r="V25" s="104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</row>
    <row r="26" spans="1:37" s="105" customFormat="1" ht="12.75" x14ac:dyDescent="0.2">
      <c r="A26" s="98"/>
      <c r="B26" s="99"/>
      <c r="C26" s="127"/>
      <c r="D26" s="133">
        <v>13</v>
      </c>
      <c r="E26" s="128"/>
      <c r="F26" s="129"/>
      <c r="G26" s="130"/>
      <c r="H26" s="130"/>
      <c r="I26" s="589" t="str">
        <f t="shared" si="0"/>
        <v/>
      </c>
      <c r="J26" s="131"/>
      <c r="K26" s="104"/>
      <c r="L26" s="98"/>
      <c r="M26" s="99"/>
      <c r="N26" s="127"/>
      <c r="O26" s="133">
        <v>13</v>
      </c>
      <c r="P26" s="128"/>
      <c r="Q26" s="129"/>
      <c r="R26" s="130"/>
      <c r="S26" s="130"/>
      <c r="T26" s="589" t="str">
        <f t="shared" si="1"/>
        <v/>
      </c>
      <c r="U26" s="131"/>
      <c r="V26" s="104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</row>
    <row r="27" spans="1:37" s="105" customFormat="1" ht="12.75" x14ac:dyDescent="0.2">
      <c r="A27" s="98"/>
      <c r="B27" s="99"/>
      <c r="C27" s="127"/>
      <c r="D27" s="133">
        <v>14</v>
      </c>
      <c r="E27" s="128"/>
      <c r="F27" s="129"/>
      <c r="G27" s="130"/>
      <c r="H27" s="130"/>
      <c r="I27" s="589" t="str">
        <f t="shared" si="0"/>
        <v/>
      </c>
      <c r="J27" s="131"/>
      <c r="K27" s="104"/>
      <c r="L27" s="98"/>
      <c r="M27" s="99"/>
      <c r="N27" s="127"/>
      <c r="O27" s="133">
        <v>14</v>
      </c>
      <c r="P27" s="128"/>
      <c r="Q27" s="129"/>
      <c r="R27" s="130"/>
      <c r="S27" s="130"/>
      <c r="T27" s="589" t="str">
        <f t="shared" si="1"/>
        <v/>
      </c>
      <c r="U27" s="131"/>
      <c r="V27" s="104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</row>
    <row r="28" spans="1:37" s="105" customFormat="1" ht="12.75" x14ac:dyDescent="0.2">
      <c r="A28" s="98"/>
      <c r="B28" s="99"/>
      <c r="C28" s="127"/>
      <c r="D28" s="133">
        <v>15</v>
      </c>
      <c r="E28" s="128"/>
      <c r="F28" s="129"/>
      <c r="G28" s="130"/>
      <c r="H28" s="130"/>
      <c r="I28" s="589" t="str">
        <f t="shared" si="0"/>
        <v/>
      </c>
      <c r="J28" s="131"/>
      <c r="K28" s="104"/>
      <c r="L28" s="98"/>
      <c r="M28" s="99"/>
      <c r="N28" s="127"/>
      <c r="O28" s="133">
        <v>15</v>
      </c>
      <c r="P28" s="128"/>
      <c r="Q28" s="129"/>
      <c r="R28" s="130"/>
      <c r="S28" s="130"/>
      <c r="T28" s="589" t="str">
        <f t="shared" si="1"/>
        <v/>
      </c>
      <c r="U28" s="131"/>
      <c r="V28" s="104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</row>
    <row r="29" spans="1:37" s="105" customFormat="1" ht="12.75" x14ac:dyDescent="0.2">
      <c r="A29" s="98"/>
      <c r="B29" s="99"/>
      <c r="C29" s="127"/>
      <c r="D29" s="133">
        <v>16</v>
      </c>
      <c r="E29" s="128"/>
      <c r="F29" s="129"/>
      <c r="G29" s="130"/>
      <c r="H29" s="130"/>
      <c r="I29" s="589" t="str">
        <f t="shared" si="0"/>
        <v/>
      </c>
      <c r="J29" s="131"/>
      <c r="K29" s="104"/>
      <c r="L29" s="98"/>
      <c r="M29" s="99"/>
      <c r="N29" s="127"/>
      <c r="O29" s="133">
        <v>16</v>
      </c>
      <c r="P29" s="128"/>
      <c r="Q29" s="129"/>
      <c r="R29" s="130"/>
      <c r="S29" s="130"/>
      <c r="T29" s="589" t="str">
        <f t="shared" si="1"/>
        <v/>
      </c>
      <c r="U29" s="131"/>
      <c r="V29" s="104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</row>
    <row r="30" spans="1:37" s="105" customFormat="1" ht="12.75" x14ac:dyDescent="0.2">
      <c r="A30" s="98"/>
      <c r="B30" s="99"/>
      <c r="C30" s="127"/>
      <c r="D30" s="133">
        <v>17</v>
      </c>
      <c r="E30" s="128"/>
      <c r="F30" s="129"/>
      <c r="G30" s="130"/>
      <c r="H30" s="130"/>
      <c r="I30" s="589" t="str">
        <f t="shared" si="0"/>
        <v/>
      </c>
      <c r="J30" s="131"/>
      <c r="K30" s="104"/>
      <c r="L30" s="98"/>
      <c r="M30" s="99"/>
      <c r="N30" s="127"/>
      <c r="O30" s="133">
        <v>17</v>
      </c>
      <c r="P30" s="128"/>
      <c r="Q30" s="129"/>
      <c r="R30" s="130"/>
      <c r="S30" s="130"/>
      <c r="T30" s="589" t="str">
        <f t="shared" si="1"/>
        <v/>
      </c>
      <c r="U30" s="131"/>
      <c r="V30" s="104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</row>
    <row r="31" spans="1:37" s="105" customFormat="1" ht="12.75" x14ac:dyDescent="0.2">
      <c r="A31" s="98"/>
      <c r="B31" s="99"/>
      <c r="C31" s="127"/>
      <c r="D31" s="133">
        <v>18</v>
      </c>
      <c r="E31" s="128"/>
      <c r="F31" s="129"/>
      <c r="G31" s="130"/>
      <c r="H31" s="130"/>
      <c r="I31" s="589" t="str">
        <f t="shared" si="0"/>
        <v/>
      </c>
      <c r="J31" s="131"/>
      <c r="K31" s="104"/>
      <c r="L31" s="98"/>
      <c r="M31" s="99"/>
      <c r="N31" s="127"/>
      <c r="O31" s="133">
        <v>18</v>
      </c>
      <c r="P31" s="128"/>
      <c r="Q31" s="129"/>
      <c r="R31" s="130"/>
      <c r="S31" s="130"/>
      <c r="T31" s="589" t="str">
        <f t="shared" si="1"/>
        <v/>
      </c>
      <c r="U31" s="131"/>
      <c r="V31" s="104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</row>
    <row r="32" spans="1:37" s="105" customFormat="1" ht="12.75" x14ac:dyDescent="0.2">
      <c r="A32" s="98"/>
      <c r="B32" s="99"/>
      <c r="C32" s="127"/>
      <c r="D32" s="133">
        <v>19</v>
      </c>
      <c r="E32" s="128"/>
      <c r="F32" s="129"/>
      <c r="G32" s="130"/>
      <c r="H32" s="130"/>
      <c r="I32" s="589" t="str">
        <f t="shared" si="0"/>
        <v/>
      </c>
      <c r="J32" s="131"/>
      <c r="K32" s="104"/>
      <c r="L32" s="98"/>
      <c r="M32" s="99"/>
      <c r="N32" s="127"/>
      <c r="O32" s="133">
        <v>19</v>
      </c>
      <c r="P32" s="128"/>
      <c r="Q32" s="129"/>
      <c r="R32" s="130"/>
      <c r="S32" s="130"/>
      <c r="T32" s="589" t="str">
        <f t="shared" si="1"/>
        <v/>
      </c>
      <c r="U32" s="131"/>
      <c r="V32" s="104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</row>
    <row r="33" spans="1:37" s="105" customFormat="1" ht="12.75" x14ac:dyDescent="0.2">
      <c r="A33" s="98"/>
      <c r="B33" s="99"/>
      <c r="C33" s="127"/>
      <c r="D33" s="133">
        <v>20</v>
      </c>
      <c r="E33" s="128"/>
      <c r="F33" s="129"/>
      <c r="G33" s="130"/>
      <c r="H33" s="130"/>
      <c r="I33" s="589" t="str">
        <f t="shared" si="0"/>
        <v/>
      </c>
      <c r="J33" s="131"/>
      <c r="K33" s="104"/>
      <c r="L33" s="98"/>
      <c r="M33" s="99"/>
      <c r="N33" s="127"/>
      <c r="O33" s="133">
        <v>20</v>
      </c>
      <c r="P33" s="128"/>
      <c r="Q33" s="129"/>
      <c r="R33" s="130"/>
      <c r="S33" s="130"/>
      <c r="T33" s="589" t="str">
        <f t="shared" si="1"/>
        <v/>
      </c>
      <c r="U33" s="131"/>
      <c r="V33" s="104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</row>
    <row r="34" spans="1:37" s="105" customFormat="1" ht="12.75" x14ac:dyDescent="0.2">
      <c r="A34" s="98"/>
      <c r="B34" s="99"/>
      <c r="C34" s="127"/>
      <c r="D34" s="133">
        <v>21</v>
      </c>
      <c r="E34" s="128"/>
      <c r="F34" s="129"/>
      <c r="G34" s="130"/>
      <c r="H34" s="130"/>
      <c r="I34" s="589" t="str">
        <f t="shared" si="0"/>
        <v/>
      </c>
      <c r="J34" s="131"/>
      <c r="K34" s="104"/>
      <c r="L34" s="98"/>
      <c r="M34" s="99"/>
      <c r="N34" s="127"/>
      <c r="O34" s="133">
        <v>21</v>
      </c>
      <c r="P34" s="128"/>
      <c r="Q34" s="129"/>
      <c r="R34" s="130"/>
      <c r="S34" s="130"/>
      <c r="T34" s="589" t="str">
        <f t="shared" si="1"/>
        <v/>
      </c>
      <c r="U34" s="131"/>
      <c r="V34" s="104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</row>
    <row r="35" spans="1:37" s="105" customFormat="1" ht="12.75" x14ac:dyDescent="0.2">
      <c r="A35" s="98"/>
      <c r="B35" s="99"/>
      <c r="C35" s="127"/>
      <c r="D35" s="133">
        <v>22</v>
      </c>
      <c r="E35" s="128"/>
      <c r="F35" s="129"/>
      <c r="G35" s="130"/>
      <c r="H35" s="130"/>
      <c r="I35" s="589" t="str">
        <f t="shared" si="0"/>
        <v/>
      </c>
      <c r="J35" s="131"/>
      <c r="K35" s="104"/>
      <c r="L35" s="98"/>
      <c r="M35" s="99"/>
      <c r="N35" s="127"/>
      <c r="O35" s="133">
        <v>22</v>
      </c>
      <c r="P35" s="128"/>
      <c r="Q35" s="129"/>
      <c r="R35" s="130"/>
      <c r="S35" s="130"/>
      <c r="T35" s="589" t="str">
        <f t="shared" si="1"/>
        <v/>
      </c>
      <c r="U35" s="131"/>
      <c r="V35" s="104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</row>
    <row r="36" spans="1:37" s="105" customFormat="1" ht="12.75" x14ac:dyDescent="0.2">
      <c r="A36" s="98"/>
      <c r="B36" s="99"/>
      <c r="C36" s="127"/>
      <c r="D36" s="133">
        <v>23</v>
      </c>
      <c r="E36" s="128"/>
      <c r="F36" s="129"/>
      <c r="G36" s="130"/>
      <c r="H36" s="130"/>
      <c r="I36" s="589" t="str">
        <f t="shared" si="0"/>
        <v/>
      </c>
      <c r="J36" s="131"/>
      <c r="K36" s="104"/>
      <c r="L36" s="98"/>
      <c r="M36" s="99"/>
      <c r="N36" s="127"/>
      <c r="O36" s="133">
        <v>23</v>
      </c>
      <c r="P36" s="128"/>
      <c r="Q36" s="129"/>
      <c r="R36" s="130"/>
      <c r="S36" s="130"/>
      <c r="T36" s="589" t="str">
        <f t="shared" si="1"/>
        <v/>
      </c>
      <c r="U36" s="131"/>
      <c r="V36" s="104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</row>
    <row r="37" spans="1:37" s="105" customFormat="1" ht="12.75" x14ac:dyDescent="0.2">
      <c r="A37" s="98"/>
      <c r="B37" s="99"/>
      <c r="C37" s="127"/>
      <c r="D37" s="133">
        <v>24</v>
      </c>
      <c r="E37" s="128"/>
      <c r="F37" s="129"/>
      <c r="G37" s="130"/>
      <c r="H37" s="130"/>
      <c r="I37" s="589" t="str">
        <f t="shared" si="0"/>
        <v/>
      </c>
      <c r="J37" s="131"/>
      <c r="K37" s="104"/>
      <c r="L37" s="98"/>
      <c r="M37" s="99"/>
      <c r="N37" s="127"/>
      <c r="O37" s="133">
        <v>24</v>
      </c>
      <c r="P37" s="128"/>
      <c r="Q37" s="129"/>
      <c r="R37" s="130"/>
      <c r="S37" s="130"/>
      <c r="T37" s="589" t="str">
        <f t="shared" si="1"/>
        <v/>
      </c>
      <c r="U37" s="131"/>
      <c r="V37" s="104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</row>
    <row r="38" spans="1:37" s="105" customFormat="1" ht="12.75" x14ac:dyDescent="0.2">
      <c r="A38" s="98"/>
      <c r="B38" s="99"/>
      <c r="C38" s="127"/>
      <c r="D38" s="133">
        <v>25</v>
      </c>
      <c r="E38" s="128"/>
      <c r="F38" s="129"/>
      <c r="G38" s="130"/>
      <c r="H38" s="130"/>
      <c r="I38" s="589" t="str">
        <f t="shared" si="0"/>
        <v/>
      </c>
      <c r="J38" s="131"/>
      <c r="K38" s="104"/>
      <c r="L38" s="98"/>
      <c r="M38" s="99"/>
      <c r="N38" s="127"/>
      <c r="O38" s="133">
        <v>25</v>
      </c>
      <c r="P38" s="128"/>
      <c r="Q38" s="129"/>
      <c r="R38" s="130"/>
      <c r="S38" s="130"/>
      <c r="T38" s="589" t="str">
        <f t="shared" si="1"/>
        <v/>
      </c>
      <c r="U38" s="131"/>
      <c r="V38" s="104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</row>
    <row r="39" spans="1:37" s="105" customFormat="1" ht="12.75" x14ac:dyDescent="0.2">
      <c r="A39" s="98"/>
      <c r="B39" s="99"/>
      <c r="C39" s="127"/>
      <c r="D39" s="133">
        <v>26</v>
      </c>
      <c r="E39" s="128"/>
      <c r="F39" s="129"/>
      <c r="G39" s="130"/>
      <c r="H39" s="130"/>
      <c r="I39" s="589" t="str">
        <f t="shared" si="0"/>
        <v/>
      </c>
      <c r="J39" s="131"/>
      <c r="K39" s="104"/>
      <c r="L39" s="98"/>
      <c r="M39" s="99"/>
      <c r="N39" s="127"/>
      <c r="O39" s="133">
        <v>26</v>
      </c>
      <c r="P39" s="128"/>
      <c r="Q39" s="129"/>
      <c r="R39" s="130"/>
      <c r="S39" s="130"/>
      <c r="T39" s="589" t="str">
        <f t="shared" si="1"/>
        <v/>
      </c>
      <c r="U39" s="131"/>
      <c r="V39" s="104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</row>
    <row r="40" spans="1:37" s="105" customFormat="1" ht="12.75" x14ac:dyDescent="0.2">
      <c r="A40" s="98"/>
      <c r="B40" s="99"/>
      <c r="C40" s="127"/>
      <c r="D40" s="133">
        <v>27</v>
      </c>
      <c r="E40" s="128"/>
      <c r="F40" s="129"/>
      <c r="G40" s="130"/>
      <c r="H40" s="130"/>
      <c r="I40" s="589" t="str">
        <f t="shared" si="0"/>
        <v/>
      </c>
      <c r="J40" s="131"/>
      <c r="K40" s="104"/>
      <c r="L40" s="98"/>
      <c r="M40" s="99"/>
      <c r="N40" s="127"/>
      <c r="O40" s="133">
        <v>27</v>
      </c>
      <c r="P40" s="128"/>
      <c r="Q40" s="129"/>
      <c r="R40" s="130"/>
      <c r="S40" s="130"/>
      <c r="T40" s="589" t="str">
        <f t="shared" si="1"/>
        <v/>
      </c>
      <c r="U40" s="131"/>
      <c r="V40" s="104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</row>
    <row r="41" spans="1:37" s="105" customFormat="1" ht="12.75" x14ac:dyDescent="0.2">
      <c r="A41" s="98"/>
      <c r="B41" s="99"/>
      <c r="C41" s="127"/>
      <c r="D41" s="133">
        <v>28</v>
      </c>
      <c r="E41" s="128"/>
      <c r="F41" s="129"/>
      <c r="G41" s="130"/>
      <c r="H41" s="130"/>
      <c r="I41" s="589" t="str">
        <f t="shared" si="0"/>
        <v/>
      </c>
      <c r="J41" s="131"/>
      <c r="K41" s="104"/>
      <c r="L41" s="98"/>
      <c r="M41" s="99"/>
      <c r="N41" s="127"/>
      <c r="O41" s="133">
        <v>28</v>
      </c>
      <c r="P41" s="128"/>
      <c r="Q41" s="129"/>
      <c r="R41" s="130"/>
      <c r="S41" s="130"/>
      <c r="T41" s="589" t="str">
        <f t="shared" si="1"/>
        <v/>
      </c>
      <c r="U41" s="131"/>
      <c r="V41" s="104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</row>
    <row r="42" spans="1:37" s="105" customFormat="1" ht="12.75" x14ac:dyDescent="0.2">
      <c r="A42" s="98"/>
      <c r="B42" s="99"/>
      <c r="C42" s="127"/>
      <c r="D42" s="133">
        <v>29</v>
      </c>
      <c r="E42" s="128"/>
      <c r="F42" s="129"/>
      <c r="G42" s="130"/>
      <c r="H42" s="130"/>
      <c r="I42" s="589" t="str">
        <f t="shared" si="0"/>
        <v/>
      </c>
      <c r="J42" s="131"/>
      <c r="K42" s="104"/>
      <c r="L42" s="98"/>
      <c r="M42" s="99"/>
      <c r="N42" s="127"/>
      <c r="O42" s="133">
        <v>29</v>
      </c>
      <c r="P42" s="128"/>
      <c r="Q42" s="129"/>
      <c r="R42" s="130"/>
      <c r="S42" s="130"/>
      <c r="T42" s="589" t="str">
        <f t="shared" si="1"/>
        <v/>
      </c>
      <c r="U42" s="131"/>
      <c r="V42" s="104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</row>
    <row r="43" spans="1:37" s="105" customFormat="1" ht="12.75" x14ac:dyDescent="0.2">
      <c r="A43" s="98"/>
      <c r="B43" s="99"/>
      <c r="C43" s="127"/>
      <c r="D43" s="133">
        <v>30</v>
      </c>
      <c r="E43" s="128"/>
      <c r="F43" s="129"/>
      <c r="G43" s="130"/>
      <c r="H43" s="130"/>
      <c r="I43" s="589" t="str">
        <f t="shared" si="0"/>
        <v/>
      </c>
      <c r="J43" s="131"/>
      <c r="K43" s="104"/>
      <c r="L43" s="98"/>
      <c r="M43" s="99"/>
      <c r="N43" s="127"/>
      <c r="O43" s="133">
        <v>30</v>
      </c>
      <c r="P43" s="128"/>
      <c r="Q43" s="129"/>
      <c r="R43" s="130"/>
      <c r="S43" s="130"/>
      <c r="T43" s="589" t="str">
        <f t="shared" si="1"/>
        <v/>
      </c>
      <c r="U43" s="131"/>
      <c r="V43" s="104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</row>
    <row r="44" spans="1:37" s="105" customFormat="1" ht="12.75" x14ac:dyDescent="0.2">
      <c r="A44" s="98"/>
      <c r="B44" s="99"/>
      <c r="C44" s="127"/>
      <c r="D44" s="133">
        <v>31</v>
      </c>
      <c r="E44" s="128"/>
      <c r="F44" s="129"/>
      <c r="G44" s="130"/>
      <c r="H44" s="130"/>
      <c r="I44" s="589" t="str">
        <f t="shared" si="0"/>
        <v/>
      </c>
      <c r="J44" s="131"/>
      <c r="K44" s="104"/>
      <c r="L44" s="98"/>
      <c r="M44" s="99"/>
      <c r="N44" s="127"/>
      <c r="O44" s="133">
        <v>31</v>
      </c>
      <c r="P44" s="128"/>
      <c r="Q44" s="129"/>
      <c r="R44" s="130"/>
      <c r="S44" s="130"/>
      <c r="T44" s="589" t="str">
        <f t="shared" si="1"/>
        <v/>
      </c>
      <c r="U44" s="131"/>
      <c r="V44" s="104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</row>
    <row r="45" spans="1:37" s="105" customFormat="1" ht="12.75" x14ac:dyDescent="0.2">
      <c r="A45" s="98"/>
      <c r="B45" s="99"/>
      <c r="C45" s="127"/>
      <c r="D45" s="133">
        <v>32</v>
      </c>
      <c r="E45" s="128"/>
      <c r="F45" s="129"/>
      <c r="G45" s="130"/>
      <c r="H45" s="130"/>
      <c r="I45" s="589" t="str">
        <f t="shared" si="0"/>
        <v/>
      </c>
      <c r="J45" s="131"/>
      <c r="K45" s="104"/>
      <c r="L45" s="98"/>
      <c r="M45" s="99"/>
      <c r="N45" s="127"/>
      <c r="O45" s="133">
        <v>32</v>
      </c>
      <c r="P45" s="128"/>
      <c r="Q45" s="129"/>
      <c r="R45" s="130"/>
      <c r="S45" s="130"/>
      <c r="T45" s="589" t="str">
        <f t="shared" si="1"/>
        <v/>
      </c>
      <c r="U45" s="131"/>
      <c r="V45" s="104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</row>
    <row r="46" spans="1:37" s="105" customFormat="1" ht="12.75" x14ac:dyDescent="0.2">
      <c r="A46" s="98"/>
      <c r="B46" s="99"/>
      <c r="C46" s="127"/>
      <c r="D46" s="133">
        <v>33</v>
      </c>
      <c r="E46" s="128"/>
      <c r="F46" s="129"/>
      <c r="G46" s="130"/>
      <c r="H46" s="130"/>
      <c r="I46" s="589" t="str">
        <f t="shared" si="0"/>
        <v/>
      </c>
      <c r="J46" s="131"/>
      <c r="K46" s="104"/>
      <c r="L46" s="98"/>
      <c r="M46" s="99"/>
      <c r="N46" s="127"/>
      <c r="O46" s="133">
        <v>33</v>
      </c>
      <c r="P46" s="128"/>
      <c r="Q46" s="129"/>
      <c r="R46" s="130"/>
      <c r="S46" s="130"/>
      <c r="T46" s="589" t="str">
        <f t="shared" si="1"/>
        <v/>
      </c>
      <c r="U46" s="131"/>
      <c r="V46" s="104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</row>
    <row r="47" spans="1:37" s="105" customFormat="1" ht="12.75" x14ac:dyDescent="0.2">
      <c r="A47" s="98"/>
      <c r="B47" s="99"/>
      <c r="C47" s="127"/>
      <c r="D47" s="133">
        <v>34</v>
      </c>
      <c r="E47" s="128"/>
      <c r="F47" s="129"/>
      <c r="G47" s="130"/>
      <c r="H47" s="130"/>
      <c r="I47" s="589" t="str">
        <f t="shared" si="0"/>
        <v/>
      </c>
      <c r="J47" s="131"/>
      <c r="K47" s="104"/>
      <c r="L47" s="98"/>
      <c r="M47" s="99"/>
      <c r="N47" s="127"/>
      <c r="O47" s="133">
        <v>34</v>
      </c>
      <c r="P47" s="128"/>
      <c r="Q47" s="129"/>
      <c r="R47" s="130"/>
      <c r="S47" s="130"/>
      <c r="T47" s="589" t="str">
        <f t="shared" si="1"/>
        <v/>
      </c>
      <c r="U47" s="131"/>
      <c r="V47" s="104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</row>
    <row r="48" spans="1:37" s="105" customFormat="1" ht="12.75" x14ac:dyDescent="0.2">
      <c r="A48" s="98"/>
      <c r="B48" s="99"/>
      <c r="C48" s="127"/>
      <c r="D48" s="133">
        <v>35</v>
      </c>
      <c r="E48" s="128"/>
      <c r="F48" s="129"/>
      <c r="G48" s="130"/>
      <c r="H48" s="130"/>
      <c r="I48" s="589" t="str">
        <f t="shared" si="0"/>
        <v/>
      </c>
      <c r="J48" s="131"/>
      <c r="K48" s="104"/>
      <c r="L48" s="98"/>
      <c r="M48" s="99"/>
      <c r="N48" s="127"/>
      <c r="O48" s="133">
        <v>35</v>
      </c>
      <c r="P48" s="128"/>
      <c r="Q48" s="129"/>
      <c r="R48" s="130"/>
      <c r="S48" s="130"/>
      <c r="T48" s="589" t="str">
        <f t="shared" si="1"/>
        <v/>
      </c>
      <c r="U48" s="131"/>
      <c r="V48" s="104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</row>
    <row r="49" spans="1:37" s="105" customFormat="1" ht="12.75" x14ac:dyDescent="0.2">
      <c r="A49" s="98"/>
      <c r="B49" s="99"/>
      <c r="C49" s="127"/>
      <c r="D49" s="133">
        <v>36</v>
      </c>
      <c r="E49" s="128"/>
      <c r="F49" s="129"/>
      <c r="G49" s="130"/>
      <c r="H49" s="130"/>
      <c r="I49" s="589" t="str">
        <f t="shared" si="0"/>
        <v/>
      </c>
      <c r="J49" s="131"/>
      <c r="K49" s="104"/>
      <c r="L49" s="98"/>
      <c r="M49" s="99"/>
      <c r="N49" s="127"/>
      <c r="O49" s="133">
        <v>36</v>
      </c>
      <c r="P49" s="128"/>
      <c r="Q49" s="129"/>
      <c r="R49" s="130"/>
      <c r="S49" s="130"/>
      <c r="T49" s="589" t="str">
        <f t="shared" si="1"/>
        <v/>
      </c>
      <c r="U49" s="131"/>
      <c r="V49" s="104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</row>
    <row r="50" spans="1:37" s="105" customFormat="1" ht="12.75" x14ac:dyDescent="0.2">
      <c r="A50" s="98"/>
      <c r="B50" s="99"/>
      <c r="C50" s="127"/>
      <c r="D50" s="133">
        <v>37</v>
      </c>
      <c r="E50" s="128"/>
      <c r="F50" s="129"/>
      <c r="G50" s="130"/>
      <c r="H50" s="130"/>
      <c r="I50" s="589" t="str">
        <f t="shared" si="0"/>
        <v/>
      </c>
      <c r="J50" s="131"/>
      <c r="K50" s="104"/>
      <c r="L50" s="98"/>
      <c r="M50" s="99"/>
      <c r="N50" s="127"/>
      <c r="O50" s="133">
        <v>37</v>
      </c>
      <c r="P50" s="128"/>
      <c r="Q50" s="129"/>
      <c r="R50" s="130"/>
      <c r="S50" s="130"/>
      <c r="T50" s="589" t="str">
        <f t="shared" si="1"/>
        <v/>
      </c>
      <c r="U50" s="131"/>
      <c r="V50" s="104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</row>
    <row r="51" spans="1:37" s="105" customFormat="1" ht="12.75" x14ac:dyDescent="0.2">
      <c r="A51" s="98"/>
      <c r="B51" s="99"/>
      <c r="C51" s="127"/>
      <c r="D51" s="133">
        <v>38</v>
      </c>
      <c r="E51" s="128"/>
      <c r="F51" s="129"/>
      <c r="G51" s="130"/>
      <c r="H51" s="130"/>
      <c r="I51" s="589" t="str">
        <f t="shared" si="0"/>
        <v/>
      </c>
      <c r="J51" s="131"/>
      <c r="K51" s="104"/>
      <c r="L51" s="98"/>
      <c r="M51" s="99"/>
      <c r="N51" s="127"/>
      <c r="O51" s="133">
        <v>38</v>
      </c>
      <c r="P51" s="128"/>
      <c r="Q51" s="129"/>
      <c r="R51" s="130"/>
      <c r="S51" s="130"/>
      <c r="T51" s="589" t="str">
        <f t="shared" si="1"/>
        <v/>
      </c>
      <c r="U51" s="131"/>
      <c r="V51" s="104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</row>
    <row r="52" spans="1:37" s="105" customFormat="1" ht="12.75" x14ac:dyDescent="0.2">
      <c r="A52" s="98"/>
      <c r="B52" s="99"/>
      <c r="C52" s="127"/>
      <c r="D52" s="133">
        <v>39</v>
      </c>
      <c r="E52" s="128"/>
      <c r="F52" s="129"/>
      <c r="G52" s="130"/>
      <c r="H52" s="130"/>
      <c r="I52" s="589" t="str">
        <f t="shared" si="0"/>
        <v/>
      </c>
      <c r="J52" s="131"/>
      <c r="K52" s="104"/>
      <c r="L52" s="98"/>
      <c r="M52" s="99"/>
      <c r="N52" s="127"/>
      <c r="O52" s="133">
        <v>39</v>
      </c>
      <c r="P52" s="128"/>
      <c r="Q52" s="129"/>
      <c r="R52" s="130"/>
      <c r="S52" s="130"/>
      <c r="T52" s="589" t="str">
        <f t="shared" si="1"/>
        <v/>
      </c>
      <c r="U52" s="131"/>
      <c r="V52" s="104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</row>
    <row r="53" spans="1:37" s="105" customFormat="1" ht="12.75" x14ac:dyDescent="0.2">
      <c r="A53" s="98"/>
      <c r="B53" s="99"/>
      <c r="C53" s="127"/>
      <c r="D53" s="133">
        <v>40</v>
      </c>
      <c r="E53" s="128"/>
      <c r="F53" s="129"/>
      <c r="G53" s="130"/>
      <c r="H53" s="130"/>
      <c r="I53" s="589" t="str">
        <f t="shared" si="0"/>
        <v/>
      </c>
      <c r="J53" s="131"/>
      <c r="K53" s="104"/>
      <c r="L53" s="98"/>
      <c r="M53" s="99"/>
      <c r="N53" s="127"/>
      <c r="O53" s="133">
        <v>40</v>
      </c>
      <c r="P53" s="128"/>
      <c r="Q53" s="129"/>
      <c r="R53" s="130"/>
      <c r="S53" s="130"/>
      <c r="T53" s="589" t="str">
        <f t="shared" si="1"/>
        <v/>
      </c>
      <c r="U53" s="131"/>
      <c r="V53" s="104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</row>
    <row r="54" spans="1:37" s="105" customFormat="1" ht="12.75" x14ac:dyDescent="0.2">
      <c r="A54" s="98"/>
      <c r="B54" s="99"/>
      <c r="C54" s="127"/>
      <c r="D54" s="133">
        <v>41</v>
      </c>
      <c r="E54" s="128"/>
      <c r="F54" s="129"/>
      <c r="G54" s="130"/>
      <c r="H54" s="130"/>
      <c r="I54" s="589" t="str">
        <f t="shared" si="0"/>
        <v/>
      </c>
      <c r="J54" s="131"/>
      <c r="K54" s="104"/>
      <c r="L54" s="98"/>
      <c r="M54" s="99"/>
      <c r="N54" s="127"/>
      <c r="O54" s="133">
        <v>41</v>
      </c>
      <c r="P54" s="128"/>
      <c r="Q54" s="129"/>
      <c r="R54" s="130"/>
      <c r="S54" s="130"/>
      <c r="T54" s="589" t="str">
        <f t="shared" si="1"/>
        <v/>
      </c>
      <c r="U54" s="131"/>
      <c r="V54" s="104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</row>
    <row r="55" spans="1:37" s="105" customFormat="1" ht="12.75" x14ac:dyDescent="0.2">
      <c r="A55" s="98"/>
      <c r="B55" s="99"/>
      <c r="C55" s="127"/>
      <c r="D55" s="133">
        <v>42</v>
      </c>
      <c r="E55" s="128"/>
      <c r="F55" s="129"/>
      <c r="G55" s="130"/>
      <c r="H55" s="130"/>
      <c r="I55" s="589" t="str">
        <f t="shared" si="0"/>
        <v/>
      </c>
      <c r="J55" s="131"/>
      <c r="K55" s="104"/>
      <c r="L55" s="98"/>
      <c r="M55" s="99"/>
      <c r="N55" s="127"/>
      <c r="O55" s="133">
        <v>42</v>
      </c>
      <c r="P55" s="128"/>
      <c r="Q55" s="129"/>
      <c r="R55" s="130"/>
      <c r="S55" s="130"/>
      <c r="T55" s="589" t="str">
        <f t="shared" si="1"/>
        <v/>
      </c>
      <c r="U55" s="131"/>
      <c r="V55" s="104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</row>
    <row r="56" spans="1:37" s="105" customFormat="1" ht="12.75" x14ac:dyDescent="0.2">
      <c r="A56" s="98"/>
      <c r="B56" s="99"/>
      <c r="C56" s="127"/>
      <c r="D56" s="133">
        <v>43</v>
      </c>
      <c r="E56" s="128"/>
      <c r="F56" s="129"/>
      <c r="G56" s="130"/>
      <c r="H56" s="130"/>
      <c r="I56" s="589" t="str">
        <f t="shared" si="0"/>
        <v/>
      </c>
      <c r="J56" s="131"/>
      <c r="K56" s="104"/>
      <c r="L56" s="98"/>
      <c r="M56" s="99"/>
      <c r="N56" s="127"/>
      <c r="O56" s="133">
        <v>43</v>
      </c>
      <c r="P56" s="128"/>
      <c r="Q56" s="129"/>
      <c r="R56" s="130"/>
      <c r="S56" s="130"/>
      <c r="T56" s="589" t="str">
        <f t="shared" si="1"/>
        <v/>
      </c>
      <c r="U56" s="131"/>
      <c r="V56" s="104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</row>
    <row r="57" spans="1:37" s="105" customFormat="1" ht="12.75" x14ac:dyDescent="0.2">
      <c r="A57" s="98"/>
      <c r="B57" s="99"/>
      <c r="C57" s="127"/>
      <c r="D57" s="133">
        <v>44</v>
      </c>
      <c r="E57" s="128"/>
      <c r="F57" s="129"/>
      <c r="G57" s="130"/>
      <c r="H57" s="130"/>
      <c r="I57" s="589" t="str">
        <f t="shared" si="0"/>
        <v/>
      </c>
      <c r="J57" s="131"/>
      <c r="K57" s="104"/>
      <c r="L57" s="98"/>
      <c r="M57" s="99"/>
      <c r="N57" s="127"/>
      <c r="O57" s="133">
        <v>44</v>
      </c>
      <c r="P57" s="128"/>
      <c r="Q57" s="129"/>
      <c r="R57" s="130"/>
      <c r="S57" s="130"/>
      <c r="T57" s="589" t="str">
        <f t="shared" si="1"/>
        <v/>
      </c>
      <c r="U57" s="131"/>
      <c r="V57" s="104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</row>
    <row r="58" spans="1:37" s="105" customFormat="1" ht="12.75" x14ac:dyDescent="0.2">
      <c r="A58" s="98"/>
      <c r="B58" s="99"/>
      <c r="C58" s="127"/>
      <c r="D58" s="133">
        <v>45</v>
      </c>
      <c r="E58" s="128"/>
      <c r="F58" s="129"/>
      <c r="G58" s="130"/>
      <c r="H58" s="130"/>
      <c r="I58" s="589" t="str">
        <f t="shared" si="0"/>
        <v/>
      </c>
      <c r="J58" s="131"/>
      <c r="K58" s="104"/>
      <c r="L58" s="98"/>
      <c r="M58" s="99"/>
      <c r="N58" s="127"/>
      <c r="O58" s="133">
        <v>45</v>
      </c>
      <c r="P58" s="128"/>
      <c r="Q58" s="129"/>
      <c r="R58" s="130"/>
      <c r="S58" s="130"/>
      <c r="T58" s="589" t="str">
        <f t="shared" si="1"/>
        <v/>
      </c>
      <c r="U58" s="131"/>
      <c r="V58" s="104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</row>
    <row r="59" spans="1:37" s="105" customFormat="1" ht="12.75" x14ac:dyDescent="0.2">
      <c r="A59" s="98"/>
      <c r="B59" s="99"/>
      <c r="C59" s="127"/>
      <c r="D59" s="133">
        <v>46</v>
      </c>
      <c r="E59" s="128"/>
      <c r="F59" s="129"/>
      <c r="G59" s="130"/>
      <c r="H59" s="130"/>
      <c r="I59" s="589" t="str">
        <f t="shared" si="0"/>
        <v/>
      </c>
      <c r="J59" s="131"/>
      <c r="K59" s="104"/>
      <c r="L59" s="98"/>
      <c r="M59" s="99"/>
      <c r="N59" s="127"/>
      <c r="O59" s="133">
        <v>46</v>
      </c>
      <c r="P59" s="128"/>
      <c r="Q59" s="129"/>
      <c r="R59" s="130"/>
      <c r="S59" s="130"/>
      <c r="T59" s="589" t="str">
        <f t="shared" si="1"/>
        <v/>
      </c>
      <c r="U59" s="131"/>
      <c r="V59" s="104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</row>
    <row r="60" spans="1:37" s="105" customFormat="1" ht="12.75" x14ac:dyDescent="0.2">
      <c r="A60" s="98"/>
      <c r="B60" s="99"/>
      <c r="C60" s="127"/>
      <c r="D60" s="133">
        <v>47</v>
      </c>
      <c r="E60" s="128"/>
      <c r="F60" s="129"/>
      <c r="G60" s="130"/>
      <c r="H60" s="130"/>
      <c r="I60" s="589" t="str">
        <f t="shared" si="0"/>
        <v/>
      </c>
      <c r="J60" s="131"/>
      <c r="K60" s="104"/>
      <c r="L60" s="98"/>
      <c r="M60" s="99"/>
      <c r="N60" s="127"/>
      <c r="O60" s="133">
        <v>47</v>
      </c>
      <c r="P60" s="128"/>
      <c r="Q60" s="129"/>
      <c r="R60" s="130"/>
      <c r="S60" s="130"/>
      <c r="T60" s="589" t="str">
        <f t="shared" si="1"/>
        <v/>
      </c>
      <c r="U60" s="131"/>
      <c r="V60" s="104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</row>
    <row r="61" spans="1:37" s="105" customFormat="1" ht="12.75" x14ac:dyDescent="0.2">
      <c r="A61" s="98"/>
      <c r="B61" s="99"/>
      <c r="C61" s="127"/>
      <c r="D61" s="133">
        <v>48</v>
      </c>
      <c r="E61" s="128"/>
      <c r="F61" s="129"/>
      <c r="G61" s="130"/>
      <c r="H61" s="130"/>
      <c r="I61" s="589" t="str">
        <f t="shared" si="0"/>
        <v/>
      </c>
      <c r="J61" s="131"/>
      <c r="K61" s="104"/>
      <c r="L61" s="98"/>
      <c r="M61" s="99"/>
      <c r="N61" s="127"/>
      <c r="O61" s="133">
        <v>48</v>
      </c>
      <c r="P61" s="128"/>
      <c r="Q61" s="129"/>
      <c r="R61" s="130"/>
      <c r="S61" s="130"/>
      <c r="T61" s="589" t="str">
        <f t="shared" si="1"/>
        <v/>
      </c>
      <c r="U61" s="131"/>
      <c r="V61" s="104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</row>
    <row r="62" spans="1:37" s="105" customFormat="1" ht="12.75" x14ac:dyDescent="0.2">
      <c r="A62" s="98"/>
      <c r="B62" s="99"/>
      <c r="C62" s="127"/>
      <c r="D62" s="133">
        <v>49</v>
      </c>
      <c r="E62" s="128"/>
      <c r="F62" s="129"/>
      <c r="G62" s="130"/>
      <c r="H62" s="130"/>
      <c r="I62" s="589" t="str">
        <f t="shared" si="0"/>
        <v/>
      </c>
      <c r="J62" s="131"/>
      <c r="K62" s="104"/>
      <c r="L62" s="98"/>
      <c r="M62" s="99"/>
      <c r="N62" s="127"/>
      <c r="O62" s="133">
        <v>49</v>
      </c>
      <c r="P62" s="128"/>
      <c r="Q62" s="129"/>
      <c r="R62" s="130"/>
      <c r="S62" s="130"/>
      <c r="T62" s="589" t="str">
        <f t="shared" si="1"/>
        <v/>
      </c>
      <c r="U62" s="131"/>
      <c r="V62" s="104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</row>
    <row r="63" spans="1:37" s="105" customFormat="1" ht="12.75" x14ac:dyDescent="0.2">
      <c r="A63" s="98"/>
      <c r="B63" s="99"/>
      <c r="C63" s="127"/>
      <c r="D63" s="133">
        <v>50</v>
      </c>
      <c r="E63" s="128"/>
      <c r="F63" s="129"/>
      <c r="G63" s="130"/>
      <c r="H63" s="130"/>
      <c r="I63" s="589" t="str">
        <f t="shared" si="0"/>
        <v/>
      </c>
      <c r="J63" s="131"/>
      <c r="K63" s="104"/>
      <c r="L63" s="98"/>
      <c r="M63" s="99"/>
      <c r="N63" s="127"/>
      <c r="O63" s="133">
        <v>50</v>
      </c>
      <c r="P63" s="128"/>
      <c r="Q63" s="129"/>
      <c r="R63" s="130"/>
      <c r="S63" s="130"/>
      <c r="T63" s="589" t="str">
        <f t="shared" si="1"/>
        <v/>
      </c>
      <c r="U63" s="131"/>
      <c r="V63" s="104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</row>
    <row r="64" spans="1:37" s="105" customFormat="1" ht="12.75" x14ac:dyDescent="0.2">
      <c r="A64" s="98"/>
      <c r="B64" s="99"/>
      <c r="C64" s="127"/>
      <c r="D64" s="132"/>
      <c r="E64" s="133"/>
      <c r="F64" s="132"/>
      <c r="G64" s="134"/>
      <c r="H64" s="134"/>
      <c r="I64" s="134"/>
      <c r="J64" s="131"/>
      <c r="K64" s="104"/>
      <c r="L64" s="98"/>
      <c r="M64" s="99"/>
      <c r="N64" s="127"/>
      <c r="O64" s="132"/>
      <c r="P64" s="133"/>
      <c r="Q64" s="132"/>
      <c r="R64" s="134"/>
      <c r="S64" s="134"/>
      <c r="T64" s="134"/>
      <c r="U64" s="131"/>
      <c r="V64" s="104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</row>
    <row r="65" spans="1:37" s="105" customFormat="1" ht="12.75" x14ac:dyDescent="0.2">
      <c r="A65" s="98"/>
      <c r="B65" s="99"/>
      <c r="C65" s="100"/>
      <c r="D65" s="101"/>
      <c r="E65" s="102"/>
      <c r="F65" s="101"/>
      <c r="G65" s="103"/>
      <c r="H65" s="103"/>
      <c r="I65" s="103"/>
      <c r="J65" s="100"/>
      <c r="K65" s="104"/>
      <c r="L65" s="98"/>
      <c r="M65" s="99"/>
      <c r="N65" s="100"/>
      <c r="O65" s="101"/>
      <c r="P65" s="102"/>
      <c r="Q65" s="101"/>
      <c r="R65" s="103"/>
      <c r="S65" s="103"/>
      <c r="T65" s="103"/>
      <c r="U65" s="100"/>
      <c r="V65" s="104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</row>
    <row r="66" spans="1:37" x14ac:dyDescent="0.25">
      <c r="B66" s="135"/>
      <c r="C66" s="136"/>
      <c r="D66" s="137"/>
      <c r="E66" s="138"/>
      <c r="F66" s="139"/>
      <c r="G66" s="140"/>
      <c r="H66" s="136"/>
      <c r="I66" s="141"/>
      <c r="J66" s="142" t="s">
        <v>235</v>
      </c>
      <c r="K66" s="141"/>
      <c r="M66" s="135"/>
      <c r="N66" s="136"/>
      <c r="O66" s="137"/>
      <c r="P66" s="138"/>
      <c r="Q66" s="139"/>
      <c r="R66" s="140"/>
      <c r="S66" s="136"/>
      <c r="T66" s="141"/>
      <c r="U66" s="142" t="s">
        <v>235</v>
      </c>
      <c r="V66" s="141"/>
    </row>
    <row r="67" spans="1:37" s="65" customFormat="1" x14ac:dyDescent="0.25">
      <c r="D67" s="66"/>
      <c r="E67" s="67"/>
      <c r="F67" s="66"/>
      <c r="G67" s="68"/>
      <c r="H67" s="68"/>
      <c r="I67" s="68"/>
    </row>
    <row r="68" spans="1:37" s="65" customFormat="1" x14ac:dyDescent="0.25">
      <c r="D68" s="66"/>
      <c r="E68" s="67"/>
      <c r="F68" s="66"/>
      <c r="G68" s="68"/>
      <c r="H68" s="68"/>
      <c r="I68" s="68"/>
    </row>
    <row r="69" spans="1:37" s="65" customFormat="1" x14ac:dyDescent="0.25">
      <c r="D69" s="66"/>
      <c r="E69" s="67"/>
      <c r="F69" s="66"/>
      <c r="G69" s="68"/>
      <c r="H69" s="68"/>
      <c r="I69" s="68"/>
    </row>
    <row r="70" spans="1:37" s="65" customFormat="1" x14ac:dyDescent="0.25">
      <c r="D70" s="66"/>
      <c r="E70" s="67"/>
      <c r="F70" s="66"/>
      <c r="G70" s="68"/>
      <c r="H70" s="68"/>
      <c r="I70" s="68"/>
    </row>
    <row r="71" spans="1:37" s="65" customFormat="1" x14ac:dyDescent="0.25">
      <c r="D71" s="66"/>
      <c r="E71" s="67"/>
      <c r="F71" s="66"/>
      <c r="G71" s="68"/>
      <c r="H71" s="68"/>
      <c r="I71" s="68"/>
    </row>
    <row r="72" spans="1:37" s="65" customFormat="1" x14ac:dyDescent="0.25">
      <c r="D72" s="66"/>
      <c r="E72" s="67"/>
      <c r="F72" s="66"/>
      <c r="G72" s="68"/>
      <c r="H72" s="68"/>
      <c r="I72" s="68"/>
    </row>
    <row r="73" spans="1:37" s="65" customFormat="1" x14ac:dyDescent="0.25">
      <c r="D73" s="66"/>
      <c r="E73" s="67"/>
      <c r="F73" s="66"/>
      <c r="G73" s="68"/>
      <c r="H73" s="68"/>
      <c r="I73" s="68"/>
    </row>
    <row r="74" spans="1:37" s="65" customFormat="1" x14ac:dyDescent="0.25">
      <c r="D74" s="66"/>
      <c r="E74" s="67"/>
      <c r="F74" s="66"/>
      <c r="G74" s="68"/>
      <c r="H74" s="68"/>
      <c r="I74" s="68"/>
    </row>
    <row r="75" spans="1:37" s="65" customFormat="1" x14ac:dyDescent="0.25">
      <c r="D75" s="66"/>
      <c r="E75" s="67"/>
      <c r="F75" s="66"/>
      <c r="G75" s="68"/>
      <c r="H75" s="68"/>
      <c r="I75" s="68"/>
    </row>
    <row r="76" spans="1:37" s="65" customFormat="1" x14ac:dyDescent="0.25">
      <c r="D76" s="66"/>
      <c r="E76" s="67"/>
      <c r="F76" s="66"/>
      <c r="G76" s="68"/>
      <c r="H76" s="68"/>
      <c r="I76" s="68"/>
    </row>
    <row r="77" spans="1:37" s="65" customFormat="1" x14ac:dyDescent="0.25">
      <c r="D77" s="66"/>
      <c r="E77" s="67"/>
      <c r="F77" s="66"/>
      <c r="G77" s="68"/>
      <c r="H77" s="68"/>
      <c r="I77" s="68"/>
    </row>
    <row r="78" spans="1:37" s="65" customFormat="1" x14ac:dyDescent="0.25">
      <c r="D78" s="66"/>
      <c r="E78" s="67"/>
      <c r="F78" s="66"/>
      <c r="G78" s="68"/>
      <c r="H78" s="68"/>
      <c r="I78" s="68"/>
    </row>
    <row r="79" spans="1:37" s="65" customFormat="1" x14ac:dyDescent="0.25">
      <c r="D79" s="66"/>
      <c r="E79" s="67"/>
      <c r="F79" s="66"/>
      <c r="G79" s="68"/>
      <c r="H79" s="68"/>
      <c r="I79" s="68"/>
    </row>
    <row r="80" spans="1:37" s="65" customFormat="1" x14ac:dyDescent="0.25">
      <c r="D80" s="66"/>
      <c r="E80" s="67"/>
      <c r="F80" s="66"/>
      <c r="G80" s="68"/>
      <c r="H80" s="68"/>
      <c r="I80" s="68"/>
    </row>
    <row r="81" spans="4:9" s="65" customFormat="1" x14ac:dyDescent="0.25">
      <c r="D81" s="66"/>
      <c r="E81" s="67"/>
      <c r="F81" s="66"/>
      <c r="G81" s="68"/>
      <c r="H81" s="68"/>
      <c r="I81" s="68"/>
    </row>
    <row r="82" spans="4:9" s="65" customFormat="1" x14ac:dyDescent="0.25">
      <c r="D82" s="66"/>
      <c r="E82" s="67"/>
      <c r="F82" s="66"/>
      <c r="G82" s="68"/>
      <c r="H82" s="68"/>
      <c r="I82" s="68"/>
    </row>
    <row r="83" spans="4:9" s="65" customFormat="1" x14ac:dyDescent="0.25">
      <c r="D83" s="66"/>
      <c r="E83" s="67"/>
      <c r="F83" s="66"/>
      <c r="G83" s="68"/>
      <c r="H83" s="68"/>
      <c r="I83" s="68"/>
    </row>
    <row r="84" spans="4:9" s="65" customFormat="1" x14ac:dyDescent="0.25">
      <c r="D84" s="66"/>
      <c r="E84" s="67"/>
      <c r="F84" s="66"/>
      <c r="G84" s="68"/>
      <c r="H84" s="68"/>
      <c r="I84" s="68"/>
    </row>
    <row r="85" spans="4:9" s="65" customFormat="1" x14ac:dyDescent="0.25">
      <c r="D85" s="66"/>
      <c r="E85" s="67"/>
      <c r="F85" s="66"/>
      <c r="G85" s="68"/>
      <c r="H85" s="68"/>
      <c r="I85" s="68"/>
    </row>
    <row r="86" spans="4:9" s="65" customFormat="1" x14ac:dyDescent="0.25">
      <c r="D86" s="66"/>
      <c r="E86" s="67"/>
      <c r="F86" s="66"/>
      <c r="G86" s="68"/>
      <c r="H86" s="68"/>
      <c r="I86" s="68"/>
    </row>
    <row r="87" spans="4:9" s="65" customFormat="1" x14ac:dyDescent="0.25">
      <c r="D87" s="66"/>
      <c r="E87" s="67"/>
      <c r="F87" s="66"/>
      <c r="G87" s="68"/>
      <c r="H87" s="68"/>
      <c r="I87" s="68"/>
    </row>
    <row r="88" spans="4:9" s="65" customFormat="1" x14ac:dyDescent="0.25">
      <c r="D88" s="66"/>
      <c r="E88" s="67"/>
      <c r="F88" s="66"/>
      <c r="G88" s="68"/>
      <c r="H88" s="68"/>
      <c r="I88" s="68"/>
    </row>
    <row r="89" spans="4:9" s="65" customFormat="1" x14ac:dyDescent="0.25">
      <c r="D89" s="66"/>
      <c r="E89" s="67"/>
      <c r="F89" s="66"/>
      <c r="G89" s="68"/>
      <c r="H89" s="68"/>
      <c r="I89" s="68"/>
    </row>
    <row r="90" spans="4:9" s="65" customFormat="1" x14ac:dyDescent="0.25">
      <c r="D90" s="66"/>
      <c r="E90" s="67"/>
      <c r="F90" s="66"/>
      <c r="G90" s="68"/>
      <c r="H90" s="68"/>
      <c r="I90" s="68"/>
    </row>
    <row r="91" spans="4:9" s="65" customFormat="1" x14ac:dyDescent="0.25">
      <c r="D91" s="66"/>
      <c r="E91" s="67"/>
      <c r="F91" s="66"/>
      <c r="G91" s="68"/>
      <c r="H91" s="68"/>
      <c r="I91" s="68"/>
    </row>
    <row r="92" spans="4:9" s="65" customFormat="1" x14ac:dyDescent="0.25">
      <c r="D92" s="66"/>
      <c r="E92" s="67"/>
      <c r="F92" s="66"/>
      <c r="G92" s="68"/>
      <c r="H92" s="68"/>
      <c r="I92" s="68"/>
    </row>
    <row r="93" spans="4:9" s="65" customFormat="1" x14ac:dyDescent="0.25">
      <c r="D93" s="66"/>
      <c r="E93" s="67"/>
      <c r="F93" s="66"/>
      <c r="G93" s="68"/>
      <c r="H93" s="68"/>
      <c r="I93" s="68"/>
    </row>
    <row r="94" spans="4:9" s="65" customFormat="1" x14ac:dyDescent="0.25">
      <c r="D94" s="66"/>
      <c r="E94" s="67"/>
      <c r="F94" s="66"/>
      <c r="G94" s="68"/>
      <c r="H94" s="68"/>
      <c r="I94" s="68"/>
    </row>
    <row r="95" spans="4:9" s="65" customFormat="1" x14ac:dyDescent="0.25">
      <c r="D95" s="66"/>
      <c r="E95" s="67"/>
      <c r="F95" s="66"/>
      <c r="G95" s="68"/>
      <c r="H95" s="68"/>
      <c r="I95" s="68"/>
    </row>
    <row r="96" spans="4:9" s="65" customFormat="1" x14ac:dyDescent="0.25">
      <c r="D96" s="66"/>
      <c r="E96" s="67"/>
      <c r="F96" s="66"/>
      <c r="G96" s="68"/>
      <c r="H96" s="68"/>
      <c r="I96" s="68"/>
    </row>
    <row r="97" spans="4:9" s="65" customFormat="1" x14ac:dyDescent="0.25">
      <c r="D97" s="66"/>
      <c r="E97" s="67"/>
      <c r="F97" s="66"/>
      <c r="G97" s="68"/>
      <c r="H97" s="68"/>
      <c r="I97" s="68"/>
    </row>
    <row r="98" spans="4:9" s="65" customFormat="1" x14ac:dyDescent="0.25">
      <c r="D98" s="66"/>
      <c r="E98" s="67"/>
      <c r="F98" s="66"/>
      <c r="G98" s="68"/>
      <c r="H98" s="68"/>
      <c r="I98" s="68"/>
    </row>
    <row r="99" spans="4:9" s="65" customFormat="1" x14ac:dyDescent="0.25">
      <c r="D99" s="66"/>
      <c r="E99" s="67"/>
      <c r="F99" s="66"/>
      <c r="G99" s="68"/>
      <c r="H99" s="68"/>
      <c r="I99" s="68"/>
    </row>
    <row r="100" spans="4:9" s="65" customFormat="1" x14ac:dyDescent="0.25">
      <c r="D100" s="66"/>
      <c r="E100" s="67"/>
      <c r="F100" s="66"/>
      <c r="G100" s="68"/>
      <c r="H100" s="68"/>
      <c r="I100" s="68"/>
    </row>
    <row r="101" spans="4:9" s="65" customFormat="1" x14ac:dyDescent="0.25">
      <c r="D101" s="66"/>
      <c r="E101" s="67"/>
      <c r="F101" s="66"/>
      <c r="G101" s="68"/>
      <c r="H101" s="68"/>
      <c r="I101" s="68"/>
    </row>
    <row r="102" spans="4:9" s="65" customFormat="1" x14ac:dyDescent="0.25">
      <c r="D102" s="66"/>
      <c r="E102" s="67"/>
      <c r="F102" s="66"/>
      <c r="G102" s="68"/>
      <c r="H102" s="68"/>
      <c r="I102" s="68"/>
    </row>
    <row r="103" spans="4:9" s="65" customFormat="1" x14ac:dyDescent="0.25">
      <c r="D103" s="66"/>
      <c r="E103" s="67"/>
      <c r="F103" s="66"/>
      <c r="G103" s="68"/>
      <c r="H103" s="68"/>
      <c r="I103" s="68"/>
    </row>
    <row r="104" spans="4:9" s="65" customFormat="1" x14ac:dyDescent="0.25">
      <c r="D104" s="66"/>
      <c r="E104" s="67"/>
      <c r="F104" s="66"/>
      <c r="G104" s="68"/>
      <c r="H104" s="68"/>
      <c r="I104" s="68"/>
    </row>
    <row r="105" spans="4:9" s="65" customFormat="1" x14ac:dyDescent="0.25">
      <c r="D105" s="66"/>
      <c r="E105" s="67"/>
      <c r="F105" s="66"/>
      <c r="G105" s="68"/>
      <c r="H105" s="68"/>
      <c r="I105" s="68"/>
    </row>
    <row r="106" spans="4:9" s="65" customFormat="1" x14ac:dyDescent="0.25">
      <c r="D106" s="66"/>
      <c r="E106" s="67"/>
      <c r="F106" s="66"/>
      <c r="G106" s="68"/>
      <c r="H106" s="68"/>
      <c r="I106" s="68"/>
    </row>
    <row r="107" spans="4:9" s="65" customFormat="1" x14ac:dyDescent="0.25">
      <c r="D107" s="66"/>
      <c r="E107" s="67"/>
      <c r="F107" s="66"/>
      <c r="G107" s="68"/>
      <c r="H107" s="68"/>
      <c r="I107" s="68"/>
    </row>
    <row r="108" spans="4:9" s="65" customFormat="1" x14ac:dyDescent="0.25">
      <c r="D108" s="66"/>
      <c r="E108" s="67"/>
      <c r="F108" s="66"/>
      <c r="G108" s="68"/>
      <c r="H108" s="68"/>
      <c r="I108" s="68"/>
    </row>
    <row r="109" spans="4:9" s="65" customFormat="1" x14ac:dyDescent="0.25">
      <c r="D109" s="66"/>
      <c r="E109" s="67"/>
      <c r="F109" s="66"/>
      <c r="G109" s="68"/>
      <c r="H109" s="68"/>
      <c r="I109" s="68"/>
    </row>
    <row r="110" spans="4:9" s="65" customFormat="1" x14ac:dyDescent="0.25">
      <c r="D110" s="66"/>
      <c r="E110" s="67"/>
      <c r="F110" s="66"/>
      <c r="G110" s="68"/>
      <c r="H110" s="68"/>
      <c r="I110" s="68"/>
    </row>
    <row r="111" spans="4:9" s="65" customFormat="1" x14ac:dyDescent="0.25">
      <c r="D111" s="66"/>
      <c r="E111" s="67"/>
      <c r="F111" s="66"/>
      <c r="G111" s="68"/>
      <c r="H111" s="68"/>
      <c r="I111" s="68"/>
    </row>
    <row r="112" spans="4:9" s="65" customFormat="1" x14ac:dyDescent="0.25">
      <c r="D112" s="66"/>
      <c r="E112" s="67"/>
      <c r="F112" s="66"/>
      <c r="G112" s="68"/>
      <c r="H112" s="68"/>
      <c r="I112" s="68"/>
    </row>
    <row r="113" spans="4:9" s="65" customFormat="1" x14ac:dyDescent="0.25">
      <c r="D113" s="66"/>
      <c r="E113" s="67"/>
      <c r="F113" s="66"/>
      <c r="G113" s="68"/>
      <c r="H113" s="68"/>
      <c r="I113" s="68"/>
    </row>
    <row r="114" spans="4:9" s="65" customFormat="1" x14ac:dyDescent="0.25">
      <c r="D114" s="66"/>
      <c r="E114" s="67"/>
      <c r="F114" s="66"/>
      <c r="G114" s="68"/>
      <c r="H114" s="68"/>
      <c r="I114" s="68"/>
    </row>
    <row r="115" spans="4:9" s="65" customFormat="1" x14ac:dyDescent="0.25">
      <c r="D115" s="66"/>
      <c r="E115" s="67"/>
      <c r="F115" s="66"/>
      <c r="G115" s="68"/>
      <c r="H115" s="68"/>
      <c r="I115" s="68"/>
    </row>
    <row r="116" spans="4:9" s="65" customFormat="1" x14ac:dyDescent="0.25">
      <c r="D116" s="66"/>
      <c r="E116" s="67"/>
      <c r="F116" s="66"/>
      <c r="G116" s="68"/>
      <c r="H116" s="68"/>
      <c r="I116" s="68"/>
    </row>
    <row r="117" spans="4:9" s="65" customFormat="1" x14ac:dyDescent="0.25">
      <c r="D117" s="66"/>
      <c r="E117" s="67"/>
      <c r="F117" s="66"/>
      <c r="G117" s="68"/>
      <c r="H117" s="68"/>
      <c r="I117" s="68"/>
    </row>
    <row r="118" spans="4:9" s="65" customFormat="1" x14ac:dyDescent="0.25">
      <c r="D118" s="66"/>
      <c r="E118" s="67"/>
      <c r="F118" s="66"/>
      <c r="G118" s="68"/>
      <c r="H118" s="68"/>
      <c r="I118" s="68"/>
    </row>
    <row r="119" spans="4:9" s="65" customFormat="1" x14ac:dyDescent="0.25">
      <c r="D119" s="66"/>
      <c r="E119" s="67"/>
      <c r="F119" s="66"/>
      <c r="G119" s="68"/>
      <c r="H119" s="68"/>
      <c r="I119" s="68"/>
    </row>
    <row r="120" spans="4:9" s="65" customFormat="1" x14ac:dyDescent="0.25">
      <c r="D120" s="66"/>
      <c r="E120" s="67"/>
      <c r="F120" s="66"/>
      <c r="G120" s="68"/>
      <c r="H120" s="68"/>
      <c r="I120" s="68"/>
    </row>
    <row r="121" spans="4:9" s="65" customFormat="1" x14ac:dyDescent="0.25">
      <c r="D121" s="66"/>
      <c r="E121" s="67"/>
      <c r="F121" s="66"/>
      <c r="G121" s="68"/>
      <c r="H121" s="68"/>
      <c r="I121" s="68"/>
    </row>
    <row r="122" spans="4:9" s="65" customFormat="1" x14ac:dyDescent="0.25">
      <c r="D122" s="66"/>
      <c r="E122" s="67"/>
      <c r="F122" s="66"/>
      <c r="G122" s="68"/>
      <c r="H122" s="68"/>
      <c r="I122" s="68"/>
    </row>
    <row r="123" spans="4:9" s="65" customFormat="1" x14ac:dyDescent="0.25">
      <c r="D123" s="66"/>
      <c r="E123" s="67"/>
      <c r="F123" s="66"/>
      <c r="G123" s="68"/>
      <c r="H123" s="68"/>
      <c r="I123" s="68"/>
    </row>
    <row r="124" spans="4:9" s="65" customFormat="1" x14ac:dyDescent="0.25">
      <c r="D124" s="66"/>
      <c r="E124" s="67"/>
      <c r="F124" s="66"/>
      <c r="G124" s="68"/>
      <c r="H124" s="68"/>
      <c r="I124" s="68"/>
    </row>
    <row r="125" spans="4:9" s="65" customFormat="1" x14ac:dyDescent="0.25">
      <c r="D125" s="66"/>
      <c r="E125" s="67"/>
      <c r="F125" s="66"/>
      <c r="G125" s="68"/>
      <c r="H125" s="68"/>
      <c r="I125" s="68"/>
    </row>
    <row r="126" spans="4:9" s="65" customFormat="1" x14ac:dyDescent="0.25">
      <c r="D126" s="66"/>
      <c r="E126" s="67"/>
      <c r="F126" s="66"/>
      <c r="G126" s="68"/>
      <c r="H126" s="68"/>
      <c r="I126" s="68"/>
    </row>
    <row r="127" spans="4:9" s="65" customFormat="1" x14ac:dyDescent="0.25">
      <c r="D127" s="66"/>
      <c r="E127" s="67"/>
      <c r="F127" s="66"/>
      <c r="G127" s="68"/>
      <c r="H127" s="68"/>
      <c r="I127" s="68"/>
    </row>
    <row r="128" spans="4:9" s="65" customFormat="1" x14ac:dyDescent="0.25">
      <c r="D128" s="66"/>
      <c r="E128" s="67"/>
      <c r="F128" s="66"/>
      <c r="G128" s="68"/>
      <c r="H128" s="68"/>
      <c r="I128" s="68"/>
    </row>
    <row r="129" spans="4:9" s="65" customFormat="1" x14ac:dyDescent="0.25">
      <c r="D129" s="66"/>
      <c r="E129" s="67"/>
      <c r="F129" s="66"/>
      <c r="G129" s="68"/>
      <c r="H129" s="68"/>
      <c r="I129" s="68"/>
    </row>
    <row r="130" spans="4:9" s="65" customFormat="1" x14ac:dyDescent="0.25">
      <c r="D130" s="66"/>
      <c r="E130" s="67"/>
      <c r="F130" s="66"/>
      <c r="G130" s="68"/>
      <c r="H130" s="68"/>
      <c r="I130" s="68"/>
    </row>
    <row r="131" spans="4:9" s="65" customFormat="1" x14ac:dyDescent="0.25">
      <c r="D131" s="66"/>
      <c r="E131" s="67"/>
      <c r="F131" s="66"/>
      <c r="G131" s="68"/>
      <c r="H131" s="68"/>
      <c r="I131" s="68"/>
    </row>
    <row r="132" spans="4:9" s="65" customFormat="1" x14ac:dyDescent="0.25">
      <c r="D132" s="66"/>
      <c r="E132" s="67"/>
      <c r="F132" s="66"/>
      <c r="G132" s="68"/>
      <c r="H132" s="68"/>
      <c r="I132" s="68"/>
    </row>
    <row r="133" spans="4:9" s="65" customFormat="1" x14ac:dyDescent="0.25">
      <c r="D133" s="66"/>
      <c r="E133" s="67"/>
      <c r="F133" s="66"/>
      <c r="G133" s="68"/>
      <c r="H133" s="68"/>
      <c r="I133" s="68"/>
    </row>
    <row r="134" spans="4:9" s="65" customFormat="1" x14ac:dyDescent="0.25">
      <c r="D134" s="66"/>
      <c r="E134" s="67"/>
      <c r="F134" s="66"/>
      <c r="G134" s="68"/>
      <c r="H134" s="68"/>
      <c r="I134" s="68"/>
    </row>
    <row r="135" spans="4:9" s="65" customFormat="1" x14ac:dyDescent="0.25">
      <c r="D135" s="66"/>
      <c r="E135" s="67"/>
      <c r="F135" s="66"/>
      <c r="G135" s="68"/>
      <c r="H135" s="68"/>
      <c r="I135" s="68"/>
    </row>
    <row r="136" spans="4:9" s="65" customFormat="1" x14ac:dyDescent="0.25">
      <c r="D136" s="66"/>
      <c r="E136" s="67"/>
      <c r="F136" s="66"/>
      <c r="G136" s="68"/>
      <c r="H136" s="68"/>
      <c r="I136" s="68"/>
    </row>
    <row r="137" spans="4:9" s="65" customFormat="1" x14ac:dyDescent="0.25">
      <c r="D137" s="66"/>
      <c r="E137" s="67"/>
      <c r="F137" s="66"/>
      <c r="G137" s="68"/>
      <c r="H137" s="68"/>
      <c r="I137" s="68"/>
    </row>
    <row r="138" spans="4:9" s="65" customFormat="1" x14ac:dyDescent="0.25">
      <c r="D138" s="66"/>
      <c r="E138" s="67"/>
      <c r="F138" s="66"/>
      <c r="G138" s="68"/>
      <c r="H138" s="68"/>
      <c r="I138" s="68"/>
    </row>
    <row r="139" spans="4:9" s="65" customFormat="1" x14ac:dyDescent="0.25">
      <c r="D139" s="66"/>
      <c r="E139" s="67"/>
      <c r="F139" s="66"/>
      <c r="G139" s="68"/>
      <c r="H139" s="68"/>
      <c r="I139" s="68"/>
    </row>
    <row r="140" spans="4:9" s="65" customFormat="1" x14ac:dyDescent="0.25">
      <c r="D140" s="66"/>
      <c r="E140" s="67"/>
      <c r="F140" s="66"/>
      <c r="G140" s="68"/>
      <c r="H140" s="68"/>
      <c r="I140" s="68"/>
    </row>
    <row r="141" spans="4:9" s="65" customFormat="1" x14ac:dyDescent="0.25">
      <c r="D141" s="66"/>
      <c r="E141" s="67"/>
      <c r="F141" s="66"/>
      <c r="G141" s="68"/>
      <c r="H141" s="68"/>
      <c r="I141" s="68"/>
    </row>
    <row r="142" spans="4:9" s="65" customFormat="1" x14ac:dyDescent="0.25">
      <c r="D142" s="66"/>
      <c r="E142" s="67"/>
      <c r="F142" s="66"/>
      <c r="G142" s="68"/>
      <c r="H142" s="68"/>
      <c r="I142" s="68"/>
    </row>
    <row r="143" spans="4:9" s="65" customFormat="1" x14ac:dyDescent="0.25">
      <c r="D143" s="66"/>
      <c r="E143" s="67"/>
      <c r="F143" s="66"/>
      <c r="G143" s="68"/>
      <c r="H143" s="68"/>
      <c r="I143" s="68"/>
    </row>
    <row r="144" spans="4:9" s="65" customFormat="1" x14ac:dyDescent="0.25">
      <c r="D144" s="66"/>
      <c r="E144" s="67"/>
      <c r="F144" s="66"/>
      <c r="G144" s="68"/>
      <c r="H144" s="68"/>
      <c r="I144" s="68"/>
    </row>
    <row r="145" spans="4:9" s="65" customFormat="1" x14ac:dyDescent="0.25">
      <c r="D145" s="66"/>
      <c r="E145" s="67"/>
      <c r="F145" s="66"/>
      <c r="G145" s="68"/>
      <c r="H145" s="68"/>
      <c r="I145" s="68"/>
    </row>
    <row r="146" spans="4:9" s="65" customFormat="1" x14ac:dyDescent="0.25">
      <c r="D146" s="66"/>
      <c r="E146" s="67"/>
      <c r="F146" s="66"/>
      <c r="G146" s="68"/>
      <c r="H146" s="68"/>
      <c r="I146" s="68"/>
    </row>
    <row r="147" spans="4:9" s="65" customFormat="1" x14ac:dyDescent="0.25">
      <c r="D147" s="66"/>
      <c r="E147" s="67"/>
      <c r="F147" s="66"/>
      <c r="G147" s="68"/>
      <c r="H147" s="68"/>
      <c r="I147" s="68"/>
    </row>
    <row r="148" spans="4:9" s="65" customFormat="1" x14ac:dyDescent="0.25">
      <c r="D148" s="66"/>
      <c r="E148" s="67"/>
      <c r="F148" s="66"/>
      <c r="G148" s="68"/>
      <c r="H148" s="68"/>
      <c r="I148" s="68"/>
    </row>
    <row r="149" spans="4:9" s="65" customFormat="1" x14ac:dyDescent="0.25">
      <c r="D149" s="66"/>
      <c r="E149" s="67"/>
      <c r="F149" s="66"/>
      <c r="G149" s="68"/>
      <c r="H149" s="68"/>
      <c r="I149" s="68"/>
    </row>
    <row r="150" spans="4:9" s="65" customFormat="1" x14ac:dyDescent="0.25">
      <c r="D150" s="66"/>
      <c r="E150" s="67"/>
      <c r="F150" s="66"/>
      <c r="G150" s="68"/>
      <c r="H150" s="68"/>
      <c r="I150" s="68"/>
    </row>
    <row r="151" spans="4:9" s="65" customFormat="1" x14ac:dyDescent="0.25">
      <c r="D151" s="66"/>
      <c r="E151" s="67"/>
      <c r="F151" s="66"/>
      <c r="G151" s="68"/>
      <c r="H151" s="68"/>
      <c r="I151" s="68"/>
    </row>
    <row r="152" spans="4:9" s="65" customFormat="1" x14ac:dyDescent="0.25">
      <c r="D152" s="66"/>
      <c r="E152" s="67"/>
      <c r="F152" s="66"/>
      <c r="G152" s="68"/>
      <c r="H152" s="68"/>
      <c r="I152" s="68"/>
    </row>
    <row r="153" spans="4:9" s="65" customFormat="1" x14ac:dyDescent="0.25">
      <c r="D153" s="66"/>
      <c r="E153" s="67"/>
      <c r="F153" s="66"/>
      <c r="G153" s="68"/>
      <c r="H153" s="68"/>
      <c r="I153" s="68"/>
    </row>
    <row r="154" spans="4:9" s="65" customFormat="1" x14ac:dyDescent="0.25">
      <c r="D154" s="66"/>
      <c r="E154" s="67"/>
      <c r="F154" s="66"/>
      <c r="G154" s="68"/>
      <c r="H154" s="68"/>
      <c r="I154" s="68"/>
    </row>
    <row r="155" spans="4:9" s="65" customFormat="1" x14ac:dyDescent="0.25">
      <c r="D155" s="66"/>
      <c r="E155" s="67"/>
      <c r="F155" s="66"/>
      <c r="G155" s="68"/>
      <c r="H155" s="68"/>
      <c r="I155" s="68"/>
    </row>
    <row r="156" spans="4:9" s="65" customFormat="1" x14ac:dyDescent="0.25">
      <c r="D156" s="66"/>
      <c r="E156" s="67"/>
      <c r="F156" s="66"/>
      <c r="G156" s="68"/>
      <c r="H156" s="68"/>
      <c r="I156" s="68"/>
    </row>
    <row r="157" spans="4:9" s="65" customFormat="1" x14ac:dyDescent="0.25">
      <c r="D157" s="66"/>
      <c r="E157" s="67"/>
      <c r="F157" s="66"/>
      <c r="G157" s="68"/>
      <c r="H157" s="68"/>
      <c r="I157" s="68"/>
    </row>
    <row r="158" spans="4:9" s="65" customFormat="1" x14ac:dyDescent="0.25">
      <c r="D158" s="66"/>
      <c r="E158" s="67"/>
      <c r="F158" s="66"/>
      <c r="G158" s="68"/>
      <c r="H158" s="68"/>
      <c r="I158" s="68"/>
    </row>
    <row r="159" spans="4:9" s="65" customFormat="1" x14ac:dyDescent="0.25">
      <c r="D159" s="66"/>
      <c r="E159" s="67"/>
      <c r="F159" s="66"/>
      <c r="G159" s="68"/>
      <c r="H159" s="68"/>
      <c r="I159" s="68"/>
    </row>
    <row r="160" spans="4:9" s="65" customFormat="1" x14ac:dyDescent="0.25">
      <c r="D160" s="66"/>
      <c r="E160" s="67"/>
      <c r="F160" s="66"/>
      <c r="G160" s="68"/>
      <c r="H160" s="68"/>
      <c r="I160" s="68"/>
    </row>
    <row r="161" spans="4:9" s="65" customFormat="1" x14ac:dyDescent="0.25">
      <c r="D161" s="66"/>
      <c r="E161" s="67"/>
      <c r="F161" s="66"/>
      <c r="G161" s="68"/>
      <c r="H161" s="68"/>
      <c r="I161" s="68"/>
    </row>
    <row r="162" spans="4:9" s="65" customFormat="1" x14ac:dyDescent="0.25">
      <c r="D162" s="66"/>
      <c r="E162" s="67"/>
      <c r="F162" s="66"/>
      <c r="G162" s="68"/>
      <c r="H162" s="68"/>
      <c r="I162" s="68"/>
    </row>
    <row r="163" spans="4:9" s="65" customFormat="1" x14ac:dyDescent="0.25">
      <c r="D163" s="66"/>
      <c r="E163" s="67"/>
      <c r="F163" s="66"/>
      <c r="G163" s="68"/>
      <c r="H163" s="68"/>
      <c r="I163" s="68"/>
    </row>
    <row r="164" spans="4:9" s="65" customFormat="1" x14ac:dyDescent="0.25">
      <c r="D164" s="66"/>
      <c r="E164" s="67"/>
      <c r="F164" s="66"/>
      <c r="G164" s="68"/>
      <c r="H164" s="68"/>
      <c r="I164" s="68"/>
    </row>
    <row r="165" spans="4:9" s="65" customFormat="1" x14ac:dyDescent="0.25">
      <c r="D165" s="66"/>
      <c r="E165" s="67"/>
      <c r="F165" s="66"/>
      <c r="G165" s="68"/>
      <c r="H165" s="68"/>
      <c r="I165" s="68"/>
    </row>
    <row r="166" spans="4:9" s="65" customFormat="1" x14ac:dyDescent="0.25">
      <c r="D166" s="66"/>
      <c r="E166" s="67"/>
      <c r="F166" s="66"/>
      <c r="G166" s="68"/>
      <c r="H166" s="68"/>
      <c r="I166" s="68"/>
    </row>
    <row r="167" spans="4:9" s="65" customFormat="1" x14ac:dyDescent="0.25">
      <c r="D167" s="66"/>
      <c r="E167" s="67"/>
      <c r="F167" s="66"/>
      <c r="G167" s="68"/>
      <c r="H167" s="68"/>
      <c r="I167" s="68"/>
    </row>
    <row r="168" spans="4:9" s="65" customFormat="1" x14ac:dyDescent="0.25">
      <c r="D168" s="66"/>
      <c r="E168" s="67"/>
      <c r="F168" s="66"/>
      <c r="G168" s="68"/>
      <c r="H168" s="68"/>
      <c r="I168" s="68"/>
    </row>
    <row r="169" spans="4:9" s="65" customFormat="1" x14ac:dyDescent="0.25">
      <c r="D169" s="66"/>
      <c r="E169" s="67"/>
      <c r="F169" s="66"/>
      <c r="G169" s="68"/>
      <c r="H169" s="68"/>
      <c r="I169" s="68"/>
    </row>
    <row r="170" spans="4:9" s="65" customFormat="1" x14ac:dyDescent="0.25">
      <c r="D170" s="66"/>
      <c r="E170" s="67"/>
      <c r="F170" s="66"/>
      <c r="G170" s="68"/>
      <c r="H170" s="68"/>
      <c r="I170" s="68"/>
    </row>
    <row r="171" spans="4:9" s="65" customFormat="1" x14ac:dyDescent="0.25">
      <c r="D171" s="66"/>
      <c r="E171" s="67"/>
      <c r="F171" s="66"/>
      <c r="G171" s="68"/>
      <c r="H171" s="68"/>
      <c r="I171" s="68"/>
    </row>
    <row r="172" spans="4:9" s="65" customFormat="1" x14ac:dyDescent="0.25">
      <c r="D172" s="66"/>
      <c r="E172" s="67"/>
      <c r="F172" s="66"/>
      <c r="G172" s="68"/>
      <c r="H172" s="68"/>
      <c r="I172" s="68"/>
    </row>
    <row r="173" spans="4:9" s="65" customFormat="1" x14ac:dyDescent="0.25">
      <c r="D173" s="66"/>
      <c r="E173" s="67"/>
      <c r="F173" s="66"/>
      <c r="G173" s="68"/>
      <c r="H173" s="68"/>
      <c r="I173" s="68"/>
    </row>
    <row r="174" spans="4:9" s="65" customFormat="1" x14ac:dyDescent="0.25">
      <c r="D174" s="66"/>
      <c r="E174" s="67"/>
      <c r="F174" s="66"/>
      <c r="G174" s="68"/>
      <c r="H174" s="68"/>
      <c r="I174" s="68"/>
    </row>
    <row r="175" spans="4:9" s="65" customFormat="1" x14ac:dyDescent="0.25">
      <c r="D175" s="66"/>
      <c r="E175" s="67"/>
      <c r="F175" s="66"/>
      <c r="G175" s="68"/>
      <c r="H175" s="68"/>
      <c r="I175" s="68"/>
    </row>
    <row r="176" spans="4:9" s="65" customFormat="1" x14ac:dyDescent="0.25">
      <c r="D176" s="66"/>
      <c r="E176" s="67"/>
      <c r="F176" s="66"/>
      <c r="G176" s="68"/>
      <c r="H176" s="68"/>
      <c r="I176" s="68"/>
    </row>
    <row r="177" spans="4:9" s="65" customFormat="1" x14ac:dyDescent="0.25">
      <c r="D177" s="66"/>
      <c r="E177" s="67"/>
      <c r="F177" s="66"/>
      <c r="G177" s="68"/>
      <c r="H177" s="68"/>
      <c r="I177" s="68"/>
    </row>
    <row r="178" spans="4:9" s="65" customFormat="1" x14ac:dyDescent="0.25">
      <c r="D178" s="66"/>
      <c r="E178" s="67"/>
      <c r="F178" s="66"/>
      <c r="G178" s="68"/>
      <c r="H178" s="68"/>
      <c r="I178" s="68"/>
    </row>
    <row r="179" spans="4:9" s="65" customFormat="1" x14ac:dyDescent="0.25">
      <c r="D179" s="66"/>
      <c r="E179" s="67"/>
      <c r="F179" s="66"/>
      <c r="G179" s="68"/>
      <c r="H179" s="68"/>
      <c r="I179" s="68"/>
    </row>
    <row r="180" spans="4:9" s="65" customFormat="1" x14ac:dyDescent="0.25">
      <c r="D180" s="66"/>
      <c r="E180" s="67"/>
      <c r="F180" s="66"/>
      <c r="G180" s="68"/>
      <c r="H180" s="68"/>
      <c r="I180" s="68"/>
    </row>
    <row r="181" spans="4:9" s="65" customFormat="1" x14ac:dyDescent="0.25">
      <c r="D181" s="66"/>
      <c r="E181" s="67"/>
      <c r="F181" s="66"/>
      <c r="G181" s="68"/>
      <c r="H181" s="68"/>
      <c r="I181" s="68"/>
    </row>
    <row r="182" spans="4:9" s="65" customFormat="1" x14ac:dyDescent="0.25">
      <c r="D182" s="66"/>
      <c r="E182" s="67"/>
      <c r="F182" s="66"/>
      <c r="G182" s="68"/>
      <c r="H182" s="68"/>
      <c r="I182" s="68"/>
    </row>
    <row r="183" spans="4:9" s="65" customFormat="1" x14ac:dyDescent="0.25">
      <c r="D183" s="66"/>
      <c r="E183" s="67"/>
      <c r="F183" s="66"/>
      <c r="G183" s="68"/>
      <c r="H183" s="68"/>
      <c r="I183" s="68"/>
    </row>
    <row r="184" spans="4:9" s="65" customFormat="1" x14ac:dyDescent="0.25">
      <c r="D184" s="66"/>
      <c r="E184" s="67"/>
      <c r="F184" s="66"/>
      <c r="G184" s="68"/>
      <c r="H184" s="68"/>
      <c r="I184" s="68"/>
    </row>
    <row r="185" spans="4:9" s="65" customFormat="1" x14ac:dyDescent="0.25">
      <c r="D185" s="66"/>
      <c r="E185" s="67"/>
      <c r="F185" s="66"/>
      <c r="G185" s="68"/>
      <c r="H185" s="68"/>
      <c r="I185" s="68"/>
    </row>
    <row r="186" spans="4:9" s="65" customFormat="1" x14ac:dyDescent="0.25">
      <c r="D186" s="66"/>
      <c r="E186" s="67"/>
      <c r="F186" s="66"/>
      <c r="G186" s="68"/>
      <c r="H186" s="68"/>
      <c r="I186" s="68"/>
    </row>
    <row r="187" spans="4:9" s="65" customFormat="1" x14ac:dyDescent="0.25">
      <c r="D187" s="66"/>
      <c r="E187" s="67"/>
      <c r="F187" s="66"/>
      <c r="G187" s="68"/>
      <c r="H187" s="68"/>
      <c r="I187" s="68"/>
    </row>
    <row r="188" spans="4:9" s="65" customFormat="1" x14ac:dyDescent="0.25">
      <c r="D188" s="66"/>
      <c r="E188" s="67"/>
      <c r="F188" s="66"/>
      <c r="G188" s="68"/>
      <c r="H188" s="68"/>
      <c r="I188" s="68"/>
    </row>
    <row r="189" spans="4:9" s="65" customFormat="1" x14ac:dyDescent="0.25">
      <c r="D189" s="66"/>
      <c r="E189" s="67"/>
      <c r="F189" s="66"/>
      <c r="G189" s="68"/>
      <c r="H189" s="68"/>
      <c r="I189" s="68"/>
    </row>
    <row r="190" spans="4:9" s="65" customFormat="1" x14ac:dyDescent="0.25">
      <c r="D190" s="66"/>
      <c r="E190" s="67"/>
      <c r="F190" s="66"/>
      <c r="G190" s="68"/>
      <c r="H190" s="68"/>
      <c r="I190" s="68"/>
    </row>
    <row r="191" spans="4:9" s="65" customFormat="1" x14ac:dyDescent="0.25">
      <c r="D191" s="66"/>
      <c r="E191" s="67"/>
      <c r="F191" s="66"/>
      <c r="G191" s="68"/>
      <c r="H191" s="68"/>
      <c r="I191" s="68"/>
    </row>
    <row r="192" spans="4:9" s="65" customFormat="1" x14ac:dyDescent="0.25">
      <c r="D192" s="66"/>
      <c r="E192" s="67"/>
      <c r="F192" s="66"/>
      <c r="G192" s="68"/>
      <c r="H192" s="68"/>
      <c r="I192" s="68"/>
    </row>
    <row r="193" spans="4:9" s="65" customFormat="1" x14ac:dyDescent="0.25">
      <c r="D193" s="66"/>
      <c r="E193" s="67"/>
      <c r="F193" s="66"/>
      <c r="G193" s="68"/>
      <c r="H193" s="68"/>
      <c r="I193" s="68"/>
    </row>
    <row r="194" spans="4:9" s="65" customFormat="1" x14ac:dyDescent="0.25">
      <c r="D194" s="66"/>
      <c r="E194" s="67"/>
      <c r="F194" s="66"/>
      <c r="G194" s="68"/>
      <c r="H194" s="68"/>
      <c r="I194" s="68"/>
    </row>
    <row r="195" spans="4:9" s="65" customFormat="1" x14ac:dyDescent="0.25">
      <c r="D195" s="66"/>
      <c r="E195" s="67"/>
      <c r="F195" s="66"/>
      <c r="G195" s="68"/>
      <c r="H195" s="68"/>
      <c r="I195" s="68"/>
    </row>
    <row r="196" spans="4:9" s="65" customFormat="1" x14ac:dyDescent="0.25">
      <c r="D196" s="66"/>
      <c r="E196" s="67"/>
      <c r="F196" s="66"/>
      <c r="G196" s="68"/>
      <c r="H196" s="68"/>
      <c r="I196" s="68"/>
    </row>
    <row r="197" spans="4:9" s="65" customFormat="1" x14ac:dyDescent="0.25">
      <c r="D197" s="66"/>
      <c r="E197" s="67"/>
      <c r="F197" s="66"/>
      <c r="G197" s="68"/>
      <c r="H197" s="68"/>
      <c r="I197" s="68"/>
    </row>
    <row r="198" spans="4:9" s="65" customFormat="1" x14ac:dyDescent="0.25">
      <c r="D198" s="66"/>
      <c r="E198" s="67"/>
      <c r="F198" s="66"/>
      <c r="G198" s="68"/>
      <c r="H198" s="68"/>
      <c r="I198" s="68"/>
    </row>
    <row r="199" spans="4:9" s="65" customFormat="1" x14ac:dyDescent="0.25">
      <c r="D199" s="66"/>
      <c r="E199" s="67"/>
      <c r="F199" s="66"/>
      <c r="G199" s="68"/>
      <c r="H199" s="68"/>
      <c r="I199" s="68"/>
    </row>
    <row r="200" spans="4:9" s="65" customFormat="1" x14ac:dyDescent="0.25">
      <c r="D200" s="66"/>
      <c r="E200" s="67"/>
      <c r="F200" s="66"/>
      <c r="G200" s="68"/>
      <c r="H200" s="68"/>
      <c r="I200" s="68"/>
    </row>
    <row r="201" spans="4:9" s="65" customFormat="1" x14ac:dyDescent="0.25">
      <c r="D201" s="66"/>
      <c r="E201" s="67"/>
      <c r="F201" s="66"/>
      <c r="G201" s="68"/>
      <c r="H201" s="68"/>
      <c r="I201" s="68"/>
    </row>
    <row r="202" spans="4:9" s="65" customFormat="1" x14ac:dyDescent="0.25">
      <c r="D202" s="66"/>
      <c r="E202" s="67"/>
      <c r="F202" s="66"/>
      <c r="G202" s="68"/>
      <c r="H202" s="68"/>
      <c r="I202" s="68"/>
    </row>
    <row r="203" spans="4:9" s="65" customFormat="1" x14ac:dyDescent="0.25">
      <c r="D203" s="66"/>
      <c r="E203" s="67"/>
      <c r="F203" s="66"/>
      <c r="G203" s="68"/>
      <c r="H203" s="68"/>
      <c r="I203" s="68"/>
    </row>
    <row r="204" spans="4:9" s="65" customFormat="1" x14ac:dyDescent="0.25">
      <c r="D204" s="66"/>
      <c r="E204" s="67"/>
      <c r="F204" s="66"/>
      <c r="G204" s="68"/>
      <c r="H204" s="68"/>
      <c r="I204" s="68"/>
    </row>
    <row r="205" spans="4:9" s="65" customFormat="1" x14ac:dyDescent="0.25">
      <c r="D205" s="66"/>
      <c r="E205" s="67"/>
      <c r="F205" s="66"/>
      <c r="G205" s="68"/>
      <c r="H205" s="68"/>
      <c r="I205" s="68"/>
    </row>
    <row r="206" spans="4:9" s="65" customFormat="1" x14ac:dyDescent="0.25">
      <c r="D206" s="66"/>
      <c r="E206" s="67"/>
      <c r="F206" s="66"/>
      <c r="G206" s="68"/>
      <c r="H206" s="68"/>
      <c r="I206" s="68"/>
    </row>
    <row r="207" spans="4:9" s="65" customFormat="1" x14ac:dyDescent="0.25">
      <c r="D207" s="66"/>
      <c r="E207" s="67"/>
      <c r="F207" s="66"/>
      <c r="G207" s="68"/>
      <c r="H207" s="68"/>
      <c r="I207" s="68"/>
    </row>
    <row r="208" spans="4:9" s="65" customFormat="1" x14ac:dyDescent="0.25">
      <c r="D208" s="66"/>
      <c r="E208" s="67"/>
      <c r="F208" s="66"/>
      <c r="G208" s="68"/>
      <c r="H208" s="68"/>
      <c r="I208" s="68"/>
    </row>
    <row r="209" spans="4:9" s="65" customFormat="1" x14ac:dyDescent="0.25">
      <c r="D209" s="66"/>
      <c r="E209" s="67"/>
      <c r="F209" s="66"/>
      <c r="G209" s="68"/>
      <c r="H209" s="68"/>
      <c r="I209" s="68"/>
    </row>
    <row r="210" spans="4:9" s="65" customFormat="1" x14ac:dyDescent="0.25">
      <c r="D210" s="66"/>
      <c r="E210" s="67"/>
      <c r="F210" s="66"/>
      <c r="G210" s="68"/>
      <c r="H210" s="68"/>
      <c r="I210" s="68"/>
    </row>
    <row r="211" spans="4:9" s="65" customFormat="1" x14ac:dyDescent="0.25">
      <c r="D211" s="66"/>
      <c r="E211" s="67"/>
      <c r="F211" s="66"/>
      <c r="G211" s="68"/>
      <c r="H211" s="68"/>
      <c r="I211" s="68"/>
    </row>
    <row r="212" spans="4:9" s="65" customFormat="1" x14ac:dyDescent="0.25">
      <c r="D212" s="66"/>
      <c r="E212" s="67"/>
      <c r="F212" s="66"/>
      <c r="G212" s="68"/>
      <c r="H212" s="68"/>
      <c r="I212" s="68"/>
    </row>
    <row r="213" spans="4:9" s="65" customFormat="1" x14ac:dyDescent="0.25">
      <c r="D213" s="66"/>
      <c r="E213" s="67"/>
      <c r="F213" s="66"/>
      <c r="G213" s="68"/>
      <c r="H213" s="68"/>
      <c r="I213" s="68"/>
    </row>
    <row r="214" spans="4:9" s="65" customFormat="1" x14ac:dyDescent="0.25">
      <c r="D214" s="66"/>
      <c r="E214" s="67"/>
      <c r="F214" s="66"/>
      <c r="G214" s="68"/>
      <c r="H214" s="68"/>
      <c r="I214" s="68"/>
    </row>
    <row r="215" spans="4:9" s="65" customFormat="1" x14ac:dyDescent="0.25">
      <c r="D215" s="66"/>
      <c r="E215" s="67"/>
      <c r="F215" s="66"/>
      <c r="G215" s="68"/>
      <c r="H215" s="68"/>
      <c r="I215" s="68"/>
    </row>
    <row r="216" spans="4:9" s="65" customFormat="1" x14ac:dyDescent="0.25">
      <c r="D216" s="66"/>
      <c r="E216" s="67"/>
      <c r="F216" s="66"/>
      <c r="G216" s="68"/>
      <c r="H216" s="68"/>
      <c r="I216" s="68"/>
    </row>
    <row r="217" spans="4:9" s="65" customFormat="1" x14ac:dyDescent="0.25">
      <c r="D217" s="66"/>
      <c r="E217" s="67"/>
      <c r="F217" s="66"/>
      <c r="G217" s="68"/>
      <c r="H217" s="68"/>
      <c r="I217" s="68"/>
    </row>
    <row r="218" spans="4:9" s="65" customFormat="1" x14ac:dyDescent="0.25">
      <c r="D218" s="66"/>
      <c r="E218" s="67"/>
      <c r="F218" s="66"/>
      <c r="G218" s="68"/>
      <c r="H218" s="68"/>
      <c r="I218" s="68"/>
    </row>
    <row r="219" spans="4:9" s="65" customFormat="1" x14ac:dyDescent="0.25">
      <c r="D219" s="66"/>
      <c r="E219" s="67"/>
      <c r="F219" s="66"/>
      <c r="G219" s="68"/>
      <c r="H219" s="68"/>
      <c r="I219" s="68"/>
    </row>
    <row r="220" spans="4:9" s="65" customFormat="1" x14ac:dyDescent="0.25">
      <c r="D220" s="66"/>
      <c r="E220" s="67"/>
      <c r="F220" s="66"/>
      <c r="G220" s="68"/>
      <c r="H220" s="68"/>
      <c r="I220" s="68"/>
    </row>
    <row r="221" spans="4:9" s="65" customFormat="1" x14ac:dyDescent="0.25">
      <c r="D221" s="66"/>
      <c r="E221" s="67"/>
      <c r="F221" s="66"/>
      <c r="G221" s="68"/>
      <c r="H221" s="68"/>
      <c r="I221" s="68"/>
    </row>
    <row r="222" spans="4:9" s="65" customFormat="1" x14ac:dyDescent="0.25">
      <c r="D222" s="66"/>
      <c r="E222" s="67"/>
      <c r="F222" s="66"/>
      <c r="G222" s="68"/>
      <c r="H222" s="68"/>
      <c r="I222" s="68"/>
    </row>
    <row r="223" spans="4:9" s="65" customFormat="1" x14ac:dyDescent="0.25">
      <c r="D223" s="66"/>
      <c r="E223" s="67"/>
      <c r="F223" s="66"/>
      <c r="G223" s="68"/>
      <c r="H223" s="68"/>
      <c r="I223" s="68"/>
    </row>
    <row r="224" spans="4:9" s="65" customFormat="1" x14ac:dyDescent="0.25">
      <c r="D224" s="66"/>
      <c r="E224" s="67"/>
      <c r="F224" s="66"/>
      <c r="G224" s="68"/>
      <c r="H224" s="68"/>
      <c r="I224" s="68"/>
    </row>
    <row r="225" spans="4:9" s="65" customFormat="1" x14ac:dyDescent="0.25">
      <c r="D225" s="66"/>
      <c r="E225" s="67"/>
      <c r="F225" s="66"/>
      <c r="G225" s="68"/>
      <c r="H225" s="68"/>
      <c r="I225" s="68"/>
    </row>
    <row r="226" spans="4:9" s="65" customFormat="1" x14ac:dyDescent="0.25">
      <c r="D226" s="66"/>
      <c r="E226" s="67"/>
      <c r="F226" s="66"/>
      <c r="G226" s="68"/>
      <c r="H226" s="68"/>
      <c r="I226" s="68"/>
    </row>
    <row r="227" spans="4:9" s="65" customFormat="1" x14ac:dyDescent="0.25">
      <c r="D227" s="66"/>
      <c r="E227" s="67"/>
      <c r="F227" s="66"/>
      <c r="G227" s="68"/>
      <c r="H227" s="68"/>
      <c r="I227" s="68"/>
    </row>
    <row r="228" spans="4:9" s="65" customFormat="1" x14ac:dyDescent="0.25">
      <c r="D228" s="66"/>
      <c r="E228" s="67"/>
      <c r="F228" s="66"/>
      <c r="G228" s="68"/>
      <c r="H228" s="68"/>
      <c r="I228" s="68"/>
    </row>
    <row r="229" spans="4:9" s="65" customFormat="1" x14ac:dyDescent="0.25">
      <c r="D229" s="66"/>
      <c r="E229" s="67"/>
      <c r="F229" s="66"/>
      <c r="G229" s="68"/>
      <c r="H229" s="68"/>
      <c r="I229" s="68"/>
    </row>
    <row r="230" spans="4:9" s="65" customFormat="1" x14ac:dyDescent="0.25">
      <c r="D230" s="66"/>
      <c r="E230" s="67"/>
      <c r="F230" s="66"/>
      <c r="G230" s="68"/>
      <c r="H230" s="68"/>
      <c r="I230" s="68"/>
    </row>
    <row r="231" spans="4:9" s="65" customFormat="1" x14ac:dyDescent="0.25">
      <c r="D231" s="66"/>
      <c r="E231" s="67"/>
      <c r="F231" s="66"/>
      <c r="G231" s="68"/>
      <c r="H231" s="68"/>
      <c r="I231" s="68"/>
    </row>
    <row r="232" spans="4:9" s="65" customFormat="1" x14ac:dyDescent="0.25">
      <c r="D232" s="66"/>
      <c r="E232" s="67"/>
      <c r="F232" s="66"/>
      <c r="G232" s="68"/>
      <c r="H232" s="68"/>
      <c r="I232" s="68"/>
    </row>
    <row r="233" spans="4:9" s="65" customFormat="1" x14ac:dyDescent="0.25">
      <c r="D233" s="66"/>
      <c r="E233" s="67"/>
      <c r="F233" s="66"/>
      <c r="G233" s="68"/>
      <c r="H233" s="68"/>
      <c r="I233" s="68"/>
    </row>
    <row r="234" spans="4:9" s="65" customFormat="1" x14ac:dyDescent="0.25">
      <c r="D234" s="66"/>
      <c r="E234" s="67"/>
      <c r="F234" s="66"/>
      <c r="G234" s="68"/>
      <c r="H234" s="68"/>
      <c r="I234" s="68"/>
    </row>
    <row r="235" spans="4:9" s="65" customFormat="1" x14ac:dyDescent="0.25">
      <c r="D235" s="66"/>
      <c r="E235" s="67"/>
      <c r="F235" s="66"/>
      <c r="G235" s="68"/>
      <c r="H235" s="68"/>
      <c r="I235" s="68"/>
    </row>
    <row r="236" spans="4:9" s="65" customFormat="1" x14ac:dyDescent="0.25">
      <c r="D236" s="66"/>
      <c r="E236" s="67"/>
      <c r="F236" s="66"/>
      <c r="G236" s="68"/>
      <c r="H236" s="68"/>
      <c r="I236" s="68"/>
    </row>
    <row r="237" spans="4:9" s="65" customFormat="1" x14ac:dyDescent="0.25">
      <c r="D237" s="66"/>
      <c r="E237" s="67"/>
      <c r="F237" s="66"/>
      <c r="G237" s="68"/>
      <c r="H237" s="68"/>
      <c r="I237" s="68"/>
    </row>
    <row r="238" spans="4:9" s="65" customFormat="1" x14ac:dyDescent="0.25">
      <c r="D238" s="66"/>
      <c r="E238" s="67"/>
      <c r="F238" s="66"/>
      <c r="G238" s="68"/>
      <c r="H238" s="68"/>
      <c r="I238" s="68"/>
    </row>
    <row r="239" spans="4:9" s="65" customFormat="1" x14ac:dyDescent="0.25">
      <c r="D239" s="66"/>
      <c r="E239" s="67"/>
      <c r="F239" s="66"/>
      <c r="G239" s="68"/>
      <c r="H239" s="68"/>
      <c r="I239" s="68"/>
    </row>
    <row r="240" spans="4:9" s="65" customFormat="1" x14ac:dyDescent="0.25">
      <c r="D240" s="66"/>
      <c r="E240" s="67"/>
      <c r="F240" s="66"/>
      <c r="G240" s="68"/>
      <c r="H240" s="68"/>
      <c r="I240" s="68"/>
    </row>
    <row r="241" spans="4:9" s="65" customFormat="1" x14ac:dyDescent="0.25">
      <c r="D241" s="66"/>
      <c r="E241" s="67"/>
      <c r="F241" s="66"/>
      <c r="G241" s="68"/>
      <c r="H241" s="68"/>
      <c r="I241" s="68"/>
    </row>
    <row r="242" spans="4:9" s="65" customFormat="1" x14ac:dyDescent="0.25">
      <c r="D242" s="66"/>
      <c r="E242" s="67"/>
      <c r="F242" s="66"/>
      <c r="G242" s="68"/>
      <c r="H242" s="68"/>
      <c r="I242" s="68"/>
    </row>
    <row r="243" spans="4:9" s="65" customFormat="1" x14ac:dyDescent="0.25">
      <c r="D243" s="66"/>
      <c r="E243" s="67"/>
      <c r="F243" s="66"/>
      <c r="G243" s="68"/>
      <c r="H243" s="68"/>
      <c r="I243" s="68"/>
    </row>
    <row r="244" spans="4:9" s="65" customFormat="1" x14ac:dyDescent="0.25">
      <c r="D244" s="66"/>
      <c r="E244" s="67"/>
      <c r="F244" s="66"/>
      <c r="G244" s="68"/>
      <c r="H244" s="68"/>
      <c r="I244" s="68"/>
    </row>
    <row r="245" spans="4:9" s="65" customFormat="1" x14ac:dyDescent="0.25">
      <c r="D245" s="66"/>
      <c r="E245" s="67"/>
      <c r="F245" s="66"/>
      <c r="G245" s="68"/>
      <c r="H245" s="68"/>
      <c r="I245" s="68"/>
    </row>
    <row r="246" spans="4:9" s="65" customFormat="1" x14ac:dyDescent="0.25">
      <c r="D246" s="66"/>
      <c r="E246" s="67"/>
      <c r="F246" s="66"/>
      <c r="G246" s="68"/>
      <c r="H246" s="68"/>
      <c r="I246" s="68"/>
    </row>
    <row r="247" spans="4:9" s="65" customFormat="1" x14ac:dyDescent="0.25">
      <c r="D247" s="66"/>
      <c r="E247" s="67"/>
      <c r="F247" s="66"/>
      <c r="G247" s="68"/>
      <c r="H247" s="68"/>
      <c r="I247" s="68"/>
    </row>
    <row r="248" spans="4:9" s="65" customFormat="1" x14ac:dyDescent="0.25">
      <c r="D248" s="66"/>
      <c r="E248" s="67"/>
      <c r="F248" s="66"/>
      <c r="G248" s="68"/>
      <c r="H248" s="68"/>
      <c r="I248" s="68"/>
    </row>
    <row r="249" spans="4:9" s="65" customFormat="1" x14ac:dyDescent="0.25">
      <c r="D249" s="66"/>
      <c r="E249" s="67"/>
      <c r="F249" s="66"/>
      <c r="G249" s="68"/>
      <c r="H249" s="68"/>
      <c r="I249" s="68"/>
    </row>
    <row r="250" spans="4:9" s="65" customFormat="1" x14ac:dyDescent="0.25">
      <c r="D250" s="66"/>
      <c r="E250" s="67"/>
      <c r="F250" s="66"/>
      <c r="G250" s="68"/>
      <c r="H250" s="68"/>
      <c r="I250" s="68"/>
    </row>
    <row r="251" spans="4:9" s="65" customFormat="1" x14ac:dyDescent="0.25">
      <c r="D251" s="66"/>
      <c r="E251" s="67"/>
      <c r="F251" s="66"/>
      <c r="G251" s="68"/>
      <c r="H251" s="68"/>
      <c r="I251" s="68"/>
    </row>
    <row r="252" spans="4:9" s="65" customFormat="1" x14ac:dyDescent="0.25">
      <c r="D252" s="66"/>
      <c r="E252" s="67"/>
      <c r="F252" s="66"/>
      <c r="G252" s="68"/>
      <c r="H252" s="68"/>
      <c r="I252" s="68"/>
    </row>
    <row r="253" spans="4:9" s="65" customFormat="1" x14ac:dyDescent="0.25">
      <c r="D253" s="66"/>
      <c r="E253" s="67"/>
      <c r="F253" s="66"/>
      <c r="G253" s="68"/>
      <c r="H253" s="68"/>
      <c r="I253" s="68"/>
    </row>
    <row r="254" spans="4:9" s="65" customFormat="1" x14ac:dyDescent="0.25">
      <c r="D254" s="66"/>
      <c r="E254" s="67"/>
      <c r="F254" s="66"/>
      <c r="G254" s="68"/>
      <c r="H254" s="68"/>
      <c r="I254" s="68"/>
    </row>
  </sheetData>
  <sheetProtection algorithmName="SHA-512" hashValue="YlXTx7ZgVdfs3woxofvg4iAeU9RJ1opBwnpnxRI8oqELPMpcLaCGN2h842PYLLT7MQ0m2CD1gr1s26diyFJbhA==" saltValue="Aurh9fxIa+Q+iXMjMGKYc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1">
    <pageSetUpPr fitToPage="1"/>
  </sheetPr>
  <dimension ref="A1:BG82"/>
  <sheetViews>
    <sheetView zoomScale="85" zoomScaleNormal="85" zoomScaleSheetLayoutView="50" workbookViewId="0">
      <pane ySplit="5" topLeftCell="A6" activePane="bottomLeft" state="frozen"/>
      <selection activeCell="C6" sqref="B6:C6"/>
      <selection pane="bottomLeft"/>
    </sheetView>
  </sheetViews>
  <sheetFormatPr defaultColWidth="9.140625" defaultRowHeight="12.75" customHeight="1" x14ac:dyDescent="0.2"/>
  <cols>
    <col min="1" max="1" width="45.7109375" style="1" customWidth="1"/>
    <col min="2" max="2" width="2.7109375" style="1" customWidth="1"/>
    <col min="3" max="34" width="14.85546875" style="1" customWidth="1"/>
    <col min="35" max="56" width="9.7109375" style="1" customWidth="1"/>
    <col min="57" max="58" width="9.7109375" style="13" customWidth="1"/>
    <col min="59" max="59" width="9.7109375" style="14" customWidth="1"/>
    <col min="60" max="136" width="9.7109375" style="1" customWidth="1"/>
    <col min="137" max="16384" width="9.140625" style="1"/>
  </cols>
  <sheetData>
    <row r="1" spans="1:59" ht="12.75" customHeight="1" x14ac:dyDescent="0.2">
      <c r="A1" s="2"/>
      <c r="B1" s="2"/>
      <c r="C1" s="2"/>
      <c r="D1" s="2"/>
      <c r="E1" s="2"/>
      <c r="F1" s="2"/>
      <c r="G1" s="2"/>
      <c r="X1" s="12"/>
    </row>
    <row r="2" spans="1:59" ht="12.75" customHeight="1" x14ac:dyDescent="0.2">
      <c r="A2" s="1" t="s">
        <v>120</v>
      </c>
      <c r="B2" s="2"/>
      <c r="C2" s="3">
        <v>2014</v>
      </c>
      <c r="D2" s="3">
        <f t="shared" ref="D2" si="0">C2+1</f>
        <v>2015</v>
      </c>
      <c r="E2" s="3">
        <f t="shared" ref="E2:J2" si="1">D2+1</f>
        <v>2016</v>
      </c>
      <c r="F2" s="3">
        <f t="shared" si="1"/>
        <v>2017</v>
      </c>
      <c r="G2" s="3">
        <f t="shared" si="1"/>
        <v>2018</v>
      </c>
      <c r="H2" s="3">
        <f t="shared" si="1"/>
        <v>2019</v>
      </c>
      <c r="I2" s="3">
        <f t="shared" si="1"/>
        <v>2020</v>
      </c>
      <c r="J2" s="3">
        <f t="shared" si="1"/>
        <v>2021</v>
      </c>
      <c r="X2" s="12"/>
    </row>
    <row r="3" spans="1:59" ht="12.75" customHeight="1" x14ac:dyDescent="0.2">
      <c r="A3" s="1" t="s">
        <v>8</v>
      </c>
      <c r="B3" s="2"/>
      <c r="C3" s="3" t="s">
        <v>204</v>
      </c>
      <c r="D3" s="3" t="s">
        <v>220</v>
      </c>
      <c r="E3" s="307" t="s">
        <v>236</v>
      </c>
      <c r="F3" s="307" t="s">
        <v>267</v>
      </c>
      <c r="G3" s="307" t="s">
        <v>278</v>
      </c>
      <c r="H3" s="307" t="s">
        <v>281</v>
      </c>
      <c r="I3" s="307" t="s">
        <v>312</v>
      </c>
      <c r="J3" s="307" t="s">
        <v>316</v>
      </c>
      <c r="X3" s="12"/>
    </row>
    <row r="4" spans="1:59" s="486" customFormat="1" ht="12.75" customHeight="1" x14ac:dyDescent="0.2">
      <c r="A4" s="486" t="s">
        <v>66</v>
      </c>
      <c r="C4" s="513">
        <v>41548</v>
      </c>
      <c r="D4" s="513">
        <v>41913</v>
      </c>
      <c r="E4" s="513">
        <v>42278</v>
      </c>
      <c r="F4" s="513">
        <v>41913</v>
      </c>
      <c r="G4" s="513">
        <v>42278</v>
      </c>
      <c r="H4" s="513">
        <v>42644</v>
      </c>
      <c r="I4" s="513">
        <v>43009</v>
      </c>
      <c r="J4" s="513">
        <v>43374</v>
      </c>
      <c r="X4" s="514"/>
      <c r="BE4" s="515"/>
      <c r="BF4" s="515"/>
      <c r="BG4" s="516"/>
    </row>
    <row r="5" spans="1:59" ht="12.75" customHeight="1" x14ac:dyDescent="0.2">
      <c r="A5" s="2"/>
      <c r="B5" s="2"/>
      <c r="C5" s="2"/>
      <c r="D5" s="2"/>
      <c r="E5" s="2"/>
      <c r="F5" s="2"/>
      <c r="G5" s="2"/>
      <c r="X5" s="12"/>
    </row>
    <row r="6" spans="1:59" ht="12.75" customHeight="1" x14ac:dyDescent="0.2">
      <c r="A6" s="2"/>
      <c r="B6" s="2"/>
      <c r="C6" s="2"/>
      <c r="D6" s="2"/>
      <c r="E6" s="2"/>
      <c r="F6" s="2"/>
      <c r="G6" s="2"/>
      <c r="X6" s="12"/>
    </row>
    <row r="7" spans="1:59" ht="12.75" customHeight="1" x14ac:dyDescent="0.2">
      <c r="G7" s="2"/>
    </row>
    <row r="8" spans="1:59" ht="12.75" customHeight="1" x14ac:dyDescent="0.2">
      <c r="A8" s="2" t="s">
        <v>149</v>
      </c>
      <c r="C8" s="511"/>
      <c r="D8" s="4">
        <v>58829.87</v>
      </c>
      <c r="E8" s="4">
        <f>D8</f>
        <v>58829.87</v>
      </c>
      <c r="G8" s="2"/>
    </row>
    <row r="9" spans="1:59" ht="12.75" customHeight="1" x14ac:dyDescent="0.2">
      <c r="A9" s="1" t="s">
        <v>125</v>
      </c>
      <c r="C9" s="511"/>
      <c r="D9" s="4">
        <v>28080.44</v>
      </c>
      <c r="E9" s="4">
        <f>D9</f>
        <v>28080.44</v>
      </c>
      <c r="G9" s="2"/>
    </row>
    <row r="10" spans="1:59" ht="12.75" customHeight="1" x14ac:dyDescent="0.2">
      <c r="A10" s="1" t="s">
        <v>126</v>
      </c>
      <c r="C10" s="511"/>
      <c r="D10" s="4">
        <v>757.75</v>
      </c>
      <c r="E10" s="4">
        <f>D10</f>
        <v>757.75</v>
      </c>
      <c r="G10" s="2"/>
    </row>
    <row r="11" spans="1:59" ht="12.75" customHeight="1" x14ac:dyDescent="0.2">
      <c r="A11" s="1" t="s">
        <v>129</v>
      </c>
      <c r="D11" s="11" t="s">
        <v>219</v>
      </c>
      <c r="E11" s="11" t="str">
        <f>D11</f>
        <v>nee</v>
      </c>
      <c r="G11" s="2"/>
    </row>
    <row r="12" spans="1:59" ht="12.75" customHeight="1" x14ac:dyDescent="0.2">
      <c r="A12" s="1" t="s">
        <v>175</v>
      </c>
      <c r="D12" s="15">
        <v>40.58</v>
      </c>
      <c r="E12" s="15">
        <f>D12</f>
        <v>40.58</v>
      </c>
      <c r="G12" s="2"/>
    </row>
    <row r="13" spans="1:59" ht="12.75" customHeight="1" x14ac:dyDescent="0.2">
      <c r="A13" s="1" t="s">
        <v>176</v>
      </c>
      <c r="D13" s="5">
        <f>+D9+ROUND(D10*D12,2)</f>
        <v>58829.94</v>
      </c>
      <c r="E13" s="5">
        <f>+E9+ROUND(E10*E12,2)</f>
        <v>58829.94</v>
      </c>
      <c r="G13" s="2"/>
    </row>
    <row r="14" spans="1:59" ht="12.75" customHeight="1" x14ac:dyDescent="0.2">
      <c r="G14" s="2"/>
    </row>
    <row r="15" spans="1:59" ht="12.75" customHeight="1" x14ac:dyDescent="0.2">
      <c r="A15" s="2" t="s">
        <v>150</v>
      </c>
      <c r="C15" s="511"/>
      <c r="D15" s="4">
        <v>63960.56</v>
      </c>
      <c r="E15" s="4">
        <f>D15</f>
        <v>63960.56</v>
      </c>
      <c r="G15" s="2"/>
    </row>
    <row r="16" spans="1:59" ht="12.75" customHeight="1" x14ac:dyDescent="0.2">
      <c r="A16" s="1" t="s">
        <v>177</v>
      </c>
      <c r="C16" s="511"/>
      <c r="D16" s="4">
        <v>27218.37</v>
      </c>
      <c r="E16" s="4">
        <f>D16</f>
        <v>27218.37</v>
      </c>
      <c r="G16" s="2"/>
    </row>
    <row r="17" spans="1:29" ht="12.75" customHeight="1" x14ac:dyDescent="0.2">
      <c r="A17" s="1" t="s">
        <v>178</v>
      </c>
      <c r="C17" s="511"/>
      <c r="D17" s="4">
        <v>881.32</v>
      </c>
      <c r="E17" s="4">
        <f>D17</f>
        <v>881.32</v>
      </c>
      <c r="G17" s="2"/>
    </row>
    <row r="18" spans="1:29" ht="12.75" customHeight="1" x14ac:dyDescent="0.2">
      <c r="A18" s="1" t="s">
        <v>129</v>
      </c>
      <c r="D18" s="11" t="s">
        <v>219</v>
      </c>
      <c r="E18" s="11" t="str">
        <f>D18</f>
        <v>nee</v>
      </c>
      <c r="G18" s="2"/>
    </row>
    <row r="19" spans="1:29" ht="12.75" customHeight="1" x14ac:dyDescent="0.2">
      <c r="A19" s="1" t="s">
        <v>179</v>
      </c>
      <c r="D19" s="15">
        <v>41.69</v>
      </c>
      <c r="E19" s="15">
        <f>D19</f>
        <v>41.69</v>
      </c>
      <c r="G19" s="2"/>
    </row>
    <row r="20" spans="1:29" ht="12.75" customHeight="1" x14ac:dyDescent="0.2">
      <c r="A20" s="1" t="s">
        <v>180</v>
      </c>
      <c r="D20" s="5">
        <f>+D16+ROUND(D17*D19,2)</f>
        <v>63960.600000000006</v>
      </c>
      <c r="E20" s="5">
        <f>+E16+ROUND(E17*E19,2)</f>
        <v>63960.600000000006</v>
      </c>
      <c r="G20" s="2"/>
    </row>
    <row r="21" spans="1:29" ht="12.75" hidden="1" customHeight="1" x14ac:dyDescent="0.2">
      <c r="G21" s="2"/>
    </row>
    <row r="22" spans="1:29" ht="12.75" hidden="1" customHeight="1" x14ac:dyDescent="0.2">
      <c r="A22" s="485" t="s">
        <v>268</v>
      </c>
      <c r="D22" s="480">
        <v>60024.98</v>
      </c>
      <c r="E22" s="4">
        <f>D22</f>
        <v>60024.98</v>
      </c>
      <c r="G22" s="2"/>
    </row>
    <row r="23" spans="1:29" ht="12.75" hidden="1" customHeight="1" x14ac:dyDescent="0.2">
      <c r="A23" s="486" t="s">
        <v>269</v>
      </c>
      <c r="D23" s="480">
        <v>20941.599999999999</v>
      </c>
      <c r="E23" s="4">
        <f>D23</f>
        <v>20941.599999999999</v>
      </c>
      <c r="G23" s="2"/>
    </row>
    <row r="24" spans="1:29" ht="12.75" hidden="1" customHeight="1" x14ac:dyDescent="0.2">
      <c r="A24" s="486" t="s">
        <v>270</v>
      </c>
      <c r="D24" s="480">
        <v>948.63</v>
      </c>
      <c r="E24" s="4">
        <f>D24</f>
        <v>948.63</v>
      </c>
      <c r="G24" s="2"/>
    </row>
    <row r="25" spans="1:29" ht="12.75" hidden="1" customHeight="1" x14ac:dyDescent="0.2">
      <c r="A25" s="1" t="s">
        <v>129</v>
      </c>
      <c r="D25" s="11" t="s">
        <v>219</v>
      </c>
      <c r="E25" s="11" t="str">
        <f>D25</f>
        <v>nee</v>
      </c>
      <c r="G25" s="2"/>
    </row>
    <row r="26" spans="1:29" ht="12.75" hidden="1" customHeight="1" x14ac:dyDescent="0.2">
      <c r="A26" s="486" t="s">
        <v>271</v>
      </c>
      <c r="D26" s="15">
        <v>41.2</v>
      </c>
      <c r="E26" s="15">
        <f>D26</f>
        <v>41.2</v>
      </c>
      <c r="G26" s="2"/>
    </row>
    <row r="27" spans="1:29" ht="12.75" hidden="1" customHeight="1" x14ac:dyDescent="0.2">
      <c r="A27" s="486" t="s">
        <v>272</v>
      </c>
      <c r="D27" s="5">
        <f>+D23+ROUND(D24*D26,2)</f>
        <v>60025.159999999996</v>
      </c>
      <c r="E27" s="5">
        <f>+E23+ROUND(E24*E26,2)</f>
        <v>60025.159999999996</v>
      </c>
      <c r="G27" s="2"/>
    </row>
    <row r="28" spans="1:29" ht="12.75" customHeight="1" x14ac:dyDescent="0.2">
      <c r="G28" s="2"/>
    </row>
    <row r="29" spans="1:29" ht="12.75" customHeight="1" x14ac:dyDescent="0.2">
      <c r="G29" s="2"/>
    </row>
    <row r="30" spans="1:29" ht="12.75" customHeight="1" x14ac:dyDescent="0.2">
      <c r="G30" s="2"/>
    </row>
    <row r="31" spans="1:29" ht="12.75" customHeight="1" x14ac:dyDescent="0.2">
      <c r="A31" s="2" t="s">
        <v>181</v>
      </c>
      <c r="B31" s="2"/>
      <c r="C31" s="685">
        <v>42248</v>
      </c>
      <c r="D31" s="6"/>
      <c r="E31" s="2"/>
    </row>
    <row r="32" spans="1:29" ht="12.75" customHeight="1" x14ac:dyDescent="0.2">
      <c r="AB32" s="16"/>
      <c r="AC32" s="16"/>
    </row>
    <row r="33" spans="1:23" ht="12.75" customHeight="1" x14ac:dyDescent="0.2">
      <c r="A33" s="2" t="s">
        <v>182</v>
      </c>
      <c r="B33" s="2"/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N33" s="7">
        <v>12</v>
      </c>
      <c r="O33" s="7">
        <v>13</v>
      </c>
      <c r="P33" s="7">
        <v>14</v>
      </c>
      <c r="Q33" s="7">
        <v>15</v>
      </c>
      <c r="R33" s="7">
        <v>16</v>
      </c>
      <c r="S33" s="7">
        <v>17</v>
      </c>
      <c r="T33" s="7">
        <v>18</v>
      </c>
      <c r="U33" s="7">
        <v>19</v>
      </c>
      <c r="V33" s="7">
        <v>20</v>
      </c>
      <c r="W33" s="7" t="s">
        <v>183</v>
      </c>
    </row>
    <row r="34" spans="1:23" ht="12.75" customHeight="1" x14ac:dyDescent="0.2">
      <c r="A34" s="686" t="s">
        <v>18</v>
      </c>
      <c r="B34" s="687"/>
      <c r="C34" s="512">
        <v>2444</v>
      </c>
      <c r="D34" s="512">
        <v>2554</v>
      </c>
      <c r="E34" s="512">
        <v>2675</v>
      </c>
      <c r="F34" s="512">
        <v>2809</v>
      </c>
      <c r="G34" s="512">
        <v>2922</v>
      </c>
      <c r="H34" s="512">
        <v>3039</v>
      </c>
      <c r="I34" s="512">
        <v>3148</v>
      </c>
      <c r="J34" s="512">
        <v>3257</v>
      </c>
      <c r="K34" s="512">
        <v>3375</v>
      </c>
      <c r="L34" s="512">
        <v>3484</v>
      </c>
      <c r="M34" s="512">
        <v>3589</v>
      </c>
      <c r="N34" s="512">
        <v>3697</v>
      </c>
      <c r="O34" s="512">
        <v>3879</v>
      </c>
      <c r="P34" s="512"/>
      <c r="Q34" s="512"/>
      <c r="R34" s="512"/>
      <c r="S34" s="512"/>
      <c r="T34" s="512"/>
      <c r="U34" s="512"/>
      <c r="V34" s="512"/>
      <c r="W34" s="503">
        <f t="shared" ref="W34:W74" si="2">COUNTA(C34:V34)</f>
        <v>13</v>
      </c>
    </row>
    <row r="35" spans="1:23" ht="12.75" customHeight="1" x14ac:dyDescent="0.2">
      <c r="A35" s="686" t="s">
        <v>19</v>
      </c>
      <c r="B35" s="687"/>
      <c r="C35" s="512">
        <v>2496</v>
      </c>
      <c r="D35" s="512">
        <v>2619</v>
      </c>
      <c r="E35" s="512">
        <v>2749</v>
      </c>
      <c r="F35" s="512">
        <v>2866</v>
      </c>
      <c r="G35" s="512">
        <v>2981</v>
      </c>
      <c r="H35" s="512">
        <v>3092</v>
      </c>
      <c r="I35" s="512">
        <v>3200</v>
      </c>
      <c r="J35" s="512">
        <v>3320</v>
      </c>
      <c r="K35" s="512">
        <v>3426</v>
      </c>
      <c r="L35" s="512">
        <v>3534</v>
      </c>
      <c r="M35" s="512">
        <v>3642</v>
      </c>
      <c r="N35" s="512">
        <v>3759</v>
      </c>
      <c r="O35" s="512">
        <v>3879</v>
      </c>
      <c r="P35" s="512">
        <v>3993</v>
      </c>
      <c r="Q35" s="512">
        <v>4105</v>
      </c>
      <c r="R35" s="512">
        <v>4215</v>
      </c>
      <c r="S35" s="512">
        <v>4324</v>
      </c>
      <c r="T35" s="512">
        <v>4380</v>
      </c>
      <c r="U35" s="512"/>
      <c r="V35" s="512"/>
      <c r="W35" s="503">
        <f t="shared" si="2"/>
        <v>18</v>
      </c>
    </row>
    <row r="36" spans="1:23" ht="12.75" customHeight="1" x14ac:dyDescent="0.2">
      <c r="A36" s="686" t="s">
        <v>20</v>
      </c>
      <c r="B36" s="687"/>
      <c r="C36" s="512">
        <v>2619</v>
      </c>
      <c r="D36" s="512">
        <v>2749</v>
      </c>
      <c r="E36" s="512">
        <v>2981</v>
      </c>
      <c r="F36" s="512">
        <v>3200</v>
      </c>
      <c r="G36" s="512">
        <v>3320</v>
      </c>
      <c r="H36" s="512">
        <v>3426</v>
      </c>
      <c r="I36" s="512">
        <v>3534</v>
      </c>
      <c r="J36" s="512">
        <v>3642</v>
      </c>
      <c r="K36" s="512">
        <v>3759</v>
      </c>
      <c r="L36" s="512">
        <v>3879</v>
      </c>
      <c r="M36" s="512">
        <v>3993</v>
      </c>
      <c r="N36" s="512">
        <v>4105</v>
      </c>
      <c r="O36" s="512">
        <v>4215</v>
      </c>
      <c r="P36" s="512">
        <v>4324</v>
      </c>
      <c r="Q36" s="512">
        <v>4438</v>
      </c>
      <c r="R36" s="512">
        <v>4550</v>
      </c>
      <c r="S36" s="512">
        <v>4657</v>
      </c>
      <c r="T36" s="512">
        <v>4770</v>
      </c>
      <c r="U36" s="512">
        <v>4910</v>
      </c>
      <c r="V36" s="512">
        <v>4979</v>
      </c>
      <c r="W36" s="503">
        <f t="shared" si="2"/>
        <v>20</v>
      </c>
    </row>
    <row r="37" spans="1:23" ht="12.75" customHeight="1" x14ac:dyDescent="0.2">
      <c r="A37" s="686" t="s">
        <v>21</v>
      </c>
      <c r="B37" s="687"/>
      <c r="C37" s="512">
        <v>2749</v>
      </c>
      <c r="D37" s="512">
        <v>2981</v>
      </c>
      <c r="E37" s="512">
        <v>3200</v>
      </c>
      <c r="F37" s="512">
        <v>3426</v>
      </c>
      <c r="G37" s="512">
        <v>3642</v>
      </c>
      <c r="H37" s="512">
        <v>3879</v>
      </c>
      <c r="I37" s="512">
        <v>3993</v>
      </c>
      <c r="J37" s="512">
        <v>4105</v>
      </c>
      <c r="K37" s="512">
        <v>4215</v>
      </c>
      <c r="L37" s="512">
        <v>4324</v>
      </c>
      <c r="M37" s="512">
        <v>4438</v>
      </c>
      <c r="N37" s="512">
        <v>4550</v>
      </c>
      <c r="O37" s="512">
        <v>4657</v>
      </c>
      <c r="P37" s="512">
        <v>4770</v>
      </c>
      <c r="Q37" s="512">
        <v>4910</v>
      </c>
      <c r="R37" s="512">
        <v>5048</v>
      </c>
      <c r="S37" s="512">
        <v>5189</v>
      </c>
      <c r="T37" s="512">
        <v>5239</v>
      </c>
      <c r="U37" s="512">
        <v>5396</v>
      </c>
      <c r="V37" s="682"/>
      <c r="W37" s="503">
        <f t="shared" si="2"/>
        <v>19</v>
      </c>
    </row>
    <row r="38" spans="1:23" ht="12.75" customHeight="1" x14ac:dyDescent="0.2">
      <c r="A38" s="686" t="s">
        <v>10</v>
      </c>
      <c r="B38" s="687"/>
      <c r="C38" s="512">
        <v>2669</v>
      </c>
      <c r="D38" s="512">
        <v>2774</v>
      </c>
      <c r="E38" s="512">
        <v>2880</v>
      </c>
      <c r="F38" s="512">
        <v>2984</v>
      </c>
      <c r="G38" s="512">
        <v>3088</v>
      </c>
      <c r="H38" s="512">
        <v>3195</v>
      </c>
      <c r="I38" s="512">
        <v>3299</v>
      </c>
      <c r="J38" s="512">
        <v>3405</v>
      </c>
      <c r="K38" s="512">
        <v>3508</v>
      </c>
      <c r="L38" s="512">
        <v>3614</v>
      </c>
      <c r="M38" s="512">
        <v>3721</v>
      </c>
      <c r="N38" s="512">
        <v>3825</v>
      </c>
      <c r="O38" s="512">
        <v>3932</v>
      </c>
      <c r="P38" s="512"/>
      <c r="Q38" s="512"/>
      <c r="R38" s="512"/>
      <c r="S38" s="512"/>
      <c r="T38" s="512"/>
      <c r="U38" s="688"/>
      <c r="V38" s="688"/>
      <c r="W38" s="503">
        <f t="shared" si="2"/>
        <v>13</v>
      </c>
    </row>
    <row r="39" spans="1:23" ht="12.75" customHeight="1" x14ac:dyDescent="0.2">
      <c r="A39" s="686" t="s">
        <v>11</v>
      </c>
      <c r="B39" s="687"/>
      <c r="C39" s="512">
        <v>2774</v>
      </c>
      <c r="D39" s="512">
        <v>2984</v>
      </c>
      <c r="E39" s="512">
        <v>3195</v>
      </c>
      <c r="F39" s="512">
        <v>3299</v>
      </c>
      <c r="G39" s="512">
        <v>3405</v>
      </c>
      <c r="H39" s="512">
        <v>3508</v>
      </c>
      <c r="I39" s="512">
        <v>3614</v>
      </c>
      <c r="J39" s="512">
        <v>3721</v>
      </c>
      <c r="K39" s="512">
        <v>3825</v>
      </c>
      <c r="L39" s="512">
        <v>3932</v>
      </c>
      <c r="M39" s="512">
        <v>4037</v>
      </c>
      <c r="N39" s="512">
        <v>4141</v>
      </c>
      <c r="O39" s="512">
        <v>4246</v>
      </c>
      <c r="P39" s="512">
        <v>4350</v>
      </c>
      <c r="Q39" s="512">
        <v>4457</v>
      </c>
      <c r="R39" s="512"/>
      <c r="S39" s="512"/>
      <c r="T39" s="512"/>
      <c r="U39" s="688"/>
      <c r="V39" s="688"/>
      <c r="W39" s="503">
        <f t="shared" si="2"/>
        <v>15</v>
      </c>
    </row>
    <row r="40" spans="1:23" ht="12.75" customHeight="1" x14ac:dyDescent="0.2">
      <c r="A40" s="686" t="s">
        <v>12</v>
      </c>
      <c r="B40" s="687"/>
      <c r="C40" s="512">
        <v>2774</v>
      </c>
      <c r="D40" s="512">
        <v>2984</v>
      </c>
      <c r="E40" s="512">
        <v>3195</v>
      </c>
      <c r="F40" s="512">
        <v>3299</v>
      </c>
      <c r="G40" s="512">
        <v>3405</v>
      </c>
      <c r="H40" s="512">
        <v>3508</v>
      </c>
      <c r="I40" s="512">
        <v>3614</v>
      </c>
      <c r="J40" s="512">
        <v>3721</v>
      </c>
      <c r="K40" s="512">
        <v>3825</v>
      </c>
      <c r="L40" s="512">
        <v>3932</v>
      </c>
      <c r="M40" s="512">
        <v>4037</v>
      </c>
      <c r="N40" s="512">
        <v>4141</v>
      </c>
      <c r="O40" s="512">
        <v>4246</v>
      </c>
      <c r="P40" s="512">
        <v>4350</v>
      </c>
      <c r="Q40" s="512">
        <v>4457</v>
      </c>
      <c r="R40" s="512">
        <v>4562</v>
      </c>
      <c r="S40" s="512">
        <v>4667</v>
      </c>
      <c r="T40" s="512"/>
      <c r="U40" s="688"/>
      <c r="V40" s="688"/>
      <c r="W40" s="503">
        <f t="shared" si="2"/>
        <v>17</v>
      </c>
    </row>
    <row r="41" spans="1:23" ht="12.75" customHeight="1" x14ac:dyDescent="0.2">
      <c r="A41" s="686" t="s">
        <v>13</v>
      </c>
      <c r="B41" s="687"/>
      <c r="C41" s="512">
        <v>2880</v>
      </c>
      <c r="D41" s="512">
        <v>3195</v>
      </c>
      <c r="E41" s="512">
        <v>3405</v>
      </c>
      <c r="F41" s="512">
        <v>3614</v>
      </c>
      <c r="G41" s="512">
        <v>3825</v>
      </c>
      <c r="H41" s="512">
        <v>3932</v>
      </c>
      <c r="I41" s="512">
        <v>4037</v>
      </c>
      <c r="J41" s="512">
        <v>4141</v>
      </c>
      <c r="K41" s="512">
        <v>4246</v>
      </c>
      <c r="L41" s="512">
        <v>4350</v>
      </c>
      <c r="M41" s="512">
        <v>4457</v>
      </c>
      <c r="N41" s="512">
        <v>4562</v>
      </c>
      <c r="O41" s="512">
        <v>4667</v>
      </c>
      <c r="P41" s="512">
        <v>4771</v>
      </c>
      <c r="Q41" s="512">
        <v>4876</v>
      </c>
      <c r="R41" s="512">
        <v>4983</v>
      </c>
      <c r="S41" s="512"/>
      <c r="T41" s="512"/>
      <c r="U41" s="688"/>
      <c r="V41" s="688"/>
      <c r="W41" s="503">
        <f t="shared" si="2"/>
        <v>16</v>
      </c>
    </row>
    <row r="42" spans="1:23" ht="12.75" customHeight="1" x14ac:dyDescent="0.2">
      <c r="A42" s="686" t="s">
        <v>14</v>
      </c>
      <c r="B42" s="687"/>
      <c r="C42" s="512">
        <v>2880</v>
      </c>
      <c r="D42" s="512">
        <v>3195</v>
      </c>
      <c r="E42" s="512">
        <v>3405</v>
      </c>
      <c r="F42" s="512">
        <v>3614</v>
      </c>
      <c r="G42" s="512">
        <v>3825</v>
      </c>
      <c r="H42" s="512">
        <v>3932</v>
      </c>
      <c r="I42" s="512">
        <v>4037</v>
      </c>
      <c r="J42" s="512">
        <v>4141</v>
      </c>
      <c r="K42" s="512">
        <v>4246</v>
      </c>
      <c r="L42" s="512">
        <v>4350</v>
      </c>
      <c r="M42" s="512">
        <v>4457</v>
      </c>
      <c r="N42" s="512">
        <v>4562</v>
      </c>
      <c r="O42" s="512">
        <v>4667</v>
      </c>
      <c r="P42" s="512">
        <v>4771</v>
      </c>
      <c r="Q42" s="512">
        <v>4876</v>
      </c>
      <c r="R42" s="512">
        <v>4983</v>
      </c>
      <c r="S42" s="512">
        <v>5087</v>
      </c>
      <c r="T42" s="512">
        <v>5192</v>
      </c>
      <c r="U42" s="688"/>
      <c r="V42" s="688"/>
      <c r="W42" s="503">
        <f t="shared" si="2"/>
        <v>18</v>
      </c>
    </row>
    <row r="43" spans="1:23" ht="12.75" customHeight="1" x14ac:dyDescent="0.2">
      <c r="A43" s="686" t="s">
        <v>15</v>
      </c>
      <c r="B43" s="687"/>
      <c r="C43" s="512">
        <v>2924</v>
      </c>
      <c r="D43" s="512">
        <v>3143</v>
      </c>
      <c r="E43" s="512">
        <v>3366</v>
      </c>
      <c r="F43" s="512">
        <v>3580</v>
      </c>
      <c r="G43" s="512">
        <v>3817</v>
      </c>
      <c r="H43" s="512">
        <v>3932</v>
      </c>
      <c r="I43" s="512">
        <v>4041</v>
      </c>
      <c r="J43" s="512">
        <v>4153</v>
      </c>
      <c r="K43" s="512">
        <v>4259</v>
      </c>
      <c r="L43" s="512">
        <v>4374</v>
      </c>
      <c r="M43" s="512">
        <v>4485</v>
      </c>
      <c r="N43" s="512">
        <v>4592</v>
      </c>
      <c r="O43" s="512">
        <v>4703</v>
      </c>
      <c r="P43" s="512">
        <v>4842</v>
      </c>
      <c r="Q43" s="512">
        <v>4982</v>
      </c>
      <c r="R43" s="512">
        <v>5120</v>
      </c>
      <c r="S43" s="512">
        <v>5260</v>
      </c>
      <c r="T43" s="512">
        <v>5326</v>
      </c>
      <c r="U43" s="688"/>
      <c r="V43" s="688"/>
      <c r="W43" s="503">
        <f t="shared" si="2"/>
        <v>18</v>
      </c>
    </row>
    <row r="44" spans="1:23" ht="12.75" customHeight="1" x14ac:dyDescent="0.2">
      <c r="A44" s="686" t="s">
        <v>16</v>
      </c>
      <c r="B44" s="687"/>
      <c r="C44" s="512">
        <v>3034</v>
      </c>
      <c r="D44" s="512">
        <v>3260</v>
      </c>
      <c r="E44" s="512">
        <v>3474</v>
      </c>
      <c r="F44" s="512">
        <v>3698</v>
      </c>
      <c r="G44" s="512">
        <v>3932</v>
      </c>
      <c r="H44" s="512">
        <v>4153</v>
      </c>
      <c r="I44" s="512">
        <v>4374</v>
      </c>
      <c r="J44" s="512">
        <v>4485</v>
      </c>
      <c r="K44" s="512">
        <v>4592</v>
      </c>
      <c r="L44" s="512">
        <v>4703</v>
      </c>
      <c r="M44" s="512">
        <v>4842</v>
      </c>
      <c r="N44" s="512">
        <v>4982</v>
      </c>
      <c r="O44" s="512">
        <v>5120</v>
      </c>
      <c r="P44" s="512">
        <v>5260</v>
      </c>
      <c r="Q44" s="512">
        <v>5400</v>
      </c>
      <c r="R44" s="512">
        <v>5547</v>
      </c>
      <c r="S44" s="512">
        <v>5698</v>
      </c>
      <c r="T44" s="512">
        <v>5854</v>
      </c>
      <c r="U44" s="688"/>
      <c r="V44" s="688"/>
      <c r="W44" s="503">
        <f t="shared" si="2"/>
        <v>18</v>
      </c>
    </row>
    <row r="45" spans="1:23" ht="12.75" customHeight="1" x14ac:dyDescent="0.2">
      <c r="A45" s="689" t="s">
        <v>184</v>
      </c>
      <c r="B45" s="690"/>
      <c r="C45" s="688">
        <v>1507.8</v>
      </c>
      <c r="D45" s="688">
        <v>1513</v>
      </c>
      <c r="E45" s="688">
        <v>1556</v>
      </c>
      <c r="F45" s="688">
        <v>1585</v>
      </c>
      <c r="G45" s="688">
        <v>1617</v>
      </c>
      <c r="H45" s="688">
        <v>1651</v>
      </c>
      <c r="I45" s="688">
        <v>1694</v>
      </c>
      <c r="J45" s="688"/>
      <c r="K45" s="688"/>
      <c r="L45" s="688"/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503">
        <f t="shared" si="2"/>
        <v>7</v>
      </c>
    </row>
    <row r="46" spans="1:23" ht="12.75" customHeight="1" x14ac:dyDescent="0.2">
      <c r="A46" s="689" t="s">
        <v>185</v>
      </c>
      <c r="B46" s="690"/>
      <c r="C46" s="688">
        <v>1507.8</v>
      </c>
      <c r="D46" s="688">
        <v>1526</v>
      </c>
      <c r="E46" s="688">
        <v>1585</v>
      </c>
      <c r="F46" s="688">
        <v>1651</v>
      </c>
      <c r="G46" s="688">
        <v>1694</v>
      </c>
      <c r="H46" s="688">
        <v>1744</v>
      </c>
      <c r="I46" s="688">
        <v>1804</v>
      </c>
      <c r="J46" s="688">
        <v>1862</v>
      </c>
      <c r="K46" s="688"/>
      <c r="L46" s="688"/>
      <c r="M46" s="688"/>
      <c r="N46" s="688"/>
      <c r="O46" s="688"/>
      <c r="P46" s="688"/>
      <c r="Q46" s="688"/>
      <c r="R46" s="688"/>
      <c r="S46" s="688"/>
      <c r="T46" s="688"/>
      <c r="U46" s="688"/>
      <c r="V46" s="688"/>
      <c r="W46" s="503">
        <f t="shared" si="2"/>
        <v>8</v>
      </c>
    </row>
    <row r="47" spans="1:23" ht="12.75" customHeight="1" x14ac:dyDescent="0.2">
      <c r="A47" s="689" t="s">
        <v>186</v>
      </c>
      <c r="B47" s="690"/>
      <c r="C47" s="688">
        <v>1507.8</v>
      </c>
      <c r="D47" s="688">
        <v>1585</v>
      </c>
      <c r="E47" s="688">
        <v>1651</v>
      </c>
      <c r="F47" s="688">
        <v>1744</v>
      </c>
      <c r="G47" s="688">
        <v>1804</v>
      </c>
      <c r="H47" s="688">
        <v>1862</v>
      </c>
      <c r="I47" s="688">
        <v>1919</v>
      </c>
      <c r="J47" s="688"/>
      <c r="K47" s="688"/>
      <c r="L47" s="688"/>
      <c r="M47" s="688"/>
      <c r="N47" s="688"/>
      <c r="O47" s="688"/>
      <c r="P47" s="688"/>
      <c r="Q47" s="688"/>
      <c r="R47" s="688"/>
      <c r="S47" s="688"/>
      <c r="T47" s="688"/>
      <c r="U47" s="688"/>
      <c r="V47" s="688"/>
      <c r="W47" s="503">
        <f t="shared" si="2"/>
        <v>7</v>
      </c>
    </row>
    <row r="48" spans="1:23" ht="12.75" customHeight="1" x14ac:dyDescent="0.2">
      <c r="A48" s="686" t="s">
        <v>22</v>
      </c>
      <c r="B48" s="687"/>
      <c r="C48" s="512">
        <v>2346</v>
      </c>
      <c r="D48" s="512">
        <v>2394</v>
      </c>
      <c r="E48" s="512">
        <v>2446</v>
      </c>
      <c r="F48" s="512">
        <v>2498</v>
      </c>
      <c r="G48" s="512">
        <v>2550</v>
      </c>
      <c r="H48" s="512">
        <v>2611</v>
      </c>
      <c r="I48" s="512">
        <v>2674</v>
      </c>
      <c r="J48" s="512">
        <v>2743</v>
      </c>
      <c r="K48" s="512">
        <v>2820</v>
      </c>
      <c r="L48" s="512">
        <v>2899</v>
      </c>
      <c r="M48" s="512">
        <v>2986</v>
      </c>
      <c r="N48" s="512">
        <v>3077</v>
      </c>
      <c r="O48" s="512">
        <v>3175</v>
      </c>
      <c r="P48" s="512">
        <v>3277</v>
      </c>
      <c r="Q48" s="512">
        <v>3355</v>
      </c>
      <c r="R48" s="688"/>
      <c r="S48" s="688"/>
      <c r="T48" s="688"/>
      <c r="U48" s="688"/>
      <c r="V48" s="688"/>
      <c r="W48" s="503">
        <f t="shared" si="2"/>
        <v>15</v>
      </c>
    </row>
    <row r="49" spans="1:23" ht="12.75" customHeight="1" x14ac:dyDescent="0.2">
      <c r="A49" s="686" t="s">
        <v>23</v>
      </c>
      <c r="B49" s="687"/>
      <c r="C49" s="512">
        <v>2433</v>
      </c>
      <c r="D49" s="512">
        <v>2491</v>
      </c>
      <c r="E49" s="512">
        <v>2558</v>
      </c>
      <c r="F49" s="512">
        <v>2622</v>
      </c>
      <c r="G49" s="512">
        <v>2687</v>
      </c>
      <c r="H49" s="512">
        <v>2760</v>
      </c>
      <c r="I49" s="512">
        <v>2839</v>
      </c>
      <c r="J49" s="512">
        <v>2925</v>
      </c>
      <c r="K49" s="512">
        <v>3026</v>
      </c>
      <c r="L49" s="512">
        <v>3127</v>
      </c>
      <c r="M49" s="512">
        <v>3237</v>
      </c>
      <c r="N49" s="512">
        <v>3350</v>
      </c>
      <c r="O49" s="512">
        <v>3467</v>
      </c>
      <c r="P49" s="512">
        <v>3590</v>
      </c>
      <c r="Q49" s="512">
        <v>3686</v>
      </c>
      <c r="R49" s="688"/>
      <c r="S49" s="688"/>
      <c r="T49" s="688"/>
      <c r="U49" s="688"/>
      <c r="V49" s="688"/>
      <c r="W49" s="503">
        <f t="shared" si="2"/>
        <v>15</v>
      </c>
    </row>
    <row r="50" spans="1:23" ht="12.75" customHeight="1" x14ac:dyDescent="0.2">
      <c r="A50" s="686" t="s">
        <v>24</v>
      </c>
      <c r="B50" s="687"/>
      <c r="C50" s="512">
        <v>2446</v>
      </c>
      <c r="D50" s="512">
        <v>2565</v>
      </c>
      <c r="E50" s="512">
        <v>2686</v>
      </c>
      <c r="F50" s="512">
        <v>2809</v>
      </c>
      <c r="G50" s="512">
        <v>2929</v>
      </c>
      <c r="H50" s="512">
        <v>3054</v>
      </c>
      <c r="I50" s="512">
        <v>3183</v>
      </c>
      <c r="J50" s="512">
        <v>3314</v>
      </c>
      <c r="K50" s="512">
        <v>3451</v>
      </c>
      <c r="L50" s="512">
        <v>3591</v>
      </c>
      <c r="M50" s="512">
        <v>3732</v>
      </c>
      <c r="N50" s="512">
        <v>3879</v>
      </c>
      <c r="O50" s="512">
        <v>4030</v>
      </c>
      <c r="P50" s="512">
        <v>4183</v>
      </c>
      <c r="Q50" s="512">
        <v>4300</v>
      </c>
      <c r="R50" s="688"/>
      <c r="S50" s="688"/>
      <c r="T50" s="688"/>
      <c r="U50" s="688"/>
      <c r="V50" s="688"/>
      <c r="W50" s="503">
        <f t="shared" si="2"/>
        <v>15</v>
      </c>
    </row>
    <row r="51" spans="1:23" ht="12.75" customHeight="1" x14ac:dyDescent="0.2">
      <c r="A51" s="686" t="s">
        <v>25</v>
      </c>
      <c r="B51" s="687"/>
      <c r="C51" s="512">
        <v>2455</v>
      </c>
      <c r="D51" s="512">
        <v>2603</v>
      </c>
      <c r="E51" s="512">
        <v>2754</v>
      </c>
      <c r="F51" s="512">
        <v>2908</v>
      </c>
      <c r="G51" s="512">
        <v>3062</v>
      </c>
      <c r="H51" s="512">
        <v>3223</v>
      </c>
      <c r="I51" s="512">
        <v>3390</v>
      </c>
      <c r="J51" s="512">
        <v>3559</v>
      </c>
      <c r="K51" s="512">
        <v>3737</v>
      </c>
      <c r="L51" s="512">
        <v>3922</v>
      </c>
      <c r="M51" s="512">
        <v>4113</v>
      </c>
      <c r="N51" s="512">
        <v>4310</v>
      </c>
      <c r="O51" s="512">
        <v>4514</v>
      </c>
      <c r="P51" s="512">
        <v>4723</v>
      </c>
      <c r="Q51" s="512">
        <v>4893</v>
      </c>
      <c r="R51" s="688"/>
      <c r="S51" s="688"/>
      <c r="T51" s="688"/>
      <c r="U51" s="688"/>
      <c r="V51" s="688"/>
      <c r="W51" s="503">
        <f t="shared" si="2"/>
        <v>15</v>
      </c>
    </row>
    <row r="52" spans="1:23" ht="12.75" customHeight="1" x14ac:dyDescent="0.2">
      <c r="A52" s="689" t="s">
        <v>27</v>
      </c>
      <c r="B52" s="690"/>
      <c r="C52" s="688">
        <f>+C48/2</f>
        <v>1173</v>
      </c>
      <c r="D52" s="691"/>
      <c r="E52" s="691"/>
      <c r="F52" s="691"/>
      <c r="G52" s="691"/>
      <c r="H52" s="691"/>
      <c r="I52" s="691"/>
      <c r="J52" s="691"/>
      <c r="K52" s="691"/>
      <c r="L52" s="691"/>
      <c r="M52" s="691"/>
      <c r="N52" s="691"/>
      <c r="O52" s="691"/>
      <c r="P52" s="691"/>
      <c r="Q52" s="691"/>
      <c r="R52" s="688"/>
      <c r="S52" s="691"/>
      <c r="T52" s="691"/>
      <c r="U52" s="691"/>
      <c r="V52" s="691"/>
      <c r="W52" s="503">
        <f t="shared" si="2"/>
        <v>1</v>
      </c>
    </row>
    <row r="53" spans="1:23" ht="12.75" customHeight="1" x14ac:dyDescent="0.2">
      <c r="A53" s="689" t="s">
        <v>28</v>
      </c>
      <c r="B53" s="690"/>
      <c r="C53" s="688">
        <f>+C49/2</f>
        <v>1216.5</v>
      </c>
      <c r="D53" s="691"/>
      <c r="E53" s="691"/>
      <c r="F53" s="691"/>
      <c r="G53" s="691"/>
      <c r="H53" s="691"/>
      <c r="I53" s="691"/>
      <c r="J53" s="691"/>
      <c r="K53" s="691"/>
      <c r="L53" s="691"/>
      <c r="M53" s="691"/>
      <c r="N53" s="691"/>
      <c r="O53" s="691"/>
      <c r="P53" s="691"/>
      <c r="Q53" s="691"/>
      <c r="R53" s="688"/>
      <c r="S53" s="691"/>
      <c r="T53" s="691"/>
      <c r="U53" s="691"/>
      <c r="V53" s="691"/>
      <c r="W53" s="503">
        <f t="shared" si="2"/>
        <v>1</v>
      </c>
    </row>
    <row r="54" spans="1:23" ht="12.75" customHeight="1" x14ac:dyDescent="0.2">
      <c r="A54" s="692" t="s">
        <v>187</v>
      </c>
      <c r="B54" s="693"/>
      <c r="C54" s="512">
        <v>2669</v>
      </c>
      <c r="D54" s="512">
        <v>2774</v>
      </c>
      <c r="E54" s="512">
        <v>2880</v>
      </c>
      <c r="F54" s="512">
        <v>2984</v>
      </c>
      <c r="G54" s="512">
        <v>3088</v>
      </c>
      <c r="H54" s="512">
        <v>3195</v>
      </c>
      <c r="I54" s="512">
        <v>3299</v>
      </c>
      <c r="J54" s="512">
        <v>3405</v>
      </c>
      <c r="K54" s="512">
        <v>3508</v>
      </c>
      <c r="L54" s="512">
        <v>3614</v>
      </c>
      <c r="M54" s="512">
        <v>3721</v>
      </c>
      <c r="N54" s="512"/>
      <c r="O54" s="512"/>
      <c r="P54" s="512"/>
      <c r="Q54" s="512"/>
      <c r="R54" s="688"/>
      <c r="S54" s="688"/>
      <c r="T54" s="688"/>
      <c r="U54" s="688"/>
      <c r="V54" s="688"/>
      <c r="W54" s="503">
        <f t="shared" si="2"/>
        <v>11</v>
      </c>
    </row>
    <row r="55" spans="1:23" ht="12.75" customHeight="1" x14ac:dyDescent="0.2">
      <c r="A55" s="692" t="s">
        <v>69</v>
      </c>
      <c r="B55" s="693"/>
      <c r="C55" s="512">
        <v>2774</v>
      </c>
      <c r="D55" s="512">
        <v>2984</v>
      </c>
      <c r="E55" s="512">
        <v>3195</v>
      </c>
      <c r="F55" s="512">
        <v>3299</v>
      </c>
      <c r="G55" s="512">
        <v>3405</v>
      </c>
      <c r="H55" s="512">
        <v>3508</v>
      </c>
      <c r="I55" s="512">
        <v>3614</v>
      </c>
      <c r="J55" s="512">
        <v>3721</v>
      </c>
      <c r="K55" s="512">
        <v>3825</v>
      </c>
      <c r="L55" s="512">
        <v>3932</v>
      </c>
      <c r="M55" s="512"/>
      <c r="N55" s="512"/>
      <c r="O55" s="512"/>
      <c r="P55" s="512"/>
      <c r="Q55" s="512"/>
      <c r="R55" s="688"/>
      <c r="S55" s="688"/>
      <c r="T55" s="688"/>
      <c r="U55" s="688"/>
      <c r="V55" s="688"/>
      <c r="W55" s="503">
        <f t="shared" si="2"/>
        <v>10</v>
      </c>
    </row>
    <row r="56" spans="1:23" ht="12.75" customHeight="1" x14ac:dyDescent="0.2">
      <c r="A56" s="692" t="s">
        <v>70</v>
      </c>
      <c r="B56" s="693"/>
      <c r="C56" s="512">
        <v>2774</v>
      </c>
      <c r="D56" s="512">
        <v>2984</v>
      </c>
      <c r="E56" s="512">
        <v>3195</v>
      </c>
      <c r="F56" s="512">
        <v>3299</v>
      </c>
      <c r="G56" s="512">
        <v>3405</v>
      </c>
      <c r="H56" s="512">
        <v>3508</v>
      </c>
      <c r="I56" s="512">
        <v>3614</v>
      </c>
      <c r="J56" s="512">
        <v>3721</v>
      </c>
      <c r="K56" s="512">
        <v>3825</v>
      </c>
      <c r="L56" s="512">
        <v>3932</v>
      </c>
      <c r="M56" s="512">
        <v>4037</v>
      </c>
      <c r="N56" s="512"/>
      <c r="O56" s="512"/>
      <c r="P56" s="512"/>
      <c r="Q56" s="512"/>
      <c r="R56" s="688"/>
      <c r="S56" s="688"/>
      <c r="T56" s="688"/>
      <c r="U56" s="688"/>
      <c r="V56" s="688"/>
      <c r="W56" s="503">
        <f t="shared" si="2"/>
        <v>11</v>
      </c>
    </row>
    <row r="57" spans="1:23" ht="12.75" customHeight="1" x14ac:dyDescent="0.2">
      <c r="A57" s="692" t="s">
        <v>188</v>
      </c>
      <c r="B57" s="693"/>
      <c r="C57" s="512">
        <v>2880</v>
      </c>
      <c r="D57" s="512">
        <v>3195</v>
      </c>
      <c r="E57" s="512">
        <v>3405</v>
      </c>
      <c r="F57" s="512">
        <v>3614</v>
      </c>
      <c r="G57" s="512">
        <v>3825</v>
      </c>
      <c r="H57" s="512">
        <v>3932</v>
      </c>
      <c r="I57" s="512">
        <v>4037</v>
      </c>
      <c r="J57" s="512">
        <v>4141</v>
      </c>
      <c r="K57" s="512">
        <v>4246</v>
      </c>
      <c r="L57" s="512">
        <v>4350</v>
      </c>
      <c r="M57" s="512">
        <v>4457</v>
      </c>
      <c r="N57" s="512">
        <v>4562</v>
      </c>
      <c r="O57" s="512">
        <v>4667</v>
      </c>
      <c r="P57" s="512"/>
      <c r="Q57" s="512"/>
      <c r="R57" s="688"/>
      <c r="S57" s="688"/>
      <c r="T57" s="688"/>
      <c r="U57" s="688"/>
      <c r="V57" s="688"/>
      <c r="W57" s="503">
        <f t="shared" si="2"/>
        <v>13</v>
      </c>
    </row>
    <row r="58" spans="1:23" ht="12.75" customHeight="1" x14ac:dyDescent="0.2">
      <c r="A58" s="692" t="s">
        <v>71</v>
      </c>
      <c r="B58" s="693"/>
      <c r="C58" s="688">
        <v>2880</v>
      </c>
      <c r="D58" s="512">
        <v>3195</v>
      </c>
      <c r="E58" s="512">
        <v>3405</v>
      </c>
      <c r="F58" s="512">
        <v>3614</v>
      </c>
      <c r="G58" s="512">
        <v>3825</v>
      </c>
      <c r="H58" s="512">
        <v>3932</v>
      </c>
      <c r="I58" s="512">
        <v>4037</v>
      </c>
      <c r="J58" s="512">
        <v>4141</v>
      </c>
      <c r="K58" s="512">
        <v>4246</v>
      </c>
      <c r="L58" s="512">
        <v>4350</v>
      </c>
      <c r="M58" s="512">
        <v>4457</v>
      </c>
      <c r="N58" s="512">
        <v>4562</v>
      </c>
      <c r="O58" s="512">
        <v>4667</v>
      </c>
      <c r="P58" s="512">
        <v>4771</v>
      </c>
      <c r="Q58" s="512">
        <v>4876</v>
      </c>
      <c r="R58" s="688"/>
      <c r="S58" s="688"/>
      <c r="T58" s="688"/>
      <c r="U58" s="688"/>
      <c r="V58" s="688"/>
      <c r="W58" s="503">
        <f t="shared" si="2"/>
        <v>15</v>
      </c>
    </row>
    <row r="59" spans="1:23" ht="12.75" customHeight="1" x14ac:dyDescent="0.2">
      <c r="A59" s="689">
        <v>1</v>
      </c>
      <c r="B59" s="690"/>
      <c r="C59" s="688">
        <v>1507.8</v>
      </c>
      <c r="D59" s="688">
        <v>1513</v>
      </c>
      <c r="E59" s="512">
        <v>1576</v>
      </c>
      <c r="F59" s="512">
        <v>1605</v>
      </c>
      <c r="G59" s="512">
        <v>1637</v>
      </c>
      <c r="H59" s="512">
        <v>1671</v>
      </c>
      <c r="I59" s="512">
        <v>1715</v>
      </c>
      <c r="J59" s="682"/>
      <c r="K59" s="682"/>
      <c r="L59" s="682"/>
      <c r="M59" s="682"/>
      <c r="N59" s="682"/>
      <c r="O59" s="682"/>
      <c r="P59" s="682"/>
      <c r="Q59" s="682"/>
      <c r="R59" s="682"/>
      <c r="S59" s="682"/>
      <c r="T59" s="682"/>
      <c r="U59" s="688"/>
      <c r="V59" s="688"/>
      <c r="W59" s="503">
        <f t="shared" si="2"/>
        <v>7</v>
      </c>
    </row>
    <row r="60" spans="1:23" ht="12.75" customHeight="1" x14ac:dyDescent="0.2">
      <c r="A60" s="689">
        <v>2</v>
      </c>
      <c r="B60" s="690"/>
      <c r="C60" s="688">
        <f>C59</f>
        <v>1507.8</v>
      </c>
      <c r="D60" s="512">
        <v>1513</v>
      </c>
      <c r="E60" s="512">
        <v>1576</v>
      </c>
      <c r="F60" s="512">
        <v>1605</v>
      </c>
      <c r="G60" s="512">
        <v>1637</v>
      </c>
      <c r="H60" s="512">
        <v>1671</v>
      </c>
      <c r="I60" s="512">
        <v>1715</v>
      </c>
      <c r="J60" s="512">
        <v>1885</v>
      </c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688"/>
      <c r="V60" s="688"/>
      <c r="W60" s="503">
        <f t="shared" si="2"/>
        <v>8</v>
      </c>
    </row>
    <row r="61" spans="1:23" ht="12.75" customHeight="1" x14ac:dyDescent="0.2">
      <c r="A61" s="689">
        <v>3</v>
      </c>
      <c r="B61" s="690"/>
      <c r="C61" s="688">
        <f>C59</f>
        <v>1507.8</v>
      </c>
      <c r="D61" s="512">
        <v>1605</v>
      </c>
      <c r="E61" s="512">
        <v>1671</v>
      </c>
      <c r="F61" s="512">
        <v>1765</v>
      </c>
      <c r="G61" s="512">
        <v>1827</v>
      </c>
      <c r="H61" s="512">
        <v>1885</v>
      </c>
      <c r="I61" s="512">
        <v>1943</v>
      </c>
      <c r="J61" s="512">
        <v>1998</v>
      </c>
      <c r="K61" s="512">
        <v>2053</v>
      </c>
      <c r="L61" s="512"/>
      <c r="M61" s="512"/>
      <c r="N61" s="512"/>
      <c r="O61" s="512"/>
      <c r="P61" s="512"/>
      <c r="Q61" s="512"/>
      <c r="R61" s="512"/>
      <c r="S61" s="512"/>
      <c r="T61" s="512"/>
      <c r="U61" s="688"/>
      <c r="V61" s="688"/>
      <c r="W61" s="503">
        <f t="shared" si="2"/>
        <v>9</v>
      </c>
    </row>
    <row r="62" spans="1:23" ht="12.75" customHeight="1" x14ac:dyDescent="0.2">
      <c r="A62" s="689">
        <v>4</v>
      </c>
      <c r="B62" s="690"/>
      <c r="C62" s="688">
        <v>1513</v>
      </c>
      <c r="D62" s="512">
        <v>1576</v>
      </c>
      <c r="E62" s="512">
        <v>1637</v>
      </c>
      <c r="F62" s="512">
        <v>1715</v>
      </c>
      <c r="G62" s="512">
        <v>1827</v>
      </c>
      <c r="H62" s="512">
        <v>1885</v>
      </c>
      <c r="I62" s="512">
        <v>1943</v>
      </c>
      <c r="J62" s="512">
        <v>1998</v>
      </c>
      <c r="K62" s="512">
        <v>2053</v>
      </c>
      <c r="L62" s="512">
        <v>2107</v>
      </c>
      <c r="M62" s="512">
        <v>2160</v>
      </c>
      <c r="N62" s="682"/>
      <c r="O62" s="682"/>
      <c r="P62" s="682"/>
      <c r="Q62" s="682"/>
      <c r="R62" s="682"/>
      <c r="S62" s="682"/>
      <c r="T62" s="682"/>
      <c r="U62" s="688"/>
      <c r="V62" s="688"/>
      <c r="W62" s="503">
        <f t="shared" si="2"/>
        <v>11</v>
      </c>
    </row>
    <row r="63" spans="1:23" ht="12.75" customHeight="1" x14ac:dyDescent="0.2">
      <c r="A63" s="689">
        <v>5</v>
      </c>
      <c r="B63" s="690"/>
      <c r="C63" s="512">
        <v>1545</v>
      </c>
      <c r="D63" s="512">
        <v>1576</v>
      </c>
      <c r="E63" s="512">
        <v>1671</v>
      </c>
      <c r="F63" s="512">
        <v>1765</v>
      </c>
      <c r="G63" s="512">
        <v>1885</v>
      </c>
      <c r="H63" s="512">
        <v>1943</v>
      </c>
      <c r="I63" s="512">
        <v>1998</v>
      </c>
      <c r="J63" s="512">
        <v>2053</v>
      </c>
      <c r="K63" s="512">
        <v>2107</v>
      </c>
      <c r="L63" s="512">
        <v>2160</v>
      </c>
      <c r="M63" s="512">
        <v>2211</v>
      </c>
      <c r="N63" s="512">
        <v>2271</v>
      </c>
      <c r="O63" s="682"/>
      <c r="P63" s="682"/>
      <c r="Q63" s="682"/>
      <c r="R63" s="682"/>
      <c r="S63" s="682"/>
      <c r="T63" s="682"/>
      <c r="U63" s="688"/>
      <c r="V63" s="688"/>
      <c r="W63" s="503">
        <f t="shared" si="2"/>
        <v>12</v>
      </c>
    </row>
    <row r="64" spans="1:23" ht="12.75" customHeight="1" x14ac:dyDescent="0.2">
      <c r="A64" s="689">
        <v>6</v>
      </c>
      <c r="B64" s="690"/>
      <c r="C64" s="512">
        <v>1605</v>
      </c>
      <c r="D64" s="512">
        <v>1671</v>
      </c>
      <c r="E64" s="512">
        <v>1885</v>
      </c>
      <c r="F64" s="512">
        <v>1998</v>
      </c>
      <c r="G64" s="512">
        <v>2053</v>
      </c>
      <c r="H64" s="512">
        <v>2107</v>
      </c>
      <c r="I64" s="512">
        <v>2160</v>
      </c>
      <c r="J64" s="512">
        <v>2211</v>
      </c>
      <c r="K64" s="512">
        <v>2271</v>
      </c>
      <c r="L64" s="512">
        <v>2326</v>
      </c>
      <c r="M64" s="512">
        <v>2379</v>
      </c>
      <c r="N64" s="512"/>
      <c r="O64" s="512"/>
      <c r="P64" s="512"/>
      <c r="Q64" s="512"/>
      <c r="R64" s="512"/>
      <c r="S64" s="512"/>
      <c r="T64" s="512"/>
      <c r="U64" s="688"/>
      <c r="V64" s="688"/>
      <c r="W64" s="503">
        <f t="shared" si="2"/>
        <v>11</v>
      </c>
    </row>
    <row r="65" spans="1:23" ht="12.75" customHeight="1" x14ac:dyDescent="0.2">
      <c r="A65" s="689">
        <v>7</v>
      </c>
      <c r="B65" s="690"/>
      <c r="C65" s="512">
        <v>1715</v>
      </c>
      <c r="D65" s="512">
        <v>1765</v>
      </c>
      <c r="E65" s="512">
        <v>1885</v>
      </c>
      <c r="F65" s="512">
        <v>2107</v>
      </c>
      <c r="G65" s="512">
        <v>2211</v>
      </c>
      <c r="H65" s="512">
        <v>2271</v>
      </c>
      <c r="I65" s="512">
        <v>2326</v>
      </c>
      <c r="J65" s="512">
        <v>2379</v>
      </c>
      <c r="K65" s="512">
        <v>2435</v>
      </c>
      <c r="L65" s="512">
        <v>2494</v>
      </c>
      <c r="M65" s="512">
        <v>2555</v>
      </c>
      <c r="N65" s="512">
        <v>2623</v>
      </c>
      <c r="O65" s="512"/>
      <c r="P65" s="512"/>
      <c r="Q65" s="512"/>
      <c r="R65" s="512"/>
      <c r="S65" s="512"/>
      <c r="T65" s="512"/>
      <c r="U65" s="688"/>
      <c r="V65" s="688"/>
      <c r="W65" s="503">
        <f t="shared" si="2"/>
        <v>12</v>
      </c>
    </row>
    <row r="66" spans="1:23" ht="12.75" customHeight="1" x14ac:dyDescent="0.2">
      <c r="A66" s="689">
        <v>8</v>
      </c>
      <c r="B66" s="690"/>
      <c r="C66" s="512">
        <v>1943</v>
      </c>
      <c r="D66" s="512">
        <v>1998</v>
      </c>
      <c r="E66" s="512">
        <v>2107</v>
      </c>
      <c r="F66" s="512">
        <v>2326</v>
      </c>
      <c r="G66" s="512">
        <v>2435</v>
      </c>
      <c r="H66" s="512">
        <v>2555</v>
      </c>
      <c r="I66" s="512">
        <v>2623</v>
      </c>
      <c r="J66" s="512">
        <v>2686</v>
      </c>
      <c r="K66" s="512">
        <v>2741</v>
      </c>
      <c r="L66" s="512">
        <v>2800</v>
      </c>
      <c r="M66" s="512">
        <v>2860</v>
      </c>
      <c r="N66" s="512">
        <v>2915</v>
      </c>
      <c r="O66" s="512">
        <v>2967</v>
      </c>
      <c r="P66" s="512"/>
      <c r="Q66" s="512"/>
      <c r="R66" s="512"/>
      <c r="S66" s="512"/>
      <c r="T66" s="512"/>
      <c r="U66" s="688"/>
      <c r="V66" s="688"/>
      <c r="W66" s="503">
        <f t="shared" si="2"/>
        <v>13</v>
      </c>
    </row>
    <row r="67" spans="1:23" ht="12.75" customHeight="1" x14ac:dyDescent="0.2">
      <c r="A67" s="689">
        <v>9</v>
      </c>
      <c r="B67" s="690"/>
      <c r="C67" s="512">
        <v>2234</v>
      </c>
      <c r="D67" s="512">
        <v>2348</v>
      </c>
      <c r="E67" s="512">
        <v>2580</v>
      </c>
      <c r="F67" s="512">
        <v>2712</v>
      </c>
      <c r="G67" s="512">
        <v>2827</v>
      </c>
      <c r="H67" s="512">
        <v>2944</v>
      </c>
      <c r="I67" s="512">
        <v>3053</v>
      </c>
      <c r="J67" s="512">
        <v>3163</v>
      </c>
      <c r="K67" s="512">
        <v>3283</v>
      </c>
      <c r="L67" s="512">
        <v>3387</v>
      </c>
      <c r="M67" s="512"/>
      <c r="N67" s="512"/>
      <c r="O67" s="512"/>
      <c r="P67" s="512"/>
      <c r="Q67" s="512"/>
      <c r="R67" s="512"/>
      <c r="S67" s="512"/>
      <c r="T67" s="512"/>
      <c r="U67" s="688"/>
      <c r="V67" s="688"/>
      <c r="W67" s="503">
        <f t="shared" si="2"/>
        <v>10</v>
      </c>
    </row>
    <row r="68" spans="1:23" ht="12.75" customHeight="1" x14ac:dyDescent="0.2">
      <c r="A68" s="689">
        <v>10</v>
      </c>
      <c r="B68" s="690"/>
      <c r="C68" s="512">
        <v>2234</v>
      </c>
      <c r="D68" s="512">
        <v>2459</v>
      </c>
      <c r="E68" s="512">
        <v>2580</v>
      </c>
      <c r="F68" s="512">
        <v>2712</v>
      </c>
      <c r="G68" s="512">
        <v>2827</v>
      </c>
      <c r="H68" s="512">
        <v>2944</v>
      </c>
      <c r="I68" s="512">
        <v>3053</v>
      </c>
      <c r="J68" s="512">
        <v>3163</v>
      </c>
      <c r="K68" s="512">
        <v>3283</v>
      </c>
      <c r="L68" s="512">
        <v>3387</v>
      </c>
      <c r="M68" s="512">
        <v>3497</v>
      </c>
      <c r="N68" s="512">
        <v>3603</v>
      </c>
      <c r="O68" s="512">
        <v>3723</v>
      </c>
      <c r="P68" s="512"/>
      <c r="Q68" s="512"/>
      <c r="R68" s="512"/>
      <c r="S68" s="512"/>
      <c r="T68" s="512"/>
      <c r="U68" s="688"/>
      <c r="V68" s="688"/>
      <c r="W68" s="503">
        <f t="shared" si="2"/>
        <v>13</v>
      </c>
    </row>
    <row r="69" spans="1:23" ht="12.75" customHeight="1" x14ac:dyDescent="0.2">
      <c r="A69" s="689">
        <v>11</v>
      </c>
      <c r="B69" s="690"/>
      <c r="C69" s="512">
        <v>2348</v>
      </c>
      <c r="D69" s="512">
        <v>2459</v>
      </c>
      <c r="E69" s="512">
        <v>2580</v>
      </c>
      <c r="F69" s="512">
        <v>2712</v>
      </c>
      <c r="G69" s="512">
        <v>2827</v>
      </c>
      <c r="H69" s="512">
        <v>2944</v>
      </c>
      <c r="I69" s="512">
        <v>3053</v>
      </c>
      <c r="J69" s="512">
        <v>3283</v>
      </c>
      <c r="K69" s="512">
        <v>3397</v>
      </c>
      <c r="L69" s="512">
        <v>3497</v>
      </c>
      <c r="M69" s="512">
        <v>3603</v>
      </c>
      <c r="N69" s="512">
        <v>3723</v>
      </c>
      <c r="O69" s="512">
        <v>3840</v>
      </c>
      <c r="P69" s="512">
        <v>3956</v>
      </c>
      <c r="Q69" s="512">
        <v>4066</v>
      </c>
      <c r="R69" s="512">
        <v>4179</v>
      </c>
      <c r="S69" s="512">
        <v>4285</v>
      </c>
      <c r="T69" s="512">
        <v>4343</v>
      </c>
      <c r="U69" s="688"/>
      <c r="V69" s="688"/>
      <c r="W69" s="503">
        <f t="shared" si="2"/>
        <v>18</v>
      </c>
    </row>
    <row r="70" spans="1:23" ht="12.75" customHeight="1" x14ac:dyDescent="0.2">
      <c r="A70" s="689">
        <v>12</v>
      </c>
      <c r="B70" s="690"/>
      <c r="C70" s="512">
        <v>3163</v>
      </c>
      <c r="D70" s="512">
        <v>3283</v>
      </c>
      <c r="E70" s="512">
        <v>3387</v>
      </c>
      <c r="F70" s="512">
        <v>3497</v>
      </c>
      <c r="G70" s="512">
        <v>3603</v>
      </c>
      <c r="H70" s="512">
        <v>3723</v>
      </c>
      <c r="I70" s="512">
        <v>3965</v>
      </c>
      <c r="J70" s="512">
        <v>4066</v>
      </c>
      <c r="K70" s="512">
        <v>4179</v>
      </c>
      <c r="L70" s="512">
        <v>4285</v>
      </c>
      <c r="M70" s="512">
        <v>4401</v>
      </c>
      <c r="N70" s="512">
        <v>4514</v>
      </c>
      <c r="O70" s="512">
        <v>4620</v>
      </c>
      <c r="P70" s="512">
        <v>4733</v>
      </c>
      <c r="Q70" s="512">
        <v>4871</v>
      </c>
      <c r="R70" s="512">
        <v>4942</v>
      </c>
      <c r="S70" s="512"/>
      <c r="T70" s="682"/>
      <c r="U70" s="688"/>
      <c r="V70" s="688"/>
      <c r="W70" s="503">
        <f t="shared" si="2"/>
        <v>16</v>
      </c>
    </row>
    <row r="71" spans="1:23" ht="12.75" customHeight="1" x14ac:dyDescent="0.2">
      <c r="A71" s="689">
        <v>13</v>
      </c>
      <c r="B71" s="690"/>
      <c r="C71" s="512">
        <v>3840</v>
      </c>
      <c r="D71" s="512">
        <v>3956</v>
      </c>
      <c r="E71" s="512">
        <v>4066</v>
      </c>
      <c r="F71" s="512">
        <v>4179</v>
      </c>
      <c r="G71" s="512">
        <v>4285</v>
      </c>
      <c r="H71" s="512">
        <v>4514</v>
      </c>
      <c r="I71" s="512">
        <v>4620</v>
      </c>
      <c r="J71" s="512">
        <v>4733</v>
      </c>
      <c r="K71" s="512">
        <v>4871</v>
      </c>
      <c r="L71" s="512">
        <v>5012</v>
      </c>
      <c r="M71" s="512">
        <v>5152</v>
      </c>
      <c r="N71" s="512">
        <v>5290</v>
      </c>
      <c r="O71" s="512">
        <v>5359</v>
      </c>
      <c r="P71" s="512"/>
      <c r="Q71" s="512"/>
      <c r="R71" s="512"/>
      <c r="S71" s="512"/>
      <c r="T71" s="682"/>
      <c r="U71" s="688"/>
      <c r="V71" s="688"/>
      <c r="W71" s="503">
        <f t="shared" si="2"/>
        <v>13</v>
      </c>
    </row>
    <row r="72" spans="1:23" ht="12.75" customHeight="1" x14ac:dyDescent="0.2">
      <c r="A72" s="689">
        <v>14</v>
      </c>
      <c r="B72" s="690"/>
      <c r="C72" s="512">
        <v>4401</v>
      </c>
      <c r="D72" s="512">
        <v>4515</v>
      </c>
      <c r="E72" s="512">
        <v>4733</v>
      </c>
      <c r="F72" s="512">
        <v>4871</v>
      </c>
      <c r="G72" s="512">
        <v>5012</v>
      </c>
      <c r="H72" s="512">
        <v>5152</v>
      </c>
      <c r="I72" s="512">
        <v>5290</v>
      </c>
      <c r="J72" s="512">
        <v>5432</v>
      </c>
      <c r="K72" s="512">
        <v>5581</v>
      </c>
      <c r="L72" s="512">
        <v>5731</v>
      </c>
      <c r="M72" s="512">
        <v>5888</v>
      </c>
      <c r="N72" s="512"/>
      <c r="O72" s="512"/>
      <c r="P72" s="512"/>
      <c r="Q72" s="512"/>
      <c r="R72" s="512"/>
      <c r="S72" s="512"/>
      <c r="T72" s="682"/>
      <c r="U72" s="688"/>
      <c r="V72" s="688"/>
      <c r="W72" s="503">
        <f t="shared" si="2"/>
        <v>11</v>
      </c>
    </row>
    <row r="73" spans="1:23" ht="12.75" customHeight="1" x14ac:dyDescent="0.2">
      <c r="A73" s="689">
        <v>15</v>
      </c>
      <c r="B73" s="690"/>
      <c r="C73" s="512">
        <v>4620</v>
      </c>
      <c r="D73" s="512">
        <v>4733</v>
      </c>
      <c r="E73" s="512">
        <v>4871</v>
      </c>
      <c r="F73" s="512">
        <v>5152</v>
      </c>
      <c r="G73" s="512">
        <v>5290</v>
      </c>
      <c r="H73" s="512">
        <v>5432</v>
      </c>
      <c r="I73" s="512">
        <v>5581</v>
      </c>
      <c r="J73" s="512">
        <v>5731</v>
      </c>
      <c r="K73" s="512">
        <v>5888</v>
      </c>
      <c r="L73" s="512">
        <v>6074</v>
      </c>
      <c r="M73" s="512">
        <v>6270</v>
      </c>
      <c r="N73" s="512">
        <v>6470</v>
      </c>
      <c r="O73" s="512"/>
      <c r="P73" s="512"/>
      <c r="Q73" s="512"/>
      <c r="R73" s="512"/>
      <c r="S73" s="512"/>
      <c r="T73" s="682"/>
      <c r="U73" s="694"/>
      <c r="V73" s="694"/>
      <c r="W73" s="503">
        <f t="shared" si="2"/>
        <v>12</v>
      </c>
    </row>
    <row r="74" spans="1:23" ht="12.75" customHeight="1" x14ac:dyDescent="0.2">
      <c r="A74" s="695">
        <v>16</v>
      </c>
      <c r="B74" s="696"/>
      <c r="C74" s="512">
        <v>5012</v>
      </c>
      <c r="D74" s="512">
        <v>5152</v>
      </c>
      <c r="E74" s="512">
        <v>5290</v>
      </c>
      <c r="F74" s="512">
        <v>5581</v>
      </c>
      <c r="G74" s="512">
        <v>5731</v>
      </c>
      <c r="H74" s="512">
        <v>5888</v>
      </c>
      <c r="I74" s="512">
        <v>6074</v>
      </c>
      <c r="J74" s="512">
        <v>6270</v>
      </c>
      <c r="K74" s="512">
        <v>6470</v>
      </c>
      <c r="L74" s="512">
        <v>6677</v>
      </c>
      <c r="M74" s="512">
        <v>6887</v>
      </c>
      <c r="N74" s="512">
        <v>7170</v>
      </c>
      <c r="O74" s="512"/>
      <c r="P74" s="512"/>
      <c r="Q74" s="512"/>
      <c r="R74" s="512"/>
      <c r="S74" s="512"/>
      <c r="T74" s="682"/>
      <c r="U74" s="694"/>
      <c r="V74" s="694"/>
      <c r="W74" s="503">
        <f t="shared" si="2"/>
        <v>12</v>
      </c>
    </row>
    <row r="77" spans="1:23" ht="12.75" customHeight="1" x14ac:dyDescent="0.2">
      <c r="A77" s="2" t="s">
        <v>203</v>
      </c>
      <c r="B77" s="8"/>
      <c r="C77"/>
      <c r="D77" s="9">
        <v>0.62</v>
      </c>
      <c r="E77" s="9">
        <v>0.62</v>
      </c>
    </row>
    <row r="78" spans="1:23" ht="12.75" customHeight="1" x14ac:dyDescent="0.2">
      <c r="B78" s="8"/>
      <c r="C78"/>
      <c r="D78" s="10"/>
      <c r="E78" s="10"/>
    </row>
    <row r="79" spans="1:23" ht="12.75" customHeight="1" x14ac:dyDescent="0.2">
      <c r="A79" s="486" t="s">
        <v>299</v>
      </c>
      <c r="B79" s="8"/>
      <c r="C79"/>
      <c r="D79" s="9">
        <v>0.5</v>
      </c>
      <c r="E79" s="9">
        <v>0.5</v>
      </c>
    </row>
    <row r="80" spans="1:23" ht="12.75" customHeight="1" x14ac:dyDescent="0.2">
      <c r="A80" s="486" t="s">
        <v>298</v>
      </c>
      <c r="B80" s="8"/>
      <c r="C80"/>
      <c r="D80" s="10">
        <f>D77-D79</f>
        <v>0.12</v>
      </c>
      <c r="E80" s="10">
        <f>E77-E79</f>
        <v>0.12</v>
      </c>
    </row>
    <row r="81" spans="1:5" ht="12.75" customHeight="1" x14ac:dyDescent="0.2">
      <c r="A81" s="486" t="s">
        <v>320</v>
      </c>
      <c r="B81" s="8"/>
      <c r="C81"/>
      <c r="D81" s="9">
        <v>0.4</v>
      </c>
      <c r="E81" s="9">
        <v>0.4</v>
      </c>
    </row>
    <row r="82" spans="1:5" ht="12.75" customHeight="1" x14ac:dyDescent="0.2">
      <c r="A82" s="486" t="s">
        <v>298</v>
      </c>
      <c r="B82" s="8"/>
      <c r="C82"/>
      <c r="D82" s="10">
        <f>D77-D81</f>
        <v>0.21999999999999997</v>
      </c>
      <c r="E82" s="10">
        <f>E77-E81</f>
        <v>0.21999999999999997</v>
      </c>
    </row>
  </sheetData>
  <sheetProtection algorithmName="SHA-512" hashValue="/oQFRE9qkOWEXchEeQ+qYa988QR+yYqPL1mHtcC4qGs+dM3OdbhP9qODu0FGGrZwlcRVD2KsPL+mv7ULyU0Ucg==" saltValue="+eiMxNj3v/1qUBALK/SDmQ==" spinCount="100000" sheet="1" objects="1" scenarios="1"/>
  <phoneticPr fontId="0" type="noConversion"/>
  <dataValidations disablePrompts="1" count="1">
    <dataValidation type="list" allowBlank="1" showInputMessage="1" showErrorMessage="1" sqref="D18:E18 D25:E25 D11:E11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2:BL76"/>
  <sheetViews>
    <sheetView showGridLines="0" zoomScale="85" zoomScaleNormal="85" zoomScaleSheetLayoutView="85" workbookViewId="0">
      <selection activeCell="B2" sqref="B2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27"/>
      <c r="E4" s="28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3"/>
      <c r="G7" s="494"/>
      <c r="H7" s="494"/>
      <c r="I7" s="494"/>
      <c r="J7" s="52"/>
      <c r="K7" s="26"/>
      <c r="M7" s="132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3"/>
      <c r="G8" s="494"/>
      <c r="H8" s="494"/>
      <c r="I8" s="494"/>
      <c r="J8" s="52"/>
      <c r="K8" s="26"/>
      <c r="M8" s="132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495"/>
      <c r="G9" s="494"/>
      <c r="H9" s="494"/>
      <c r="I9" s="494"/>
      <c r="J9" s="52"/>
      <c r="K9" s="26"/>
      <c r="M9" s="132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M10" s="337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M11" s="337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M12" s="132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M13" s="132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M14" s="132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M15" s="132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M16" s="337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M17" s="337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M18" s="337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M19" s="337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M20" s="337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M21" s="337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499"/>
      <c r="G22" s="499"/>
      <c r="H22" s="499"/>
      <c r="I22" s="499"/>
      <c r="J22" s="52"/>
      <c r="K22" s="26"/>
      <c r="M22" s="132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499"/>
      <c r="G23" s="499"/>
      <c r="H23" s="499"/>
      <c r="I23" s="499"/>
      <c r="J23" s="52"/>
      <c r="K23" s="26"/>
      <c r="M23" s="132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499"/>
      <c r="G24" s="499"/>
      <c r="H24" s="499"/>
      <c r="I24" s="499"/>
      <c r="J24" s="52"/>
      <c r="K24" s="26"/>
      <c r="M24" s="132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499"/>
      <c r="G25" s="499"/>
      <c r="H25" s="499"/>
      <c r="I25" s="499"/>
      <c r="J25" s="52"/>
      <c r="K25" s="26"/>
      <c r="M25" s="132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499"/>
      <c r="G26" s="499"/>
      <c r="H26" s="499"/>
      <c r="I26" s="499"/>
      <c r="J26" s="52"/>
      <c r="K26" s="26"/>
      <c r="M26" s="132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499"/>
      <c r="G27" s="499"/>
      <c r="H27" s="499"/>
      <c r="I27" s="499"/>
      <c r="J27" s="52"/>
      <c r="K27" s="26"/>
      <c r="M27" s="132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499"/>
      <c r="G28" s="499"/>
      <c r="H28" s="499"/>
      <c r="I28" s="499"/>
      <c r="J28" s="52"/>
      <c r="K28" s="26"/>
      <c r="M28" s="132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499"/>
      <c r="G29" s="499"/>
      <c r="H29" s="499"/>
      <c r="I29" s="499"/>
      <c r="J29" s="52"/>
      <c r="K29" s="26"/>
      <c r="M29" s="132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499"/>
      <c r="G30" s="499"/>
      <c r="H30" s="499"/>
      <c r="I30" s="499"/>
      <c r="J30" s="52"/>
      <c r="K30" s="26"/>
      <c r="M30" s="132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499"/>
      <c r="G31" s="499"/>
      <c r="H31" s="499"/>
      <c r="I31" s="499"/>
      <c r="J31" s="52"/>
      <c r="K31" s="26"/>
      <c r="M31" s="132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499"/>
      <c r="G32" s="499"/>
      <c r="H32" s="499"/>
      <c r="I32" s="499"/>
      <c r="J32" s="52"/>
      <c r="K32" s="26"/>
      <c r="M32" s="132"/>
    </row>
    <row r="33" spans="2:34" ht="12.75" customHeight="1" x14ac:dyDescent="0.2">
      <c r="B33" s="22"/>
      <c r="C33" s="50"/>
      <c r="D33" s="132" t="s">
        <v>21</v>
      </c>
      <c r="E33" s="51"/>
      <c r="F33" s="499"/>
      <c r="G33" s="499"/>
      <c r="H33" s="499"/>
      <c r="I33" s="499"/>
      <c r="J33" s="52"/>
      <c r="K33" s="26"/>
      <c r="M33" s="132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499"/>
      <c r="G34" s="499"/>
      <c r="H34" s="499"/>
      <c r="I34" s="499"/>
      <c r="J34" s="52"/>
      <c r="K34" s="26"/>
      <c r="M34" s="132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499"/>
      <c r="G35" s="499"/>
      <c r="H35" s="499"/>
      <c r="I35" s="499"/>
      <c r="J35" s="52"/>
      <c r="K35" s="26"/>
      <c r="M35" s="132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499"/>
      <c r="G36" s="499"/>
      <c r="H36" s="499"/>
      <c r="I36" s="499"/>
      <c r="J36" s="52"/>
      <c r="K36" s="26"/>
      <c r="M36" s="132"/>
    </row>
    <row r="37" spans="2:34" ht="12.75" customHeight="1" x14ac:dyDescent="0.2">
      <c r="B37" s="22"/>
      <c r="C37" s="50"/>
      <c r="D37" s="132" t="s">
        <v>25</v>
      </c>
      <c r="E37" s="51"/>
      <c r="F37" s="499"/>
      <c r="G37" s="499"/>
      <c r="H37" s="499"/>
      <c r="I37" s="499"/>
      <c r="J37" s="52"/>
      <c r="K37" s="26"/>
      <c r="M37" s="132"/>
    </row>
    <row r="38" spans="2:34" ht="12.75" customHeight="1" x14ac:dyDescent="0.2">
      <c r="B38" s="22"/>
      <c r="C38" s="50"/>
      <c r="D38" s="132" t="s">
        <v>26</v>
      </c>
      <c r="E38" s="51"/>
      <c r="F38" s="499"/>
      <c r="G38" s="499"/>
      <c r="H38" s="499"/>
      <c r="I38" s="499"/>
      <c r="J38" s="52"/>
      <c r="K38" s="26"/>
      <c r="M38" s="132"/>
    </row>
    <row r="39" spans="2:34" ht="12.75" customHeight="1" x14ac:dyDescent="0.2">
      <c r="B39" s="22"/>
      <c r="C39" s="50"/>
      <c r="D39" s="132">
        <v>1</v>
      </c>
      <c r="E39" s="51"/>
      <c r="F39" s="499"/>
      <c r="G39" s="499"/>
      <c r="H39" s="499"/>
      <c r="I39" s="499"/>
      <c r="J39" s="52"/>
      <c r="K39" s="26"/>
      <c r="M39" s="132"/>
    </row>
    <row r="40" spans="2:34" ht="12.75" customHeight="1" x14ac:dyDescent="0.2">
      <c r="B40" s="22"/>
      <c r="C40" s="50"/>
      <c r="D40" s="132">
        <v>2</v>
      </c>
      <c r="E40" s="51"/>
      <c r="F40" s="499"/>
      <c r="G40" s="499"/>
      <c r="H40" s="499"/>
      <c r="I40" s="499"/>
      <c r="J40" s="52"/>
      <c r="K40" s="26"/>
      <c r="M40" s="132"/>
    </row>
    <row r="41" spans="2:34" ht="12.75" customHeight="1" x14ac:dyDescent="0.2">
      <c r="B41" s="22"/>
      <c r="C41" s="50"/>
      <c r="D41" s="132">
        <v>3</v>
      </c>
      <c r="E41" s="51"/>
      <c r="F41" s="499"/>
      <c r="G41" s="499"/>
      <c r="H41" s="499"/>
      <c r="I41" s="499"/>
      <c r="J41" s="52"/>
      <c r="K41" s="26"/>
      <c r="M41" s="132"/>
    </row>
    <row r="42" spans="2:34" ht="12.75" customHeight="1" x14ac:dyDescent="0.2">
      <c r="B42" s="22"/>
      <c r="C42" s="50"/>
      <c r="D42" s="132">
        <v>4</v>
      </c>
      <c r="E42" s="51"/>
      <c r="F42" s="499"/>
      <c r="G42" s="499"/>
      <c r="H42" s="499"/>
      <c r="I42" s="499"/>
      <c r="J42" s="52"/>
      <c r="K42" s="26"/>
      <c r="M42" s="132"/>
    </row>
    <row r="43" spans="2:34" ht="12.75" customHeight="1" x14ac:dyDescent="0.2">
      <c r="B43" s="22"/>
      <c r="C43" s="50"/>
      <c r="D43" s="132">
        <v>5</v>
      </c>
      <c r="E43" s="51"/>
      <c r="F43" s="499"/>
      <c r="G43" s="499"/>
      <c r="H43" s="499"/>
      <c r="I43" s="499"/>
      <c r="J43" s="52"/>
      <c r="K43" s="26"/>
      <c r="M43" s="132"/>
    </row>
    <row r="44" spans="2:34" ht="12.75" customHeight="1" x14ac:dyDescent="0.2">
      <c r="B44" s="22"/>
      <c r="C44" s="50"/>
      <c r="D44" s="132">
        <v>6</v>
      </c>
      <c r="E44" s="51"/>
      <c r="F44" s="499"/>
      <c r="G44" s="499"/>
      <c r="H44" s="499"/>
      <c r="I44" s="499"/>
      <c r="J44" s="52"/>
      <c r="K44" s="26"/>
      <c r="M44" s="132"/>
    </row>
    <row r="45" spans="2:34" ht="12.75" customHeight="1" x14ac:dyDescent="0.2">
      <c r="B45" s="22"/>
      <c r="C45" s="50"/>
      <c r="D45" s="132">
        <v>7</v>
      </c>
      <c r="E45" s="51"/>
      <c r="F45" s="499"/>
      <c r="G45" s="499"/>
      <c r="H45" s="499"/>
      <c r="I45" s="499"/>
      <c r="J45" s="52"/>
      <c r="K45" s="26"/>
      <c r="M45" s="132"/>
    </row>
    <row r="46" spans="2:34" ht="12.75" customHeight="1" x14ac:dyDescent="0.2">
      <c r="B46" s="22"/>
      <c r="C46" s="50"/>
      <c r="D46" s="132">
        <v>8</v>
      </c>
      <c r="E46" s="51"/>
      <c r="F46" s="499"/>
      <c r="G46" s="499"/>
      <c r="H46" s="499"/>
      <c r="I46" s="499"/>
      <c r="J46" s="52"/>
      <c r="K46" s="26"/>
      <c r="M46" s="132"/>
    </row>
    <row r="47" spans="2:34" ht="12.75" customHeight="1" x14ac:dyDescent="0.2">
      <c r="B47" s="22"/>
      <c r="C47" s="50"/>
      <c r="D47" s="132">
        <v>9</v>
      </c>
      <c r="E47" s="51"/>
      <c r="F47" s="499"/>
      <c r="G47" s="499"/>
      <c r="H47" s="499"/>
      <c r="I47" s="499"/>
      <c r="J47" s="52"/>
      <c r="K47" s="26"/>
      <c r="M47" s="132"/>
    </row>
    <row r="48" spans="2:34" ht="12.75" customHeight="1" x14ac:dyDescent="0.2">
      <c r="B48" s="22"/>
      <c r="C48" s="50"/>
      <c r="D48" s="132">
        <v>10</v>
      </c>
      <c r="E48" s="51"/>
      <c r="F48" s="499"/>
      <c r="G48" s="499"/>
      <c r="H48" s="499"/>
      <c r="I48" s="499"/>
      <c r="J48" s="52"/>
      <c r="K48" s="26"/>
      <c r="M48" s="132"/>
    </row>
    <row r="49" spans="2:13" ht="12.75" customHeight="1" x14ac:dyDescent="0.2">
      <c r="B49" s="22"/>
      <c r="C49" s="50"/>
      <c r="D49" s="132">
        <v>11</v>
      </c>
      <c r="E49" s="51"/>
      <c r="F49" s="499"/>
      <c r="G49" s="499"/>
      <c r="H49" s="499"/>
      <c r="I49" s="499"/>
      <c r="J49" s="52"/>
      <c r="K49" s="26"/>
      <c r="M49" s="132"/>
    </row>
    <row r="50" spans="2:13" ht="12.75" customHeight="1" x14ac:dyDescent="0.2">
      <c r="B50" s="22"/>
      <c r="C50" s="50"/>
      <c r="D50" s="132">
        <v>12</v>
      </c>
      <c r="E50" s="51"/>
      <c r="F50" s="499"/>
      <c r="G50" s="499"/>
      <c r="H50" s="499"/>
      <c r="I50" s="499"/>
      <c r="J50" s="52"/>
      <c r="K50" s="26"/>
      <c r="M50" s="132"/>
    </row>
    <row r="51" spans="2:13" ht="12.75" customHeight="1" x14ac:dyDescent="0.2">
      <c r="B51" s="22"/>
      <c r="C51" s="50"/>
      <c r="D51" s="132">
        <v>13</v>
      </c>
      <c r="E51" s="51"/>
      <c r="F51" s="499"/>
      <c r="G51" s="499"/>
      <c r="H51" s="499"/>
      <c r="I51" s="499"/>
      <c r="J51" s="52"/>
      <c r="K51" s="26"/>
      <c r="M51" s="132"/>
    </row>
    <row r="52" spans="2:13" ht="12.75" customHeight="1" x14ac:dyDescent="0.2">
      <c r="B52" s="22"/>
      <c r="C52" s="50"/>
      <c r="D52" s="132">
        <v>14</v>
      </c>
      <c r="E52" s="51"/>
      <c r="F52" s="499"/>
      <c r="G52" s="499"/>
      <c r="H52" s="499"/>
      <c r="I52" s="499"/>
      <c r="J52" s="52"/>
      <c r="K52" s="26"/>
      <c r="M52" s="132"/>
    </row>
    <row r="53" spans="2:13" ht="12.75" customHeight="1" x14ac:dyDescent="0.2">
      <c r="B53" s="22"/>
      <c r="C53" s="50"/>
      <c r="D53" s="132">
        <v>15</v>
      </c>
      <c r="E53" s="51"/>
      <c r="F53" s="499"/>
      <c r="G53" s="499"/>
      <c r="H53" s="499"/>
      <c r="I53" s="499"/>
      <c r="J53" s="52"/>
      <c r="K53" s="26"/>
      <c r="M53" s="132"/>
    </row>
    <row r="54" spans="2:13" ht="12.75" customHeight="1" x14ac:dyDescent="0.2">
      <c r="B54" s="22"/>
      <c r="C54" s="50"/>
      <c r="D54" s="132">
        <v>16</v>
      </c>
      <c r="E54" s="51"/>
      <c r="F54" s="499"/>
      <c r="G54" s="499"/>
      <c r="H54" s="499"/>
      <c r="I54" s="499"/>
      <c r="J54" s="52"/>
      <c r="K54" s="26"/>
      <c r="M54" s="132"/>
    </row>
    <row r="55" spans="2:13" ht="12.75" customHeight="1" x14ac:dyDescent="0.2">
      <c r="B55" s="22"/>
      <c r="C55" s="50"/>
      <c r="D55" s="132" t="s">
        <v>27</v>
      </c>
      <c r="E55" s="51"/>
      <c r="F55" s="499"/>
      <c r="G55" s="499"/>
      <c r="H55" s="499"/>
      <c r="I55" s="499"/>
      <c r="J55" s="52"/>
      <c r="K55" s="26"/>
      <c r="M55" s="132"/>
    </row>
    <row r="56" spans="2:13" ht="12.75" customHeight="1" x14ac:dyDescent="0.2">
      <c r="B56" s="22"/>
      <c r="C56" s="50"/>
      <c r="D56" s="132" t="s">
        <v>28</v>
      </c>
      <c r="E56" s="51"/>
      <c r="F56" s="499"/>
      <c r="G56" s="499"/>
      <c r="H56" s="499"/>
      <c r="I56" s="499"/>
      <c r="J56" s="52"/>
      <c r="K56" s="26"/>
      <c r="M56" s="132"/>
    </row>
    <row r="57" spans="2:13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  <c r="M57" s="132"/>
    </row>
    <row r="58" spans="2:13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  <c r="M58" s="132"/>
    </row>
    <row r="59" spans="2:13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  <c r="M59" s="132"/>
    </row>
    <row r="60" spans="2:13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  <c r="M60" s="132"/>
    </row>
    <row r="61" spans="2:13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  <c r="M61" s="337"/>
    </row>
    <row r="62" spans="2:13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  <c r="M62" s="337"/>
    </row>
    <row r="63" spans="2:13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  <c r="M63" s="337"/>
    </row>
    <row r="64" spans="2:13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  <c r="M64" s="337"/>
    </row>
    <row r="65" spans="2:13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  <c r="M65" s="337"/>
    </row>
    <row r="66" spans="2:13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  <c r="M66" s="337"/>
    </row>
    <row r="67" spans="2:13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  <c r="M67" s="132"/>
    </row>
    <row r="68" spans="2:13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  <c r="M68" s="132"/>
    </row>
    <row r="69" spans="2:13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  <c r="M69" s="132"/>
    </row>
    <row r="70" spans="2:13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  <c r="M70" s="132"/>
    </row>
    <row r="71" spans="2:13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  <c r="M71" s="132"/>
    </row>
    <row r="72" spans="2:13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  <c r="M72" s="132"/>
    </row>
    <row r="73" spans="2:13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  <c r="M73" s="132"/>
    </row>
    <row r="74" spans="2:13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3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3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178"/>
  <sheetViews>
    <sheetView tabSelected="1" zoomScale="85" zoomScaleNormal="85" workbookViewId="0">
      <selection activeCell="B2" sqref="B2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37" customWidth="1"/>
    <col min="5" max="5" width="1.7109375" style="37" customWidth="1"/>
    <col min="6" max="6" width="8.7109375" style="37" customWidth="1"/>
    <col min="7" max="7" width="2.7109375" style="37" customWidth="1"/>
    <col min="8" max="11" width="16.85546875" style="44" customWidth="1"/>
    <col min="12" max="13" width="2.7109375" style="37" customWidth="1"/>
    <col min="14" max="16384" width="9.140625" style="37"/>
  </cols>
  <sheetData>
    <row r="2" spans="2:15" ht="12.75" customHeight="1" x14ac:dyDescent="0.2">
      <c r="B2" s="17"/>
      <c r="C2" s="18"/>
      <c r="D2" s="18"/>
      <c r="E2" s="18"/>
      <c r="F2" s="18"/>
      <c r="G2" s="18"/>
      <c r="H2" s="174"/>
      <c r="I2" s="174"/>
      <c r="J2" s="174"/>
      <c r="K2" s="174"/>
      <c r="L2" s="18"/>
      <c r="M2" s="20"/>
    </row>
    <row r="3" spans="2:15" ht="12.75" customHeight="1" x14ac:dyDescent="0.2">
      <c r="B3" s="22"/>
      <c r="C3" s="21"/>
      <c r="D3" s="21"/>
      <c r="E3" s="21"/>
      <c r="F3" s="21"/>
      <c r="G3" s="21"/>
      <c r="H3" s="30"/>
      <c r="I3" s="30"/>
      <c r="J3" s="30"/>
      <c r="K3" s="30"/>
      <c r="L3" s="21"/>
      <c r="M3" s="26"/>
    </row>
    <row r="4" spans="2:15" s="151" customFormat="1" ht="18" customHeight="1" x14ac:dyDescent="0.3">
      <c r="B4" s="175"/>
      <c r="C4" s="87" t="s">
        <v>75</v>
      </c>
      <c r="D4" s="149"/>
      <c r="E4" s="149"/>
      <c r="F4" s="149"/>
      <c r="G4" s="149"/>
      <c r="H4" s="176"/>
      <c r="I4" s="176"/>
      <c r="J4" s="176"/>
      <c r="K4" s="176"/>
      <c r="L4" s="149"/>
      <c r="M4" s="177"/>
    </row>
    <row r="5" spans="2:15" ht="12.75" customHeight="1" x14ac:dyDescent="0.2">
      <c r="B5" s="22"/>
      <c r="C5" s="25"/>
      <c r="D5" s="21"/>
      <c r="E5" s="21"/>
      <c r="F5" s="21"/>
      <c r="G5" s="21"/>
      <c r="H5" s="30"/>
      <c r="I5" s="30"/>
      <c r="J5" s="30"/>
      <c r="K5" s="30"/>
      <c r="L5" s="21"/>
      <c r="M5" s="26"/>
    </row>
    <row r="6" spans="2:15" ht="12.75" customHeight="1" x14ac:dyDescent="0.2">
      <c r="B6" s="22"/>
      <c r="C6" s="21"/>
      <c r="D6" s="25"/>
      <c r="E6" s="21"/>
      <c r="F6" s="21"/>
      <c r="G6" s="21"/>
      <c r="H6" s="699"/>
      <c r="I6" s="699"/>
      <c r="J6" s="699"/>
      <c r="K6" s="699"/>
      <c r="L6" s="25"/>
      <c r="M6" s="26"/>
    </row>
    <row r="7" spans="2:15" ht="12.75" customHeight="1" x14ac:dyDescent="0.2">
      <c r="B7" s="22"/>
      <c r="C7" s="21"/>
      <c r="D7" s="25"/>
      <c r="E7" s="21"/>
      <c r="F7" s="21"/>
      <c r="G7" s="21"/>
      <c r="H7" s="185"/>
      <c r="I7" s="185"/>
      <c r="J7" s="185"/>
      <c r="K7" s="185"/>
      <c r="L7" s="25"/>
      <c r="M7" s="26"/>
    </row>
    <row r="8" spans="2:15" s="42" customFormat="1" ht="12.75" customHeight="1" x14ac:dyDescent="0.2">
      <c r="B8" s="178"/>
      <c r="C8" s="28"/>
      <c r="D8" s="28"/>
      <c r="E8" s="28"/>
      <c r="F8" s="28"/>
      <c r="G8" s="28"/>
      <c r="H8" s="531">
        <f>tab!E2</f>
        <v>2016</v>
      </c>
      <c r="I8" s="531">
        <f>H8+1</f>
        <v>2017</v>
      </c>
      <c r="J8" s="531">
        <f>I8+1</f>
        <v>2018</v>
      </c>
      <c r="K8" s="531">
        <f>J8+1</f>
        <v>2019</v>
      </c>
      <c r="L8" s="28"/>
      <c r="M8" s="179"/>
    </row>
    <row r="9" spans="2:15" ht="12.75" customHeight="1" x14ac:dyDescent="0.2">
      <c r="B9" s="22"/>
      <c r="C9" s="21"/>
      <c r="D9" s="21"/>
      <c r="E9" s="21"/>
      <c r="F9" s="21"/>
      <c r="G9" s="21"/>
      <c r="H9" s="532"/>
      <c r="I9" s="532"/>
      <c r="J9" s="532"/>
      <c r="K9" s="532"/>
      <c r="L9" s="21"/>
      <c r="M9" s="26"/>
    </row>
    <row r="10" spans="2:15" ht="12.75" customHeight="1" x14ac:dyDescent="0.2">
      <c r="B10" s="22"/>
      <c r="C10" s="46"/>
      <c r="D10" s="239"/>
      <c r="E10" s="201"/>
      <c r="F10" s="201"/>
      <c r="G10" s="201"/>
      <c r="H10" s="240"/>
      <c r="I10" s="241"/>
      <c r="J10" s="241"/>
      <c r="K10" s="201"/>
      <c r="L10" s="242"/>
      <c r="M10" s="26"/>
    </row>
    <row r="11" spans="2:15" ht="12.75" customHeight="1" x14ac:dyDescent="0.2">
      <c r="B11" s="22"/>
      <c r="C11" s="50"/>
      <c r="D11" s="529" t="s">
        <v>169</v>
      </c>
      <c r="E11" s="53"/>
      <c r="F11" s="53"/>
      <c r="G11" s="53"/>
      <c r="H11" s="205"/>
      <c r="I11" s="205"/>
      <c r="J11" s="205"/>
      <c r="K11" s="205"/>
      <c r="L11" s="216"/>
      <c r="M11" s="26"/>
    </row>
    <row r="12" spans="2:15" ht="12.75" customHeight="1" x14ac:dyDescent="0.2">
      <c r="B12" s="22"/>
      <c r="C12" s="50"/>
      <c r="D12" s="243"/>
      <c r="E12" s="53"/>
      <c r="F12" s="53"/>
      <c r="G12" s="53"/>
      <c r="H12" s="205"/>
      <c r="I12" s="205"/>
      <c r="J12" s="205"/>
      <c r="K12" s="205"/>
      <c r="L12" s="216"/>
      <c r="M12" s="26"/>
      <c r="O12" s="153"/>
    </row>
    <row r="13" spans="2:15" ht="12.75" customHeight="1" x14ac:dyDescent="0.2">
      <c r="B13" s="22"/>
      <c r="C13" s="50"/>
      <c r="D13" s="243" t="s">
        <v>170</v>
      </c>
      <c r="E13" s="53"/>
      <c r="F13" s="53"/>
      <c r="G13" s="53"/>
      <c r="H13" s="205"/>
      <c r="I13" s="205"/>
      <c r="J13" s="205"/>
      <c r="K13" s="205"/>
      <c r="L13" s="216"/>
      <c r="M13" s="26"/>
      <c r="O13" s="153"/>
    </row>
    <row r="14" spans="2:15" ht="12.75" customHeight="1" x14ac:dyDescent="0.2">
      <c r="B14" s="22"/>
      <c r="C14" s="50"/>
      <c r="D14" s="51" t="s">
        <v>123</v>
      </c>
      <c r="E14" s="53"/>
      <c r="F14" s="53"/>
      <c r="G14" s="53"/>
      <c r="H14" s="521">
        <f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I14" s="521">
        <f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J14" s="521">
        <f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K14" s="521">
        <f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L14" s="216"/>
      <c r="M14" s="26"/>
    </row>
    <row r="15" spans="2:15" ht="12.75" customHeight="1" x14ac:dyDescent="0.2">
      <c r="B15" s="22"/>
      <c r="C15" s="50"/>
      <c r="D15" s="51" t="s">
        <v>145</v>
      </c>
      <c r="E15" s="53"/>
      <c r="F15" s="53"/>
      <c r="G15" s="53"/>
      <c r="H15" s="521">
        <f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I15" s="521">
        <f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J15" s="521">
        <f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K15" s="521">
        <f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L15" s="216"/>
      <c r="M15" s="26"/>
    </row>
    <row r="16" spans="2:15" ht="12.75" customHeight="1" x14ac:dyDescent="0.2">
      <c r="B16" s="22"/>
      <c r="C16" s="50"/>
      <c r="D16" s="51" t="s">
        <v>124</v>
      </c>
      <c r="E16" s="53"/>
      <c r="F16" s="53"/>
      <c r="G16" s="53"/>
      <c r="H16" s="521">
        <f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I16" s="521">
        <f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J16" s="521">
        <f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K16" s="521">
        <f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L16" s="216"/>
      <c r="M16" s="26"/>
    </row>
    <row r="17" spans="2:13" ht="12.75" customHeight="1" x14ac:dyDescent="0.2">
      <c r="B17" s="22"/>
      <c r="C17" s="50"/>
      <c r="D17" s="51"/>
      <c r="E17" s="53"/>
      <c r="F17" s="53"/>
      <c r="G17" s="53"/>
      <c r="H17" s="235"/>
      <c r="I17" s="235"/>
      <c r="J17" s="235"/>
      <c r="K17" s="235"/>
      <c r="L17" s="216"/>
      <c r="M17" s="26"/>
    </row>
    <row r="18" spans="2:13" ht="12.75" customHeight="1" x14ac:dyDescent="0.2">
      <c r="B18" s="22"/>
      <c r="C18" s="50"/>
      <c r="D18" s="243" t="s">
        <v>121</v>
      </c>
      <c r="E18" s="53"/>
      <c r="F18" s="53"/>
      <c r="G18" s="53"/>
      <c r="H18" s="235"/>
      <c r="I18" s="235"/>
      <c r="J18" s="235"/>
      <c r="K18" s="235"/>
      <c r="L18" s="216"/>
      <c r="M18" s="26"/>
    </row>
    <row r="19" spans="2:13" ht="12.75" customHeight="1" x14ac:dyDescent="0.2">
      <c r="B19" s="22"/>
      <c r="C19" s="50"/>
      <c r="D19" s="132" t="s">
        <v>273</v>
      </c>
      <c r="E19" s="53"/>
      <c r="F19" s="53"/>
      <c r="G19" s="53"/>
      <c r="H19" s="64">
        <v>0</v>
      </c>
      <c r="I19" s="64">
        <f t="shared" ref="I19:K21" si="0">H19</f>
        <v>0</v>
      </c>
      <c r="J19" s="64">
        <f t="shared" si="0"/>
        <v>0</v>
      </c>
      <c r="K19" s="64">
        <f t="shared" si="0"/>
        <v>0</v>
      </c>
      <c r="L19" s="216"/>
      <c r="M19" s="26"/>
    </row>
    <row r="20" spans="2:13" ht="12.75" customHeight="1" x14ac:dyDescent="0.2">
      <c r="B20" s="22"/>
      <c r="C20" s="50"/>
      <c r="D20" s="132" t="s">
        <v>282</v>
      </c>
      <c r="E20" s="53"/>
      <c r="F20" s="53"/>
      <c r="G20" s="53"/>
      <c r="H20" s="64">
        <v>0</v>
      </c>
      <c r="I20" s="64">
        <f>H20</f>
        <v>0</v>
      </c>
      <c r="J20" s="64">
        <f>I20</f>
        <v>0</v>
      </c>
      <c r="K20" s="64">
        <f>J20</f>
        <v>0</v>
      </c>
      <c r="L20" s="216"/>
      <c r="M20" s="26"/>
    </row>
    <row r="21" spans="2:13" ht="12.75" customHeight="1" x14ac:dyDescent="0.2">
      <c r="B21" s="22"/>
      <c r="C21" s="50"/>
      <c r="D21" s="396"/>
      <c r="E21" s="53"/>
      <c r="F21" s="53"/>
      <c r="G21" s="53"/>
      <c r="H21" s="64">
        <v>0</v>
      </c>
      <c r="I21" s="64">
        <f t="shared" si="0"/>
        <v>0</v>
      </c>
      <c r="J21" s="64">
        <f t="shared" si="0"/>
        <v>0</v>
      </c>
      <c r="K21" s="64">
        <f t="shared" si="0"/>
        <v>0</v>
      </c>
      <c r="L21" s="216"/>
      <c r="M21" s="26"/>
    </row>
    <row r="22" spans="2:13" ht="12.75" customHeight="1" x14ac:dyDescent="0.2">
      <c r="B22" s="22"/>
      <c r="C22" s="50"/>
      <c r="D22" s="396"/>
      <c r="E22" s="53"/>
      <c r="F22" s="53"/>
      <c r="G22" s="53"/>
      <c r="H22" s="64">
        <v>0</v>
      </c>
      <c r="I22" s="64">
        <f t="shared" ref="I22:I24" si="1">H22</f>
        <v>0</v>
      </c>
      <c r="J22" s="64">
        <f t="shared" ref="J22:J24" si="2">I22</f>
        <v>0</v>
      </c>
      <c r="K22" s="64">
        <f t="shared" ref="K22:K24" si="3">J22</f>
        <v>0</v>
      </c>
      <c r="L22" s="216"/>
      <c r="M22" s="26"/>
    </row>
    <row r="23" spans="2:13" ht="12.75" customHeight="1" x14ac:dyDescent="0.2">
      <c r="B23" s="22"/>
      <c r="C23" s="50"/>
      <c r="D23" s="396"/>
      <c r="E23" s="53"/>
      <c r="F23" s="53"/>
      <c r="G23" s="53"/>
      <c r="H23" s="64">
        <v>0</v>
      </c>
      <c r="I23" s="64">
        <f t="shared" si="1"/>
        <v>0</v>
      </c>
      <c r="J23" s="64">
        <f t="shared" si="2"/>
        <v>0</v>
      </c>
      <c r="K23" s="64">
        <f t="shared" si="3"/>
        <v>0</v>
      </c>
      <c r="L23" s="216"/>
      <c r="M23" s="26"/>
    </row>
    <row r="24" spans="2:13" ht="12.75" customHeight="1" x14ac:dyDescent="0.2">
      <c r="B24" s="22"/>
      <c r="C24" s="50"/>
      <c r="D24" s="396"/>
      <c r="E24" s="53"/>
      <c r="F24" s="53"/>
      <c r="G24" s="53"/>
      <c r="H24" s="64">
        <v>0</v>
      </c>
      <c r="I24" s="64">
        <f t="shared" si="1"/>
        <v>0</v>
      </c>
      <c r="J24" s="64">
        <f t="shared" si="2"/>
        <v>0</v>
      </c>
      <c r="K24" s="64">
        <f t="shared" si="3"/>
        <v>0</v>
      </c>
      <c r="L24" s="216"/>
      <c r="M24" s="26"/>
    </row>
    <row r="25" spans="2:13" ht="12.75" customHeight="1" x14ac:dyDescent="0.2">
      <c r="B25" s="22"/>
      <c r="C25" s="50"/>
      <c r="D25" s="51"/>
      <c r="E25" s="53"/>
      <c r="F25" s="53"/>
      <c r="G25" s="53"/>
      <c r="H25" s="235"/>
      <c r="I25" s="235"/>
      <c r="J25" s="235"/>
      <c r="K25" s="235"/>
      <c r="L25" s="216"/>
      <c r="M25" s="26"/>
    </row>
    <row r="26" spans="2:13" ht="12.75" customHeight="1" x14ac:dyDescent="0.2">
      <c r="B26" s="22"/>
      <c r="C26" s="50"/>
      <c r="D26" s="213" t="s">
        <v>40</v>
      </c>
      <c r="E26" s="53"/>
      <c r="F26" s="53"/>
      <c r="G26" s="53"/>
      <c r="H26" s="525">
        <f>SUM(H14:H24)</f>
        <v>0</v>
      </c>
      <c r="I26" s="525">
        <f>SUM(I14:I24)</f>
        <v>0</v>
      </c>
      <c r="J26" s="525">
        <f>SUM(J14:J24)</f>
        <v>0</v>
      </c>
      <c r="K26" s="525">
        <f>SUM(K14:K24)</f>
        <v>0</v>
      </c>
      <c r="L26" s="216"/>
      <c r="M26" s="26"/>
    </row>
    <row r="27" spans="2:13" ht="12.75" customHeight="1" x14ac:dyDescent="0.2">
      <c r="B27" s="22"/>
      <c r="C27" s="59"/>
      <c r="D27" s="385"/>
      <c r="E27" s="60"/>
      <c r="F27" s="60"/>
      <c r="G27" s="60"/>
      <c r="H27" s="386"/>
      <c r="I27" s="386"/>
      <c r="J27" s="386"/>
      <c r="K27" s="386"/>
      <c r="L27" s="61"/>
      <c r="M27" s="26"/>
    </row>
    <row r="28" spans="2:13" ht="12.75" customHeight="1" x14ac:dyDescent="0.2">
      <c r="B28" s="22"/>
      <c r="C28" s="21"/>
      <c r="D28" s="389"/>
      <c r="E28" s="21"/>
      <c r="F28" s="21"/>
      <c r="G28" s="21"/>
      <c r="H28" s="390"/>
      <c r="I28" s="390"/>
      <c r="J28" s="390"/>
      <c r="K28" s="390"/>
      <c r="L28" s="21"/>
      <c r="M28" s="26"/>
    </row>
    <row r="29" spans="2:13" ht="12.75" customHeight="1" x14ac:dyDescent="0.2">
      <c r="B29" s="22"/>
      <c r="C29" s="46"/>
      <c r="D29" s="387"/>
      <c r="E29" s="201"/>
      <c r="F29" s="201"/>
      <c r="G29" s="201"/>
      <c r="H29" s="388"/>
      <c r="I29" s="388"/>
      <c r="J29" s="388"/>
      <c r="K29" s="388"/>
      <c r="L29" s="242"/>
      <c r="M29" s="26"/>
    </row>
    <row r="30" spans="2:13" ht="12.75" customHeight="1" x14ac:dyDescent="0.2">
      <c r="B30" s="22"/>
      <c r="C30" s="50"/>
      <c r="D30" s="530" t="s">
        <v>132</v>
      </c>
      <c r="E30" s="53"/>
      <c r="F30" s="53"/>
      <c r="G30" s="53"/>
      <c r="H30" s="236"/>
      <c r="I30" s="236"/>
      <c r="J30" s="236"/>
      <c r="K30" s="236"/>
      <c r="L30" s="216"/>
      <c r="M30" s="26"/>
    </row>
    <row r="31" spans="2:13" ht="12.75" customHeight="1" x14ac:dyDescent="0.2">
      <c r="B31" s="22"/>
      <c r="C31" s="50"/>
      <c r="D31" s="245"/>
      <c r="E31" s="53"/>
      <c r="F31" s="53"/>
      <c r="G31" s="53"/>
      <c r="H31" s="236"/>
      <c r="I31" s="236"/>
      <c r="J31" s="236"/>
      <c r="K31" s="236"/>
      <c r="L31" s="216"/>
      <c r="M31" s="26"/>
    </row>
    <row r="32" spans="2:13" ht="12.75" customHeight="1" x14ac:dyDescent="0.2">
      <c r="B32" s="22"/>
      <c r="C32" s="50"/>
      <c r="D32" s="394"/>
      <c r="E32" s="211"/>
      <c r="F32" s="211"/>
      <c r="G32" s="211"/>
      <c r="H32" s="64">
        <v>0</v>
      </c>
      <c r="I32" s="64">
        <f t="shared" ref="I32:K35" si="4">H32</f>
        <v>0</v>
      </c>
      <c r="J32" s="64">
        <f t="shared" si="4"/>
        <v>0</v>
      </c>
      <c r="K32" s="64">
        <f t="shared" si="4"/>
        <v>0</v>
      </c>
      <c r="L32" s="216"/>
      <c r="M32" s="26"/>
    </row>
    <row r="33" spans="2:26" ht="12.75" customHeight="1" x14ac:dyDescent="0.2">
      <c r="B33" s="22"/>
      <c r="C33" s="50"/>
      <c r="D33" s="394"/>
      <c r="E33" s="211"/>
      <c r="F33" s="211"/>
      <c r="G33" s="211"/>
      <c r="H33" s="64">
        <v>0</v>
      </c>
      <c r="I33" s="64">
        <f t="shared" ref="I33:K34" si="5">H33</f>
        <v>0</v>
      </c>
      <c r="J33" s="64">
        <f t="shared" si="5"/>
        <v>0</v>
      </c>
      <c r="K33" s="64">
        <f t="shared" si="5"/>
        <v>0</v>
      </c>
      <c r="L33" s="216"/>
      <c r="M33" s="26"/>
    </row>
    <row r="34" spans="2:26" ht="12.75" customHeight="1" x14ac:dyDescent="0.2">
      <c r="B34" s="22"/>
      <c r="C34" s="50"/>
      <c r="D34" s="394"/>
      <c r="E34" s="211"/>
      <c r="F34" s="211"/>
      <c r="G34" s="211"/>
      <c r="H34" s="64">
        <v>0</v>
      </c>
      <c r="I34" s="64">
        <f t="shared" si="5"/>
        <v>0</v>
      </c>
      <c r="J34" s="64">
        <f t="shared" si="5"/>
        <v>0</v>
      </c>
      <c r="K34" s="64">
        <f t="shared" si="5"/>
        <v>0</v>
      </c>
      <c r="L34" s="216"/>
      <c r="M34" s="26"/>
    </row>
    <row r="35" spans="2:26" ht="12.75" customHeight="1" x14ac:dyDescent="0.2">
      <c r="B35" s="22"/>
      <c r="C35" s="50"/>
      <c r="D35" s="394"/>
      <c r="E35" s="211"/>
      <c r="F35" s="211"/>
      <c r="G35" s="211"/>
      <c r="H35" s="64"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216"/>
      <c r="M35" s="26"/>
    </row>
    <row r="36" spans="2:26" ht="12.75" customHeight="1" x14ac:dyDescent="0.2">
      <c r="B36" s="22"/>
      <c r="C36" s="50"/>
      <c r="D36" s="394"/>
      <c r="E36" s="53"/>
      <c r="F36" s="53"/>
      <c r="G36" s="53"/>
      <c r="H36" s="64">
        <v>0</v>
      </c>
      <c r="I36" s="64">
        <f>H36</f>
        <v>0</v>
      </c>
      <c r="J36" s="64">
        <f>I36</f>
        <v>0</v>
      </c>
      <c r="K36" s="64">
        <f>J36</f>
        <v>0</v>
      </c>
      <c r="L36" s="216"/>
      <c r="M36" s="26"/>
    </row>
    <row r="37" spans="2:26" ht="12.75" customHeight="1" x14ac:dyDescent="0.2">
      <c r="B37" s="22"/>
      <c r="C37" s="50"/>
      <c r="D37" s="51"/>
      <c r="E37" s="53"/>
      <c r="F37" s="53"/>
      <c r="G37" s="53"/>
      <c r="H37" s="246"/>
      <c r="I37" s="246"/>
      <c r="J37" s="246"/>
      <c r="K37" s="246"/>
      <c r="L37" s="216"/>
      <c r="M37" s="26"/>
    </row>
    <row r="38" spans="2:26" ht="12.75" customHeight="1" x14ac:dyDescent="0.2">
      <c r="B38" s="22"/>
      <c r="C38" s="50"/>
      <c r="D38" s="213" t="s">
        <v>40</v>
      </c>
      <c r="E38" s="53"/>
      <c r="F38" s="53"/>
      <c r="G38" s="53"/>
      <c r="H38" s="524">
        <f>SUM(H32:H36)</f>
        <v>0</v>
      </c>
      <c r="I38" s="524">
        <f>SUM(I32:I36)</f>
        <v>0</v>
      </c>
      <c r="J38" s="524">
        <f>SUM(J32:J36)</f>
        <v>0</v>
      </c>
      <c r="K38" s="524">
        <f>SUM(K32:K36)</f>
        <v>0</v>
      </c>
      <c r="L38" s="216"/>
      <c r="M38" s="26"/>
    </row>
    <row r="39" spans="2:26" ht="12.75" customHeight="1" x14ac:dyDescent="0.2">
      <c r="B39" s="22"/>
      <c r="C39" s="50"/>
      <c r="D39" s="51"/>
      <c r="E39" s="53"/>
      <c r="F39" s="53"/>
      <c r="G39" s="53"/>
      <c r="H39" s="246"/>
      <c r="I39" s="246"/>
      <c r="J39" s="246"/>
      <c r="K39" s="246"/>
      <c r="L39" s="216"/>
      <c r="M39" s="26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</row>
    <row r="40" spans="2:26" ht="12.75" customHeight="1" x14ac:dyDescent="0.2">
      <c r="B40" s="22"/>
      <c r="C40" s="21"/>
      <c r="D40" s="389"/>
      <c r="E40" s="21"/>
      <c r="F40" s="21"/>
      <c r="G40" s="21"/>
      <c r="H40" s="390"/>
      <c r="I40" s="390"/>
      <c r="J40" s="390"/>
      <c r="K40" s="390"/>
      <c r="L40" s="21"/>
      <c r="M40" s="26"/>
    </row>
    <row r="41" spans="2:26" ht="12.75" customHeight="1" x14ac:dyDescent="0.2">
      <c r="B41" s="22"/>
      <c r="C41" s="50"/>
      <c r="D41" s="51"/>
      <c r="E41" s="53"/>
      <c r="F41" s="53"/>
      <c r="G41" s="53"/>
      <c r="H41" s="246"/>
      <c r="I41" s="246"/>
      <c r="J41" s="246"/>
      <c r="K41" s="246"/>
      <c r="L41" s="216"/>
      <c r="M41" s="26"/>
    </row>
    <row r="42" spans="2:26" ht="12.75" customHeight="1" x14ac:dyDescent="0.2">
      <c r="B42" s="22"/>
      <c r="C42" s="50"/>
      <c r="D42" s="530" t="s">
        <v>2</v>
      </c>
      <c r="E42" s="213"/>
      <c r="F42" s="213"/>
      <c r="G42" s="213"/>
      <c r="H42" s="247"/>
      <c r="I42" s="247"/>
      <c r="J42" s="247"/>
      <c r="K42" s="247"/>
      <c r="L42" s="216"/>
      <c r="M42" s="26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</row>
    <row r="43" spans="2:26" ht="12.75" customHeight="1" x14ac:dyDescent="0.2">
      <c r="B43" s="22"/>
      <c r="C43" s="50"/>
      <c r="D43" s="248"/>
      <c r="E43" s="213"/>
      <c r="F43" s="213"/>
      <c r="G43" s="213"/>
      <c r="H43" s="247"/>
      <c r="I43" s="247"/>
      <c r="J43" s="247"/>
      <c r="K43" s="247"/>
      <c r="L43" s="216"/>
      <c r="M43" s="26"/>
    </row>
    <row r="44" spans="2:26" ht="12.75" customHeight="1" x14ac:dyDescent="0.2">
      <c r="B44" s="22"/>
      <c r="C44" s="50"/>
      <c r="D44" s="51" t="s">
        <v>138</v>
      </c>
      <c r="E44" s="53"/>
      <c r="F44" s="53"/>
      <c r="G44" s="53"/>
      <c r="H44" s="64">
        <v>0</v>
      </c>
      <c r="I44" s="64">
        <f t="shared" ref="I44:I51" si="6">H44</f>
        <v>0</v>
      </c>
      <c r="J44" s="64">
        <f t="shared" ref="J44:K51" si="7">I44</f>
        <v>0</v>
      </c>
      <c r="K44" s="64">
        <f t="shared" si="7"/>
        <v>0</v>
      </c>
      <c r="L44" s="216"/>
      <c r="M44" s="26"/>
    </row>
    <row r="45" spans="2:26" ht="12.75" customHeight="1" x14ac:dyDescent="0.2">
      <c r="B45" s="22"/>
      <c r="C45" s="50"/>
      <c r="D45" s="53" t="s">
        <v>139</v>
      </c>
      <c r="E45" s="53"/>
      <c r="F45" s="53"/>
      <c r="G45" s="53"/>
      <c r="H45" s="64">
        <v>0</v>
      </c>
      <c r="I45" s="64">
        <f t="shared" si="6"/>
        <v>0</v>
      </c>
      <c r="J45" s="64">
        <f t="shared" si="7"/>
        <v>0</v>
      </c>
      <c r="K45" s="64">
        <f t="shared" si="7"/>
        <v>0</v>
      </c>
      <c r="L45" s="216"/>
      <c r="M45" s="26"/>
    </row>
    <row r="46" spans="2:26" ht="12.75" customHeight="1" x14ac:dyDescent="0.2">
      <c r="B46" s="22"/>
      <c r="C46" s="50"/>
      <c r="D46" s="53" t="s">
        <v>171</v>
      </c>
      <c r="E46" s="53"/>
      <c r="F46" s="53"/>
      <c r="G46" s="53"/>
      <c r="H46" s="64">
        <v>0</v>
      </c>
      <c r="I46" s="64">
        <f t="shared" si="6"/>
        <v>0</v>
      </c>
      <c r="J46" s="64">
        <f t="shared" si="7"/>
        <v>0</v>
      </c>
      <c r="K46" s="64">
        <f t="shared" si="7"/>
        <v>0</v>
      </c>
      <c r="L46" s="216"/>
      <c r="M46" s="26"/>
    </row>
    <row r="47" spans="2:26" ht="12.75" customHeight="1" x14ac:dyDescent="0.2">
      <c r="B47" s="22"/>
      <c r="C47" s="50"/>
      <c r="D47" s="53" t="s">
        <v>172</v>
      </c>
      <c r="E47" s="53"/>
      <c r="F47" s="53"/>
      <c r="G47" s="53"/>
      <c r="H47" s="64">
        <v>0</v>
      </c>
      <c r="I47" s="64">
        <f t="shared" si="6"/>
        <v>0</v>
      </c>
      <c r="J47" s="64">
        <f t="shared" si="7"/>
        <v>0</v>
      </c>
      <c r="K47" s="64">
        <f t="shared" si="7"/>
        <v>0</v>
      </c>
      <c r="L47" s="216"/>
      <c r="M47" s="26"/>
    </row>
    <row r="48" spans="2:26" ht="12.75" customHeight="1" x14ac:dyDescent="0.2">
      <c r="B48" s="22"/>
      <c r="C48" s="50"/>
      <c r="D48" s="394"/>
      <c r="E48" s="53"/>
      <c r="F48" s="53"/>
      <c r="G48" s="53"/>
      <c r="H48" s="64">
        <v>0</v>
      </c>
      <c r="I48" s="64">
        <f t="shared" si="6"/>
        <v>0</v>
      </c>
      <c r="J48" s="64">
        <f>I48</f>
        <v>0</v>
      </c>
      <c r="K48" s="64">
        <f>J48</f>
        <v>0</v>
      </c>
      <c r="L48" s="216"/>
      <c r="M48" s="26"/>
    </row>
    <row r="49" spans="2:26" ht="12.75" customHeight="1" x14ac:dyDescent="0.2">
      <c r="B49" s="22"/>
      <c r="C49" s="50"/>
      <c r="D49" s="394"/>
      <c r="E49" s="53"/>
      <c r="F49" s="53"/>
      <c r="G49" s="53"/>
      <c r="H49" s="64">
        <v>0</v>
      </c>
      <c r="I49" s="64">
        <f t="shared" si="6"/>
        <v>0</v>
      </c>
      <c r="J49" s="64">
        <f t="shared" si="7"/>
        <v>0</v>
      </c>
      <c r="K49" s="64">
        <f t="shared" si="7"/>
        <v>0</v>
      </c>
      <c r="L49" s="216"/>
      <c r="M49" s="26"/>
    </row>
    <row r="50" spans="2:26" ht="12.75" customHeight="1" x14ac:dyDescent="0.2">
      <c r="B50" s="22"/>
      <c r="C50" s="50"/>
      <c r="D50" s="394"/>
      <c r="E50" s="53"/>
      <c r="F50" s="53"/>
      <c r="G50" s="53"/>
      <c r="H50" s="64">
        <v>0</v>
      </c>
      <c r="I50" s="64">
        <f t="shared" si="6"/>
        <v>0</v>
      </c>
      <c r="J50" s="64">
        <f>I50</f>
        <v>0</v>
      </c>
      <c r="K50" s="64">
        <f>J50</f>
        <v>0</v>
      </c>
      <c r="L50" s="216"/>
      <c r="M50" s="26"/>
    </row>
    <row r="51" spans="2:26" ht="12.75" customHeight="1" x14ac:dyDescent="0.2">
      <c r="B51" s="22"/>
      <c r="C51" s="50"/>
      <c r="D51" s="394"/>
      <c r="E51" s="53"/>
      <c r="F51" s="53"/>
      <c r="G51" s="53"/>
      <c r="H51" s="64">
        <v>0</v>
      </c>
      <c r="I51" s="64">
        <f t="shared" si="6"/>
        <v>0</v>
      </c>
      <c r="J51" s="64">
        <f t="shared" si="7"/>
        <v>0</v>
      </c>
      <c r="K51" s="64">
        <f t="shared" si="7"/>
        <v>0</v>
      </c>
      <c r="L51" s="216"/>
      <c r="M51" s="26"/>
    </row>
    <row r="52" spans="2:26" ht="12.75" customHeight="1" x14ac:dyDescent="0.2">
      <c r="B52" s="22"/>
      <c r="C52" s="50"/>
      <c r="D52" s="51"/>
      <c r="E52" s="53"/>
      <c r="F52" s="53"/>
      <c r="G52" s="53"/>
      <c r="H52" s="246"/>
      <c r="I52" s="246"/>
      <c r="J52" s="246"/>
      <c r="K52" s="246"/>
      <c r="L52" s="216"/>
      <c r="M52" s="26"/>
    </row>
    <row r="53" spans="2:26" ht="12.75" customHeight="1" x14ac:dyDescent="0.2">
      <c r="B53" s="22"/>
      <c r="C53" s="50"/>
      <c r="D53" s="213" t="s">
        <v>40</v>
      </c>
      <c r="E53" s="213"/>
      <c r="F53" s="213"/>
      <c r="G53" s="213"/>
      <c r="H53" s="524">
        <f>SUM(H44:H51)</f>
        <v>0</v>
      </c>
      <c r="I53" s="524">
        <f>SUM(I44:I51)</f>
        <v>0</v>
      </c>
      <c r="J53" s="524">
        <f>SUM(J44:J51)</f>
        <v>0</v>
      </c>
      <c r="K53" s="524">
        <f>SUM(K44:K51)</f>
        <v>0</v>
      </c>
      <c r="L53" s="216"/>
      <c r="M53" s="26"/>
    </row>
    <row r="54" spans="2:26" ht="12.75" customHeight="1" x14ac:dyDescent="0.2">
      <c r="B54" s="22"/>
      <c r="C54" s="50"/>
      <c r="D54" s="211"/>
      <c r="E54" s="211"/>
      <c r="F54" s="211"/>
      <c r="G54" s="211"/>
      <c r="H54" s="231"/>
      <c r="I54" s="231"/>
      <c r="J54" s="231"/>
      <c r="K54" s="231"/>
      <c r="L54" s="216"/>
      <c r="M54" s="26"/>
    </row>
    <row r="55" spans="2:26" ht="12.75" customHeight="1" x14ac:dyDescent="0.2">
      <c r="B55" s="22"/>
      <c r="C55" s="21"/>
      <c r="D55" s="389"/>
      <c r="E55" s="21"/>
      <c r="F55" s="21"/>
      <c r="G55" s="21"/>
      <c r="H55" s="390"/>
      <c r="I55" s="390"/>
      <c r="J55" s="390"/>
      <c r="K55" s="390"/>
      <c r="L55" s="21"/>
      <c r="M55" s="26"/>
    </row>
    <row r="56" spans="2:26" ht="12.75" customHeight="1" x14ac:dyDescent="0.2">
      <c r="B56" s="22"/>
      <c r="C56" s="50"/>
      <c r="D56" s="211"/>
      <c r="E56" s="211"/>
      <c r="F56" s="211"/>
      <c r="G56" s="211"/>
      <c r="H56" s="231"/>
      <c r="I56" s="231"/>
      <c r="J56" s="231"/>
      <c r="K56" s="231"/>
      <c r="L56" s="216"/>
      <c r="M56" s="26"/>
    </row>
    <row r="57" spans="2:26" ht="12.75" customHeight="1" x14ac:dyDescent="0.2">
      <c r="B57" s="22"/>
      <c r="C57" s="50"/>
      <c r="D57" s="213" t="s">
        <v>147</v>
      </c>
      <c r="E57" s="211"/>
      <c r="F57" s="211"/>
      <c r="G57" s="211"/>
      <c r="H57" s="524">
        <f>H26+H38+H53</f>
        <v>0</v>
      </c>
      <c r="I57" s="524">
        <f>I26+I38+I53</f>
        <v>0</v>
      </c>
      <c r="J57" s="524">
        <f>J26+J38+J53</f>
        <v>0</v>
      </c>
      <c r="K57" s="524">
        <f>K26+K38+K53</f>
        <v>0</v>
      </c>
      <c r="L57" s="216"/>
      <c r="M57" s="26"/>
    </row>
    <row r="58" spans="2:26" ht="12.75" customHeight="1" x14ac:dyDescent="0.2">
      <c r="B58" s="22"/>
      <c r="C58" s="50"/>
      <c r="D58" s="211"/>
      <c r="E58" s="211"/>
      <c r="F58" s="211"/>
      <c r="G58" s="211"/>
      <c r="H58" s="231"/>
      <c r="I58" s="231"/>
      <c r="J58" s="231"/>
      <c r="K58" s="231"/>
      <c r="L58" s="216"/>
      <c r="M58" s="26"/>
    </row>
    <row r="59" spans="2:26" ht="12.75" customHeight="1" x14ac:dyDescent="0.2">
      <c r="B59" s="22"/>
      <c r="C59" s="21"/>
      <c r="D59" s="389"/>
      <c r="E59" s="21"/>
      <c r="F59" s="21"/>
      <c r="G59" s="21"/>
      <c r="H59" s="390"/>
      <c r="I59" s="390"/>
      <c r="J59" s="390"/>
      <c r="K59" s="390"/>
      <c r="L59" s="21"/>
      <c r="M59" s="26"/>
    </row>
    <row r="60" spans="2:26" ht="12.75" customHeight="1" x14ac:dyDescent="0.2">
      <c r="B60" s="22"/>
      <c r="C60" s="21"/>
      <c r="D60" s="389"/>
      <c r="E60" s="21"/>
      <c r="F60" s="21"/>
      <c r="G60" s="21"/>
      <c r="H60" s="390"/>
      <c r="I60" s="390"/>
      <c r="J60" s="390"/>
      <c r="K60" s="390"/>
      <c r="L60" s="21"/>
      <c r="M60" s="26"/>
    </row>
    <row r="61" spans="2:26" ht="12.75" customHeight="1" x14ac:dyDescent="0.2">
      <c r="B61" s="22"/>
      <c r="C61" s="50"/>
      <c r="D61" s="53"/>
      <c r="E61" s="53"/>
      <c r="F61" s="53"/>
      <c r="G61" s="53"/>
      <c r="H61" s="54"/>
      <c r="I61" s="54"/>
      <c r="J61" s="249"/>
      <c r="K61" s="250"/>
      <c r="L61" s="251"/>
      <c r="M61" s="26"/>
    </row>
    <row r="62" spans="2:26" ht="12.75" customHeight="1" x14ac:dyDescent="0.2">
      <c r="B62" s="22"/>
      <c r="C62" s="50"/>
      <c r="D62" s="530" t="s">
        <v>211</v>
      </c>
      <c r="E62" s="53"/>
      <c r="F62" s="53"/>
      <c r="G62" s="53"/>
      <c r="H62" s="54"/>
      <c r="I62" s="54"/>
      <c r="J62" s="249"/>
      <c r="K62" s="250"/>
      <c r="L62" s="251"/>
      <c r="M62" s="26"/>
    </row>
    <row r="63" spans="2:26" ht="12.75" customHeight="1" x14ac:dyDescent="0.2">
      <c r="B63" s="22"/>
      <c r="C63" s="50"/>
      <c r="D63" s="53"/>
      <c r="E63" s="53"/>
      <c r="F63" s="53"/>
      <c r="G63" s="53"/>
      <c r="H63" s="54"/>
      <c r="I63" s="54"/>
      <c r="J63" s="249"/>
      <c r="K63" s="250"/>
      <c r="L63" s="251"/>
      <c r="M63" s="26"/>
    </row>
    <row r="64" spans="2:26" s="157" customFormat="1" ht="12.75" customHeight="1" x14ac:dyDescent="0.2">
      <c r="B64" s="181"/>
      <c r="C64" s="252"/>
      <c r="D64" s="347" t="s">
        <v>301</v>
      </c>
      <c r="E64" s="211"/>
      <c r="F64" s="205" t="s">
        <v>146</v>
      </c>
      <c r="G64" s="211"/>
      <c r="H64" s="211"/>
      <c r="I64" s="211"/>
      <c r="J64" s="253"/>
      <c r="K64" s="254"/>
      <c r="L64" s="255"/>
      <c r="M64" s="182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2:26" ht="12.75" customHeight="1" x14ac:dyDescent="0.2">
      <c r="B65" s="22"/>
      <c r="C65" s="50"/>
      <c r="D65" s="337" t="s">
        <v>310</v>
      </c>
      <c r="E65" s="53"/>
      <c r="F65" s="53"/>
      <c r="G65" s="53"/>
      <c r="H65" s="528">
        <f>7/12*'loon(bk)'!T35+5/12*'loon(bk)'!T67</f>
        <v>79321.680000000008</v>
      </c>
      <c r="I65" s="528">
        <f>7/12*'loon(bk)'!T67+5/12*'loon(bk)'!T100</f>
        <v>81351.540000000008</v>
      </c>
      <c r="J65" s="528">
        <f>7/12*'loon(bk)'!T100+5/12*'loon(bk)'!T132</f>
        <v>83384.639999999999</v>
      </c>
      <c r="K65" s="528">
        <f>7/12*'loon(bk)'!T132+5/12*'loon(bk)'!T164</f>
        <v>85430.700000000012</v>
      </c>
      <c r="L65" s="251"/>
      <c r="M65" s="26"/>
    </row>
    <row r="66" spans="2:26" ht="12.75" customHeight="1" x14ac:dyDescent="0.2">
      <c r="B66" s="22"/>
      <c r="C66" s="50"/>
      <c r="D66" s="53"/>
      <c r="E66" s="53"/>
      <c r="F66" s="53"/>
      <c r="G66" s="53"/>
      <c r="H66" s="54"/>
      <c r="I66" s="54"/>
      <c r="J66" s="249"/>
      <c r="K66" s="250"/>
      <c r="L66" s="251"/>
      <c r="M66" s="26"/>
    </row>
    <row r="67" spans="2:26" s="157" customFormat="1" ht="12.75" customHeight="1" x14ac:dyDescent="0.2">
      <c r="B67" s="181"/>
      <c r="C67" s="252"/>
      <c r="D67" s="248" t="s">
        <v>42</v>
      </c>
      <c r="E67" s="211"/>
      <c r="F67" s="254"/>
      <c r="G67" s="211"/>
      <c r="H67" s="254"/>
      <c r="I67" s="254"/>
      <c r="J67" s="253"/>
      <c r="K67" s="254"/>
      <c r="L67" s="255"/>
      <c r="M67" s="182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2:26" ht="12.75" customHeight="1" x14ac:dyDescent="0.2">
      <c r="B68" s="22"/>
      <c r="C68" s="50"/>
      <c r="D68" s="132" t="s">
        <v>227</v>
      </c>
      <c r="E68" s="53"/>
      <c r="F68" s="392"/>
      <c r="G68" s="53"/>
      <c r="H68" s="64">
        <v>0</v>
      </c>
      <c r="I68" s="64">
        <f t="shared" ref="I68:I86" si="8">H68</f>
        <v>0</v>
      </c>
      <c r="J68" s="64">
        <f t="shared" ref="J68:K78" si="9">I68</f>
        <v>0</v>
      </c>
      <c r="K68" s="64">
        <f t="shared" si="9"/>
        <v>0</v>
      </c>
      <c r="L68" s="251"/>
      <c r="M68" s="26"/>
    </row>
    <row r="69" spans="2:26" ht="12.75" customHeight="1" x14ac:dyDescent="0.2">
      <c r="B69" s="22"/>
      <c r="C69" s="50"/>
      <c r="D69" s="396"/>
      <c r="E69" s="53"/>
      <c r="F69" s="392"/>
      <c r="G69" s="53"/>
      <c r="H69" s="64">
        <v>0</v>
      </c>
      <c r="I69" s="64">
        <f t="shared" si="8"/>
        <v>0</v>
      </c>
      <c r="J69" s="64">
        <f t="shared" ref="J69:K71" si="10">I69</f>
        <v>0</v>
      </c>
      <c r="K69" s="64">
        <f t="shared" si="10"/>
        <v>0</v>
      </c>
      <c r="L69" s="251"/>
      <c r="M69" s="26"/>
    </row>
    <row r="70" spans="2:26" ht="12.75" customHeight="1" x14ac:dyDescent="0.2">
      <c r="B70" s="22"/>
      <c r="C70" s="50"/>
      <c r="D70" s="396"/>
      <c r="E70" s="53"/>
      <c r="F70" s="392"/>
      <c r="G70" s="53"/>
      <c r="H70" s="64">
        <v>0</v>
      </c>
      <c r="I70" s="64">
        <f t="shared" si="8"/>
        <v>0</v>
      </c>
      <c r="J70" s="64">
        <f t="shared" si="10"/>
        <v>0</v>
      </c>
      <c r="K70" s="64">
        <f t="shared" si="10"/>
        <v>0</v>
      </c>
      <c r="L70" s="251"/>
      <c r="M70" s="26"/>
    </row>
    <row r="71" spans="2:26" ht="12.75" customHeight="1" x14ac:dyDescent="0.2">
      <c r="B71" s="22"/>
      <c r="C71" s="50"/>
      <c r="D71" s="396"/>
      <c r="E71" s="53"/>
      <c r="F71" s="392"/>
      <c r="G71" s="53"/>
      <c r="H71" s="64">
        <v>0</v>
      </c>
      <c r="I71" s="64">
        <f t="shared" si="8"/>
        <v>0</v>
      </c>
      <c r="J71" s="64">
        <f t="shared" si="10"/>
        <v>0</v>
      </c>
      <c r="K71" s="64">
        <f t="shared" si="10"/>
        <v>0</v>
      </c>
      <c r="L71" s="251"/>
      <c r="M71" s="26"/>
    </row>
    <row r="72" spans="2:26" ht="12.75" customHeight="1" x14ac:dyDescent="0.2">
      <c r="B72" s="22"/>
      <c r="C72" s="50"/>
      <c r="D72" s="396"/>
      <c r="E72" s="53"/>
      <c r="F72" s="392"/>
      <c r="G72" s="53"/>
      <c r="H72" s="64">
        <v>0</v>
      </c>
      <c r="I72" s="64">
        <f t="shared" si="8"/>
        <v>0</v>
      </c>
      <c r="J72" s="64">
        <f t="shared" si="9"/>
        <v>0</v>
      </c>
      <c r="K72" s="64">
        <f t="shared" si="9"/>
        <v>0</v>
      </c>
      <c r="L72" s="251"/>
      <c r="M72" s="26"/>
    </row>
    <row r="73" spans="2:26" ht="12.75" customHeight="1" x14ac:dyDescent="0.2">
      <c r="B73" s="22"/>
      <c r="C73" s="50"/>
      <c r="D73" s="396"/>
      <c r="E73" s="53"/>
      <c r="F73" s="392"/>
      <c r="G73" s="53"/>
      <c r="H73" s="64">
        <v>0</v>
      </c>
      <c r="I73" s="64">
        <f t="shared" si="8"/>
        <v>0</v>
      </c>
      <c r="J73" s="64">
        <f t="shared" si="9"/>
        <v>0</v>
      </c>
      <c r="K73" s="64">
        <f t="shared" si="9"/>
        <v>0</v>
      </c>
      <c r="L73" s="251"/>
      <c r="M73" s="26"/>
    </row>
    <row r="74" spans="2:26" ht="12.75" customHeight="1" x14ac:dyDescent="0.2">
      <c r="B74" s="22"/>
      <c r="C74" s="50"/>
      <c r="D74" s="396"/>
      <c r="E74" s="53"/>
      <c r="F74" s="392"/>
      <c r="G74" s="53"/>
      <c r="H74" s="64">
        <v>0</v>
      </c>
      <c r="I74" s="64">
        <f t="shared" si="8"/>
        <v>0</v>
      </c>
      <c r="J74" s="64">
        <f t="shared" si="9"/>
        <v>0</v>
      </c>
      <c r="K74" s="64">
        <f t="shared" si="9"/>
        <v>0</v>
      </c>
      <c r="L74" s="251"/>
      <c r="M74" s="26"/>
    </row>
    <row r="75" spans="2:26" ht="12.75" customHeight="1" x14ac:dyDescent="0.2">
      <c r="B75" s="22"/>
      <c r="C75" s="50"/>
      <c r="D75" s="396"/>
      <c r="E75" s="53"/>
      <c r="F75" s="392"/>
      <c r="G75" s="53"/>
      <c r="H75" s="64">
        <v>0</v>
      </c>
      <c r="I75" s="64">
        <f t="shared" si="8"/>
        <v>0</v>
      </c>
      <c r="J75" s="64">
        <f t="shared" si="9"/>
        <v>0</v>
      </c>
      <c r="K75" s="64">
        <f t="shared" si="9"/>
        <v>0</v>
      </c>
      <c r="L75" s="251"/>
      <c r="M75" s="26"/>
    </row>
    <row r="76" spans="2:26" ht="12.75" customHeight="1" x14ac:dyDescent="0.2">
      <c r="B76" s="22"/>
      <c r="C76" s="50"/>
      <c r="D76" s="396"/>
      <c r="E76" s="53"/>
      <c r="F76" s="392"/>
      <c r="G76" s="53"/>
      <c r="H76" s="64">
        <v>0</v>
      </c>
      <c r="I76" s="64">
        <f t="shared" si="8"/>
        <v>0</v>
      </c>
      <c r="J76" s="64">
        <f t="shared" si="9"/>
        <v>0</v>
      </c>
      <c r="K76" s="64">
        <f t="shared" si="9"/>
        <v>0</v>
      </c>
      <c r="L76" s="251"/>
      <c r="M76" s="26"/>
    </row>
    <row r="77" spans="2:26" ht="12.75" customHeight="1" x14ac:dyDescent="0.2">
      <c r="B77" s="22"/>
      <c r="C77" s="50"/>
      <c r="D77" s="396"/>
      <c r="E77" s="53"/>
      <c r="F77" s="392"/>
      <c r="G77" s="53"/>
      <c r="H77" s="64">
        <v>0</v>
      </c>
      <c r="I77" s="64">
        <f t="shared" si="8"/>
        <v>0</v>
      </c>
      <c r="J77" s="64">
        <f t="shared" si="9"/>
        <v>0</v>
      </c>
      <c r="K77" s="64">
        <f t="shared" si="9"/>
        <v>0</v>
      </c>
      <c r="L77" s="251"/>
      <c r="M77" s="26"/>
    </row>
    <row r="78" spans="2:26" ht="12.75" customHeight="1" x14ac:dyDescent="0.2">
      <c r="B78" s="22"/>
      <c r="C78" s="50"/>
      <c r="D78" s="396"/>
      <c r="E78" s="53"/>
      <c r="F78" s="392"/>
      <c r="G78" s="53"/>
      <c r="H78" s="64">
        <v>0</v>
      </c>
      <c r="I78" s="64">
        <f t="shared" si="8"/>
        <v>0</v>
      </c>
      <c r="J78" s="64">
        <f t="shared" si="9"/>
        <v>0</v>
      </c>
      <c r="K78" s="64">
        <f t="shared" si="9"/>
        <v>0</v>
      </c>
      <c r="L78" s="251"/>
      <c r="M78" s="26"/>
    </row>
    <row r="79" spans="2:26" ht="12.75" customHeight="1" x14ac:dyDescent="0.2">
      <c r="B79" s="22"/>
      <c r="C79" s="50"/>
      <c r="D79" s="396"/>
      <c r="E79" s="53"/>
      <c r="F79" s="392"/>
      <c r="G79" s="53"/>
      <c r="H79" s="64">
        <v>0</v>
      </c>
      <c r="I79" s="64">
        <f t="shared" si="8"/>
        <v>0</v>
      </c>
      <c r="J79" s="64">
        <f t="shared" ref="J79:K86" si="11">I79</f>
        <v>0</v>
      </c>
      <c r="K79" s="64">
        <f t="shared" si="11"/>
        <v>0</v>
      </c>
      <c r="L79" s="251"/>
      <c r="M79" s="26"/>
    </row>
    <row r="80" spans="2:26" ht="12.75" customHeight="1" x14ac:dyDescent="0.2">
      <c r="B80" s="22"/>
      <c r="C80" s="50"/>
      <c r="D80" s="396"/>
      <c r="E80" s="53"/>
      <c r="F80" s="392"/>
      <c r="G80" s="53"/>
      <c r="H80" s="64">
        <v>0</v>
      </c>
      <c r="I80" s="64">
        <f t="shared" si="8"/>
        <v>0</v>
      </c>
      <c r="J80" s="64">
        <f t="shared" si="11"/>
        <v>0</v>
      </c>
      <c r="K80" s="64">
        <f t="shared" si="11"/>
        <v>0</v>
      </c>
      <c r="L80" s="251"/>
      <c r="M80" s="26"/>
    </row>
    <row r="81" spans="2:13" ht="12.75" customHeight="1" x14ac:dyDescent="0.2">
      <c r="B81" s="22"/>
      <c r="C81" s="50"/>
      <c r="D81" s="396"/>
      <c r="E81" s="53"/>
      <c r="F81" s="392"/>
      <c r="G81" s="53"/>
      <c r="H81" s="64">
        <v>0</v>
      </c>
      <c r="I81" s="64">
        <f t="shared" si="8"/>
        <v>0</v>
      </c>
      <c r="J81" s="64">
        <f t="shared" ref="J81:K83" si="12">I81</f>
        <v>0</v>
      </c>
      <c r="K81" s="64">
        <f t="shared" si="12"/>
        <v>0</v>
      </c>
      <c r="L81" s="251"/>
      <c r="M81" s="26"/>
    </row>
    <row r="82" spans="2:13" ht="12.75" customHeight="1" x14ac:dyDescent="0.2">
      <c r="B82" s="22"/>
      <c r="C82" s="50"/>
      <c r="D82" s="396"/>
      <c r="E82" s="53"/>
      <c r="F82" s="392"/>
      <c r="G82" s="53"/>
      <c r="H82" s="64">
        <v>0</v>
      </c>
      <c r="I82" s="64">
        <f t="shared" si="8"/>
        <v>0</v>
      </c>
      <c r="J82" s="64">
        <f t="shared" si="12"/>
        <v>0</v>
      </c>
      <c r="K82" s="64">
        <f t="shared" si="12"/>
        <v>0</v>
      </c>
      <c r="L82" s="251"/>
      <c r="M82" s="26"/>
    </row>
    <row r="83" spans="2:13" ht="12.75" customHeight="1" x14ac:dyDescent="0.2">
      <c r="B83" s="22"/>
      <c r="C83" s="50"/>
      <c r="D83" s="396"/>
      <c r="E83" s="53"/>
      <c r="F83" s="392"/>
      <c r="G83" s="53"/>
      <c r="H83" s="64">
        <v>0</v>
      </c>
      <c r="I83" s="64">
        <f t="shared" si="8"/>
        <v>0</v>
      </c>
      <c r="J83" s="64">
        <f t="shared" si="12"/>
        <v>0</v>
      </c>
      <c r="K83" s="64">
        <f t="shared" si="12"/>
        <v>0</v>
      </c>
      <c r="L83" s="251"/>
      <c r="M83" s="26"/>
    </row>
    <row r="84" spans="2:13" ht="12.75" customHeight="1" x14ac:dyDescent="0.2">
      <c r="B84" s="22"/>
      <c r="C84" s="50"/>
      <c r="D84" s="396"/>
      <c r="E84" s="53"/>
      <c r="F84" s="392"/>
      <c r="G84" s="53"/>
      <c r="H84" s="64">
        <v>0</v>
      </c>
      <c r="I84" s="64">
        <f t="shared" si="8"/>
        <v>0</v>
      </c>
      <c r="J84" s="64">
        <f t="shared" si="11"/>
        <v>0</v>
      </c>
      <c r="K84" s="64">
        <f t="shared" si="11"/>
        <v>0</v>
      </c>
      <c r="L84" s="251"/>
      <c r="M84" s="26"/>
    </row>
    <row r="85" spans="2:13" ht="12.75" customHeight="1" x14ac:dyDescent="0.2">
      <c r="B85" s="22"/>
      <c r="C85" s="50"/>
      <c r="D85" s="396"/>
      <c r="E85" s="53"/>
      <c r="F85" s="392"/>
      <c r="G85" s="53"/>
      <c r="H85" s="64">
        <v>0</v>
      </c>
      <c r="I85" s="64">
        <f t="shared" si="8"/>
        <v>0</v>
      </c>
      <c r="J85" s="64">
        <f t="shared" si="11"/>
        <v>0</v>
      </c>
      <c r="K85" s="64">
        <f t="shared" si="11"/>
        <v>0</v>
      </c>
      <c r="L85" s="251"/>
      <c r="M85" s="26"/>
    </row>
    <row r="86" spans="2:13" ht="12.75" customHeight="1" x14ac:dyDescent="0.2">
      <c r="B86" s="22"/>
      <c r="C86" s="50"/>
      <c r="D86" s="396"/>
      <c r="E86" s="53"/>
      <c r="F86" s="392"/>
      <c r="G86" s="53"/>
      <c r="H86" s="64">
        <v>0</v>
      </c>
      <c r="I86" s="64">
        <f t="shared" si="8"/>
        <v>0</v>
      </c>
      <c r="J86" s="64">
        <f t="shared" si="11"/>
        <v>0</v>
      </c>
      <c r="K86" s="64">
        <f t="shared" si="11"/>
        <v>0</v>
      </c>
      <c r="L86" s="251"/>
      <c r="M86" s="26"/>
    </row>
    <row r="87" spans="2:13" ht="12.75" customHeight="1" x14ac:dyDescent="0.2">
      <c r="B87" s="22"/>
      <c r="C87" s="227"/>
      <c r="D87" s="213" t="s">
        <v>40</v>
      </c>
      <c r="E87" s="213"/>
      <c r="F87" s="213"/>
      <c r="G87" s="213"/>
      <c r="H87" s="524">
        <f>SUM(H68:H86)</f>
        <v>0</v>
      </c>
      <c r="I87" s="524">
        <f>SUM(I68:I86)</f>
        <v>0</v>
      </c>
      <c r="J87" s="524">
        <f>SUM(J68:J86)</f>
        <v>0</v>
      </c>
      <c r="K87" s="524">
        <f>SUM(K68:K86)</f>
        <v>0</v>
      </c>
      <c r="L87" s="251"/>
      <c r="M87" s="26"/>
    </row>
    <row r="88" spans="2:13" ht="12.75" customHeight="1" x14ac:dyDescent="0.2">
      <c r="B88" s="22"/>
      <c r="C88" s="59"/>
      <c r="D88" s="256"/>
      <c r="E88" s="60"/>
      <c r="F88" s="60"/>
      <c r="G88" s="60"/>
      <c r="H88" s="257"/>
      <c r="I88" s="257"/>
      <c r="J88" s="258"/>
      <c r="K88" s="259"/>
      <c r="L88" s="260"/>
      <c r="M88" s="26"/>
    </row>
    <row r="89" spans="2:13" ht="12.75" customHeight="1" x14ac:dyDescent="0.2">
      <c r="B89" s="22"/>
      <c r="C89" s="21"/>
      <c r="D89" s="183"/>
      <c r="E89" s="21"/>
      <c r="F89" s="21"/>
      <c r="G89" s="21"/>
      <c r="H89" s="30"/>
      <c r="I89" s="30"/>
      <c r="J89" s="184"/>
      <c r="K89" s="185"/>
      <c r="L89" s="186"/>
      <c r="M89" s="26"/>
    </row>
    <row r="90" spans="2:13" ht="12.75" customHeight="1" x14ac:dyDescent="0.25">
      <c r="B90" s="32"/>
      <c r="C90" s="33"/>
      <c r="D90" s="187"/>
      <c r="E90" s="33"/>
      <c r="F90" s="33"/>
      <c r="G90" s="33"/>
      <c r="H90" s="188"/>
      <c r="I90" s="188"/>
      <c r="J90" s="189"/>
      <c r="K90" s="190"/>
      <c r="L90" s="191" t="s">
        <v>228</v>
      </c>
      <c r="M90" s="35"/>
    </row>
    <row r="91" spans="2:13" ht="12.75" customHeight="1" x14ac:dyDescent="0.2">
      <c r="B91" s="17"/>
      <c r="C91" s="18"/>
      <c r="D91" s="192"/>
      <c r="E91" s="18"/>
      <c r="F91" s="18"/>
      <c r="G91" s="18"/>
      <c r="H91" s="174"/>
      <c r="I91" s="174"/>
      <c r="J91" s="193"/>
      <c r="K91" s="194"/>
      <c r="L91" s="195"/>
      <c r="M91" s="20"/>
    </row>
    <row r="92" spans="2:13" ht="12.75" customHeight="1" x14ac:dyDescent="0.2">
      <c r="B92" s="22"/>
      <c r="C92" s="21"/>
      <c r="D92" s="183"/>
      <c r="E92" s="21"/>
      <c r="F92" s="21"/>
      <c r="G92" s="21"/>
      <c r="H92" s="30"/>
      <c r="I92" s="30"/>
      <c r="J92" s="184"/>
      <c r="K92" s="185"/>
      <c r="L92" s="186"/>
      <c r="M92" s="26"/>
    </row>
    <row r="93" spans="2:13" ht="12.75" customHeight="1" x14ac:dyDescent="0.2">
      <c r="B93" s="22"/>
      <c r="C93" s="21"/>
      <c r="D93" s="183"/>
      <c r="E93" s="21"/>
      <c r="F93" s="21"/>
      <c r="G93" s="21"/>
      <c r="H93" s="531">
        <f>H8</f>
        <v>2016</v>
      </c>
      <c r="I93" s="531">
        <f>I8</f>
        <v>2017</v>
      </c>
      <c r="J93" s="531">
        <f>J8</f>
        <v>2018</v>
      </c>
      <c r="K93" s="531">
        <f>K8</f>
        <v>2019</v>
      </c>
      <c r="L93" s="186"/>
      <c r="M93" s="26"/>
    </row>
    <row r="94" spans="2:13" ht="12.75" customHeight="1" x14ac:dyDescent="0.2">
      <c r="B94" s="22"/>
      <c r="C94" s="21"/>
      <c r="D94" s="183"/>
      <c r="E94" s="21"/>
      <c r="F94" s="21"/>
      <c r="G94" s="21"/>
      <c r="H94" s="30"/>
      <c r="I94" s="30"/>
      <c r="J94" s="184"/>
      <c r="K94" s="185"/>
      <c r="L94" s="186"/>
      <c r="M94" s="26"/>
    </row>
    <row r="95" spans="2:13" ht="12.75" customHeight="1" x14ac:dyDescent="0.2">
      <c r="B95" s="22"/>
      <c r="C95" s="46"/>
      <c r="D95" s="201"/>
      <c r="E95" s="201"/>
      <c r="F95" s="201"/>
      <c r="G95" s="201"/>
      <c r="H95" s="202"/>
      <c r="I95" s="203"/>
      <c r="J95" s="203"/>
      <c r="K95" s="203"/>
      <c r="L95" s="204"/>
      <c r="M95" s="26"/>
    </row>
    <row r="96" spans="2:13" ht="12.75" customHeight="1" x14ac:dyDescent="0.2">
      <c r="B96" s="22"/>
      <c r="C96" s="50"/>
      <c r="D96" s="533" t="s">
        <v>3</v>
      </c>
      <c r="E96" s="53"/>
      <c r="F96" s="205" t="s">
        <v>146</v>
      </c>
      <c r="G96" s="53"/>
      <c r="H96" s="53"/>
      <c r="I96" s="206"/>
      <c r="J96" s="206"/>
      <c r="K96" s="206"/>
      <c r="L96" s="207"/>
      <c r="M96" s="26"/>
    </row>
    <row r="97" spans="2:15" ht="12.75" customHeight="1" x14ac:dyDescent="0.2">
      <c r="B97" s="22"/>
      <c r="C97" s="50"/>
      <c r="D97" s="208"/>
      <c r="E97" s="53"/>
      <c r="F97" s="53"/>
      <c r="G97" s="53"/>
      <c r="H97" s="53"/>
      <c r="I97" s="206"/>
      <c r="J97" s="206"/>
      <c r="K97" s="206"/>
      <c r="L97" s="207"/>
      <c r="M97" s="26"/>
    </row>
    <row r="98" spans="2:15" ht="12.75" customHeight="1" x14ac:dyDescent="0.2">
      <c r="B98" s="22"/>
      <c r="C98" s="50"/>
      <c r="D98" s="53" t="s">
        <v>44</v>
      </c>
      <c r="E98" s="53"/>
      <c r="F98" s="209"/>
      <c r="G98" s="53"/>
      <c r="H98" s="522">
        <f>act!G34+act!G42</f>
        <v>0</v>
      </c>
      <c r="I98" s="522">
        <f>act!H34+act!H42</f>
        <v>0</v>
      </c>
      <c r="J98" s="522">
        <f>act!I34+act!I42</f>
        <v>0</v>
      </c>
      <c r="K98" s="522">
        <f>act!J34+act!J42</f>
        <v>0</v>
      </c>
      <c r="L98" s="207"/>
      <c r="M98" s="26"/>
    </row>
    <row r="99" spans="2:15" ht="12.75" customHeight="1" x14ac:dyDescent="0.2">
      <c r="B99" s="22"/>
      <c r="C99" s="50"/>
      <c r="D99" s="53" t="s">
        <v>45</v>
      </c>
      <c r="E99" s="53"/>
      <c r="F99" s="209"/>
      <c r="G99" s="53"/>
      <c r="H99" s="522">
        <f>act!G35+act!G43</f>
        <v>0</v>
      </c>
      <c r="I99" s="522">
        <f>act!H35+act!H43</f>
        <v>0</v>
      </c>
      <c r="J99" s="522">
        <f>act!I35+act!I43</f>
        <v>0</v>
      </c>
      <c r="K99" s="522">
        <f>act!J35+act!J43</f>
        <v>0</v>
      </c>
      <c r="L99" s="207"/>
      <c r="M99" s="26"/>
    </row>
    <row r="100" spans="2:15" ht="12.75" customHeight="1" x14ac:dyDescent="0.2">
      <c r="B100" s="22"/>
      <c r="C100" s="50"/>
      <c r="D100" s="210" t="s">
        <v>101</v>
      </c>
      <c r="E100" s="53"/>
      <c r="F100" s="209"/>
      <c r="G100" s="53"/>
      <c r="H100" s="522">
        <f>act!G36+act!G44</f>
        <v>0</v>
      </c>
      <c r="I100" s="522">
        <f>act!H36+act!H44</f>
        <v>0</v>
      </c>
      <c r="J100" s="522">
        <f>act!I36+act!I44</f>
        <v>0</v>
      </c>
      <c r="K100" s="522">
        <f>act!J36+act!J44</f>
        <v>0</v>
      </c>
      <c r="L100" s="207"/>
      <c r="M100" s="26"/>
    </row>
    <row r="101" spans="2:15" ht="12.75" customHeight="1" x14ac:dyDescent="0.2">
      <c r="B101" s="22"/>
      <c r="C101" s="50"/>
      <c r="D101" s="210" t="s">
        <v>102</v>
      </c>
      <c r="E101" s="53"/>
      <c r="F101" s="209"/>
      <c r="G101" s="53"/>
      <c r="H101" s="522">
        <f>act!G37+act!G45</f>
        <v>0</v>
      </c>
      <c r="I101" s="522">
        <f>act!H37+act!H45</f>
        <v>0</v>
      </c>
      <c r="J101" s="522">
        <f>act!I37+act!I45</f>
        <v>0</v>
      </c>
      <c r="K101" s="522">
        <f>act!J37+act!J45</f>
        <v>0</v>
      </c>
      <c r="L101" s="207"/>
      <c r="M101" s="26"/>
      <c r="O101" s="172"/>
    </row>
    <row r="102" spans="2:15" ht="12.75" customHeight="1" x14ac:dyDescent="0.2">
      <c r="B102" s="22"/>
      <c r="C102" s="50"/>
      <c r="D102" s="53" t="s">
        <v>46</v>
      </c>
      <c r="E102" s="53"/>
      <c r="F102" s="209"/>
      <c r="G102" s="53"/>
      <c r="H102" s="522">
        <f>act!G38+act!G46</f>
        <v>0</v>
      </c>
      <c r="I102" s="522">
        <f>act!H38+act!H46</f>
        <v>0</v>
      </c>
      <c r="J102" s="522">
        <f>act!I38+act!I46</f>
        <v>0</v>
      </c>
      <c r="K102" s="522">
        <f>act!J38+act!J46</f>
        <v>0</v>
      </c>
      <c r="L102" s="207"/>
      <c r="M102" s="26"/>
      <c r="O102" s="172"/>
    </row>
    <row r="103" spans="2:15" ht="12.75" customHeight="1" x14ac:dyDescent="0.2">
      <c r="B103" s="22"/>
      <c r="C103" s="50"/>
      <c r="D103" s="53" t="s">
        <v>47</v>
      </c>
      <c r="E103" s="53"/>
      <c r="F103" s="209"/>
      <c r="G103" s="53"/>
      <c r="H103" s="522">
        <f>act!G39+act!G47</f>
        <v>0</v>
      </c>
      <c r="I103" s="522">
        <f>act!H39+act!H47</f>
        <v>0</v>
      </c>
      <c r="J103" s="522">
        <f>act!I39+act!I47</f>
        <v>0</v>
      </c>
      <c r="K103" s="522">
        <f>act!J39+act!J47</f>
        <v>0</v>
      </c>
      <c r="L103" s="207"/>
      <c r="M103" s="26"/>
      <c r="O103" s="172"/>
    </row>
    <row r="104" spans="2:15" ht="12.75" customHeight="1" x14ac:dyDescent="0.2">
      <c r="B104" s="22"/>
      <c r="C104" s="50"/>
      <c r="D104" s="53"/>
      <c r="E104" s="53"/>
      <c r="F104" s="53"/>
      <c r="G104" s="53"/>
      <c r="H104" s="211"/>
      <c r="I104" s="212"/>
      <c r="J104" s="212"/>
      <c r="K104" s="212"/>
      <c r="L104" s="207"/>
      <c r="M104" s="26"/>
      <c r="O104" s="172"/>
    </row>
    <row r="105" spans="2:15" ht="12.75" customHeight="1" x14ac:dyDescent="0.2">
      <c r="B105" s="22"/>
      <c r="C105" s="50"/>
      <c r="D105" s="213" t="s">
        <v>40</v>
      </c>
      <c r="E105" s="53"/>
      <c r="F105" s="53"/>
      <c r="G105" s="53"/>
      <c r="H105" s="527">
        <f>SUM(H98:H103)</f>
        <v>0</v>
      </c>
      <c r="I105" s="527">
        <f>SUM(I98:I103)</f>
        <v>0</v>
      </c>
      <c r="J105" s="527">
        <f>SUM(J98:J103)</f>
        <v>0</v>
      </c>
      <c r="K105" s="527">
        <f>SUM(K98:K103)</f>
        <v>0</v>
      </c>
      <c r="L105" s="214"/>
      <c r="M105" s="26"/>
      <c r="O105" s="172"/>
    </row>
    <row r="106" spans="2:15" ht="12.75" customHeight="1" x14ac:dyDescent="0.2">
      <c r="B106" s="22"/>
      <c r="C106" s="50"/>
      <c r="D106" s="53"/>
      <c r="E106" s="53"/>
      <c r="F106" s="53"/>
      <c r="G106" s="53"/>
      <c r="H106" s="211"/>
      <c r="I106" s="212"/>
      <c r="J106" s="212"/>
      <c r="K106" s="212"/>
      <c r="L106" s="215"/>
      <c r="M106" s="26"/>
      <c r="O106" s="172"/>
    </row>
    <row r="107" spans="2:15" ht="12.75" customHeight="1" x14ac:dyDescent="0.2">
      <c r="B107" s="22"/>
      <c r="C107" s="21"/>
      <c r="D107" s="389"/>
      <c r="E107" s="21"/>
      <c r="F107" s="21"/>
      <c r="G107" s="21"/>
      <c r="H107" s="390"/>
      <c r="I107" s="390"/>
      <c r="J107" s="390"/>
      <c r="K107" s="390"/>
      <c r="L107" s="21"/>
      <c r="M107" s="26"/>
      <c r="O107" s="172"/>
    </row>
    <row r="108" spans="2:15" ht="12.75" customHeight="1" x14ac:dyDescent="0.2">
      <c r="B108" s="22"/>
      <c r="C108" s="50"/>
      <c r="D108" s="53"/>
      <c r="E108" s="53"/>
      <c r="F108" s="53"/>
      <c r="G108" s="53"/>
      <c r="H108" s="53"/>
      <c r="I108" s="217"/>
      <c r="J108" s="217"/>
      <c r="K108" s="217"/>
      <c r="L108" s="207"/>
      <c r="M108" s="26"/>
      <c r="O108" s="172"/>
    </row>
    <row r="109" spans="2:15" ht="12.75" customHeight="1" x14ac:dyDescent="0.2">
      <c r="B109" s="22"/>
      <c r="C109" s="50"/>
      <c r="D109" s="530" t="s">
        <v>4</v>
      </c>
      <c r="E109" s="53"/>
      <c r="F109" s="205"/>
      <c r="G109" s="53"/>
      <c r="H109" s="53"/>
      <c r="I109" s="218"/>
      <c r="J109" s="218"/>
      <c r="K109" s="218"/>
      <c r="L109" s="219"/>
      <c r="M109" s="26"/>
      <c r="O109" s="172"/>
    </row>
    <row r="110" spans="2:15" ht="12.75" customHeight="1" x14ac:dyDescent="0.2">
      <c r="B110" s="22"/>
      <c r="C110" s="50"/>
      <c r="D110" s="211"/>
      <c r="E110" s="53"/>
      <c r="F110" s="53"/>
      <c r="G110" s="53"/>
      <c r="H110" s="53"/>
      <c r="I110" s="218"/>
      <c r="J110" s="218"/>
      <c r="K110" s="218"/>
      <c r="L110" s="219"/>
      <c r="M110" s="26"/>
      <c r="O110" s="172"/>
    </row>
    <row r="111" spans="2:15" ht="12.75" customHeight="1" x14ac:dyDescent="0.2">
      <c r="B111" s="22"/>
      <c r="C111" s="50"/>
      <c r="D111" s="220" t="s">
        <v>221</v>
      </c>
      <c r="E111" s="53"/>
      <c r="F111" s="392"/>
      <c r="G111" s="53"/>
      <c r="H111" s="523">
        <f>mop!G16</f>
        <v>0</v>
      </c>
      <c r="I111" s="523">
        <f>mop!H16</f>
        <v>0</v>
      </c>
      <c r="J111" s="523">
        <f>mop!I16</f>
        <v>0</v>
      </c>
      <c r="K111" s="523">
        <f>mop!J16</f>
        <v>0</v>
      </c>
      <c r="L111" s="221"/>
      <c r="M111" s="26"/>
      <c r="O111" s="172"/>
    </row>
    <row r="112" spans="2:15" ht="12.75" customHeight="1" x14ac:dyDescent="0.2">
      <c r="B112" s="22"/>
      <c r="C112" s="50"/>
      <c r="D112" s="393"/>
      <c r="E112" s="53"/>
      <c r="F112" s="392"/>
      <c r="G112" s="53"/>
      <c r="H112" s="395">
        <v>0</v>
      </c>
      <c r="I112" s="64">
        <f t="shared" ref="I112:K120" si="13">H112</f>
        <v>0</v>
      </c>
      <c r="J112" s="395">
        <f>I112</f>
        <v>0</v>
      </c>
      <c r="K112" s="395">
        <f>J112</f>
        <v>0</v>
      </c>
      <c r="L112" s="221"/>
      <c r="M112" s="26"/>
      <c r="O112" s="172"/>
    </row>
    <row r="113" spans="2:15" ht="12.75" customHeight="1" x14ac:dyDescent="0.2">
      <c r="B113" s="22"/>
      <c r="C113" s="50"/>
      <c r="D113" s="394"/>
      <c r="E113" s="53"/>
      <c r="F113" s="392"/>
      <c r="G113" s="53"/>
      <c r="H113" s="395">
        <v>0</v>
      </c>
      <c r="I113" s="64">
        <f t="shared" si="13"/>
        <v>0</v>
      </c>
      <c r="J113" s="395">
        <f>I113</f>
        <v>0</v>
      </c>
      <c r="K113" s="395">
        <f>J113</f>
        <v>0</v>
      </c>
      <c r="L113" s="221"/>
      <c r="M113" s="26"/>
      <c r="O113" s="172"/>
    </row>
    <row r="114" spans="2:15" ht="12.75" customHeight="1" x14ac:dyDescent="0.2">
      <c r="B114" s="22"/>
      <c r="C114" s="50"/>
      <c r="D114" s="394"/>
      <c r="E114" s="53"/>
      <c r="F114" s="392"/>
      <c r="G114" s="53"/>
      <c r="H114" s="395">
        <v>0</v>
      </c>
      <c r="I114" s="64">
        <f t="shared" si="13"/>
        <v>0</v>
      </c>
      <c r="J114" s="395">
        <f t="shared" si="13"/>
        <v>0</v>
      </c>
      <c r="K114" s="395">
        <f t="shared" si="13"/>
        <v>0</v>
      </c>
      <c r="L114" s="221"/>
      <c r="M114" s="26"/>
      <c r="O114" s="172"/>
    </row>
    <row r="115" spans="2:15" ht="12.75" customHeight="1" x14ac:dyDescent="0.2">
      <c r="B115" s="22"/>
      <c r="C115" s="50"/>
      <c r="D115" s="394"/>
      <c r="E115" s="53"/>
      <c r="F115" s="392"/>
      <c r="G115" s="53"/>
      <c r="H115" s="395">
        <v>0</v>
      </c>
      <c r="I115" s="64">
        <f t="shared" si="13"/>
        <v>0</v>
      </c>
      <c r="J115" s="395">
        <f t="shared" si="13"/>
        <v>0</v>
      </c>
      <c r="K115" s="395">
        <f t="shared" si="13"/>
        <v>0</v>
      </c>
      <c r="L115" s="221"/>
      <c r="M115" s="26"/>
      <c r="O115" s="172"/>
    </row>
    <row r="116" spans="2:15" ht="12.75" customHeight="1" x14ac:dyDescent="0.2">
      <c r="B116" s="22"/>
      <c r="C116" s="50"/>
      <c r="D116" s="394"/>
      <c r="E116" s="53"/>
      <c r="F116" s="392"/>
      <c r="G116" s="53"/>
      <c r="H116" s="395">
        <v>0</v>
      </c>
      <c r="I116" s="64">
        <f t="shared" si="13"/>
        <v>0</v>
      </c>
      <c r="J116" s="395">
        <f t="shared" si="13"/>
        <v>0</v>
      </c>
      <c r="K116" s="395">
        <f t="shared" si="13"/>
        <v>0</v>
      </c>
      <c r="L116" s="221"/>
      <c r="M116" s="26"/>
      <c r="O116" s="172"/>
    </row>
    <row r="117" spans="2:15" ht="12.75" customHeight="1" x14ac:dyDescent="0.2">
      <c r="B117" s="22"/>
      <c r="C117" s="50"/>
      <c r="D117" s="394"/>
      <c r="E117" s="53"/>
      <c r="F117" s="392"/>
      <c r="G117" s="53"/>
      <c r="H117" s="395">
        <v>0</v>
      </c>
      <c r="I117" s="64">
        <f t="shared" si="13"/>
        <v>0</v>
      </c>
      <c r="J117" s="395">
        <f t="shared" si="13"/>
        <v>0</v>
      </c>
      <c r="K117" s="395">
        <f t="shared" si="13"/>
        <v>0</v>
      </c>
      <c r="L117" s="221"/>
      <c r="M117" s="26"/>
      <c r="O117" s="172"/>
    </row>
    <row r="118" spans="2:15" ht="12.75" customHeight="1" x14ac:dyDescent="0.2">
      <c r="B118" s="22"/>
      <c r="C118" s="50"/>
      <c r="D118" s="394"/>
      <c r="E118" s="53"/>
      <c r="F118" s="392"/>
      <c r="G118" s="53"/>
      <c r="H118" s="395">
        <v>0</v>
      </c>
      <c r="I118" s="64">
        <f t="shared" si="13"/>
        <v>0</v>
      </c>
      <c r="J118" s="395">
        <f t="shared" si="13"/>
        <v>0</v>
      </c>
      <c r="K118" s="395">
        <f t="shared" si="13"/>
        <v>0</v>
      </c>
      <c r="L118" s="221"/>
      <c r="M118" s="26"/>
      <c r="O118" s="173"/>
    </row>
    <row r="119" spans="2:15" ht="12.75" customHeight="1" x14ac:dyDescent="0.2">
      <c r="B119" s="22"/>
      <c r="C119" s="50"/>
      <c r="D119" s="394"/>
      <c r="E119" s="53"/>
      <c r="F119" s="392"/>
      <c r="G119" s="53"/>
      <c r="H119" s="395">
        <v>0</v>
      </c>
      <c r="I119" s="64">
        <f t="shared" si="13"/>
        <v>0</v>
      </c>
      <c r="J119" s="395">
        <f>I119</f>
        <v>0</v>
      </c>
      <c r="K119" s="395">
        <f>J119</f>
        <v>0</v>
      </c>
      <c r="L119" s="221"/>
      <c r="M119" s="26"/>
      <c r="O119" s="173"/>
    </row>
    <row r="120" spans="2:15" ht="12.75" customHeight="1" x14ac:dyDescent="0.2">
      <c r="B120" s="22"/>
      <c r="C120" s="50"/>
      <c r="D120" s="394"/>
      <c r="E120" s="53"/>
      <c r="F120" s="392"/>
      <c r="G120" s="53"/>
      <c r="H120" s="395">
        <v>0</v>
      </c>
      <c r="I120" s="64">
        <f t="shared" si="13"/>
        <v>0</v>
      </c>
      <c r="J120" s="395">
        <f>I120</f>
        <v>0</v>
      </c>
      <c r="K120" s="395">
        <f>J120</f>
        <v>0</v>
      </c>
      <c r="L120" s="221"/>
      <c r="M120" s="26"/>
      <c r="O120" s="173"/>
    </row>
    <row r="121" spans="2:15" ht="12.75" customHeight="1" x14ac:dyDescent="0.2">
      <c r="B121" s="22"/>
      <c r="C121" s="50"/>
      <c r="D121" s="213" t="s">
        <v>40</v>
      </c>
      <c r="E121" s="53"/>
      <c r="F121" s="53"/>
      <c r="G121" s="53"/>
      <c r="H121" s="526">
        <f>SUM(H111:H120)</f>
        <v>0</v>
      </c>
      <c r="I121" s="526">
        <f>SUM(I111:I120)</f>
        <v>0</v>
      </c>
      <c r="J121" s="526">
        <f>SUM(J111:J120)</f>
        <v>0</v>
      </c>
      <c r="K121" s="526">
        <f>SUM(K111:K120)</f>
        <v>0</v>
      </c>
      <c r="L121" s="224"/>
      <c r="M121" s="26"/>
      <c r="O121" s="173"/>
    </row>
    <row r="122" spans="2:15" ht="12.75" customHeight="1" x14ac:dyDescent="0.2">
      <c r="B122" s="22"/>
      <c r="C122" s="50"/>
      <c r="D122" s="222"/>
      <c r="E122" s="53"/>
      <c r="F122" s="53"/>
      <c r="G122" s="53"/>
      <c r="H122" s="53"/>
      <c r="I122" s="206"/>
      <c r="J122" s="206"/>
      <c r="K122" s="206"/>
      <c r="L122" s="221"/>
      <c r="M122" s="26"/>
      <c r="O122" s="173"/>
    </row>
    <row r="123" spans="2:15" ht="12.75" customHeight="1" x14ac:dyDescent="0.2">
      <c r="B123" s="22"/>
      <c r="C123" s="21"/>
      <c r="D123" s="389"/>
      <c r="E123" s="21"/>
      <c r="F123" s="21"/>
      <c r="G123" s="21"/>
      <c r="H123" s="390"/>
      <c r="I123" s="390"/>
      <c r="J123" s="390"/>
      <c r="K123" s="390"/>
      <c r="L123" s="21"/>
      <c r="M123" s="26"/>
      <c r="O123" s="173"/>
    </row>
    <row r="124" spans="2:15" ht="12.75" customHeight="1" x14ac:dyDescent="0.2">
      <c r="B124" s="22"/>
      <c r="C124" s="50"/>
      <c r="D124" s="213"/>
      <c r="E124" s="53"/>
      <c r="F124" s="53"/>
      <c r="G124" s="53"/>
      <c r="H124" s="51"/>
      <c r="I124" s="225"/>
      <c r="J124" s="226"/>
      <c r="K124" s="226"/>
      <c r="L124" s="216"/>
      <c r="M124" s="26"/>
      <c r="O124" s="173"/>
    </row>
    <row r="125" spans="2:15" ht="12.75" customHeight="1" x14ac:dyDescent="0.2">
      <c r="B125" s="22"/>
      <c r="C125" s="227"/>
      <c r="D125" s="530" t="s">
        <v>130</v>
      </c>
      <c r="E125" s="53"/>
      <c r="F125" s="205"/>
      <c r="G125" s="53"/>
      <c r="H125" s="222"/>
      <c r="I125" s="223"/>
      <c r="J125" s="223"/>
      <c r="K125" s="223"/>
      <c r="L125" s="224"/>
      <c r="M125" s="26"/>
      <c r="O125" s="173"/>
    </row>
    <row r="126" spans="2:15" ht="12.75" customHeight="1" x14ac:dyDescent="0.2">
      <c r="B126" s="22"/>
      <c r="C126" s="227"/>
      <c r="D126" s="228"/>
      <c r="E126" s="53"/>
      <c r="F126" s="53"/>
      <c r="G126" s="53"/>
      <c r="H126" s="222"/>
      <c r="I126" s="223"/>
      <c r="J126" s="223"/>
      <c r="K126" s="223"/>
      <c r="L126" s="224"/>
      <c r="M126" s="26"/>
    </row>
    <row r="127" spans="2:15" ht="12.75" customHeight="1" x14ac:dyDescent="0.2">
      <c r="B127" s="22"/>
      <c r="C127" s="50"/>
      <c r="D127" s="393"/>
      <c r="E127" s="53"/>
      <c r="F127" s="392"/>
      <c r="G127" s="53"/>
      <c r="H127" s="391">
        <v>0</v>
      </c>
      <c r="I127" s="64">
        <f t="shared" ref="I127:I145" si="14">H127</f>
        <v>0</v>
      </c>
      <c r="J127" s="391">
        <f>I127</f>
        <v>0</v>
      </c>
      <c r="K127" s="391">
        <f>J127</f>
        <v>0</v>
      </c>
      <c r="L127" s="229"/>
      <c r="M127" s="26"/>
    </row>
    <row r="128" spans="2:15" ht="12.75" customHeight="1" x14ac:dyDescent="0.2">
      <c r="B128" s="22"/>
      <c r="C128" s="50"/>
      <c r="D128" s="393"/>
      <c r="E128" s="53"/>
      <c r="F128" s="392"/>
      <c r="G128" s="53"/>
      <c r="H128" s="391">
        <v>0</v>
      </c>
      <c r="I128" s="64">
        <f t="shared" si="14"/>
        <v>0</v>
      </c>
      <c r="J128" s="391">
        <f>I128</f>
        <v>0</v>
      </c>
      <c r="K128" s="391">
        <f>J128</f>
        <v>0</v>
      </c>
      <c r="L128" s="229"/>
      <c r="M128" s="26"/>
    </row>
    <row r="129" spans="2:13" ht="12.75" customHeight="1" x14ac:dyDescent="0.2">
      <c r="B129" s="22"/>
      <c r="C129" s="50"/>
      <c r="D129" s="393"/>
      <c r="E129" s="53"/>
      <c r="F129" s="392"/>
      <c r="G129" s="53"/>
      <c r="H129" s="391">
        <v>0</v>
      </c>
      <c r="I129" s="64">
        <f t="shared" si="14"/>
        <v>0</v>
      </c>
      <c r="J129" s="391">
        <f t="shared" ref="J129:K140" si="15">I129</f>
        <v>0</v>
      </c>
      <c r="K129" s="391">
        <f t="shared" si="15"/>
        <v>0</v>
      </c>
      <c r="L129" s="229"/>
      <c r="M129" s="26"/>
    </row>
    <row r="130" spans="2:13" ht="12.75" customHeight="1" x14ac:dyDescent="0.2">
      <c r="B130" s="22"/>
      <c r="C130" s="50"/>
      <c r="D130" s="393"/>
      <c r="E130" s="53"/>
      <c r="F130" s="392"/>
      <c r="G130" s="53"/>
      <c r="H130" s="391">
        <v>0</v>
      </c>
      <c r="I130" s="64">
        <f t="shared" ref="I130:K132" si="16">H130</f>
        <v>0</v>
      </c>
      <c r="J130" s="391">
        <f t="shared" si="16"/>
        <v>0</v>
      </c>
      <c r="K130" s="391">
        <f t="shared" si="16"/>
        <v>0</v>
      </c>
      <c r="L130" s="229"/>
      <c r="M130" s="26"/>
    </row>
    <row r="131" spans="2:13" ht="12.75" customHeight="1" x14ac:dyDescent="0.2">
      <c r="B131" s="22"/>
      <c r="C131" s="50"/>
      <c r="D131" s="393"/>
      <c r="E131" s="53"/>
      <c r="F131" s="392"/>
      <c r="G131" s="53"/>
      <c r="H131" s="391">
        <v>0</v>
      </c>
      <c r="I131" s="64">
        <f t="shared" si="16"/>
        <v>0</v>
      </c>
      <c r="J131" s="391">
        <f t="shared" si="16"/>
        <v>0</v>
      </c>
      <c r="K131" s="391">
        <f t="shared" si="16"/>
        <v>0</v>
      </c>
      <c r="L131" s="229"/>
      <c r="M131" s="26"/>
    </row>
    <row r="132" spans="2:13" ht="12.75" customHeight="1" x14ac:dyDescent="0.2">
      <c r="B132" s="22"/>
      <c r="C132" s="50"/>
      <c r="D132" s="393"/>
      <c r="E132" s="53"/>
      <c r="F132" s="392"/>
      <c r="G132" s="53"/>
      <c r="H132" s="391">
        <v>0</v>
      </c>
      <c r="I132" s="64">
        <f t="shared" si="16"/>
        <v>0</v>
      </c>
      <c r="J132" s="391">
        <f t="shared" si="16"/>
        <v>0</v>
      </c>
      <c r="K132" s="391">
        <f t="shared" si="16"/>
        <v>0</v>
      </c>
      <c r="L132" s="229"/>
      <c r="M132" s="26"/>
    </row>
    <row r="133" spans="2:13" ht="12.75" customHeight="1" x14ac:dyDescent="0.2">
      <c r="B133" s="22"/>
      <c r="C133" s="50"/>
      <c r="D133" s="393"/>
      <c r="E133" s="53"/>
      <c r="F133" s="392"/>
      <c r="G133" s="53"/>
      <c r="H133" s="391">
        <v>0</v>
      </c>
      <c r="I133" s="64">
        <f t="shared" si="14"/>
        <v>0</v>
      </c>
      <c r="J133" s="391">
        <f t="shared" si="15"/>
        <v>0</v>
      </c>
      <c r="K133" s="391">
        <f t="shared" si="15"/>
        <v>0</v>
      </c>
      <c r="L133" s="229"/>
      <c r="M133" s="26"/>
    </row>
    <row r="134" spans="2:13" ht="12.75" customHeight="1" x14ac:dyDescent="0.2">
      <c r="B134" s="22"/>
      <c r="C134" s="50"/>
      <c r="D134" s="393"/>
      <c r="E134" s="53"/>
      <c r="F134" s="392"/>
      <c r="G134" s="53"/>
      <c r="H134" s="391">
        <v>0</v>
      </c>
      <c r="I134" s="64">
        <f t="shared" si="14"/>
        <v>0</v>
      </c>
      <c r="J134" s="391">
        <f t="shared" si="15"/>
        <v>0</v>
      </c>
      <c r="K134" s="391">
        <f t="shared" si="15"/>
        <v>0</v>
      </c>
      <c r="L134" s="229"/>
      <c r="M134" s="26"/>
    </row>
    <row r="135" spans="2:13" ht="12.75" customHeight="1" x14ac:dyDescent="0.2">
      <c r="B135" s="22"/>
      <c r="C135" s="50"/>
      <c r="D135" s="393"/>
      <c r="E135" s="53"/>
      <c r="F135" s="392"/>
      <c r="G135" s="53"/>
      <c r="H135" s="391">
        <v>0</v>
      </c>
      <c r="I135" s="64">
        <f t="shared" si="14"/>
        <v>0</v>
      </c>
      <c r="J135" s="391">
        <f t="shared" si="15"/>
        <v>0</v>
      </c>
      <c r="K135" s="391">
        <f t="shared" si="15"/>
        <v>0</v>
      </c>
      <c r="L135" s="229"/>
      <c r="M135" s="26"/>
    </row>
    <row r="136" spans="2:13" ht="12.75" customHeight="1" x14ac:dyDescent="0.2">
      <c r="B136" s="22"/>
      <c r="C136" s="50"/>
      <c r="D136" s="393"/>
      <c r="E136" s="53"/>
      <c r="F136" s="392"/>
      <c r="G136" s="53"/>
      <c r="H136" s="391">
        <v>0</v>
      </c>
      <c r="I136" s="64">
        <f t="shared" si="14"/>
        <v>0</v>
      </c>
      <c r="J136" s="391">
        <f t="shared" si="15"/>
        <v>0</v>
      </c>
      <c r="K136" s="391">
        <f t="shared" si="15"/>
        <v>0</v>
      </c>
      <c r="L136" s="229"/>
      <c r="M136" s="26"/>
    </row>
    <row r="137" spans="2:13" ht="12.75" customHeight="1" x14ac:dyDescent="0.2">
      <c r="B137" s="22"/>
      <c r="C137" s="50"/>
      <c r="D137" s="393"/>
      <c r="E137" s="53"/>
      <c r="F137" s="392"/>
      <c r="G137" s="53"/>
      <c r="H137" s="391">
        <v>0</v>
      </c>
      <c r="I137" s="64">
        <f t="shared" si="14"/>
        <v>0</v>
      </c>
      <c r="J137" s="391">
        <f t="shared" si="15"/>
        <v>0</v>
      </c>
      <c r="K137" s="391">
        <f t="shared" si="15"/>
        <v>0</v>
      </c>
      <c r="L137" s="229"/>
      <c r="M137" s="26"/>
    </row>
    <row r="138" spans="2:13" ht="12.75" customHeight="1" x14ac:dyDescent="0.2">
      <c r="B138" s="22"/>
      <c r="C138" s="50"/>
      <c r="D138" s="393"/>
      <c r="E138" s="53"/>
      <c r="F138" s="392"/>
      <c r="G138" s="53"/>
      <c r="H138" s="391">
        <v>0</v>
      </c>
      <c r="I138" s="64">
        <f t="shared" si="14"/>
        <v>0</v>
      </c>
      <c r="J138" s="391">
        <f t="shared" si="15"/>
        <v>0</v>
      </c>
      <c r="K138" s="391">
        <f t="shared" si="15"/>
        <v>0</v>
      </c>
      <c r="L138" s="229"/>
      <c r="M138" s="26"/>
    </row>
    <row r="139" spans="2:13" ht="12.75" customHeight="1" x14ac:dyDescent="0.2">
      <c r="B139" s="22"/>
      <c r="C139" s="50"/>
      <c r="D139" s="393"/>
      <c r="E139" s="53"/>
      <c r="F139" s="392"/>
      <c r="G139" s="53"/>
      <c r="H139" s="391">
        <v>0</v>
      </c>
      <c r="I139" s="64">
        <f t="shared" si="14"/>
        <v>0</v>
      </c>
      <c r="J139" s="391">
        <f t="shared" si="15"/>
        <v>0</v>
      </c>
      <c r="K139" s="391">
        <f t="shared" si="15"/>
        <v>0</v>
      </c>
      <c r="L139" s="229"/>
      <c r="M139" s="26"/>
    </row>
    <row r="140" spans="2:13" ht="12.75" customHeight="1" x14ac:dyDescent="0.2">
      <c r="B140" s="22"/>
      <c r="C140" s="50"/>
      <c r="D140" s="393"/>
      <c r="E140" s="53"/>
      <c r="F140" s="392"/>
      <c r="G140" s="53"/>
      <c r="H140" s="391">
        <v>0</v>
      </c>
      <c r="I140" s="64">
        <f t="shared" si="14"/>
        <v>0</v>
      </c>
      <c r="J140" s="391">
        <f t="shared" si="15"/>
        <v>0</v>
      </c>
      <c r="K140" s="391">
        <f t="shared" si="15"/>
        <v>0</v>
      </c>
      <c r="L140" s="229"/>
      <c r="M140" s="26"/>
    </row>
    <row r="141" spans="2:13" ht="12.75" customHeight="1" x14ac:dyDescent="0.2">
      <c r="B141" s="22"/>
      <c r="C141" s="50"/>
      <c r="D141" s="393"/>
      <c r="E141" s="53"/>
      <c r="F141" s="392"/>
      <c r="G141" s="53"/>
      <c r="H141" s="391">
        <v>0</v>
      </c>
      <c r="I141" s="64">
        <f t="shared" si="14"/>
        <v>0</v>
      </c>
      <c r="J141" s="391">
        <f t="shared" ref="J141:K151" si="17">I141</f>
        <v>0</v>
      </c>
      <c r="K141" s="391">
        <f t="shared" si="17"/>
        <v>0</v>
      </c>
      <c r="L141" s="229"/>
      <c r="M141" s="26"/>
    </row>
    <row r="142" spans="2:13" ht="12.75" customHeight="1" x14ac:dyDescent="0.2">
      <c r="B142" s="22"/>
      <c r="C142" s="50"/>
      <c r="D142" s="393"/>
      <c r="E142" s="53"/>
      <c r="F142" s="392"/>
      <c r="G142" s="53"/>
      <c r="H142" s="391">
        <v>0</v>
      </c>
      <c r="I142" s="64">
        <f t="shared" si="14"/>
        <v>0</v>
      </c>
      <c r="J142" s="391">
        <f t="shared" si="17"/>
        <v>0</v>
      </c>
      <c r="K142" s="391">
        <f t="shared" si="17"/>
        <v>0</v>
      </c>
      <c r="L142" s="229"/>
      <c r="M142" s="26"/>
    </row>
    <row r="143" spans="2:13" ht="12.75" customHeight="1" x14ac:dyDescent="0.2">
      <c r="B143" s="22"/>
      <c r="C143" s="50"/>
      <c r="D143" s="393"/>
      <c r="E143" s="53"/>
      <c r="F143" s="392"/>
      <c r="G143" s="53"/>
      <c r="H143" s="391">
        <v>0</v>
      </c>
      <c r="I143" s="64">
        <f t="shared" si="14"/>
        <v>0</v>
      </c>
      <c r="J143" s="391">
        <f t="shared" si="17"/>
        <v>0</v>
      </c>
      <c r="K143" s="391">
        <f t="shared" si="17"/>
        <v>0</v>
      </c>
      <c r="L143" s="229"/>
      <c r="M143" s="26"/>
    </row>
    <row r="144" spans="2:13" ht="12.75" customHeight="1" x14ac:dyDescent="0.2">
      <c r="B144" s="22"/>
      <c r="C144" s="50"/>
      <c r="D144" s="393"/>
      <c r="E144" s="53"/>
      <c r="F144" s="392"/>
      <c r="G144" s="53"/>
      <c r="H144" s="391">
        <v>0</v>
      </c>
      <c r="I144" s="64">
        <f t="shared" si="14"/>
        <v>0</v>
      </c>
      <c r="J144" s="391">
        <f t="shared" si="17"/>
        <v>0</v>
      </c>
      <c r="K144" s="391">
        <f t="shared" si="17"/>
        <v>0</v>
      </c>
      <c r="L144" s="229"/>
      <c r="M144" s="26"/>
    </row>
    <row r="145" spans="2:13" ht="12.75" customHeight="1" x14ac:dyDescent="0.2">
      <c r="B145" s="22"/>
      <c r="C145" s="50"/>
      <c r="D145" s="393"/>
      <c r="E145" s="53"/>
      <c r="F145" s="392"/>
      <c r="G145" s="53"/>
      <c r="H145" s="391">
        <v>0</v>
      </c>
      <c r="I145" s="64">
        <f t="shared" si="14"/>
        <v>0</v>
      </c>
      <c r="J145" s="391">
        <f t="shared" si="17"/>
        <v>0</v>
      </c>
      <c r="K145" s="391">
        <f t="shared" si="17"/>
        <v>0</v>
      </c>
      <c r="L145" s="229"/>
      <c r="M145" s="26"/>
    </row>
    <row r="146" spans="2:13" ht="12.75" customHeight="1" x14ac:dyDescent="0.2">
      <c r="B146" s="22"/>
      <c r="C146" s="50"/>
      <c r="D146" s="62"/>
      <c r="E146" s="53"/>
      <c r="F146" s="392"/>
      <c r="G146" s="53"/>
      <c r="H146" s="391">
        <v>0</v>
      </c>
      <c r="I146" s="64">
        <f t="shared" ref="I146:I151" si="18">H146</f>
        <v>0</v>
      </c>
      <c r="J146" s="391">
        <f t="shared" si="17"/>
        <v>0</v>
      </c>
      <c r="K146" s="391">
        <f t="shared" si="17"/>
        <v>0</v>
      </c>
      <c r="L146" s="229"/>
      <c r="M146" s="26"/>
    </row>
    <row r="147" spans="2:13" ht="12.75" customHeight="1" x14ac:dyDescent="0.2">
      <c r="B147" s="22"/>
      <c r="C147" s="50"/>
      <c r="D147" s="62"/>
      <c r="E147" s="53"/>
      <c r="F147" s="392"/>
      <c r="G147" s="53"/>
      <c r="H147" s="391">
        <v>0</v>
      </c>
      <c r="I147" s="64">
        <f t="shared" si="18"/>
        <v>0</v>
      </c>
      <c r="J147" s="391">
        <f t="shared" si="17"/>
        <v>0</v>
      </c>
      <c r="K147" s="391">
        <f t="shared" si="17"/>
        <v>0</v>
      </c>
      <c r="L147" s="229"/>
      <c r="M147" s="26"/>
    </row>
    <row r="148" spans="2:13" ht="12.75" customHeight="1" x14ac:dyDescent="0.2">
      <c r="B148" s="22"/>
      <c r="C148" s="50"/>
      <c r="D148" s="62"/>
      <c r="E148" s="53"/>
      <c r="F148" s="392"/>
      <c r="G148" s="53"/>
      <c r="H148" s="391">
        <v>0</v>
      </c>
      <c r="I148" s="64">
        <f t="shared" si="18"/>
        <v>0</v>
      </c>
      <c r="J148" s="391">
        <f t="shared" si="17"/>
        <v>0</v>
      </c>
      <c r="K148" s="391">
        <f t="shared" si="17"/>
        <v>0</v>
      </c>
      <c r="L148" s="229"/>
      <c r="M148" s="26"/>
    </row>
    <row r="149" spans="2:13" ht="12.75" customHeight="1" x14ac:dyDescent="0.2">
      <c r="B149" s="22"/>
      <c r="C149" s="50"/>
      <c r="D149" s="62"/>
      <c r="E149" s="53"/>
      <c r="F149" s="392"/>
      <c r="G149" s="53"/>
      <c r="H149" s="391">
        <v>0</v>
      </c>
      <c r="I149" s="64">
        <f t="shared" si="18"/>
        <v>0</v>
      </c>
      <c r="J149" s="391">
        <f t="shared" si="17"/>
        <v>0</v>
      </c>
      <c r="K149" s="391">
        <f t="shared" si="17"/>
        <v>0</v>
      </c>
      <c r="L149" s="229"/>
      <c r="M149" s="26"/>
    </row>
    <row r="150" spans="2:13" ht="12.75" customHeight="1" x14ac:dyDescent="0.2">
      <c r="B150" s="22"/>
      <c r="C150" s="50"/>
      <c r="D150" s="62"/>
      <c r="E150" s="53"/>
      <c r="F150" s="392"/>
      <c r="G150" s="53"/>
      <c r="H150" s="391">
        <v>0</v>
      </c>
      <c r="I150" s="64">
        <f t="shared" si="18"/>
        <v>0</v>
      </c>
      <c r="J150" s="391">
        <f t="shared" si="17"/>
        <v>0</v>
      </c>
      <c r="K150" s="391">
        <f t="shared" si="17"/>
        <v>0</v>
      </c>
      <c r="L150" s="229"/>
      <c r="M150" s="26"/>
    </row>
    <row r="151" spans="2:13" ht="12.75" customHeight="1" x14ac:dyDescent="0.2">
      <c r="B151" s="22"/>
      <c r="C151" s="50"/>
      <c r="D151" s="62"/>
      <c r="E151" s="53"/>
      <c r="F151" s="392"/>
      <c r="G151" s="53"/>
      <c r="H151" s="391">
        <v>0</v>
      </c>
      <c r="I151" s="64">
        <f t="shared" si="18"/>
        <v>0</v>
      </c>
      <c r="J151" s="391">
        <f t="shared" si="17"/>
        <v>0</v>
      </c>
      <c r="K151" s="391">
        <f t="shared" si="17"/>
        <v>0</v>
      </c>
      <c r="L151" s="229"/>
      <c r="M151" s="26"/>
    </row>
    <row r="152" spans="2:13" ht="12.75" customHeight="1" x14ac:dyDescent="0.2">
      <c r="B152" s="22"/>
      <c r="C152" s="50"/>
      <c r="D152" s="230" t="s">
        <v>43</v>
      </c>
      <c r="E152" s="53"/>
      <c r="F152" s="53"/>
      <c r="G152" s="53"/>
      <c r="H152" s="526">
        <f>SUM(H127:H151)</f>
        <v>0</v>
      </c>
      <c r="I152" s="526">
        <f>SUM(I127:I151)</f>
        <v>0</v>
      </c>
      <c r="J152" s="526">
        <f>SUM(J127:J151)</f>
        <v>0</v>
      </c>
      <c r="K152" s="526">
        <f>SUM(K127:K151)</f>
        <v>0</v>
      </c>
      <c r="L152" s="224"/>
      <c r="M152" s="26"/>
    </row>
    <row r="153" spans="2:13" ht="12.75" customHeight="1" x14ac:dyDescent="0.2">
      <c r="B153" s="22"/>
      <c r="C153" s="50"/>
      <c r="D153" s="222"/>
      <c r="E153" s="53"/>
      <c r="F153" s="53"/>
      <c r="G153" s="53"/>
      <c r="H153" s="53"/>
      <c r="I153" s="206"/>
      <c r="J153" s="206"/>
      <c r="K153" s="206"/>
      <c r="L153" s="221"/>
      <c r="M153" s="26"/>
    </row>
    <row r="154" spans="2:13" ht="12.75" customHeight="1" x14ac:dyDescent="0.2">
      <c r="B154" s="22"/>
      <c r="C154" s="21"/>
      <c r="D154" s="389"/>
      <c r="E154" s="21"/>
      <c r="F154" s="21"/>
      <c r="G154" s="21"/>
      <c r="H154" s="390"/>
      <c r="I154" s="390"/>
      <c r="J154" s="390"/>
      <c r="K154" s="390"/>
      <c r="L154" s="21"/>
      <c r="M154" s="26"/>
    </row>
    <row r="155" spans="2:13" ht="12.75" customHeight="1" x14ac:dyDescent="0.2">
      <c r="B155" s="22"/>
      <c r="C155" s="50"/>
      <c r="D155" s="211"/>
      <c r="E155" s="211"/>
      <c r="F155" s="211"/>
      <c r="G155" s="211"/>
      <c r="H155" s="231"/>
      <c r="I155" s="231"/>
      <c r="J155" s="231"/>
      <c r="K155" s="231"/>
      <c r="L155" s="216"/>
      <c r="M155" s="26"/>
    </row>
    <row r="156" spans="2:13" ht="12.75" customHeight="1" x14ac:dyDescent="0.2">
      <c r="B156" s="22"/>
      <c r="C156" s="50"/>
      <c r="D156" s="213" t="s">
        <v>133</v>
      </c>
      <c r="E156" s="211"/>
      <c r="F156" s="211"/>
      <c r="G156" s="211"/>
      <c r="H156" s="524">
        <f>H65+H87+H105+H121+H152</f>
        <v>79321.680000000008</v>
      </c>
      <c r="I156" s="524">
        <f>I65+I87+I105+I121+I152</f>
        <v>81351.540000000008</v>
      </c>
      <c r="J156" s="524">
        <f>J65+J87+J105+J121+J152</f>
        <v>83384.639999999999</v>
      </c>
      <c r="K156" s="524">
        <f>K65+K87+K105+K121+K152</f>
        <v>85430.700000000012</v>
      </c>
      <c r="L156" s="216"/>
      <c r="M156" s="26"/>
    </row>
    <row r="157" spans="2:13" ht="12.75" customHeight="1" x14ac:dyDescent="0.2">
      <c r="B157" s="22"/>
      <c r="C157" s="50"/>
      <c r="D157" s="211"/>
      <c r="E157" s="211"/>
      <c r="F157" s="211"/>
      <c r="G157" s="211"/>
      <c r="H157" s="231"/>
      <c r="I157" s="231"/>
      <c r="J157" s="231"/>
      <c r="K157" s="231"/>
      <c r="L157" s="216"/>
      <c r="M157" s="26"/>
    </row>
    <row r="158" spans="2:13" ht="12.75" customHeight="1" x14ac:dyDescent="0.2">
      <c r="B158" s="22"/>
      <c r="C158" s="21"/>
      <c r="D158" s="389"/>
      <c r="E158" s="21"/>
      <c r="F158" s="21"/>
      <c r="G158" s="21"/>
      <c r="H158" s="390"/>
      <c r="I158" s="390"/>
      <c r="J158" s="390"/>
      <c r="K158" s="390"/>
      <c r="L158" s="21"/>
      <c r="M158" s="26"/>
    </row>
    <row r="159" spans="2:13" ht="12.75" customHeight="1" x14ac:dyDescent="0.2">
      <c r="B159" s="22"/>
      <c r="C159" s="50"/>
      <c r="D159" s="211"/>
      <c r="E159" s="211"/>
      <c r="F159" s="211"/>
      <c r="G159" s="211"/>
      <c r="H159" s="231"/>
      <c r="I159" s="231"/>
      <c r="J159" s="231"/>
      <c r="K159" s="231"/>
      <c r="L159" s="216"/>
      <c r="M159" s="26"/>
    </row>
    <row r="160" spans="2:13" ht="12.75" customHeight="1" x14ac:dyDescent="0.2">
      <c r="B160" s="22"/>
      <c r="C160" s="50"/>
      <c r="D160" s="213" t="s">
        <v>148</v>
      </c>
      <c r="E160" s="211"/>
      <c r="F160" s="211"/>
      <c r="G160" s="211"/>
      <c r="H160" s="524">
        <f>H57-H156</f>
        <v>-79321.680000000008</v>
      </c>
      <c r="I160" s="524">
        <f>I57-I156</f>
        <v>-81351.540000000008</v>
      </c>
      <c r="J160" s="524">
        <f>J57-J156</f>
        <v>-83384.639999999999</v>
      </c>
      <c r="K160" s="524">
        <f>K57-K156</f>
        <v>-85430.700000000012</v>
      </c>
      <c r="L160" s="216"/>
      <c r="M160" s="26"/>
    </row>
    <row r="161" spans="2:13" ht="12.75" customHeight="1" x14ac:dyDescent="0.2">
      <c r="B161" s="22"/>
      <c r="C161" s="50"/>
      <c r="D161" s="211"/>
      <c r="E161" s="211"/>
      <c r="F161" s="211"/>
      <c r="G161" s="211"/>
      <c r="H161" s="231"/>
      <c r="I161" s="231"/>
      <c r="J161" s="231"/>
      <c r="K161" s="231"/>
      <c r="L161" s="216"/>
      <c r="M161" s="26"/>
    </row>
    <row r="162" spans="2:13" ht="12.75" customHeight="1" x14ac:dyDescent="0.2">
      <c r="B162" s="22"/>
      <c r="C162" s="21"/>
      <c r="D162" s="389"/>
      <c r="E162" s="21"/>
      <c r="F162" s="21"/>
      <c r="G162" s="21"/>
      <c r="H162" s="390"/>
      <c r="I162" s="390"/>
      <c r="J162" s="390"/>
      <c r="K162" s="390"/>
      <c r="L162" s="21"/>
      <c r="M162" s="26"/>
    </row>
    <row r="163" spans="2:13" ht="12.75" customHeight="1" x14ac:dyDescent="0.2">
      <c r="B163" s="22"/>
      <c r="C163" s="21"/>
      <c r="D163" s="389"/>
      <c r="E163" s="21"/>
      <c r="F163" s="21"/>
      <c r="G163" s="21"/>
      <c r="H163" s="390"/>
      <c r="I163" s="390"/>
      <c r="J163" s="390"/>
      <c r="K163" s="390"/>
      <c r="L163" s="21"/>
      <c r="M163" s="26"/>
    </row>
    <row r="164" spans="2:13" ht="12.75" customHeight="1" x14ac:dyDescent="0.2">
      <c r="B164" s="22"/>
      <c r="C164" s="50"/>
      <c r="D164" s="53"/>
      <c r="E164" s="53"/>
      <c r="F164" s="53"/>
      <c r="G164" s="53"/>
      <c r="H164" s="54"/>
      <c r="I164" s="54"/>
      <c r="J164" s="54"/>
      <c r="K164" s="54"/>
      <c r="L164" s="216"/>
      <c r="M164" s="26"/>
    </row>
    <row r="165" spans="2:13" ht="12.75" customHeight="1" x14ac:dyDescent="0.2">
      <c r="B165" s="22"/>
      <c r="C165" s="50"/>
      <c r="D165" s="529" t="s">
        <v>134</v>
      </c>
      <c r="E165" s="53"/>
      <c r="F165" s="53"/>
      <c r="G165" s="53"/>
      <c r="H165" s="232"/>
      <c r="I165" s="232"/>
      <c r="J165" s="232"/>
      <c r="K165" s="232"/>
      <c r="L165" s="216"/>
      <c r="M165" s="26"/>
    </row>
    <row r="166" spans="2:13" ht="12.75" customHeight="1" x14ac:dyDescent="0.2">
      <c r="B166" s="22"/>
      <c r="C166" s="50"/>
      <c r="D166" s="233"/>
      <c r="E166" s="53"/>
      <c r="F166" s="53"/>
      <c r="G166" s="53"/>
      <c r="H166" s="232"/>
      <c r="I166" s="232"/>
      <c r="J166" s="232"/>
      <c r="K166" s="232"/>
      <c r="L166" s="216"/>
      <c r="M166" s="26"/>
    </row>
    <row r="167" spans="2:13" ht="12.75" customHeight="1" x14ac:dyDescent="0.2">
      <c r="B167" s="22"/>
      <c r="C167" s="50"/>
      <c r="D167" s="51" t="s">
        <v>0</v>
      </c>
      <c r="E167" s="53"/>
      <c r="F167" s="53"/>
      <c r="G167" s="53"/>
      <c r="H167" s="697">
        <v>0</v>
      </c>
      <c r="I167" s="698">
        <f t="shared" ref="I167:K168" si="19">H167</f>
        <v>0</v>
      </c>
      <c r="J167" s="697">
        <f t="shared" si="19"/>
        <v>0</v>
      </c>
      <c r="K167" s="697">
        <f t="shared" si="19"/>
        <v>0</v>
      </c>
      <c r="L167" s="216"/>
      <c r="M167" s="26"/>
    </row>
    <row r="168" spans="2:13" ht="12.75" customHeight="1" x14ac:dyDescent="0.2">
      <c r="B168" s="22"/>
      <c r="C168" s="50"/>
      <c r="D168" s="51" t="s">
        <v>1</v>
      </c>
      <c r="E168" s="53"/>
      <c r="F168" s="53"/>
      <c r="G168" s="53"/>
      <c r="H168" s="697">
        <v>0</v>
      </c>
      <c r="I168" s="698">
        <f t="shared" si="19"/>
        <v>0</v>
      </c>
      <c r="J168" s="697">
        <f t="shared" si="19"/>
        <v>0</v>
      </c>
      <c r="K168" s="697">
        <f t="shared" si="19"/>
        <v>0</v>
      </c>
      <c r="L168" s="216"/>
      <c r="M168" s="26"/>
    </row>
    <row r="169" spans="2:13" ht="12.75" customHeight="1" x14ac:dyDescent="0.2">
      <c r="B169" s="22"/>
      <c r="C169" s="50"/>
      <c r="D169" s="234"/>
      <c r="E169" s="53"/>
      <c r="F169" s="53"/>
      <c r="G169" s="53"/>
      <c r="H169" s="235"/>
      <c r="I169" s="235"/>
      <c r="J169" s="235"/>
      <c r="K169" s="235"/>
      <c r="L169" s="216"/>
      <c r="M169" s="26"/>
    </row>
    <row r="170" spans="2:13" ht="12.75" customHeight="1" x14ac:dyDescent="0.2">
      <c r="B170" s="22"/>
      <c r="C170" s="50"/>
      <c r="D170" s="233" t="s">
        <v>135</v>
      </c>
      <c r="E170" s="53"/>
      <c r="F170" s="53"/>
      <c r="G170" s="53"/>
      <c r="H170" s="525">
        <f>H167-H168</f>
        <v>0</v>
      </c>
      <c r="I170" s="525">
        <f>I167-I168</f>
        <v>0</v>
      </c>
      <c r="J170" s="525">
        <f>J167-J168</f>
        <v>0</v>
      </c>
      <c r="K170" s="525">
        <f>K167-K168</f>
        <v>0</v>
      </c>
      <c r="L170" s="216"/>
      <c r="M170" s="26"/>
    </row>
    <row r="171" spans="2:13" ht="12.75" customHeight="1" x14ac:dyDescent="0.2">
      <c r="B171" s="22"/>
      <c r="C171" s="50"/>
      <c r="D171" s="51"/>
      <c r="E171" s="53"/>
      <c r="F171" s="53"/>
      <c r="G171" s="53"/>
      <c r="H171" s="232"/>
      <c r="I171" s="232"/>
      <c r="J171" s="232"/>
      <c r="K171" s="232"/>
      <c r="L171" s="216"/>
      <c r="M171" s="26"/>
    </row>
    <row r="172" spans="2:13" ht="12.75" customHeight="1" x14ac:dyDescent="0.2">
      <c r="B172" s="22"/>
      <c r="C172" s="21"/>
      <c r="D172" s="389"/>
      <c r="E172" s="21"/>
      <c r="F172" s="21"/>
      <c r="G172" s="21"/>
      <c r="H172" s="390"/>
      <c r="I172" s="390"/>
      <c r="J172" s="390"/>
      <c r="K172" s="390"/>
      <c r="L172" s="21"/>
      <c r="M172" s="26"/>
    </row>
    <row r="173" spans="2:13" ht="12.75" customHeight="1" x14ac:dyDescent="0.2">
      <c r="B173" s="22"/>
      <c r="C173" s="21"/>
      <c r="D173" s="389"/>
      <c r="E173" s="21"/>
      <c r="F173" s="21"/>
      <c r="G173" s="21"/>
      <c r="H173" s="390"/>
      <c r="I173" s="390"/>
      <c r="J173" s="390"/>
      <c r="K173" s="390"/>
      <c r="L173" s="21"/>
      <c r="M173" s="26"/>
    </row>
    <row r="174" spans="2:13" ht="12.75" customHeight="1" x14ac:dyDescent="0.2">
      <c r="B174" s="22"/>
      <c r="C174" s="50"/>
      <c r="D174" s="211"/>
      <c r="E174" s="211"/>
      <c r="F174" s="211"/>
      <c r="G174" s="211"/>
      <c r="H174" s="231"/>
      <c r="I174" s="231"/>
      <c r="J174" s="231"/>
      <c r="K174" s="231"/>
      <c r="L174" s="216"/>
      <c r="M174" s="26"/>
    </row>
    <row r="175" spans="2:13" ht="12.75" customHeight="1" x14ac:dyDescent="0.2">
      <c r="B175" s="22"/>
      <c r="C175" s="50"/>
      <c r="D175" s="213" t="s">
        <v>136</v>
      </c>
      <c r="E175" s="211"/>
      <c r="F175" s="211"/>
      <c r="G175" s="211"/>
      <c r="H175" s="524">
        <f>H160+H170</f>
        <v>-79321.680000000008</v>
      </c>
      <c r="I175" s="524">
        <f>I160+I170</f>
        <v>-81351.540000000008</v>
      </c>
      <c r="J175" s="524">
        <f>J160+J170</f>
        <v>-83384.639999999999</v>
      </c>
      <c r="K175" s="524">
        <f>K160+K170</f>
        <v>-85430.700000000012</v>
      </c>
      <c r="L175" s="216"/>
      <c r="M175" s="26"/>
    </row>
    <row r="176" spans="2:13" ht="12.75" customHeight="1" x14ac:dyDescent="0.2">
      <c r="B176" s="22"/>
      <c r="C176" s="59"/>
      <c r="D176" s="237"/>
      <c r="E176" s="237"/>
      <c r="F176" s="237"/>
      <c r="G176" s="237"/>
      <c r="H176" s="238"/>
      <c r="I176" s="238"/>
      <c r="J176" s="238"/>
      <c r="K176" s="238"/>
      <c r="L176" s="61"/>
      <c r="M176" s="26"/>
    </row>
    <row r="177" spans="2:13" ht="12.75" customHeight="1" x14ac:dyDescent="0.2">
      <c r="B177" s="22"/>
      <c r="C177" s="21"/>
      <c r="D177" s="29"/>
      <c r="E177" s="21"/>
      <c r="F177" s="21"/>
      <c r="G177" s="21"/>
      <c r="H177" s="196"/>
      <c r="I177" s="196"/>
      <c r="J177" s="196"/>
      <c r="K177" s="196"/>
      <c r="L177" s="21"/>
      <c r="M177" s="26"/>
    </row>
    <row r="178" spans="2:13" ht="12.75" customHeight="1" x14ac:dyDescent="0.25">
      <c r="B178" s="197"/>
      <c r="C178" s="198"/>
      <c r="D178" s="198"/>
      <c r="E178" s="198"/>
      <c r="F178" s="198"/>
      <c r="G178" s="198"/>
      <c r="H178" s="199"/>
      <c r="I178" s="199"/>
      <c r="J178" s="199"/>
      <c r="K178" s="199"/>
      <c r="L178" s="191" t="s">
        <v>228</v>
      </c>
      <c r="M178" s="200"/>
    </row>
  </sheetData>
  <sheetProtection algorithmName="SHA-512" hashValue="GrpX32SvQSMkr1+lDDhY7DmcWlJQAE9AhE4TsiqDr0/fXXXmLMegjWr43y7Krl5aaF+J4GfR3KTWrya2QXpxJg==" saltValue="ydQ7R29cTjjTKjNKYEvIbg==" spinCount="100000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0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BL76"/>
  <sheetViews>
    <sheetView showGridLines="0" topLeftCell="A37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25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8.7109375" style="43" customWidth="1"/>
    <col min="5" max="5" width="20.7109375" style="43" customWidth="1"/>
    <col min="6" max="7" width="8.7109375" style="44" customWidth="1"/>
    <col min="8" max="9" width="8.7109375" style="45" customWidth="1"/>
    <col min="10" max="10" width="8.7109375" style="162" customWidth="1"/>
    <col min="11" max="11" width="0.7109375" style="37" customWidth="1"/>
    <col min="12" max="13" width="8.7109375" style="45" customWidth="1"/>
    <col min="14" max="14" width="10.7109375" style="45" customWidth="1"/>
    <col min="15" max="16" width="10.7109375" style="37" customWidth="1"/>
    <col min="17" max="17" width="1" style="37" customWidth="1"/>
    <col min="18" max="19" width="10.7109375" style="37" customWidth="1"/>
    <col min="20" max="20" width="10.7109375" style="421" customWidth="1"/>
    <col min="21" max="21" width="3" style="37" customWidth="1"/>
    <col min="22" max="22" width="2.7109375" style="37" customWidth="1"/>
    <col min="23" max="24" width="20.85546875" style="37" customWidth="1"/>
    <col min="25" max="25" width="8.7109375" style="667" customWidth="1"/>
    <col min="26" max="26" width="8.7109375" style="638" customWidth="1"/>
    <col min="27" max="28" width="8.7109375" style="667" customWidth="1"/>
    <col min="29" max="29" width="8.7109375" style="608" customWidth="1"/>
    <col min="30" max="32" width="8.7109375" style="609" customWidth="1"/>
    <col min="33" max="33" width="8.7109375" style="610" customWidth="1"/>
    <col min="34" max="34" width="8.7109375" style="611" customWidth="1"/>
    <col min="35" max="35" width="8.7109375" style="609" customWidth="1"/>
    <col min="36" max="38" width="8.7109375" style="37" customWidth="1"/>
    <col min="39" max="39" width="10.7109375" style="37" customWidth="1"/>
    <col min="40" max="41" width="2.7109375" style="37" customWidth="1"/>
    <col min="42" max="47" width="9.28515625" style="37" bestFit="1" customWidth="1"/>
    <col min="48" max="16384" width="9.140625" style="37"/>
  </cols>
  <sheetData>
    <row r="1" spans="2:38" ht="12.75" customHeight="1" x14ac:dyDescent="0.2"/>
    <row r="2" spans="2:38" x14ac:dyDescent="0.2">
      <c r="B2" s="17" t="s">
        <v>189</v>
      </c>
      <c r="C2" s="18"/>
      <c r="D2" s="19"/>
      <c r="E2" s="19"/>
      <c r="F2" s="174"/>
      <c r="G2" s="174"/>
      <c r="H2" s="308"/>
      <c r="I2" s="308"/>
      <c r="J2" s="193"/>
      <c r="K2" s="18"/>
      <c r="L2" s="308"/>
      <c r="M2" s="308"/>
      <c r="N2" s="308"/>
      <c r="O2" s="18"/>
      <c r="P2" s="18"/>
      <c r="Q2" s="18"/>
      <c r="R2" s="18"/>
      <c r="S2" s="18"/>
      <c r="T2" s="422"/>
      <c r="U2" s="18"/>
      <c r="V2" s="20"/>
    </row>
    <row r="3" spans="2:38" x14ac:dyDescent="0.2">
      <c r="B3" s="22"/>
      <c r="C3" s="21"/>
      <c r="D3" s="29"/>
      <c r="E3" s="29"/>
      <c r="F3" s="30"/>
      <c r="G3" s="30"/>
      <c r="H3" s="31"/>
      <c r="I3" s="31"/>
      <c r="J3" s="184"/>
      <c r="K3" s="21"/>
      <c r="L3" s="31"/>
      <c r="M3" s="31"/>
      <c r="N3" s="31"/>
      <c r="O3" s="21"/>
      <c r="P3" s="21"/>
      <c r="Q3" s="21"/>
      <c r="R3" s="21"/>
      <c r="S3" s="21"/>
      <c r="T3" s="423"/>
      <c r="U3" s="21"/>
      <c r="V3" s="26"/>
    </row>
    <row r="4" spans="2:38" s="163" customFormat="1" ht="18.75" x14ac:dyDescent="0.3">
      <c r="B4" s="519"/>
      <c r="C4" s="85" t="s">
        <v>190</v>
      </c>
      <c r="D4" s="310"/>
      <c r="E4" s="310"/>
      <c r="F4" s="148"/>
      <c r="G4" s="148"/>
      <c r="H4" s="311"/>
      <c r="I4" s="311"/>
      <c r="J4" s="312"/>
      <c r="K4" s="310"/>
      <c r="L4" s="311"/>
      <c r="M4" s="311"/>
      <c r="N4" s="311"/>
      <c r="O4" s="310"/>
      <c r="P4" s="310"/>
      <c r="Q4" s="310"/>
      <c r="R4" s="310"/>
      <c r="S4" s="310"/>
      <c r="T4" s="520"/>
      <c r="U4" s="310"/>
      <c r="V4" s="313"/>
      <c r="Y4" s="668"/>
      <c r="Z4" s="639"/>
      <c r="AA4" s="668"/>
      <c r="AB4" s="668"/>
      <c r="AC4" s="622"/>
      <c r="AD4" s="612"/>
      <c r="AE4" s="612"/>
      <c r="AF4" s="612"/>
      <c r="AG4" s="623"/>
      <c r="AH4" s="624"/>
      <c r="AI4" s="612"/>
    </row>
    <row r="5" spans="2:38" ht="12.75" customHeight="1" x14ac:dyDescent="0.2">
      <c r="B5" s="22"/>
      <c r="C5" s="21"/>
      <c r="D5" s="21"/>
      <c r="E5" s="21"/>
      <c r="F5" s="30"/>
      <c r="G5" s="30"/>
      <c r="H5" s="31"/>
      <c r="I5" s="31"/>
      <c r="J5" s="184"/>
      <c r="K5" s="21"/>
      <c r="L5" s="31"/>
      <c r="M5" s="31"/>
      <c r="N5" s="31"/>
      <c r="O5" s="21"/>
      <c r="P5" s="21"/>
      <c r="Q5" s="21"/>
      <c r="R5" s="21"/>
      <c r="S5" s="21"/>
      <c r="T5" s="423"/>
      <c r="U5" s="21"/>
      <c r="V5" s="26"/>
    </row>
    <row r="6" spans="2:38" ht="12.75" customHeight="1" x14ac:dyDescent="0.2">
      <c r="B6" s="22"/>
      <c r="C6" s="21"/>
      <c r="D6" s="21"/>
      <c r="E6" s="21"/>
      <c r="F6" s="303"/>
      <c r="G6" s="303"/>
      <c r="H6" s="31"/>
      <c r="I6" s="31"/>
      <c r="J6" s="184"/>
      <c r="K6" s="21"/>
      <c r="L6" s="31"/>
      <c r="M6" s="31"/>
      <c r="N6" s="31"/>
      <c r="O6" s="21"/>
      <c r="P6" s="21"/>
      <c r="Q6" s="21"/>
      <c r="R6" s="21"/>
      <c r="S6" s="21"/>
      <c r="T6" s="423"/>
      <c r="U6" s="21"/>
      <c r="V6" s="26"/>
    </row>
    <row r="7" spans="2:38" ht="12.75" customHeight="1" x14ac:dyDescent="0.2">
      <c r="B7" s="22"/>
      <c r="C7" s="21" t="s">
        <v>8</v>
      </c>
      <c r="D7" s="29"/>
      <c r="E7" s="314" t="str">
        <f>tab!D3</f>
        <v>2015/16</v>
      </c>
      <c r="F7" s="303"/>
      <c r="G7" s="303"/>
      <c r="H7" s="31"/>
      <c r="I7" s="31"/>
      <c r="J7" s="184"/>
      <c r="K7" s="21"/>
      <c r="L7" s="31"/>
      <c r="M7" s="31"/>
      <c r="N7" s="31"/>
      <c r="O7" s="21"/>
      <c r="P7" s="21"/>
      <c r="Q7" s="21"/>
      <c r="R7" s="21"/>
      <c r="S7" s="21"/>
      <c r="T7" s="423"/>
      <c r="U7" s="21"/>
      <c r="V7" s="26"/>
    </row>
    <row r="8" spans="2:38" ht="12.75" customHeight="1" x14ac:dyDescent="0.2">
      <c r="B8" s="22"/>
      <c r="C8" s="21" t="s">
        <v>191</v>
      </c>
      <c r="D8" s="29"/>
      <c r="E8" s="315">
        <f>tab!E4</f>
        <v>42278</v>
      </c>
      <c r="F8" s="303"/>
      <c r="G8" s="303"/>
      <c r="H8" s="31"/>
      <c r="I8" s="31"/>
      <c r="J8" s="184"/>
      <c r="K8" s="21"/>
      <c r="L8" s="31"/>
      <c r="M8" s="31"/>
      <c r="N8" s="31"/>
      <c r="O8" s="21"/>
      <c r="P8" s="21"/>
      <c r="Q8" s="21"/>
      <c r="R8" s="21"/>
      <c r="S8" s="21"/>
      <c r="T8" s="423"/>
      <c r="U8" s="21"/>
      <c r="V8" s="26"/>
    </row>
    <row r="9" spans="2:38" ht="12.75" customHeight="1" x14ac:dyDescent="0.2">
      <c r="B9" s="22"/>
      <c r="C9" s="21"/>
      <c r="D9" s="29"/>
      <c r="E9" s="316"/>
      <c r="F9" s="303"/>
      <c r="G9" s="303"/>
      <c r="H9" s="31"/>
      <c r="I9" s="31"/>
      <c r="J9" s="184"/>
      <c r="K9" s="21"/>
      <c r="L9" s="31"/>
      <c r="M9" s="31"/>
      <c r="N9" s="31"/>
      <c r="O9" s="21"/>
      <c r="P9" s="21"/>
      <c r="Q9" s="21"/>
      <c r="R9" s="21"/>
      <c r="S9" s="21"/>
      <c r="T9" s="423"/>
      <c r="U9" s="21"/>
      <c r="V9" s="26"/>
    </row>
    <row r="10" spans="2:38" ht="12.75" customHeight="1" x14ac:dyDescent="0.2">
      <c r="B10" s="22"/>
      <c r="C10" s="122"/>
      <c r="D10" s="397"/>
      <c r="E10" s="398"/>
      <c r="F10" s="124"/>
      <c r="G10" s="399"/>
      <c r="H10" s="400"/>
      <c r="I10" s="400"/>
      <c r="J10" s="401"/>
      <c r="K10" s="280"/>
      <c r="L10" s="400"/>
      <c r="M10" s="400"/>
      <c r="N10" s="400"/>
      <c r="O10" s="280"/>
      <c r="P10" s="280"/>
      <c r="Q10" s="280"/>
      <c r="R10" s="280"/>
      <c r="S10" s="280"/>
      <c r="T10" s="424"/>
      <c r="U10" s="282"/>
      <c r="V10" s="26"/>
      <c r="X10" s="165"/>
      <c r="AD10" s="613"/>
      <c r="AE10" s="613"/>
      <c r="AF10" s="613"/>
      <c r="AI10" s="613"/>
      <c r="AJ10" s="165"/>
      <c r="AK10" s="165"/>
      <c r="AL10" s="165"/>
    </row>
    <row r="11" spans="2:38" ht="12.75" customHeight="1" x14ac:dyDescent="0.2">
      <c r="B11" s="22"/>
      <c r="C11" s="402"/>
      <c r="D11" s="599" t="s">
        <v>192</v>
      </c>
      <c r="E11" s="600"/>
      <c r="F11" s="600"/>
      <c r="G11" s="600"/>
      <c r="H11" s="601"/>
      <c r="I11" s="601"/>
      <c r="J11" s="601"/>
      <c r="K11" s="534"/>
      <c r="L11" s="599" t="s">
        <v>300</v>
      </c>
      <c r="M11" s="602"/>
      <c r="N11" s="599"/>
      <c r="O11" s="599"/>
      <c r="P11" s="640"/>
      <c r="Q11" s="534"/>
      <c r="R11" s="599" t="s">
        <v>301</v>
      </c>
      <c r="S11" s="601"/>
      <c r="T11" s="641"/>
      <c r="U11" s="642"/>
      <c r="V11" s="643"/>
      <c r="W11" s="644"/>
      <c r="X11" s="645"/>
      <c r="Y11" s="646"/>
      <c r="Z11" s="647"/>
      <c r="AA11" s="646"/>
      <c r="AB11" s="646"/>
      <c r="AC11" s="646"/>
      <c r="AD11" s="648"/>
      <c r="AE11" s="648"/>
      <c r="AF11" s="613"/>
      <c r="AG11" s="625"/>
      <c r="AH11" s="626"/>
      <c r="AI11" s="614"/>
      <c r="AJ11" s="166"/>
      <c r="AK11" s="166"/>
      <c r="AL11" s="166"/>
    </row>
    <row r="12" spans="2:38" ht="12.75" customHeight="1" x14ac:dyDescent="0.2">
      <c r="B12" s="22"/>
      <c r="C12" s="402"/>
      <c r="D12" s="536" t="s">
        <v>284</v>
      </c>
      <c r="E12" s="536" t="s">
        <v>41</v>
      </c>
      <c r="F12" s="537" t="s">
        <v>193</v>
      </c>
      <c r="G12" s="538" t="s">
        <v>212</v>
      </c>
      <c r="H12" s="537" t="s">
        <v>68</v>
      </c>
      <c r="I12" s="537" t="s">
        <v>194</v>
      </c>
      <c r="J12" s="539" t="s">
        <v>196</v>
      </c>
      <c r="K12" s="541"/>
      <c r="L12" s="540" t="s">
        <v>287</v>
      </c>
      <c r="M12" s="540" t="s">
        <v>288</v>
      </c>
      <c r="N12" s="540" t="s">
        <v>286</v>
      </c>
      <c r="O12" s="540" t="s">
        <v>287</v>
      </c>
      <c r="P12" s="649" t="s">
        <v>302</v>
      </c>
      <c r="Q12" s="541"/>
      <c r="R12" s="603" t="s">
        <v>197</v>
      </c>
      <c r="S12" s="544" t="s">
        <v>303</v>
      </c>
      <c r="T12" s="650" t="s">
        <v>197</v>
      </c>
      <c r="U12" s="651"/>
      <c r="V12" s="652"/>
      <c r="W12" s="653"/>
      <c r="X12" s="654"/>
      <c r="Y12" s="634" t="s">
        <v>195</v>
      </c>
      <c r="Z12" s="655" t="s">
        <v>285</v>
      </c>
      <c r="AA12" s="654" t="s">
        <v>304</v>
      </c>
      <c r="AB12" s="654" t="s">
        <v>304</v>
      </c>
      <c r="AC12" s="654" t="s">
        <v>305</v>
      </c>
      <c r="AD12" s="635" t="s">
        <v>295</v>
      </c>
      <c r="AE12" s="635" t="s">
        <v>296</v>
      </c>
      <c r="AF12" s="613"/>
      <c r="AG12" s="636" t="s">
        <v>199</v>
      </c>
      <c r="AH12" s="626" t="s">
        <v>250</v>
      </c>
      <c r="AI12" s="615"/>
      <c r="AJ12" s="167"/>
      <c r="AK12" s="167"/>
      <c r="AL12" s="167"/>
    </row>
    <row r="13" spans="2:38" s="154" customFormat="1" ht="12.75" customHeight="1" x14ac:dyDescent="0.2">
      <c r="B13" s="317"/>
      <c r="C13" s="404"/>
      <c r="D13" s="600"/>
      <c r="E13" s="536"/>
      <c r="F13" s="537" t="s">
        <v>200</v>
      </c>
      <c r="G13" s="538" t="s">
        <v>266</v>
      </c>
      <c r="H13" s="537"/>
      <c r="I13" s="537"/>
      <c r="J13" s="539"/>
      <c r="K13" s="541"/>
      <c r="L13" s="540" t="s">
        <v>290</v>
      </c>
      <c r="M13" s="540" t="s">
        <v>291</v>
      </c>
      <c r="N13" s="540" t="s">
        <v>289</v>
      </c>
      <c r="O13" s="540" t="s">
        <v>294</v>
      </c>
      <c r="P13" s="649" t="s">
        <v>40</v>
      </c>
      <c r="Q13" s="541"/>
      <c r="R13" s="543" t="s">
        <v>306</v>
      </c>
      <c r="S13" s="544" t="s">
        <v>292</v>
      </c>
      <c r="T13" s="650" t="s">
        <v>40</v>
      </c>
      <c r="U13" s="656"/>
      <c r="V13" s="111"/>
      <c r="W13" s="474"/>
      <c r="X13" s="646"/>
      <c r="Y13" s="634" t="s">
        <v>201</v>
      </c>
      <c r="Z13" s="657">
        <f>tab!$D$77</f>
        <v>0.62</v>
      </c>
      <c r="AA13" s="654" t="s">
        <v>307</v>
      </c>
      <c r="AB13" s="654" t="s">
        <v>308</v>
      </c>
      <c r="AC13" s="654" t="s">
        <v>309</v>
      </c>
      <c r="AD13" s="635" t="s">
        <v>297</v>
      </c>
      <c r="AE13" s="635" t="s">
        <v>297</v>
      </c>
      <c r="AF13" s="609"/>
      <c r="AG13" s="636"/>
      <c r="AH13" s="621" t="s">
        <v>198</v>
      </c>
      <c r="AI13" s="609"/>
    </row>
    <row r="14" spans="2:38" ht="12.75" customHeight="1" x14ac:dyDescent="0.2">
      <c r="B14" s="22"/>
      <c r="C14" s="127"/>
      <c r="D14" s="600"/>
      <c r="E14" s="600"/>
      <c r="F14" s="545"/>
      <c r="G14" s="545"/>
      <c r="H14" s="537"/>
      <c r="I14" s="537"/>
      <c r="J14" s="539"/>
      <c r="K14" s="542"/>
      <c r="L14" s="540"/>
      <c r="M14" s="540"/>
      <c r="N14" s="540"/>
      <c r="O14" s="546"/>
      <c r="P14" s="546"/>
      <c r="Q14" s="542"/>
      <c r="R14" s="546"/>
      <c r="S14" s="546"/>
      <c r="T14" s="547"/>
      <c r="U14" s="407"/>
      <c r="V14" s="26"/>
      <c r="Y14" s="634"/>
      <c r="AA14" s="634"/>
      <c r="AB14" s="634"/>
      <c r="AC14" s="628"/>
      <c r="AG14" s="627"/>
      <c r="AH14" s="621"/>
    </row>
    <row r="15" spans="2:38" ht="12.75" customHeight="1" x14ac:dyDescent="0.2">
      <c r="B15" s="22"/>
      <c r="C15" s="127"/>
      <c r="D15" s="129"/>
      <c r="E15" s="129" t="s">
        <v>293</v>
      </c>
      <c r="F15" s="128"/>
      <c r="G15" s="408"/>
      <c r="H15" s="409" t="s">
        <v>11</v>
      </c>
      <c r="I15" s="409">
        <v>11</v>
      </c>
      <c r="J15" s="410">
        <v>1</v>
      </c>
      <c r="K15" s="411"/>
      <c r="L15" s="606"/>
      <c r="M15" s="606"/>
      <c r="N15" s="659">
        <f t="shared" ref="N15" si="0">IF(J15="","",IF((J15*40)&gt;40,40,((J15*40))))</f>
        <v>40</v>
      </c>
      <c r="O15" s="606"/>
      <c r="P15" s="660">
        <f t="shared" ref="P15" si="1">IF(J15="","",(SUM(L15:O15)))</f>
        <v>40</v>
      </c>
      <c r="Q15" s="132"/>
      <c r="R15" s="604">
        <f>IF(J15="","",(((1659*J15)-P15)*AB15))</f>
        <v>76587.073128390592</v>
      </c>
      <c r="S15" s="604">
        <f t="shared" ref="S15" si="2">IF(J15="","",(P15*AC15)+(AA15*AD15)+((AE15*AA15*(1-AF15))))</f>
        <v>1892.2068716094032</v>
      </c>
      <c r="T15" s="605">
        <f t="shared" ref="T15" si="3">IF(J15="","",(R15+S15))</f>
        <v>78479.28</v>
      </c>
      <c r="U15" s="440"/>
      <c r="V15" s="661"/>
      <c r="W15" s="662"/>
      <c r="X15" s="663"/>
      <c r="Y15" s="664">
        <f>VLOOKUP(H15,tab!$A$34:$V$74,I15+2,)</f>
        <v>4037</v>
      </c>
      <c r="Z15" s="658">
        <f>tab!$D$77</f>
        <v>0.62</v>
      </c>
      <c r="AA15" s="665">
        <f t="shared" ref="AA15" si="4">(Y15*12/1659)</f>
        <v>29.200723327305607</v>
      </c>
      <c r="AB15" s="665">
        <f t="shared" ref="AB15" si="5">(Y15*12*(1+Z15))/1659</f>
        <v>47.305171790235079</v>
      </c>
      <c r="AC15" s="665">
        <f t="shared" ref="AC15" si="6">AB15-AA15</f>
        <v>18.104448462929472</v>
      </c>
      <c r="AD15" s="666">
        <f t="shared" ref="AD15" si="7">(N15+O15)</f>
        <v>40</v>
      </c>
      <c r="AE15" s="666">
        <f t="shared" ref="AE15" si="8">(L15+M15)</f>
        <v>0</v>
      </c>
      <c r="AF15" s="616">
        <f>IF(H15&gt;8,tab!$D$79,tab!$D$81)</f>
        <v>0.5</v>
      </c>
      <c r="AG15" s="620">
        <f t="shared" ref="AG15:AG34" si="9">IF(F15&lt;25,0,IF(F15=25,25,IF(F15&lt;40,0,IF(F15=40,40,IF(F15&gt;=40,0)))))</f>
        <v>0</v>
      </c>
      <c r="AH15" s="621">
        <f t="shared" ref="AH15:AH34" si="10">IF(AG15=25,(Y15*1.08*(J15)/2),IF(AG15=40,(Y15*1.08*(J15)),IF(AG15=0,0)))</f>
        <v>0</v>
      </c>
    </row>
    <row r="16" spans="2:38" ht="12.75" customHeight="1" x14ac:dyDescent="0.2">
      <c r="B16" s="22"/>
      <c r="C16" s="127"/>
      <c r="D16" s="129"/>
      <c r="E16" s="129"/>
      <c r="F16" s="128"/>
      <c r="G16" s="412"/>
      <c r="H16" s="409"/>
      <c r="I16" s="409"/>
      <c r="J16" s="410"/>
      <c r="K16" s="411"/>
      <c r="L16" s="606"/>
      <c r="M16" s="606"/>
      <c r="N16" s="659" t="str">
        <f t="shared" ref="N16:N34" si="11">IF(J16="","",IF((J16*40)&gt;40,40,((J16*40))))</f>
        <v/>
      </c>
      <c r="O16" s="606"/>
      <c r="P16" s="660" t="str">
        <f t="shared" ref="P16:P34" si="12">IF(J16="","",(SUM(L16:O16)))</f>
        <v/>
      </c>
      <c r="Q16" s="132"/>
      <c r="R16" s="604" t="str">
        <f t="shared" ref="R16:R34" si="13">IF(J16="","",(((1659*J16)-P16)*AB16))</f>
        <v/>
      </c>
      <c r="S16" s="604" t="str">
        <f>IF(J16="","",(P16*AC16)+(AA16*AD16)+((AE16*AA16*(1-AF16))))</f>
        <v/>
      </c>
      <c r="T16" s="605" t="str">
        <f t="shared" ref="T16:T34" si="14">IF(J16="","",(R16+S16))</f>
        <v/>
      </c>
      <c r="U16" s="440"/>
      <c r="V16" s="661"/>
      <c r="W16" s="662"/>
      <c r="X16" s="663"/>
      <c r="Y16" s="664" t="e">
        <f>VLOOKUP(H16,tab!$A$34:$V$74,I16+2,)</f>
        <v>#N/A</v>
      </c>
      <c r="Z16" s="658">
        <f>tab!$D$77</f>
        <v>0.62</v>
      </c>
      <c r="AA16" s="665" t="e">
        <f t="shared" ref="AA16:AA34" si="15">(Y16*12/1659)</f>
        <v>#N/A</v>
      </c>
      <c r="AB16" s="665" t="e">
        <f t="shared" ref="AB16:AB34" si="16">(Y16*12*(1+Z16))/1659</f>
        <v>#N/A</v>
      </c>
      <c r="AC16" s="665" t="e">
        <f t="shared" ref="AC16:AC34" si="17">AB16-AA16</f>
        <v>#N/A</v>
      </c>
      <c r="AD16" s="666" t="e">
        <f t="shared" ref="AD16:AD34" si="18">(N16+O16)</f>
        <v>#VALUE!</v>
      </c>
      <c r="AE16" s="666">
        <f t="shared" ref="AE16:AE34" si="19">(L16+M16)</f>
        <v>0</v>
      </c>
      <c r="AF16" s="616">
        <f>IF(H16&gt;8,tab!$D$79,tab!$D$81)</f>
        <v>0.4</v>
      </c>
      <c r="AG16" s="620">
        <f t="shared" si="9"/>
        <v>0</v>
      </c>
      <c r="AH16" s="621">
        <f t="shared" si="10"/>
        <v>0</v>
      </c>
    </row>
    <row r="17" spans="2:34" ht="12.75" customHeight="1" x14ac:dyDescent="0.2">
      <c r="B17" s="22"/>
      <c r="C17" s="127"/>
      <c r="D17" s="129"/>
      <c r="E17" s="129"/>
      <c r="F17" s="128"/>
      <c r="G17" s="412"/>
      <c r="H17" s="409"/>
      <c r="I17" s="409"/>
      <c r="J17" s="410"/>
      <c r="K17" s="411"/>
      <c r="L17" s="606"/>
      <c r="M17" s="606"/>
      <c r="N17" s="659" t="str">
        <f t="shared" si="11"/>
        <v/>
      </c>
      <c r="O17" s="606"/>
      <c r="P17" s="660" t="str">
        <f t="shared" si="12"/>
        <v/>
      </c>
      <c r="Q17" s="132"/>
      <c r="R17" s="604" t="str">
        <f t="shared" si="13"/>
        <v/>
      </c>
      <c r="S17" s="604" t="str">
        <f t="shared" ref="S17:S34" si="20">IF(J17="","",(P17*AC17)+(AA17*AD17)+((AE17*AA17*(1-AF17))))</f>
        <v/>
      </c>
      <c r="T17" s="605" t="str">
        <f t="shared" si="14"/>
        <v/>
      </c>
      <c r="U17" s="440"/>
      <c r="V17" s="661"/>
      <c r="W17" s="662"/>
      <c r="X17" s="663"/>
      <c r="Y17" s="664" t="e">
        <f>VLOOKUP(H17,tab!$A$34:$V$74,I17+2,)</f>
        <v>#N/A</v>
      </c>
      <c r="Z17" s="658">
        <f>tab!$D$77</f>
        <v>0.62</v>
      </c>
      <c r="AA17" s="665" t="e">
        <f t="shared" si="15"/>
        <v>#N/A</v>
      </c>
      <c r="AB17" s="665" t="e">
        <f t="shared" si="16"/>
        <v>#N/A</v>
      </c>
      <c r="AC17" s="665" t="e">
        <f t="shared" si="17"/>
        <v>#N/A</v>
      </c>
      <c r="AD17" s="666" t="e">
        <f t="shared" si="18"/>
        <v>#VALUE!</v>
      </c>
      <c r="AE17" s="666">
        <f t="shared" si="19"/>
        <v>0</v>
      </c>
      <c r="AF17" s="616">
        <f>IF(H17&gt;8,tab!$D$79,tab!$D$81)</f>
        <v>0.4</v>
      </c>
      <c r="AG17" s="620">
        <f t="shared" si="9"/>
        <v>0</v>
      </c>
      <c r="AH17" s="621">
        <f t="shared" si="10"/>
        <v>0</v>
      </c>
    </row>
    <row r="18" spans="2:34" ht="12.75" customHeight="1" x14ac:dyDescent="0.2">
      <c r="B18" s="22"/>
      <c r="C18" s="127"/>
      <c r="D18" s="129"/>
      <c r="E18" s="129"/>
      <c r="F18" s="128"/>
      <c r="G18" s="412"/>
      <c r="H18" s="409"/>
      <c r="I18" s="409"/>
      <c r="J18" s="410"/>
      <c r="K18" s="411"/>
      <c r="L18" s="606"/>
      <c r="M18" s="606"/>
      <c r="N18" s="659" t="str">
        <f t="shared" si="11"/>
        <v/>
      </c>
      <c r="O18" s="606"/>
      <c r="P18" s="660" t="str">
        <f t="shared" si="12"/>
        <v/>
      </c>
      <c r="Q18" s="132"/>
      <c r="R18" s="604" t="str">
        <f t="shared" si="13"/>
        <v/>
      </c>
      <c r="S18" s="604" t="str">
        <f t="shared" si="20"/>
        <v/>
      </c>
      <c r="T18" s="605" t="str">
        <f t="shared" si="14"/>
        <v/>
      </c>
      <c r="U18" s="440"/>
      <c r="V18" s="661"/>
      <c r="W18" s="662"/>
      <c r="X18" s="663"/>
      <c r="Y18" s="664" t="e">
        <f>VLOOKUP(H18,tab!$A$34:$V$74,I18+2,)</f>
        <v>#N/A</v>
      </c>
      <c r="Z18" s="658">
        <f>tab!$D$77</f>
        <v>0.62</v>
      </c>
      <c r="AA18" s="665" t="e">
        <f t="shared" si="15"/>
        <v>#N/A</v>
      </c>
      <c r="AB18" s="665" t="e">
        <f t="shared" si="16"/>
        <v>#N/A</v>
      </c>
      <c r="AC18" s="665" t="e">
        <f t="shared" si="17"/>
        <v>#N/A</v>
      </c>
      <c r="AD18" s="666" t="e">
        <f t="shared" si="18"/>
        <v>#VALUE!</v>
      </c>
      <c r="AE18" s="666">
        <f t="shared" si="19"/>
        <v>0</v>
      </c>
      <c r="AF18" s="616">
        <f>IF(H18&gt;8,tab!$D$79,tab!$D$81)</f>
        <v>0.4</v>
      </c>
      <c r="AG18" s="620">
        <f t="shared" si="9"/>
        <v>0</v>
      </c>
      <c r="AH18" s="621">
        <f t="shared" si="10"/>
        <v>0</v>
      </c>
    </row>
    <row r="19" spans="2:34" ht="12.75" customHeight="1" x14ac:dyDescent="0.2">
      <c r="B19" s="22"/>
      <c r="C19" s="127"/>
      <c r="D19" s="129"/>
      <c r="E19" s="129"/>
      <c r="F19" s="128"/>
      <c r="G19" s="412"/>
      <c r="H19" s="409"/>
      <c r="I19" s="409"/>
      <c r="J19" s="410"/>
      <c r="K19" s="411"/>
      <c r="L19" s="606"/>
      <c r="M19" s="606"/>
      <c r="N19" s="659" t="str">
        <f t="shared" si="11"/>
        <v/>
      </c>
      <c r="O19" s="606"/>
      <c r="P19" s="660" t="str">
        <f t="shared" si="12"/>
        <v/>
      </c>
      <c r="Q19" s="132"/>
      <c r="R19" s="604" t="str">
        <f t="shared" si="13"/>
        <v/>
      </c>
      <c r="S19" s="604" t="str">
        <f t="shared" si="20"/>
        <v/>
      </c>
      <c r="T19" s="605" t="str">
        <f t="shared" si="14"/>
        <v/>
      </c>
      <c r="U19" s="440"/>
      <c r="V19" s="661"/>
      <c r="W19" s="662"/>
      <c r="X19" s="663"/>
      <c r="Y19" s="664" t="e">
        <f>VLOOKUP(H19,tab!$A$34:$V$74,I19+2,)</f>
        <v>#N/A</v>
      </c>
      <c r="Z19" s="658">
        <f>tab!$D$77</f>
        <v>0.62</v>
      </c>
      <c r="AA19" s="665" t="e">
        <f t="shared" si="15"/>
        <v>#N/A</v>
      </c>
      <c r="AB19" s="665" t="e">
        <f t="shared" si="16"/>
        <v>#N/A</v>
      </c>
      <c r="AC19" s="665" t="e">
        <f t="shared" si="17"/>
        <v>#N/A</v>
      </c>
      <c r="AD19" s="666" t="e">
        <f t="shared" si="18"/>
        <v>#VALUE!</v>
      </c>
      <c r="AE19" s="666">
        <f t="shared" si="19"/>
        <v>0</v>
      </c>
      <c r="AF19" s="616">
        <f>IF(H19&gt;8,tab!$D$79,tab!$D$81)</f>
        <v>0.4</v>
      </c>
      <c r="AG19" s="620">
        <f t="shared" si="9"/>
        <v>0</v>
      </c>
      <c r="AH19" s="621">
        <f t="shared" si="10"/>
        <v>0</v>
      </c>
    </row>
    <row r="20" spans="2:34" ht="12.75" customHeight="1" x14ac:dyDescent="0.2">
      <c r="B20" s="22"/>
      <c r="C20" s="127"/>
      <c r="D20" s="129"/>
      <c r="E20" s="129"/>
      <c r="F20" s="128"/>
      <c r="G20" s="412"/>
      <c r="H20" s="409"/>
      <c r="I20" s="409"/>
      <c r="J20" s="410"/>
      <c r="K20" s="411"/>
      <c r="L20" s="606"/>
      <c r="M20" s="606"/>
      <c r="N20" s="659" t="str">
        <f t="shared" si="11"/>
        <v/>
      </c>
      <c r="O20" s="606"/>
      <c r="P20" s="660" t="str">
        <f t="shared" si="12"/>
        <v/>
      </c>
      <c r="Q20" s="132"/>
      <c r="R20" s="604" t="str">
        <f t="shared" si="13"/>
        <v/>
      </c>
      <c r="S20" s="604" t="str">
        <f t="shared" si="20"/>
        <v/>
      </c>
      <c r="T20" s="605" t="str">
        <f t="shared" si="14"/>
        <v/>
      </c>
      <c r="U20" s="440"/>
      <c r="V20" s="661"/>
      <c r="W20" s="662"/>
      <c r="X20" s="663"/>
      <c r="Y20" s="664" t="e">
        <f>VLOOKUP(H20,tab!$A$34:$V$74,I20+2,)</f>
        <v>#N/A</v>
      </c>
      <c r="Z20" s="658">
        <f>tab!$D$77</f>
        <v>0.62</v>
      </c>
      <c r="AA20" s="665" t="e">
        <f t="shared" si="15"/>
        <v>#N/A</v>
      </c>
      <c r="AB20" s="665" t="e">
        <f t="shared" si="16"/>
        <v>#N/A</v>
      </c>
      <c r="AC20" s="665" t="e">
        <f t="shared" si="17"/>
        <v>#N/A</v>
      </c>
      <c r="AD20" s="666" t="e">
        <f t="shared" si="18"/>
        <v>#VALUE!</v>
      </c>
      <c r="AE20" s="666">
        <f t="shared" si="19"/>
        <v>0</v>
      </c>
      <c r="AF20" s="616">
        <f>IF(H20&gt;8,tab!$D$79,tab!$D$81)</f>
        <v>0.4</v>
      </c>
      <c r="AG20" s="620">
        <f t="shared" si="9"/>
        <v>0</v>
      </c>
      <c r="AH20" s="621">
        <f t="shared" si="10"/>
        <v>0</v>
      </c>
    </row>
    <row r="21" spans="2:34" ht="12.75" customHeight="1" x14ac:dyDescent="0.2">
      <c r="B21" s="22"/>
      <c r="C21" s="127"/>
      <c r="D21" s="129"/>
      <c r="E21" s="129"/>
      <c r="F21" s="128"/>
      <c r="G21" s="412"/>
      <c r="H21" s="409"/>
      <c r="I21" s="409"/>
      <c r="J21" s="410"/>
      <c r="K21" s="411"/>
      <c r="L21" s="606"/>
      <c r="M21" s="606"/>
      <c r="N21" s="659" t="str">
        <f t="shared" si="11"/>
        <v/>
      </c>
      <c r="O21" s="606"/>
      <c r="P21" s="660" t="str">
        <f t="shared" si="12"/>
        <v/>
      </c>
      <c r="Q21" s="132"/>
      <c r="R21" s="604" t="str">
        <f t="shared" si="13"/>
        <v/>
      </c>
      <c r="S21" s="604" t="str">
        <f t="shared" si="20"/>
        <v/>
      </c>
      <c r="T21" s="605" t="str">
        <f t="shared" si="14"/>
        <v/>
      </c>
      <c r="U21" s="440"/>
      <c r="V21" s="661"/>
      <c r="W21" s="662"/>
      <c r="X21" s="663"/>
      <c r="Y21" s="664" t="e">
        <f>VLOOKUP(H21,tab!$A$34:$V$74,I21+2,)</f>
        <v>#N/A</v>
      </c>
      <c r="Z21" s="658">
        <f>tab!$D$77</f>
        <v>0.62</v>
      </c>
      <c r="AA21" s="665" t="e">
        <f t="shared" si="15"/>
        <v>#N/A</v>
      </c>
      <c r="AB21" s="665" t="e">
        <f t="shared" si="16"/>
        <v>#N/A</v>
      </c>
      <c r="AC21" s="665" t="e">
        <f t="shared" si="17"/>
        <v>#N/A</v>
      </c>
      <c r="AD21" s="666" t="e">
        <f t="shared" si="18"/>
        <v>#VALUE!</v>
      </c>
      <c r="AE21" s="666">
        <f t="shared" si="19"/>
        <v>0</v>
      </c>
      <c r="AF21" s="616">
        <f>IF(H21&gt;8,tab!$D$79,tab!$D$81)</f>
        <v>0.4</v>
      </c>
      <c r="AG21" s="620">
        <f t="shared" si="9"/>
        <v>0</v>
      </c>
      <c r="AH21" s="621">
        <f t="shared" si="10"/>
        <v>0</v>
      </c>
    </row>
    <row r="22" spans="2:34" ht="12.75" customHeight="1" x14ac:dyDescent="0.2">
      <c r="B22" s="22"/>
      <c r="C22" s="127"/>
      <c r="D22" s="129"/>
      <c r="E22" s="129"/>
      <c r="F22" s="128"/>
      <c r="G22" s="412"/>
      <c r="H22" s="409"/>
      <c r="I22" s="409"/>
      <c r="J22" s="410"/>
      <c r="K22" s="411"/>
      <c r="L22" s="606"/>
      <c r="M22" s="606"/>
      <c r="N22" s="659" t="str">
        <f t="shared" si="11"/>
        <v/>
      </c>
      <c r="O22" s="606"/>
      <c r="P22" s="660" t="str">
        <f t="shared" si="12"/>
        <v/>
      </c>
      <c r="Q22" s="132"/>
      <c r="R22" s="604" t="str">
        <f t="shared" si="13"/>
        <v/>
      </c>
      <c r="S22" s="604" t="str">
        <f t="shared" si="20"/>
        <v/>
      </c>
      <c r="T22" s="605" t="str">
        <f t="shared" si="14"/>
        <v/>
      </c>
      <c r="U22" s="440"/>
      <c r="V22" s="661"/>
      <c r="W22" s="662"/>
      <c r="X22" s="663"/>
      <c r="Y22" s="664" t="e">
        <f>VLOOKUP(H22,tab!$A$34:$V$74,I22+2,)</f>
        <v>#N/A</v>
      </c>
      <c r="Z22" s="658">
        <f>tab!$D$77</f>
        <v>0.62</v>
      </c>
      <c r="AA22" s="665" t="e">
        <f t="shared" si="15"/>
        <v>#N/A</v>
      </c>
      <c r="AB22" s="665" t="e">
        <f t="shared" si="16"/>
        <v>#N/A</v>
      </c>
      <c r="AC22" s="665" t="e">
        <f t="shared" si="17"/>
        <v>#N/A</v>
      </c>
      <c r="AD22" s="666" t="e">
        <f t="shared" si="18"/>
        <v>#VALUE!</v>
      </c>
      <c r="AE22" s="666">
        <f t="shared" si="19"/>
        <v>0</v>
      </c>
      <c r="AF22" s="616">
        <f>IF(H22&gt;8,tab!$D$79,tab!$D$81)</f>
        <v>0.4</v>
      </c>
      <c r="AG22" s="620">
        <f t="shared" si="9"/>
        <v>0</v>
      </c>
      <c r="AH22" s="621">
        <f t="shared" si="10"/>
        <v>0</v>
      </c>
    </row>
    <row r="23" spans="2:34" ht="12.75" customHeight="1" x14ac:dyDescent="0.2">
      <c r="B23" s="22"/>
      <c r="C23" s="127"/>
      <c r="D23" s="129"/>
      <c r="E23" s="129"/>
      <c r="F23" s="128"/>
      <c r="G23" s="412"/>
      <c r="H23" s="409"/>
      <c r="I23" s="409"/>
      <c r="J23" s="410"/>
      <c r="K23" s="411"/>
      <c r="L23" s="606"/>
      <c r="M23" s="606"/>
      <c r="N23" s="659" t="str">
        <f t="shared" si="11"/>
        <v/>
      </c>
      <c r="O23" s="606"/>
      <c r="P23" s="660" t="str">
        <f t="shared" si="12"/>
        <v/>
      </c>
      <c r="Q23" s="132"/>
      <c r="R23" s="604" t="str">
        <f t="shared" si="13"/>
        <v/>
      </c>
      <c r="S23" s="604" t="str">
        <f t="shared" si="20"/>
        <v/>
      </c>
      <c r="T23" s="605" t="str">
        <f t="shared" si="14"/>
        <v/>
      </c>
      <c r="U23" s="440"/>
      <c r="V23" s="661"/>
      <c r="W23" s="662"/>
      <c r="X23" s="663"/>
      <c r="Y23" s="664" t="e">
        <f>VLOOKUP(H23,tab!$A$34:$V$74,I23+2,)</f>
        <v>#N/A</v>
      </c>
      <c r="Z23" s="658">
        <f>tab!$D$77</f>
        <v>0.62</v>
      </c>
      <c r="AA23" s="665" t="e">
        <f t="shared" si="15"/>
        <v>#N/A</v>
      </c>
      <c r="AB23" s="665" t="e">
        <f t="shared" si="16"/>
        <v>#N/A</v>
      </c>
      <c r="AC23" s="665" t="e">
        <f t="shared" si="17"/>
        <v>#N/A</v>
      </c>
      <c r="AD23" s="666" t="e">
        <f t="shared" si="18"/>
        <v>#VALUE!</v>
      </c>
      <c r="AE23" s="666">
        <f t="shared" si="19"/>
        <v>0</v>
      </c>
      <c r="AF23" s="616">
        <f>IF(H23&gt;8,tab!$D$79,tab!$D$81)</f>
        <v>0.4</v>
      </c>
      <c r="AG23" s="620">
        <f t="shared" si="9"/>
        <v>0</v>
      </c>
      <c r="AH23" s="621">
        <f t="shared" si="10"/>
        <v>0</v>
      </c>
    </row>
    <row r="24" spans="2:34" ht="12.75" customHeight="1" x14ac:dyDescent="0.2">
      <c r="B24" s="22"/>
      <c r="C24" s="127"/>
      <c r="D24" s="129"/>
      <c r="E24" s="129"/>
      <c r="F24" s="128"/>
      <c r="G24" s="412"/>
      <c r="H24" s="409"/>
      <c r="I24" s="409"/>
      <c r="J24" s="410"/>
      <c r="K24" s="411"/>
      <c r="L24" s="606"/>
      <c r="M24" s="606"/>
      <c r="N24" s="659" t="str">
        <f t="shared" si="11"/>
        <v/>
      </c>
      <c r="O24" s="606"/>
      <c r="P24" s="660" t="str">
        <f t="shared" si="12"/>
        <v/>
      </c>
      <c r="Q24" s="132"/>
      <c r="R24" s="604" t="str">
        <f t="shared" si="13"/>
        <v/>
      </c>
      <c r="S24" s="604" t="str">
        <f t="shared" si="20"/>
        <v/>
      </c>
      <c r="T24" s="605" t="str">
        <f t="shared" si="14"/>
        <v/>
      </c>
      <c r="U24" s="440"/>
      <c r="V24" s="661"/>
      <c r="W24" s="662"/>
      <c r="X24" s="663"/>
      <c r="Y24" s="664" t="e">
        <f>VLOOKUP(H24,tab!$A$34:$V$74,I24+2,)</f>
        <v>#N/A</v>
      </c>
      <c r="Z24" s="658">
        <f>tab!$D$77</f>
        <v>0.62</v>
      </c>
      <c r="AA24" s="665" t="e">
        <f t="shared" si="15"/>
        <v>#N/A</v>
      </c>
      <c r="AB24" s="665" t="e">
        <f t="shared" si="16"/>
        <v>#N/A</v>
      </c>
      <c r="AC24" s="665" t="e">
        <f t="shared" si="17"/>
        <v>#N/A</v>
      </c>
      <c r="AD24" s="666" t="e">
        <f t="shared" si="18"/>
        <v>#VALUE!</v>
      </c>
      <c r="AE24" s="666">
        <f t="shared" si="19"/>
        <v>0</v>
      </c>
      <c r="AF24" s="616">
        <f>IF(H24&gt;8,tab!$D$79,tab!$D$81)</f>
        <v>0.4</v>
      </c>
      <c r="AG24" s="620">
        <f t="shared" si="9"/>
        <v>0</v>
      </c>
      <c r="AH24" s="621">
        <f t="shared" si="10"/>
        <v>0</v>
      </c>
    </row>
    <row r="25" spans="2:34" ht="12.75" customHeight="1" x14ac:dyDescent="0.2">
      <c r="B25" s="22"/>
      <c r="C25" s="127"/>
      <c r="D25" s="129"/>
      <c r="E25" s="129"/>
      <c r="F25" s="128"/>
      <c r="G25" s="412"/>
      <c r="H25" s="409"/>
      <c r="I25" s="409"/>
      <c r="J25" s="410"/>
      <c r="K25" s="411"/>
      <c r="L25" s="606"/>
      <c r="M25" s="606"/>
      <c r="N25" s="659" t="str">
        <f t="shared" si="11"/>
        <v/>
      </c>
      <c r="O25" s="606"/>
      <c r="P25" s="660" t="str">
        <f t="shared" si="12"/>
        <v/>
      </c>
      <c r="Q25" s="132"/>
      <c r="R25" s="604" t="str">
        <f t="shared" si="13"/>
        <v/>
      </c>
      <c r="S25" s="604" t="str">
        <f t="shared" si="20"/>
        <v/>
      </c>
      <c r="T25" s="605" t="str">
        <f t="shared" si="14"/>
        <v/>
      </c>
      <c r="U25" s="440"/>
      <c r="V25" s="661"/>
      <c r="W25" s="662"/>
      <c r="X25" s="663"/>
      <c r="Y25" s="664" t="e">
        <f>VLOOKUP(H25,tab!$A$34:$V$74,I25+2,)</f>
        <v>#N/A</v>
      </c>
      <c r="Z25" s="658">
        <f>tab!$D$77</f>
        <v>0.62</v>
      </c>
      <c r="AA25" s="665" t="e">
        <f t="shared" si="15"/>
        <v>#N/A</v>
      </c>
      <c r="AB25" s="665" t="e">
        <f t="shared" si="16"/>
        <v>#N/A</v>
      </c>
      <c r="AC25" s="665" t="e">
        <f t="shared" si="17"/>
        <v>#N/A</v>
      </c>
      <c r="AD25" s="666" t="e">
        <f t="shared" si="18"/>
        <v>#VALUE!</v>
      </c>
      <c r="AE25" s="666">
        <f t="shared" si="19"/>
        <v>0</v>
      </c>
      <c r="AF25" s="616">
        <f>IF(H25&gt;8,tab!$D$79,tab!$D$81)</f>
        <v>0.4</v>
      </c>
      <c r="AG25" s="620">
        <f t="shared" si="9"/>
        <v>0</v>
      </c>
      <c r="AH25" s="621">
        <f t="shared" si="10"/>
        <v>0</v>
      </c>
    </row>
    <row r="26" spans="2:34" ht="12.75" customHeight="1" x14ac:dyDescent="0.2">
      <c r="B26" s="22"/>
      <c r="C26" s="127"/>
      <c r="D26" s="129"/>
      <c r="E26" s="129"/>
      <c r="F26" s="128"/>
      <c r="G26" s="412"/>
      <c r="H26" s="409"/>
      <c r="I26" s="409"/>
      <c r="J26" s="410"/>
      <c r="K26" s="411"/>
      <c r="L26" s="606"/>
      <c r="M26" s="606"/>
      <c r="N26" s="659" t="str">
        <f t="shared" si="11"/>
        <v/>
      </c>
      <c r="O26" s="606"/>
      <c r="P26" s="660" t="str">
        <f t="shared" si="12"/>
        <v/>
      </c>
      <c r="Q26" s="132"/>
      <c r="R26" s="604" t="str">
        <f t="shared" si="13"/>
        <v/>
      </c>
      <c r="S26" s="604" t="str">
        <f t="shared" si="20"/>
        <v/>
      </c>
      <c r="T26" s="605" t="str">
        <f t="shared" si="14"/>
        <v/>
      </c>
      <c r="U26" s="440"/>
      <c r="V26" s="661"/>
      <c r="W26" s="662"/>
      <c r="X26" s="663"/>
      <c r="Y26" s="664" t="e">
        <f>VLOOKUP(H26,tab!$A$34:$V$74,I26+2,)</f>
        <v>#N/A</v>
      </c>
      <c r="Z26" s="658">
        <f>tab!$D$77</f>
        <v>0.62</v>
      </c>
      <c r="AA26" s="665" t="e">
        <f t="shared" si="15"/>
        <v>#N/A</v>
      </c>
      <c r="AB26" s="665" t="e">
        <f t="shared" si="16"/>
        <v>#N/A</v>
      </c>
      <c r="AC26" s="665" t="e">
        <f t="shared" si="17"/>
        <v>#N/A</v>
      </c>
      <c r="AD26" s="666" t="e">
        <f t="shared" si="18"/>
        <v>#VALUE!</v>
      </c>
      <c r="AE26" s="666">
        <f t="shared" si="19"/>
        <v>0</v>
      </c>
      <c r="AF26" s="616">
        <f>IF(H26&gt;8,tab!$D$79,tab!$D$81)</f>
        <v>0.4</v>
      </c>
      <c r="AG26" s="620">
        <f t="shared" si="9"/>
        <v>0</v>
      </c>
      <c r="AH26" s="621">
        <f t="shared" si="10"/>
        <v>0</v>
      </c>
    </row>
    <row r="27" spans="2:34" ht="12.75" customHeight="1" x14ac:dyDescent="0.2">
      <c r="B27" s="22"/>
      <c r="C27" s="127"/>
      <c r="D27" s="129"/>
      <c r="E27" s="129"/>
      <c r="F27" s="128"/>
      <c r="G27" s="412"/>
      <c r="H27" s="409"/>
      <c r="I27" s="409"/>
      <c r="J27" s="410"/>
      <c r="K27" s="411"/>
      <c r="L27" s="606"/>
      <c r="M27" s="606"/>
      <c r="N27" s="659" t="str">
        <f t="shared" si="11"/>
        <v/>
      </c>
      <c r="O27" s="606"/>
      <c r="P27" s="660" t="str">
        <f t="shared" si="12"/>
        <v/>
      </c>
      <c r="Q27" s="132"/>
      <c r="R27" s="604" t="str">
        <f t="shared" si="13"/>
        <v/>
      </c>
      <c r="S27" s="604" t="str">
        <f t="shared" si="20"/>
        <v/>
      </c>
      <c r="T27" s="605" t="str">
        <f t="shared" si="14"/>
        <v/>
      </c>
      <c r="U27" s="440"/>
      <c r="V27" s="661"/>
      <c r="W27" s="662"/>
      <c r="X27" s="663"/>
      <c r="Y27" s="664" t="e">
        <f>VLOOKUP(H27,tab!$A$34:$V$74,I27+2,)</f>
        <v>#N/A</v>
      </c>
      <c r="Z27" s="658">
        <f>tab!$D$77</f>
        <v>0.62</v>
      </c>
      <c r="AA27" s="665" t="e">
        <f t="shared" si="15"/>
        <v>#N/A</v>
      </c>
      <c r="AB27" s="665" t="e">
        <f t="shared" si="16"/>
        <v>#N/A</v>
      </c>
      <c r="AC27" s="665" t="e">
        <f t="shared" si="17"/>
        <v>#N/A</v>
      </c>
      <c r="AD27" s="666" t="e">
        <f t="shared" si="18"/>
        <v>#VALUE!</v>
      </c>
      <c r="AE27" s="666">
        <f t="shared" si="19"/>
        <v>0</v>
      </c>
      <c r="AF27" s="616">
        <f>IF(H27&gt;8,tab!$D$79,tab!$D$81)</f>
        <v>0.4</v>
      </c>
      <c r="AG27" s="620">
        <f t="shared" si="9"/>
        <v>0</v>
      </c>
      <c r="AH27" s="621">
        <f t="shared" si="10"/>
        <v>0</v>
      </c>
    </row>
    <row r="28" spans="2:34" ht="12.75" customHeight="1" x14ac:dyDescent="0.2">
      <c r="B28" s="22"/>
      <c r="C28" s="127"/>
      <c r="D28" s="129"/>
      <c r="E28" s="129"/>
      <c r="F28" s="128"/>
      <c r="G28" s="412"/>
      <c r="H28" s="409"/>
      <c r="I28" s="409"/>
      <c r="J28" s="410"/>
      <c r="K28" s="411"/>
      <c r="L28" s="606"/>
      <c r="M28" s="606"/>
      <c r="N28" s="659" t="str">
        <f t="shared" si="11"/>
        <v/>
      </c>
      <c r="O28" s="606"/>
      <c r="P28" s="660" t="str">
        <f t="shared" si="12"/>
        <v/>
      </c>
      <c r="Q28" s="132"/>
      <c r="R28" s="604" t="str">
        <f t="shared" si="13"/>
        <v/>
      </c>
      <c r="S28" s="604" t="str">
        <f t="shared" si="20"/>
        <v/>
      </c>
      <c r="T28" s="605" t="str">
        <f t="shared" si="14"/>
        <v/>
      </c>
      <c r="U28" s="440"/>
      <c r="V28" s="661"/>
      <c r="W28" s="662"/>
      <c r="X28" s="663"/>
      <c r="Y28" s="664" t="e">
        <f>VLOOKUP(H28,tab!$A$34:$V$74,I28+2,)</f>
        <v>#N/A</v>
      </c>
      <c r="Z28" s="658">
        <f>tab!$D$77</f>
        <v>0.62</v>
      </c>
      <c r="AA28" s="665" t="e">
        <f t="shared" si="15"/>
        <v>#N/A</v>
      </c>
      <c r="AB28" s="665" t="e">
        <f t="shared" si="16"/>
        <v>#N/A</v>
      </c>
      <c r="AC28" s="665" t="e">
        <f t="shared" si="17"/>
        <v>#N/A</v>
      </c>
      <c r="AD28" s="666" t="e">
        <f t="shared" si="18"/>
        <v>#VALUE!</v>
      </c>
      <c r="AE28" s="666">
        <f t="shared" si="19"/>
        <v>0</v>
      </c>
      <c r="AF28" s="616">
        <f>IF(H28&gt;8,tab!$D$79,tab!$D$81)</f>
        <v>0.4</v>
      </c>
      <c r="AG28" s="620">
        <f t="shared" si="9"/>
        <v>0</v>
      </c>
      <c r="AH28" s="621">
        <f t="shared" si="10"/>
        <v>0</v>
      </c>
    </row>
    <row r="29" spans="2:34" ht="12.75" customHeight="1" x14ac:dyDescent="0.2">
      <c r="B29" s="22"/>
      <c r="C29" s="127"/>
      <c r="D29" s="129"/>
      <c r="E29" s="129"/>
      <c r="F29" s="128"/>
      <c r="G29" s="412"/>
      <c r="H29" s="409"/>
      <c r="I29" s="409"/>
      <c r="J29" s="410"/>
      <c r="K29" s="411"/>
      <c r="L29" s="606"/>
      <c r="M29" s="606"/>
      <c r="N29" s="659" t="str">
        <f t="shared" si="11"/>
        <v/>
      </c>
      <c r="O29" s="606"/>
      <c r="P29" s="660" t="str">
        <f t="shared" si="12"/>
        <v/>
      </c>
      <c r="Q29" s="132"/>
      <c r="R29" s="604" t="str">
        <f t="shared" si="13"/>
        <v/>
      </c>
      <c r="S29" s="604" t="str">
        <f t="shared" si="20"/>
        <v/>
      </c>
      <c r="T29" s="605" t="str">
        <f t="shared" si="14"/>
        <v/>
      </c>
      <c r="U29" s="440"/>
      <c r="V29" s="661"/>
      <c r="W29" s="662"/>
      <c r="X29" s="663"/>
      <c r="Y29" s="664" t="e">
        <f>VLOOKUP(H29,tab!$A$34:$V$74,I29+2,)</f>
        <v>#N/A</v>
      </c>
      <c r="Z29" s="658">
        <f>tab!$D$77</f>
        <v>0.62</v>
      </c>
      <c r="AA29" s="665" t="e">
        <f t="shared" si="15"/>
        <v>#N/A</v>
      </c>
      <c r="AB29" s="665" t="e">
        <f t="shared" si="16"/>
        <v>#N/A</v>
      </c>
      <c r="AC29" s="665" t="e">
        <f t="shared" si="17"/>
        <v>#N/A</v>
      </c>
      <c r="AD29" s="666" t="e">
        <f t="shared" si="18"/>
        <v>#VALUE!</v>
      </c>
      <c r="AE29" s="666">
        <f t="shared" si="19"/>
        <v>0</v>
      </c>
      <c r="AF29" s="616">
        <f>IF(H29&gt;8,tab!$D$79,tab!$D$81)</f>
        <v>0.4</v>
      </c>
      <c r="AG29" s="620">
        <f t="shared" si="9"/>
        <v>0</v>
      </c>
      <c r="AH29" s="621">
        <f t="shared" si="10"/>
        <v>0</v>
      </c>
    </row>
    <row r="30" spans="2:34" ht="12.75" customHeight="1" x14ac:dyDescent="0.2">
      <c r="B30" s="22"/>
      <c r="C30" s="127"/>
      <c r="D30" s="129"/>
      <c r="E30" s="129"/>
      <c r="F30" s="128"/>
      <c r="G30" s="412"/>
      <c r="H30" s="409"/>
      <c r="I30" s="409"/>
      <c r="J30" s="410"/>
      <c r="K30" s="411"/>
      <c r="L30" s="606"/>
      <c r="M30" s="606"/>
      <c r="N30" s="659" t="str">
        <f t="shared" si="11"/>
        <v/>
      </c>
      <c r="O30" s="606"/>
      <c r="P30" s="660" t="str">
        <f t="shared" si="12"/>
        <v/>
      </c>
      <c r="Q30" s="132"/>
      <c r="R30" s="604" t="str">
        <f t="shared" si="13"/>
        <v/>
      </c>
      <c r="S30" s="604" t="str">
        <f t="shared" si="20"/>
        <v/>
      </c>
      <c r="T30" s="605" t="str">
        <f t="shared" si="14"/>
        <v/>
      </c>
      <c r="U30" s="440"/>
      <c r="V30" s="661"/>
      <c r="W30" s="662"/>
      <c r="X30" s="663"/>
      <c r="Y30" s="664" t="e">
        <f>VLOOKUP(H30,tab!$A$34:$V$74,I30+2,)</f>
        <v>#N/A</v>
      </c>
      <c r="Z30" s="658">
        <f>tab!$D$77</f>
        <v>0.62</v>
      </c>
      <c r="AA30" s="665" t="e">
        <f t="shared" si="15"/>
        <v>#N/A</v>
      </c>
      <c r="AB30" s="665" t="e">
        <f t="shared" si="16"/>
        <v>#N/A</v>
      </c>
      <c r="AC30" s="665" t="e">
        <f t="shared" si="17"/>
        <v>#N/A</v>
      </c>
      <c r="AD30" s="666" t="e">
        <f t="shared" si="18"/>
        <v>#VALUE!</v>
      </c>
      <c r="AE30" s="666">
        <f t="shared" si="19"/>
        <v>0</v>
      </c>
      <c r="AF30" s="616">
        <f>IF(H30&gt;8,tab!$D$79,tab!$D$81)</f>
        <v>0.4</v>
      </c>
      <c r="AG30" s="620">
        <f t="shared" si="9"/>
        <v>0</v>
      </c>
      <c r="AH30" s="621">
        <f t="shared" si="10"/>
        <v>0</v>
      </c>
    </row>
    <row r="31" spans="2:34" ht="12.75" customHeight="1" x14ac:dyDescent="0.2">
      <c r="B31" s="22"/>
      <c r="C31" s="127"/>
      <c r="D31" s="129"/>
      <c r="E31" s="129"/>
      <c r="F31" s="128"/>
      <c r="G31" s="412"/>
      <c r="H31" s="409"/>
      <c r="I31" s="409"/>
      <c r="J31" s="410"/>
      <c r="K31" s="411"/>
      <c r="L31" s="606"/>
      <c r="M31" s="606"/>
      <c r="N31" s="659" t="str">
        <f t="shared" si="11"/>
        <v/>
      </c>
      <c r="O31" s="606"/>
      <c r="P31" s="660" t="str">
        <f t="shared" si="12"/>
        <v/>
      </c>
      <c r="Q31" s="132"/>
      <c r="R31" s="604" t="str">
        <f t="shared" si="13"/>
        <v/>
      </c>
      <c r="S31" s="604" t="str">
        <f t="shared" si="20"/>
        <v/>
      </c>
      <c r="T31" s="605" t="str">
        <f t="shared" si="14"/>
        <v/>
      </c>
      <c r="U31" s="440"/>
      <c r="V31" s="661"/>
      <c r="W31" s="662"/>
      <c r="X31" s="663"/>
      <c r="Y31" s="664" t="e">
        <f>VLOOKUP(H31,tab!$A$34:$V$74,I31+2,)</f>
        <v>#N/A</v>
      </c>
      <c r="Z31" s="658">
        <f>tab!$D$77</f>
        <v>0.62</v>
      </c>
      <c r="AA31" s="665" t="e">
        <f t="shared" si="15"/>
        <v>#N/A</v>
      </c>
      <c r="AB31" s="665" t="e">
        <f t="shared" si="16"/>
        <v>#N/A</v>
      </c>
      <c r="AC31" s="665" t="e">
        <f t="shared" si="17"/>
        <v>#N/A</v>
      </c>
      <c r="AD31" s="666" t="e">
        <f t="shared" si="18"/>
        <v>#VALUE!</v>
      </c>
      <c r="AE31" s="666">
        <f t="shared" si="19"/>
        <v>0</v>
      </c>
      <c r="AF31" s="616">
        <f>IF(H31&gt;8,tab!$D$79,tab!$D$81)</f>
        <v>0.4</v>
      </c>
      <c r="AG31" s="620">
        <f t="shared" si="9"/>
        <v>0</v>
      </c>
      <c r="AH31" s="621">
        <f t="shared" si="10"/>
        <v>0</v>
      </c>
    </row>
    <row r="32" spans="2:34" ht="12.75" customHeight="1" x14ac:dyDescent="0.2">
      <c r="B32" s="22"/>
      <c r="C32" s="127"/>
      <c r="D32" s="129"/>
      <c r="E32" s="129"/>
      <c r="F32" s="128"/>
      <c r="G32" s="412"/>
      <c r="H32" s="409"/>
      <c r="I32" s="409"/>
      <c r="J32" s="410"/>
      <c r="K32" s="411"/>
      <c r="L32" s="606"/>
      <c r="M32" s="606"/>
      <c r="N32" s="659" t="str">
        <f t="shared" si="11"/>
        <v/>
      </c>
      <c r="O32" s="606"/>
      <c r="P32" s="660" t="str">
        <f t="shared" si="12"/>
        <v/>
      </c>
      <c r="Q32" s="132"/>
      <c r="R32" s="604" t="str">
        <f t="shared" si="13"/>
        <v/>
      </c>
      <c r="S32" s="604" t="str">
        <f t="shared" si="20"/>
        <v/>
      </c>
      <c r="T32" s="605" t="str">
        <f t="shared" si="14"/>
        <v/>
      </c>
      <c r="U32" s="440"/>
      <c r="V32" s="661"/>
      <c r="W32" s="662"/>
      <c r="X32" s="663"/>
      <c r="Y32" s="664" t="e">
        <f>VLOOKUP(H32,tab!$A$34:$V$74,I32+2,)</f>
        <v>#N/A</v>
      </c>
      <c r="Z32" s="658">
        <f>tab!$D$77</f>
        <v>0.62</v>
      </c>
      <c r="AA32" s="665" t="e">
        <f t="shared" si="15"/>
        <v>#N/A</v>
      </c>
      <c r="AB32" s="665" t="e">
        <f t="shared" si="16"/>
        <v>#N/A</v>
      </c>
      <c r="AC32" s="665" t="e">
        <f t="shared" si="17"/>
        <v>#N/A</v>
      </c>
      <c r="AD32" s="666" t="e">
        <f t="shared" si="18"/>
        <v>#VALUE!</v>
      </c>
      <c r="AE32" s="666">
        <f t="shared" si="19"/>
        <v>0</v>
      </c>
      <c r="AF32" s="616">
        <f>IF(H32&gt;8,tab!$D$79,tab!$D$81)</f>
        <v>0.4</v>
      </c>
      <c r="AG32" s="620">
        <f t="shared" si="9"/>
        <v>0</v>
      </c>
      <c r="AH32" s="621">
        <f t="shared" si="10"/>
        <v>0</v>
      </c>
    </row>
    <row r="33" spans="2:38" ht="12.75" customHeight="1" x14ac:dyDescent="0.2">
      <c r="B33" s="22"/>
      <c r="C33" s="127"/>
      <c r="D33" s="129"/>
      <c r="E33" s="129"/>
      <c r="F33" s="128"/>
      <c r="G33" s="412"/>
      <c r="H33" s="409"/>
      <c r="I33" s="409"/>
      <c r="J33" s="410"/>
      <c r="K33" s="411"/>
      <c r="L33" s="606"/>
      <c r="M33" s="606"/>
      <c r="N33" s="659" t="str">
        <f t="shared" si="11"/>
        <v/>
      </c>
      <c r="O33" s="606"/>
      <c r="P33" s="660" t="str">
        <f t="shared" si="12"/>
        <v/>
      </c>
      <c r="Q33" s="132"/>
      <c r="R33" s="604" t="str">
        <f t="shared" si="13"/>
        <v/>
      </c>
      <c r="S33" s="604" t="str">
        <f t="shared" si="20"/>
        <v/>
      </c>
      <c r="T33" s="605" t="str">
        <f t="shared" si="14"/>
        <v/>
      </c>
      <c r="U33" s="440"/>
      <c r="V33" s="661"/>
      <c r="W33" s="662"/>
      <c r="X33" s="663"/>
      <c r="Y33" s="664" t="e">
        <f>VLOOKUP(H33,tab!$A$34:$V$74,I33+2,)</f>
        <v>#N/A</v>
      </c>
      <c r="Z33" s="658">
        <f>tab!$D$77</f>
        <v>0.62</v>
      </c>
      <c r="AA33" s="665" t="e">
        <f t="shared" si="15"/>
        <v>#N/A</v>
      </c>
      <c r="AB33" s="665" t="e">
        <f t="shared" si="16"/>
        <v>#N/A</v>
      </c>
      <c r="AC33" s="665" t="e">
        <f t="shared" si="17"/>
        <v>#N/A</v>
      </c>
      <c r="AD33" s="666" t="e">
        <f t="shared" si="18"/>
        <v>#VALUE!</v>
      </c>
      <c r="AE33" s="666">
        <f t="shared" si="19"/>
        <v>0</v>
      </c>
      <c r="AF33" s="616">
        <f>IF(H33&gt;8,tab!$D$79,tab!$D$81)</f>
        <v>0.4</v>
      </c>
      <c r="AG33" s="620">
        <f t="shared" si="9"/>
        <v>0</v>
      </c>
      <c r="AH33" s="621">
        <f t="shared" si="10"/>
        <v>0</v>
      </c>
    </row>
    <row r="34" spans="2:38" ht="12.75" customHeight="1" x14ac:dyDescent="0.2">
      <c r="B34" s="22"/>
      <c r="C34" s="127"/>
      <c r="D34" s="129"/>
      <c r="E34" s="129"/>
      <c r="F34" s="128"/>
      <c r="G34" s="412"/>
      <c r="H34" s="409"/>
      <c r="I34" s="409"/>
      <c r="J34" s="410"/>
      <c r="K34" s="411"/>
      <c r="L34" s="606"/>
      <c r="M34" s="606"/>
      <c r="N34" s="659" t="str">
        <f t="shared" si="11"/>
        <v/>
      </c>
      <c r="O34" s="606"/>
      <c r="P34" s="660" t="str">
        <f t="shared" si="12"/>
        <v/>
      </c>
      <c r="Q34" s="132"/>
      <c r="R34" s="604" t="str">
        <f t="shared" si="13"/>
        <v/>
      </c>
      <c r="S34" s="604" t="str">
        <f t="shared" si="20"/>
        <v/>
      </c>
      <c r="T34" s="605" t="str">
        <f t="shared" si="14"/>
        <v/>
      </c>
      <c r="U34" s="440"/>
      <c r="V34" s="661"/>
      <c r="W34" s="662"/>
      <c r="X34" s="663"/>
      <c r="Y34" s="664" t="e">
        <f>VLOOKUP(H34,tab!$A$34:$V$74,I34+2,)</f>
        <v>#N/A</v>
      </c>
      <c r="Z34" s="658">
        <f>tab!$D$77</f>
        <v>0.62</v>
      </c>
      <c r="AA34" s="665" t="e">
        <f t="shared" si="15"/>
        <v>#N/A</v>
      </c>
      <c r="AB34" s="665" t="e">
        <f t="shared" si="16"/>
        <v>#N/A</v>
      </c>
      <c r="AC34" s="665" t="e">
        <f t="shared" si="17"/>
        <v>#N/A</v>
      </c>
      <c r="AD34" s="666" t="e">
        <f t="shared" si="18"/>
        <v>#VALUE!</v>
      </c>
      <c r="AE34" s="666">
        <f t="shared" si="19"/>
        <v>0</v>
      </c>
      <c r="AF34" s="616">
        <f>IF(H34&gt;8,tab!$D$79,tab!$D$81)</f>
        <v>0.4</v>
      </c>
      <c r="AG34" s="620">
        <f t="shared" si="9"/>
        <v>0</v>
      </c>
      <c r="AH34" s="621">
        <f t="shared" si="10"/>
        <v>0</v>
      </c>
    </row>
    <row r="35" spans="2:38" ht="12.75" customHeight="1" x14ac:dyDescent="0.2">
      <c r="B35" s="22"/>
      <c r="C35" s="127"/>
      <c r="D35" s="341"/>
      <c r="E35" s="341"/>
      <c r="F35" s="413"/>
      <c r="G35" s="413"/>
      <c r="H35" s="413"/>
      <c r="I35" s="414"/>
      <c r="J35" s="548">
        <f>SUM(J15:J34)</f>
        <v>1</v>
      </c>
      <c r="K35" s="411"/>
      <c r="L35" s="607">
        <f t="shared" ref="L35:P35" si="21">SUM(L15:L34)</f>
        <v>0</v>
      </c>
      <c r="M35" s="607">
        <f t="shared" si="21"/>
        <v>0</v>
      </c>
      <c r="N35" s="607">
        <f>SUM(N15:N34)</f>
        <v>40</v>
      </c>
      <c r="O35" s="607">
        <f t="shared" si="21"/>
        <v>0</v>
      </c>
      <c r="P35" s="607">
        <f t="shared" si="21"/>
        <v>40</v>
      </c>
      <c r="Q35" s="411"/>
      <c r="R35" s="549">
        <f t="shared" ref="R35:T35" si="22">SUM(R15:R34)</f>
        <v>76587.073128390592</v>
      </c>
      <c r="S35" s="549">
        <f t="shared" si="22"/>
        <v>1892.2068716094032</v>
      </c>
      <c r="T35" s="549">
        <f t="shared" si="22"/>
        <v>78479.28</v>
      </c>
      <c r="U35" s="415"/>
      <c r="V35" s="26"/>
      <c r="Y35" s="669"/>
      <c r="Z35" s="671"/>
      <c r="AA35" s="669"/>
      <c r="AB35" s="669"/>
      <c r="AC35" s="629"/>
      <c r="AG35" s="625"/>
      <c r="AH35" s="630"/>
    </row>
    <row r="36" spans="2:38" ht="12.75" customHeight="1" x14ac:dyDescent="0.2">
      <c r="B36" s="22"/>
      <c r="C36" s="292"/>
      <c r="D36" s="343"/>
      <c r="E36" s="343"/>
      <c r="F36" s="416"/>
      <c r="G36" s="416"/>
      <c r="H36" s="416"/>
      <c r="I36" s="417"/>
      <c r="J36" s="418"/>
      <c r="K36" s="417"/>
      <c r="L36" s="417"/>
      <c r="M36" s="417"/>
      <c r="N36" s="417"/>
      <c r="O36" s="419"/>
      <c r="P36" s="419"/>
      <c r="Q36" s="417"/>
      <c r="R36" s="419"/>
      <c r="S36" s="419"/>
      <c r="T36" s="419"/>
      <c r="U36" s="420"/>
      <c r="V36" s="26"/>
      <c r="Y36" s="670"/>
      <c r="Z36" s="671"/>
      <c r="AA36" s="670"/>
      <c r="AB36" s="670"/>
      <c r="AC36" s="631"/>
      <c r="AG36" s="632"/>
      <c r="AH36" s="633"/>
    </row>
    <row r="37" spans="2:38" ht="12.75" customHeight="1" x14ac:dyDescent="0.2">
      <c r="B37" s="22"/>
      <c r="C37" s="21"/>
      <c r="D37" s="29"/>
      <c r="E37" s="29"/>
      <c r="F37" s="30"/>
      <c r="G37" s="30"/>
      <c r="H37" s="30"/>
      <c r="I37" s="31"/>
      <c r="J37" s="318"/>
      <c r="K37" s="21"/>
      <c r="L37" s="184"/>
      <c r="M37" s="184"/>
      <c r="N37" s="184"/>
      <c r="O37" s="319"/>
      <c r="P37" s="319"/>
      <c r="Q37" s="21"/>
      <c r="R37" s="319"/>
      <c r="S37" s="319"/>
      <c r="T37" s="425"/>
      <c r="U37" s="21"/>
      <c r="V37" s="26"/>
      <c r="Y37" s="664"/>
      <c r="AA37" s="664"/>
      <c r="AB37" s="664"/>
      <c r="AC37" s="619"/>
      <c r="AG37" s="620"/>
      <c r="AH37" s="621"/>
    </row>
    <row r="38" spans="2:38" ht="12.75" customHeight="1" x14ac:dyDescent="0.2">
      <c r="B38" s="22"/>
      <c r="C38" s="21"/>
      <c r="D38" s="29"/>
      <c r="E38" s="29"/>
      <c r="F38" s="30"/>
      <c r="G38" s="30"/>
      <c r="H38" s="30"/>
      <c r="I38" s="31"/>
      <c r="J38" s="318"/>
      <c r="K38" s="21"/>
      <c r="L38" s="184"/>
      <c r="M38" s="184"/>
      <c r="N38" s="184"/>
      <c r="O38" s="319"/>
      <c r="P38" s="319"/>
      <c r="Q38" s="21"/>
      <c r="R38" s="319"/>
      <c r="S38" s="319"/>
      <c r="T38" s="425"/>
      <c r="U38" s="21"/>
      <c r="V38" s="26"/>
      <c r="Y38" s="664"/>
      <c r="AA38" s="664"/>
      <c r="AB38" s="664"/>
      <c r="AC38" s="619"/>
      <c r="AG38" s="620"/>
      <c r="AH38" s="621"/>
    </row>
    <row r="39" spans="2:38" ht="12.75" customHeight="1" x14ac:dyDescent="0.2">
      <c r="B39" s="22"/>
      <c r="C39" s="21" t="s">
        <v>8</v>
      </c>
      <c r="D39" s="29"/>
      <c r="E39" s="315" t="str">
        <f>tab!E3</f>
        <v>2016/17</v>
      </c>
      <c r="F39" s="30"/>
      <c r="G39" s="30"/>
      <c r="H39" s="30"/>
      <c r="I39" s="31"/>
      <c r="J39" s="318"/>
      <c r="K39" s="21"/>
      <c r="L39" s="184"/>
      <c r="M39" s="184"/>
      <c r="N39" s="184"/>
      <c r="O39" s="319"/>
      <c r="P39" s="319"/>
      <c r="Q39" s="21"/>
      <c r="R39" s="319"/>
      <c r="S39" s="319"/>
      <c r="T39" s="425"/>
      <c r="U39" s="21"/>
      <c r="V39" s="26"/>
      <c r="Y39" s="664"/>
      <c r="AA39" s="664"/>
      <c r="AB39" s="664"/>
      <c r="AC39" s="619"/>
      <c r="AG39" s="620"/>
      <c r="AH39" s="621"/>
    </row>
    <row r="40" spans="2:38" ht="12.75" customHeight="1" x14ac:dyDescent="0.2">
      <c r="B40" s="22"/>
      <c r="C40" s="21" t="s">
        <v>191</v>
      </c>
      <c r="D40" s="29"/>
      <c r="E40" s="315">
        <f>+tab!F4</f>
        <v>41913</v>
      </c>
      <c r="F40" s="30"/>
      <c r="G40" s="30"/>
      <c r="H40" s="30"/>
      <c r="I40" s="31"/>
      <c r="J40" s="318"/>
      <c r="K40" s="21"/>
      <c r="L40" s="184"/>
      <c r="M40" s="184"/>
      <c r="N40" s="184"/>
      <c r="O40" s="319"/>
      <c r="P40" s="319"/>
      <c r="Q40" s="21"/>
      <c r="R40" s="319"/>
      <c r="S40" s="319"/>
      <c r="T40" s="425"/>
      <c r="U40" s="21"/>
      <c r="V40" s="26"/>
      <c r="Y40" s="664"/>
      <c r="AA40" s="664"/>
      <c r="AB40" s="664"/>
      <c r="AC40" s="619"/>
      <c r="AG40" s="620"/>
      <c r="AH40" s="621"/>
    </row>
    <row r="41" spans="2:38" ht="12.75" customHeight="1" x14ac:dyDescent="0.2">
      <c r="B41" s="22"/>
      <c r="C41" s="21"/>
      <c r="D41" s="29"/>
      <c r="E41" s="29"/>
      <c r="F41" s="30"/>
      <c r="G41" s="30"/>
      <c r="H41" s="30"/>
      <c r="I41" s="31"/>
      <c r="J41" s="318"/>
      <c r="K41" s="21"/>
      <c r="L41" s="184"/>
      <c r="M41" s="184"/>
      <c r="N41" s="184"/>
      <c r="O41" s="319"/>
      <c r="P41" s="319"/>
      <c r="Q41" s="21"/>
      <c r="R41" s="319"/>
      <c r="S41" s="319"/>
      <c r="T41" s="425"/>
      <c r="U41" s="21"/>
      <c r="V41" s="26"/>
      <c r="Y41" s="664"/>
      <c r="AA41" s="664"/>
      <c r="AB41" s="664"/>
      <c r="AC41" s="619"/>
      <c r="AG41" s="620"/>
      <c r="AH41" s="621"/>
    </row>
    <row r="42" spans="2:38" ht="12.75" customHeight="1" x14ac:dyDescent="0.2">
      <c r="B42" s="22"/>
      <c r="C42" s="122"/>
      <c r="D42" s="397"/>
      <c r="E42" s="398"/>
      <c r="F42" s="124"/>
      <c r="G42" s="399"/>
      <c r="H42" s="400"/>
      <c r="I42" s="400"/>
      <c r="J42" s="401"/>
      <c r="K42" s="280"/>
      <c r="L42" s="400"/>
      <c r="M42" s="400"/>
      <c r="N42" s="400"/>
      <c r="O42" s="280"/>
      <c r="P42" s="280"/>
      <c r="Q42" s="280"/>
      <c r="R42" s="280"/>
      <c r="S42" s="280"/>
      <c r="T42" s="424"/>
      <c r="U42" s="282"/>
      <c r="V42" s="26"/>
    </row>
    <row r="43" spans="2:38" ht="12.75" customHeight="1" x14ac:dyDescent="0.2">
      <c r="B43" s="22"/>
      <c r="C43" s="402"/>
      <c r="D43" s="599" t="s">
        <v>192</v>
      </c>
      <c r="E43" s="600"/>
      <c r="F43" s="600"/>
      <c r="G43" s="600"/>
      <c r="H43" s="601"/>
      <c r="I43" s="601"/>
      <c r="J43" s="601"/>
      <c r="K43" s="534"/>
      <c r="L43" s="599" t="s">
        <v>300</v>
      </c>
      <c r="M43" s="602"/>
      <c r="N43" s="599"/>
      <c r="O43" s="599"/>
      <c r="P43" s="640"/>
      <c r="Q43" s="534"/>
      <c r="R43" s="599" t="s">
        <v>301</v>
      </c>
      <c r="S43" s="601"/>
      <c r="T43" s="641"/>
      <c r="U43" s="642"/>
      <c r="V43" s="643"/>
      <c r="W43" s="644"/>
      <c r="X43" s="645"/>
      <c r="Y43" s="646"/>
      <c r="Z43" s="647"/>
      <c r="AA43" s="646"/>
      <c r="AB43" s="646"/>
      <c r="AC43" s="646"/>
      <c r="AD43" s="648"/>
      <c r="AE43" s="648"/>
      <c r="AF43" s="617"/>
      <c r="AG43" s="625"/>
      <c r="AH43" s="626"/>
      <c r="AI43" s="617"/>
      <c r="AJ43" s="162"/>
      <c r="AK43" s="162"/>
      <c r="AL43" s="162"/>
    </row>
    <row r="44" spans="2:38" ht="12.75" customHeight="1" x14ac:dyDescent="0.2">
      <c r="B44" s="22"/>
      <c r="C44" s="402"/>
      <c r="D44" s="536" t="s">
        <v>284</v>
      </c>
      <c r="E44" s="536" t="s">
        <v>41</v>
      </c>
      <c r="F44" s="537" t="s">
        <v>193</v>
      </c>
      <c r="G44" s="538" t="s">
        <v>212</v>
      </c>
      <c r="H44" s="537" t="s">
        <v>68</v>
      </c>
      <c r="I44" s="537" t="s">
        <v>194</v>
      </c>
      <c r="J44" s="539" t="s">
        <v>196</v>
      </c>
      <c r="K44" s="541"/>
      <c r="L44" s="540" t="s">
        <v>287</v>
      </c>
      <c r="M44" s="540" t="s">
        <v>288</v>
      </c>
      <c r="N44" s="540" t="s">
        <v>286</v>
      </c>
      <c r="O44" s="540" t="s">
        <v>287</v>
      </c>
      <c r="P44" s="649" t="s">
        <v>302</v>
      </c>
      <c r="Q44" s="541"/>
      <c r="R44" s="603" t="s">
        <v>197</v>
      </c>
      <c r="S44" s="544" t="s">
        <v>303</v>
      </c>
      <c r="T44" s="650" t="s">
        <v>197</v>
      </c>
      <c r="U44" s="651"/>
      <c r="V44" s="652"/>
      <c r="W44" s="653"/>
      <c r="X44" s="654"/>
      <c r="Y44" s="634" t="s">
        <v>195</v>
      </c>
      <c r="Z44" s="655" t="s">
        <v>285</v>
      </c>
      <c r="AA44" s="654" t="s">
        <v>304</v>
      </c>
      <c r="AB44" s="654" t="s">
        <v>304</v>
      </c>
      <c r="AC44" s="654" t="s">
        <v>305</v>
      </c>
      <c r="AD44" s="635" t="s">
        <v>295</v>
      </c>
      <c r="AE44" s="635" t="s">
        <v>296</v>
      </c>
      <c r="AF44" s="618"/>
      <c r="AG44" s="627"/>
      <c r="AH44" s="626"/>
      <c r="AI44" s="618"/>
      <c r="AJ44" s="170"/>
      <c r="AK44" s="170"/>
      <c r="AL44" s="170"/>
    </row>
    <row r="45" spans="2:38" ht="12.75" customHeight="1" x14ac:dyDescent="0.2">
      <c r="B45" s="22"/>
      <c r="C45" s="404"/>
      <c r="D45" s="600"/>
      <c r="E45" s="536"/>
      <c r="F45" s="537" t="s">
        <v>200</v>
      </c>
      <c r="G45" s="538" t="s">
        <v>266</v>
      </c>
      <c r="H45" s="537"/>
      <c r="I45" s="537"/>
      <c r="J45" s="539"/>
      <c r="K45" s="541"/>
      <c r="L45" s="540" t="s">
        <v>290</v>
      </c>
      <c r="M45" s="540" t="s">
        <v>291</v>
      </c>
      <c r="N45" s="540" t="s">
        <v>289</v>
      </c>
      <c r="O45" s="540" t="s">
        <v>294</v>
      </c>
      <c r="P45" s="649" t="s">
        <v>40</v>
      </c>
      <c r="Q45" s="541"/>
      <c r="R45" s="543" t="s">
        <v>306</v>
      </c>
      <c r="S45" s="544" t="s">
        <v>292</v>
      </c>
      <c r="T45" s="650" t="s">
        <v>40</v>
      </c>
      <c r="U45" s="656"/>
      <c r="V45" s="111"/>
      <c r="W45" s="474"/>
      <c r="X45" s="646"/>
      <c r="Y45" s="634" t="s">
        <v>201</v>
      </c>
      <c r="Z45" s="657">
        <f>tab!$E$77</f>
        <v>0.62</v>
      </c>
      <c r="AA45" s="654" t="s">
        <v>307</v>
      </c>
      <c r="AB45" s="654" t="s">
        <v>308</v>
      </c>
      <c r="AC45" s="654" t="s">
        <v>309</v>
      </c>
      <c r="AD45" s="635" t="s">
        <v>297</v>
      </c>
      <c r="AE45" s="635" t="s">
        <v>297</v>
      </c>
      <c r="AG45" s="627"/>
      <c r="AH45" s="621"/>
    </row>
    <row r="46" spans="2:38" ht="12.75" customHeight="1" x14ac:dyDescent="0.2">
      <c r="B46" s="22"/>
      <c r="C46" s="127"/>
      <c r="D46" s="600"/>
      <c r="E46" s="600"/>
      <c r="F46" s="545"/>
      <c r="G46" s="545"/>
      <c r="H46" s="537"/>
      <c r="I46" s="537"/>
      <c r="J46" s="539"/>
      <c r="K46" s="542"/>
      <c r="L46" s="540"/>
      <c r="M46" s="540"/>
      <c r="N46" s="540"/>
      <c r="O46" s="546"/>
      <c r="P46" s="546"/>
      <c r="Q46" s="542"/>
      <c r="R46" s="546"/>
      <c r="S46" s="546"/>
      <c r="T46" s="547"/>
      <c r="U46" s="407"/>
      <c r="V46" s="26"/>
      <c r="Y46" s="634"/>
      <c r="AA46" s="634"/>
      <c r="AB46" s="634"/>
      <c r="AC46" s="628"/>
      <c r="AG46" s="627"/>
      <c r="AH46" s="621"/>
    </row>
    <row r="47" spans="2:38" x14ac:dyDescent="0.2">
      <c r="B47" s="22"/>
      <c r="C47" s="127"/>
      <c r="D47" s="129" t="str">
        <f t="shared" ref="D47:E64" si="23">IF(D15="","",D15)</f>
        <v/>
      </c>
      <c r="E47" s="129" t="str">
        <f t="shared" si="23"/>
        <v>nn</v>
      </c>
      <c r="F47" s="128" t="str">
        <f>IF(F15="","",F15+1)</f>
        <v/>
      </c>
      <c r="G47" s="408"/>
      <c r="H47" s="409" t="str">
        <f>IF(H15=0,"",H15)</f>
        <v>DB</v>
      </c>
      <c r="I47" s="409">
        <f t="shared" ref="I47:I66" si="24">IF(J47="","",(IF(I15+1&gt;LOOKUP(H47,schaal,regels),I15,I15+1)))</f>
        <v>12</v>
      </c>
      <c r="J47" s="410">
        <f>IF(J15="","",J15)</f>
        <v>1</v>
      </c>
      <c r="K47" s="411"/>
      <c r="L47" s="637">
        <f>IF(L15="",0,L15)</f>
        <v>0</v>
      </c>
      <c r="M47" s="637">
        <f>IF(M15="",0,M15)</f>
        <v>0</v>
      </c>
      <c r="N47" s="659">
        <f t="shared" ref="N47" si="25">IF(J47="","",IF((J47*40)&gt;40,40,((J47*40))))</f>
        <v>40</v>
      </c>
      <c r="O47" s="606"/>
      <c r="P47" s="660">
        <f t="shared" ref="P47" si="26">IF(J47="","",(SUM(L47:O47)))</f>
        <v>40</v>
      </c>
      <c r="Q47" s="132"/>
      <c r="R47" s="604">
        <f>IF(J47="","",(((1659*J47)-P47)*AB47))</f>
        <v>78560.086654611223</v>
      </c>
      <c r="S47" s="604">
        <f>IF(J47="","",(P47*AC47)+(AA47*AD47)+((AE47*AA47*(1-AF47))))</f>
        <v>1940.9533453887886</v>
      </c>
      <c r="T47" s="605">
        <f t="shared" ref="T47" si="27">IF(J47="","",(R47+S47))</f>
        <v>80501.040000000008</v>
      </c>
      <c r="U47" s="440"/>
      <c r="V47" s="661"/>
      <c r="W47" s="662"/>
      <c r="X47" s="663"/>
      <c r="Y47" s="664">
        <f>VLOOKUP(H47,tab!$A$34:$V$74,I47+2,)</f>
        <v>4141</v>
      </c>
      <c r="Z47" s="658">
        <f>tab!$E$77</f>
        <v>0.62</v>
      </c>
      <c r="AA47" s="665">
        <f t="shared" ref="AA47" si="28">(Y47*12/1659)</f>
        <v>29.952983725135624</v>
      </c>
      <c r="AB47" s="665">
        <f t="shared" ref="AB47" si="29">(Y47*12*(1+Z47))/1659</f>
        <v>48.523833634719715</v>
      </c>
      <c r="AC47" s="665">
        <f t="shared" ref="AC47" si="30">AB47-AA47</f>
        <v>18.570849909584091</v>
      </c>
      <c r="AD47" s="666">
        <f t="shared" ref="AD47" si="31">(N47+O47)</f>
        <v>40</v>
      </c>
      <c r="AE47" s="666">
        <f t="shared" ref="AE47" si="32">(L47+M47)</f>
        <v>0</v>
      </c>
      <c r="AF47" s="616">
        <f>IF(H47&gt;8,tab!$D$79,tab!$D$81)</f>
        <v>0.5</v>
      </c>
      <c r="AG47" s="620">
        <f>IF(F47&lt;25,0,IF(F47=25,25,IF(F47&lt;40,0,IF(F47=40,40,IF(F47&gt;=40,0)))))</f>
        <v>0</v>
      </c>
      <c r="AH47" s="621">
        <f>IF(AG47=25,(Y47*1.08*(J47)/2),IF(AG47=40,(Y47*1.08*(J47)),IF(AG47=0,0)))</f>
        <v>0</v>
      </c>
    </row>
    <row r="48" spans="2:38" x14ac:dyDescent="0.2">
      <c r="B48" s="22"/>
      <c r="C48" s="127"/>
      <c r="D48" s="129" t="str">
        <f t="shared" si="23"/>
        <v/>
      </c>
      <c r="E48" s="129" t="str">
        <f t="shared" si="23"/>
        <v/>
      </c>
      <c r="F48" s="128" t="str">
        <f t="shared" ref="F48:F66" si="33">IF(F16="","",F16+1)</f>
        <v/>
      </c>
      <c r="G48" s="412"/>
      <c r="H48" s="409" t="str">
        <f t="shared" ref="H48:H66" si="34">IF(H16=0,"",H16)</f>
        <v/>
      </c>
      <c r="I48" s="409" t="str">
        <f t="shared" si="24"/>
        <v/>
      </c>
      <c r="J48" s="410" t="str">
        <f t="shared" ref="J48:J66" si="35">IF(J16="","",J16)</f>
        <v/>
      </c>
      <c r="K48" s="411"/>
      <c r="L48" s="637">
        <f t="shared" ref="L48:M48" si="36">IF(L16="",0,L16)</f>
        <v>0</v>
      </c>
      <c r="M48" s="637">
        <f t="shared" si="36"/>
        <v>0</v>
      </c>
      <c r="N48" s="659" t="str">
        <f t="shared" ref="N48:N66" si="37">IF(J48="","",IF((J48*40)&gt;40,40,((J48*40))))</f>
        <v/>
      </c>
      <c r="O48" s="606"/>
      <c r="P48" s="660" t="str">
        <f t="shared" ref="P48:P66" si="38">IF(J48="","",(SUM(L48:O48)))</f>
        <v/>
      </c>
      <c r="Q48" s="132"/>
      <c r="R48" s="604" t="str">
        <f t="shared" ref="R48:R66" si="39">IF(J48="","",(((1659*J48)-P48)*AB48))</f>
        <v/>
      </c>
      <c r="S48" s="604" t="str">
        <f>IF(J48="","",(P48*AC48)+(AA48*AD48)+((AE48*AA48*(1-AF48))))</f>
        <v/>
      </c>
      <c r="T48" s="605" t="str">
        <f t="shared" ref="T48:T66" si="40">IF(J48="","",(R48+S48))</f>
        <v/>
      </c>
      <c r="U48" s="440"/>
      <c r="V48" s="661"/>
      <c r="W48" s="662"/>
      <c r="X48" s="663"/>
      <c r="Y48" s="664" t="e">
        <f>VLOOKUP(H48,tab!$A$34:$V$74,I48+2,)</f>
        <v>#VALUE!</v>
      </c>
      <c r="Z48" s="658">
        <f>tab!$E$77</f>
        <v>0.62</v>
      </c>
      <c r="AA48" s="665" t="e">
        <f t="shared" ref="AA48:AA66" si="41">(Y48*12/1659)</f>
        <v>#VALUE!</v>
      </c>
      <c r="AB48" s="665" t="e">
        <f t="shared" ref="AB48:AB66" si="42">(Y48*12*(1+Z48))/1659</f>
        <v>#VALUE!</v>
      </c>
      <c r="AC48" s="665" t="e">
        <f t="shared" ref="AC48:AC66" si="43">AB48-AA48</f>
        <v>#VALUE!</v>
      </c>
      <c r="AD48" s="666" t="e">
        <f t="shared" ref="AD48:AD66" si="44">(N48+O48)</f>
        <v>#VALUE!</v>
      </c>
      <c r="AE48" s="666">
        <f t="shared" ref="AE48:AE66" si="45">(L48+M48)</f>
        <v>0</v>
      </c>
      <c r="AF48" s="616">
        <f>IF(H48&gt;8,tab!$D$79,tab!$D$81)</f>
        <v>0.5</v>
      </c>
      <c r="AG48" s="620">
        <f t="shared" ref="AG48:AG66" si="46">IF(F48&lt;25,0,IF(F48=25,25,IF(F48&lt;40,0,IF(F48=40,40,IF(F48&gt;=40,0)))))</f>
        <v>0</v>
      </c>
      <c r="AH48" s="621">
        <f t="shared" ref="AH48:AH66" si="47">IF(AG48=25,(Y48*1.08*(J48)/2),IF(AG48=40,(Y48*1.08*(J48)),IF(AG48=0,0)))</f>
        <v>0</v>
      </c>
    </row>
    <row r="49" spans="2:34" x14ac:dyDescent="0.2">
      <c r="B49" s="22"/>
      <c r="C49" s="127"/>
      <c r="D49" s="129" t="str">
        <f t="shared" si="23"/>
        <v/>
      </c>
      <c r="E49" s="129" t="str">
        <f t="shared" si="23"/>
        <v/>
      </c>
      <c r="F49" s="128" t="str">
        <f t="shared" si="33"/>
        <v/>
      </c>
      <c r="G49" s="412"/>
      <c r="H49" s="409" t="str">
        <f t="shared" si="34"/>
        <v/>
      </c>
      <c r="I49" s="409" t="str">
        <f t="shared" si="24"/>
        <v/>
      </c>
      <c r="J49" s="410" t="str">
        <f t="shared" si="35"/>
        <v/>
      </c>
      <c r="K49" s="411"/>
      <c r="L49" s="637">
        <f t="shared" ref="L49:M49" si="48">IF(L17="",0,L17)</f>
        <v>0</v>
      </c>
      <c r="M49" s="637">
        <f t="shared" si="48"/>
        <v>0</v>
      </c>
      <c r="N49" s="659" t="str">
        <f t="shared" si="37"/>
        <v/>
      </c>
      <c r="O49" s="606"/>
      <c r="P49" s="660" t="str">
        <f t="shared" si="38"/>
        <v/>
      </c>
      <c r="Q49" s="132"/>
      <c r="R49" s="604" t="str">
        <f t="shared" si="39"/>
        <v/>
      </c>
      <c r="S49" s="604" t="str">
        <f t="shared" ref="S49:S66" si="49">IF(J49="","",(P49*AC49)+(AA49*AD49)+((AE49*AA49*(1-AF49))))</f>
        <v/>
      </c>
      <c r="T49" s="605" t="str">
        <f t="shared" si="40"/>
        <v/>
      </c>
      <c r="U49" s="440"/>
      <c r="V49" s="661"/>
      <c r="W49" s="662"/>
      <c r="X49" s="663"/>
      <c r="Y49" s="664" t="e">
        <f>VLOOKUP(H49,tab!$A$34:$V$74,I49+2,)</f>
        <v>#VALUE!</v>
      </c>
      <c r="Z49" s="658">
        <f>tab!$E$77</f>
        <v>0.62</v>
      </c>
      <c r="AA49" s="665" t="e">
        <f t="shared" si="41"/>
        <v>#VALUE!</v>
      </c>
      <c r="AB49" s="665" t="e">
        <f t="shared" si="42"/>
        <v>#VALUE!</v>
      </c>
      <c r="AC49" s="665" t="e">
        <f t="shared" si="43"/>
        <v>#VALUE!</v>
      </c>
      <c r="AD49" s="666" t="e">
        <f t="shared" si="44"/>
        <v>#VALUE!</v>
      </c>
      <c r="AE49" s="666">
        <f t="shared" si="45"/>
        <v>0</v>
      </c>
      <c r="AF49" s="616">
        <f>IF(H49&gt;8,tab!$D$79,tab!$D$81)</f>
        <v>0.5</v>
      </c>
      <c r="AG49" s="620">
        <f t="shared" si="46"/>
        <v>0</v>
      </c>
      <c r="AH49" s="621">
        <f t="shared" si="47"/>
        <v>0</v>
      </c>
    </row>
    <row r="50" spans="2:34" x14ac:dyDescent="0.2">
      <c r="B50" s="22"/>
      <c r="C50" s="127"/>
      <c r="D50" s="129" t="str">
        <f t="shared" si="23"/>
        <v/>
      </c>
      <c r="E50" s="129" t="str">
        <f t="shared" si="23"/>
        <v/>
      </c>
      <c r="F50" s="128" t="str">
        <f t="shared" si="33"/>
        <v/>
      </c>
      <c r="G50" s="412"/>
      <c r="H50" s="409" t="str">
        <f t="shared" si="34"/>
        <v/>
      </c>
      <c r="I50" s="409" t="str">
        <f t="shared" si="24"/>
        <v/>
      </c>
      <c r="J50" s="410" t="str">
        <f t="shared" si="35"/>
        <v/>
      </c>
      <c r="K50" s="411"/>
      <c r="L50" s="637">
        <f t="shared" ref="L50:M50" si="50">IF(L18="",0,L18)</f>
        <v>0</v>
      </c>
      <c r="M50" s="637">
        <f t="shared" si="50"/>
        <v>0</v>
      </c>
      <c r="N50" s="659" t="str">
        <f t="shared" si="37"/>
        <v/>
      </c>
      <c r="O50" s="606"/>
      <c r="P50" s="660" t="str">
        <f t="shared" si="38"/>
        <v/>
      </c>
      <c r="Q50" s="132"/>
      <c r="R50" s="604" t="str">
        <f t="shared" si="39"/>
        <v/>
      </c>
      <c r="S50" s="604" t="str">
        <f t="shared" si="49"/>
        <v/>
      </c>
      <c r="T50" s="605" t="str">
        <f t="shared" si="40"/>
        <v/>
      </c>
      <c r="U50" s="440"/>
      <c r="V50" s="661"/>
      <c r="W50" s="662"/>
      <c r="X50" s="663"/>
      <c r="Y50" s="664" t="e">
        <f>VLOOKUP(H50,tab!$A$34:$V$74,I50+2,)</f>
        <v>#VALUE!</v>
      </c>
      <c r="Z50" s="658">
        <f>tab!$E$77</f>
        <v>0.62</v>
      </c>
      <c r="AA50" s="665" t="e">
        <f t="shared" si="41"/>
        <v>#VALUE!</v>
      </c>
      <c r="AB50" s="665" t="e">
        <f t="shared" si="42"/>
        <v>#VALUE!</v>
      </c>
      <c r="AC50" s="665" t="e">
        <f t="shared" si="43"/>
        <v>#VALUE!</v>
      </c>
      <c r="AD50" s="666" t="e">
        <f t="shared" si="44"/>
        <v>#VALUE!</v>
      </c>
      <c r="AE50" s="666">
        <f t="shared" si="45"/>
        <v>0</v>
      </c>
      <c r="AF50" s="616">
        <f>IF(H50&gt;8,tab!$D$79,tab!$D$81)</f>
        <v>0.5</v>
      </c>
      <c r="AG50" s="620">
        <f t="shared" si="46"/>
        <v>0</v>
      </c>
      <c r="AH50" s="621">
        <f t="shared" si="47"/>
        <v>0</v>
      </c>
    </row>
    <row r="51" spans="2:34" x14ac:dyDescent="0.2">
      <c r="B51" s="22"/>
      <c r="C51" s="127"/>
      <c r="D51" s="129" t="str">
        <f t="shared" si="23"/>
        <v/>
      </c>
      <c r="E51" s="129" t="str">
        <f t="shared" si="23"/>
        <v/>
      </c>
      <c r="F51" s="128" t="str">
        <f t="shared" si="33"/>
        <v/>
      </c>
      <c r="G51" s="412"/>
      <c r="H51" s="409" t="str">
        <f t="shared" si="34"/>
        <v/>
      </c>
      <c r="I51" s="409" t="str">
        <f t="shared" si="24"/>
        <v/>
      </c>
      <c r="J51" s="410" t="str">
        <f t="shared" si="35"/>
        <v/>
      </c>
      <c r="K51" s="411"/>
      <c r="L51" s="637">
        <f t="shared" ref="L51:M51" si="51">IF(L19="",0,L19)</f>
        <v>0</v>
      </c>
      <c r="M51" s="637">
        <f t="shared" si="51"/>
        <v>0</v>
      </c>
      <c r="N51" s="659" t="str">
        <f t="shared" si="37"/>
        <v/>
      </c>
      <c r="O51" s="606"/>
      <c r="P51" s="660" t="str">
        <f t="shared" si="38"/>
        <v/>
      </c>
      <c r="Q51" s="132"/>
      <c r="R51" s="604" t="str">
        <f t="shared" si="39"/>
        <v/>
      </c>
      <c r="S51" s="604" t="str">
        <f t="shared" si="49"/>
        <v/>
      </c>
      <c r="T51" s="605" t="str">
        <f t="shared" si="40"/>
        <v/>
      </c>
      <c r="U51" s="440"/>
      <c r="V51" s="661"/>
      <c r="W51" s="662"/>
      <c r="X51" s="663"/>
      <c r="Y51" s="664" t="e">
        <f>VLOOKUP(H51,tab!$A$34:$V$74,I51+2,)</f>
        <v>#VALUE!</v>
      </c>
      <c r="Z51" s="658">
        <f>tab!$E$77</f>
        <v>0.62</v>
      </c>
      <c r="AA51" s="665" t="e">
        <f t="shared" si="41"/>
        <v>#VALUE!</v>
      </c>
      <c r="AB51" s="665" t="e">
        <f t="shared" si="42"/>
        <v>#VALUE!</v>
      </c>
      <c r="AC51" s="665" t="e">
        <f t="shared" si="43"/>
        <v>#VALUE!</v>
      </c>
      <c r="AD51" s="666" t="e">
        <f t="shared" si="44"/>
        <v>#VALUE!</v>
      </c>
      <c r="AE51" s="666">
        <f t="shared" si="45"/>
        <v>0</v>
      </c>
      <c r="AF51" s="616">
        <f>IF(H51&gt;8,tab!$D$79,tab!$D$81)</f>
        <v>0.5</v>
      </c>
      <c r="AG51" s="620">
        <f t="shared" si="46"/>
        <v>0</v>
      </c>
      <c r="AH51" s="621">
        <f t="shared" si="47"/>
        <v>0</v>
      </c>
    </row>
    <row r="52" spans="2:34" x14ac:dyDescent="0.2">
      <c r="B52" s="22"/>
      <c r="C52" s="127"/>
      <c r="D52" s="129" t="str">
        <f t="shared" si="23"/>
        <v/>
      </c>
      <c r="E52" s="129" t="str">
        <f t="shared" si="23"/>
        <v/>
      </c>
      <c r="F52" s="128" t="str">
        <f t="shared" si="33"/>
        <v/>
      </c>
      <c r="G52" s="412"/>
      <c r="H52" s="409" t="str">
        <f t="shared" si="34"/>
        <v/>
      </c>
      <c r="I52" s="409" t="str">
        <f t="shared" si="24"/>
        <v/>
      </c>
      <c r="J52" s="410" t="str">
        <f t="shared" si="35"/>
        <v/>
      </c>
      <c r="K52" s="411"/>
      <c r="L52" s="637">
        <f t="shared" ref="L52:M52" si="52">IF(L20="",0,L20)</f>
        <v>0</v>
      </c>
      <c r="M52" s="637">
        <f t="shared" si="52"/>
        <v>0</v>
      </c>
      <c r="N52" s="659" t="str">
        <f t="shared" si="37"/>
        <v/>
      </c>
      <c r="O52" s="606"/>
      <c r="P52" s="660" t="str">
        <f t="shared" si="38"/>
        <v/>
      </c>
      <c r="Q52" s="132"/>
      <c r="R52" s="604" t="str">
        <f t="shared" si="39"/>
        <v/>
      </c>
      <c r="S52" s="604" t="str">
        <f t="shared" si="49"/>
        <v/>
      </c>
      <c r="T52" s="605" t="str">
        <f t="shared" si="40"/>
        <v/>
      </c>
      <c r="U52" s="440"/>
      <c r="V52" s="661"/>
      <c r="W52" s="662"/>
      <c r="X52" s="663"/>
      <c r="Y52" s="664" t="e">
        <f>VLOOKUP(H52,tab!$A$34:$V$74,I52+2,)</f>
        <v>#VALUE!</v>
      </c>
      <c r="Z52" s="658">
        <f>tab!$E$77</f>
        <v>0.62</v>
      </c>
      <c r="AA52" s="665" t="e">
        <f t="shared" si="41"/>
        <v>#VALUE!</v>
      </c>
      <c r="AB52" s="665" t="e">
        <f t="shared" si="42"/>
        <v>#VALUE!</v>
      </c>
      <c r="AC52" s="665" t="e">
        <f t="shared" si="43"/>
        <v>#VALUE!</v>
      </c>
      <c r="AD52" s="666" t="e">
        <f t="shared" si="44"/>
        <v>#VALUE!</v>
      </c>
      <c r="AE52" s="666">
        <f t="shared" si="45"/>
        <v>0</v>
      </c>
      <c r="AF52" s="616">
        <f>IF(H52&gt;8,tab!$D$79,tab!$D$81)</f>
        <v>0.5</v>
      </c>
      <c r="AG52" s="620">
        <f t="shared" si="46"/>
        <v>0</v>
      </c>
      <c r="AH52" s="621">
        <f t="shared" si="47"/>
        <v>0</v>
      </c>
    </row>
    <row r="53" spans="2:34" x14ac:dyDescent="0.2">
      <c r="B53" s="22"/>
      <c r="C53" s="127"/>
      <c r="D53" s="129" t="str">
        <f t="shared" si="23"/>
        <v/>
      </c>
      <c r="E53" s="129" t="str">
        <f t="shared" si="23"/>
        <v/>
      </c>
      <c r="F53" s="128" t="str">
        <f t="shared" si="33"/>
        <v/>
      </c>
      <c r="G53" s="412"/>
      <c r="H53" s="409" t="str">
        <f t="shared" si="34"/>
        <v/>
      </c>
      <c r="I53" s="409" t="str">
        <f t="shared" si="24"/>
        <v/>
      </c>
      <c r="J53" s="410" t="str">
        <f t="shared" si="35"/>
        <v/>
      </c>
      <c r="K53" s="411"/>
      <c r="L53" s="637">
        <f t="shared" ref="L53:M53" si="53">IF(L21="",0,L21)</f>
        <v>0</v>
      </c>
      <c r="M53" s="637">
        <f t="shared" si="53"/>
        <v>0</v>
      </c>
      <c r="N53" s="659" t="str">
        <f t="shared" si="37"/>
        <v/>
      </c>
      <c r="O53" s="606"/>
      <c r="P53" s="660" t="str">
        <f t="shared" si="38"/>
        <v/>
      </c>
      <c r="Q53" s="132"/>
      <c r="R53" s="604" t="str">
        <f t="shared" si="39"/>
        <v/>
      </c>
      <c r="S53" s="604" t="str">
        <f t="shared" si="49"/>
        <v/>
      </c>
      <c r="T53" s="605" t="str">
        <f t="shared" si="40"/>
        <v/>
      </c>
      <c r="U53" s="440"/>
      <c r="V53" s="661"/>
      <c r="W53" s="662"/>
      <c r="X53" s="663"/>
      <c r="Y53" s="664" t="e">
        <f>VLOOKUP(H53,tab!$A$34:$V$74,I53+2,)</f>
        <v>#VALUE!</v>
      </c>
      <c r="Z53" s="658">
        <f>tab!$E$77</f>
        <v>0.62</v>
      </c>
      <c r="AA53" s="665" t="e">
        <f t="shared" si="41"/>
        <v>#VALUE!</v>
      </c>
      <c r="AB53" s="665" t="e">
        <f t="shared" si="42"/>
        <v>#VALUE!</v>
      </c>
      <c r="AC53" s="665" t="e">
        <f t="shared" si="43"/>
        <v>#VALUE!</v>
      </c>
      <c r="AD53" s="666" t="e">
        <f t="shared" si="44"/>
        <v>#VALUE!</v>
      </c>
      <c r="AE53" s="666">
        <f t="shared" si="45"/>
        <v>0</v>
      </c>
      <c r="AF53" s="616">
        <f>IF(H53&gt;8,tab!$D$79,tab!$D$81)</f>
        <v>0.5</v>
      </c>
      <c r="AG53" s="620">
        <f t="shared" si="46"/>
        <v>0</v>
      </c>
      <c r="AH53" s="621">
        <f t="shared" si="47"/>
        <v>0</v>
      </c>
    </row>
    <row r="54" spans="2:34" x14ac:dyDescent="0.2">
      <c r="B54" s="22"/>
      <c r="C54" s="127"/>
      <c r="D54" s="129" t="str">
        <f t="shared" si="23"/>
        <v/>
      </c>
      <c r="E54" s="129" t="str">
        <f t="shared" si="23"/>
        <v/>
      </c>
      <c r="F54" s="128" t="str">
        <f t="shared" si="33"/>
        <v/>
      </c>
      <c r="G54" s="412"/>
      <c r="H54" s="409" t="str">
        <f t="shared" si="34"/>
        <v/>
      </c>
      <c r="I54" s="409" t="str">
        <f t="shared" si="24"/>
        <v/>
      </c>
      <c r="J54" s="410" t="str">
        <f t="shared" si="35"/>
        <v/>
      </c>
      <c r="K54" s="411"/>
      <c r="L54" s="637">
        <f t="shared" ref="L54:M54" si="54">IF(L22="",0,L22)</f>
        <v>0</v>
      </c>
      <c r="M54" s="637">
        <f t="shared" si="54"/>
        <v>0</v>
      </c>
      <c r="N54" s="659" t="str">
        <f t="shared" si="37"/>
        <v/>
      </c>
      <c r="O54" s="606"/>
      <c r="P54" s="660" t="str">
        <f t="shared" si="38"/>
        <v/>
      </c>
      <c r="Q54" s="132"/>
      <c r="R54" s="604" t="str">
        <f t="shared" si="39"/>
        <v/>
      </c>
      <c r="S54" s="604" t="str">
        <f t="shared" si="49"/>
        <v/>
      </c>
      <c r="T54" s="605" t="str">
        <f t="shared" si="40"/>
        <v/>
      </c>
      <c r="U54" s="440"/>
      <c r="V54" s="661"/>
      <c r="W54" s="662"/>
      <c r="X54" s="663"/>
      <c r="Y54" s="664" t="e">
        <f>VLOOKUP(H54,tab!$A$34:$V$74,I54+2,)</f>
        <v>#VALUE!</v>
      </c>
      <c r="Z54" s="658">
        <f>tab!$E$77</f>
        <v>0.62</v>
      </c>
      <c r="AA54" s="665" t="e">
        <f t="shared" si="41"/>
        <v>#VALUE!</v>
      </c>
      <c r="AB54" s="665" t="e">
        <f t="shared" si="42"/>
        <v>#VALUE!</v>
      </c>
      <c r="AC54" s="665" t="e">
        <f t="shared" si="43"/>
        <v>#VALUE!</v>
      </c>
      <c r="AD54" s="666" t="e">
        <f t="shared" si="44"/>
        <v>#VALUE!</v>
      </c>
      <c r="AE54" s="666">
        <f t="shared" si="45"/>
        <v>0</v>
      </c>
      <c r="AF54" s="616">
        <f>IF(H54&gt;8,tab!$D$79,tab!$D$81)</f>
        <v>0.5</v>
      </c>
      <c r="AG54" s="620">
        <f t="shared" si="46"/>
        <v>0</v>
      </c>
      <c r="AH54" s="621">
        <f t="shared" si="47"/>
        <v>0</v>
      </c>
    </row>
    <row r="55" spans="2:34" x14ac:dyDescent="0.2">
      <c r="B55" s="22"/>
      <c r="C55" s="127"/>
      <c r="D55" s="129" t="str">
        <f t="shared" si="23"/>
        <v/>
      </c>
      <c r="E55" s="129" t="str">
        <f t="shared" si="23"/>
        <v/>
      </c>
      <c r="F55" s="128" t="str">
        <f t="shared" si="33"/>
        <v/>
      </c>
      <c r="G55" s="412"/>
      <c r="H55" s="409" t="str">
        <f t="shared" si="34"/>
        <v/>
      </c>
      <c r="I55" s="409" t="str">
        <f t="shared" si="24"/>
        <v/>
      </c>
      <c r="J55" s="410" t="str">
        <f t="shared" si="35"/>
        <v/>
      </c>
      <c r="K55" s="411"/>
      <c r="L55" s="637">
        <f t="shared" ref="L55:M55" si="55">IF(L23="",0,L23)</f>
        <v>0</v>
      </c>
      <c r="M55" s="637">
        <f t="shared" si="55"/>
        <v>0</v>
      </c>
      <c r="N55" s="659" t="str">
        <f t="shared" si="37"/>
        <v/>
      </c>
      <c r="O55" s="606"/>
      <c r="P55" s="660" t="str">
        <f t="shared" si="38"/>
        <v/>
      </c>
      <c r="Q55" s="132"/>
      <c r="R55" s="604" t="str">
        <f t="shared" si="39"/>
        <v/>
      </c>
      <c r="S55" s="604" t="str">
        <f t="shared" si="49"/>
        <v/>
      </c>
      <c r="T55" s="605" t="str">
        <f t="shared" si="40"/>
        <v/>
      </c>
      <c r="U55" s="440"/>
      <c r="V55" s="661"/>
      <c r="W55" s="662"/>
      <c r="X55" s="663"/>
      <c r="Y55" s="664" t="e">
        <f>VLOOKUP(H55,tab!$A$34:$V$74,I55+2,)</f>
        <v>#VALUE!</v>
      </c>
      <c r="Z55" s="658">
        <f>tab!$E$77</f>
        <v>0.62</v>
      </c>
      <c r="AA55" s="665" t="e">
        <f t="shared" si="41"/>
        <v>#VALUE!</v>
      </c>
      <c r="AB55" s="665" t="e">
        <f t="shared" si="42"/>
        <v>#VALUE!</v>
      </c>
      <c r="AC55" s="665" t="e">
        <f t="shared" si="43"/>
        <v>#VALUE!</v>
      </c>
      <c r="AD55" s="666" t="e">
        <f t="shared" si="44"/>
        <v>#VALUE!</v>
      </c>
      <c r="AE55" s="666">
        <f t="shared" si="45"/>
        <v>0</v>
      </c>
      <c r="AF55" s="616">
        <f>IF(H55&gt;8,tab!$D$79,tab!$D$81)</f>
        <v>0.5</v>
      </c>
      <c r="AG55" s="620">
        <f t="shared" si="46"/>
        <v>0</v>
      </c>
      <c r="AH55" s="621">
        <f t="shared" si="47"/>
        <v>0</v>
      </c>
    </row>
    <row r="56" spans="2:34" x14ac:dyDescent="0.2">
      <c r="B56" s="22"/>
      <c r="C56" s="127"/>
      <c r="D56" s="129" t="str">
        <f t="shared" si="23"/>
        <v/>
      </c>
      <c r="E56" s="129" t="str">
        <f t="shared" si="23"/>
        <v/>
      </c>
      <c r="F56" s="128" t="str">
        <f t="shared" si="33"/>
        <v/>
      </c>
      <c r="G56" s="412"/>
      <c r="H56" s="409" t="str">
        <f t="shared" si="34"/>
        <v/>
      </c>
      <c r="I56" s="409" t="str">
        <f t="shared" si="24"/>
        <v/>
      </c>
      <c r="J56" s="410" t="str">
        <f t="shared" si="35"/>
        <v/>
      </c>
      <c r="K56" s="411"/>
      <c r="L56" s="637">
        <f t="shared" ref="L56:M56" si="56">IF(L24="",0,L24)</f>
        <v>0</v>
      </c>
      <c r="M56" s="637">
        <f t="shared" si="56"/>
        <v>0</v>
      </c>
      <c r="N56" s="659" t="str">
        <f t="shared" si="37"/>
        <v/>
      </c>
      <c r="O56" s="606"/>
      <c r="P56" s="660" t="str">
        <f t="shared" si="38"/>
        <v/>
      </c>
      <c r="Q56" s="132"/>
      <c r="R56" s="604" t="str">
        <f t="shared" si="39"/>
        <v/>
      </c>
      <c r="S56" s="604" t="str">
        <f t="shared" si="49"/>
        <v/>
      </c>
      <c r="T56" s="605" t="str">
        <f t="shared" si="40"/>
        <v/>
      </c>
      <c r="U56" s="440"/>
      <c r="V56" s="661"/>
      <c r="W56" s="662"/>
      <c r="X56" s="663"/>
      <c r="Y56" s="664" t="e">
        <f>VLOOKUP(H56,tab!$A$34:$V$74,I56+2,)</f>
        <v>#VALUE!</v>
      </c>
      <c r="Z56" s="658">
        <f>tab!$E$77</f>
        <v>0.62</v>
      </c>
      <c r="AA56" s="665" t="e">
        <f t="shared" si="41"/>
        <v>#VALUE!</v>
      </c>
      <c r="AB56" s="665" t="e">
        <f t="shared" si="42"/>
        <v>#VALUE!</v>
      </c>
      <c r="AC56" s="665" t="e">
        <f t="shared" si="43"/>
        <v>#VALUE!</v>
      </c>
      <c r="AD56" s="666" t="e">
        <f t="shared" si="44"/>
        <v>#VALUE!</v>
      </c>
      <c r="AE56" s="666">
        <f t="shared" si="45"/>
        <v>0</v>
      </c>
      <c r="AF56" s="616">
        <f>IF(H56&gt;8,tab!$D$79,tab!$D$81)</f>
        <v>0.5</v>
      </c>
      <c r="AG56" s="620">
        <f t="shared" si="46"/>
        <v>0</v>
      </c>
      <c r="AH56" s="621">
        <f t="shared" si="47"/>
        <v>0</v>
      </c>
    </row>
    <row r="57" spans="2:34" x14ac:dyDescent="0.2">
      <c r="B57" s="22"/>
      <c r="C57" s="127"/>
      <c r="D57" s="129" t="str">
        <f t="shared" si="23"/>
        <v/>
      </c>
      <c r="E57" s="129" t="str">
        <f t="shared" si="23"/>
        <v/>
      </c>
      <c r="F57" s="128" t="str">
        <f t="shared" si="33"/>
        <v/>
      </c>
      <c r="G57" s="412"/>
      <c r="H57" s="409" t="str">
        <f t="shared" si="34"/>
        <v/>
      </c>
      <c r="I57" s="409" t="str">
        <f t="shared" si="24"/>
        <v/>
      </c>
      <c r="J57" s="410" t="str">
        <f t="shared" si="35"/>
        <v/>
      </c>
      <c r="K57" s="411"/>
      <c r="L57" s="637">
        <f t="shared" ref="L57:M57" si="57">IF(L25="",0,L25)</f>
        <v>0</v>
      </c>
      <c r="M57" s="637">
        <f t="shared" si="57"/>
        <v>0</v>
      </c>
      <c r="N57" s="659" t="str">
        <f t="shared" si="37"/>
        <v/>
      </c>
      <c r="O57" s="606"/>
      <c r="P57" s="660" t="str">
        <f t="shared" si="38"/>
        <v/>
      </c>
      <c r="Q57" s="132"/>
      <c r="R57" s="604" t="str">
        <f t="shared" si="39"/>
        <v/>
      </c>
      <c r="S57" s="604" t="str">
        <f t="shared" si="49"/>
        <v/>
      </c>
      <c r="T57" s="605" t="str">
        <f t="shared" si="40"/>
        <v/>
      </c>
      <c r="U57" s="440"/>
      <c r="V57" s="661"/>
      <c r="W57" s="662"/>
      <c r="X57" s="663"/>
      <c r="Y57" s="664" t="e">
        <f>VLOOKUP(H57,tab!$A$34:$V$74,I57+2,)</f>
        <v>#VALUE!</v>
      </c>
      <c r="Z57" s="658">
        <f>tab!$E$77</f>
        <v>0.62</v>
      </c>
      <c r="AA57" s="665" t="e">
        <f t="shared" si="41"/>
        <v>#VALUE!</v>
      </c>
      <c r="AB57" s="665" t="e">
        <f t="shared" si="42"/>
        <v>#VALUE!</v>
      </c>
      <c r="AC57" s="665" t="e">
        <f t="shared" si="43"/>
        <v>#VALUE!</v>
      </c>
      <c r="AD57" s="666" t="e">
        <f t="shared" si="44"/>
        <v>#VALUE!</v>
      </c>
      <c r="AE57" s="666">
        <f t="shared" si="45"/>
        <v>0</v>
      </c>
      <c r="AF57" s="616">
        <f>IF(H57&gt;8,tab!$D$79,tab!$D$81)</f>
        <v>0.5</v>
      </c>
      <c r="AG57" s="620">
        <f t="shared" si="46"/>
        <v>0</v>
      </c>
      <c r="AH57" s="621">
        <f t="shared" si="47"/>
        <v>0</v>
      </c>
    </row>
    <row r="58" spans="2:34" x14ac:dyDescent="0.2">
      <c r="B58" s="22"/>
      <c r="C58" s="127"/>
      <c r="D58" s="129" t="str">
        <f t="shared" si="23"/>
        <v/>
      </c>
      <c r="E58" s="129" t="str">
        <f t="shared" si="23"/>
        <v/>
      </c>
      <c r="F58" s="128" t="str">
        <f t="shared" si="33"/>
        <v/>
      </c>
      <c r="G58" s="412"/>
      <c r="H58" s="409" t="str">
        <f t="shared" si="34"/>
        <v/>
      </c>
      <c r="I58" s="409" t="str">
        <f t="shared" si="24"/>
        <v/>
      </c>
      <c r="J58" s="410" t="str">
        <f t="shared" si="35"/>
        <v/>
      </c>
      <c r="K58" s="411"/>
      <c r="L58" s="637">
        <f t="shared" ref="L58:M58" si="58">IF(L26="",0,L26)</f>
        <v>0</v>
      </c>
      <c r="M58" s="637">
        <f t="shared" si="58"/>
        <v>0</v>
      </c>
      <c r="N58" s="659" t="str">
        <f t="shared" si="37"/>
        <v/>
      </c>
      <c r="O58" s="606"/>
      <c r="P58" s="660" t="str">
        <f t="shared" si="38"/>
        <v/>
      </c>
      <c r="Q58" s="132"/>
      <c r="R58" s="604" t="str">
        <f t="shared" si="39"/>
        <v/>
      </c>
      <c r="S58" s="604" t="str">
        <f t="shared" si="49"/>
        <v/>
      </c>
      <c r="T58" s="605" t="str">
        <f t="shared" si="40"/>
        <v/>
      </c>
      <c r="U58" s="440"/>
      <c r="V58" s="661"/>
      <c r="W58" s="662"/>
      <c r="X58" s="663"/>
      <c r="Y58" s="664" t="e">
        <f>VLOOKUP(H58,tab!$A$34:$V$74,I58+2,)</f>
        <v>#VALUE!</v>
      </c>
      <c r="Z58" s="658">
        <f>tab!$E$77</f>
        <v>0.62</v>
      </c>
      <c r="AA58" s="665" t="e">
        <f t="shared" si="41"/>
        <v>#VALUE!</v>
      </c>
      <c r="AB58" s="665" t="e">
        <f t="shared" si="42"/>
        <v>#VALUE!</v>
      </c>
      <c r="AC58" s="665" t="e">
        <f t="shared" si="43"/>
        <v>#VALUE!</v>
      </c>
      <c r="AD58" s="666" t="e">
        <f t="shared" si="44"/>
        <v>#VALUE!</v>
      </c>
      <c r="AE58" s="666">
        <f t="shared" si="45"/>
        <v>0</v>
      </c>
      <c r="AF58" s="616">
        <f>IF(H58&gt;8,tab!$D$79,tab!$D$81)</f>
        <v>0.5</v>
      </c>
      <c r="AG58" s="620">
        <f t="shared" si="46"/>
        <v>0</v>
      </c>
      <c r="AH58" s="621">
        <f t="shared" si="47"/>
        <v>0</v>
      </c>
    </row>
    <row r="59" spans="2:34" x14ac:dyDescent="0.2">
      <c r="B59" s="22"/>
      <c r="C59" s="127"/>
      <c r="D59" s="129" t="str">
        <f t="shared" si="23"/>
        <v/>
      </c>
      <c r="E59" s="129" t="str">
        <f t="shared" si="23"/>
        <v/>
      </c>
      <c r="F59" s="128" t="str">
        <f t="shared" si="33"/>
        <v/>
      </c>
      <c r="G59" s="412"/>
      <c r="H59" s="409" t="str">
        <f t="shared" si="34"/>
        <v/>
      </c>
      <c r="I59" s="409" t="str">
        <f t="shared" si="24"/>
        <v/>
      </c>
      <c r="J59" s="410" t="str">
        <f t="shared" si="35"/>
        <v/>
      </c>
      <c r="K59" s="411"/>
      <c r="L59" s="637">
        <f t="shared" ref="L59:M59" si="59">IF(L27="",0,L27)</f>
        <v>0</v>
      </c>
      <c r="M59" s="637">
        <f t="shared" si="59"/>
        <v>0</v>
      </c>
      <c r="N59" s="659" t="str">
        <f t="shared" si="37"/>
        <v/>
      </c>
      <c r="O59" s="606"/>
      <c r="P59" s="660" t="str">
        <f t="shared" si="38"/>
        <v/>
      </c>
      <c r="Q59" s="132"/>
      <c r="R59" s="604" t="str">
        <f t="shared" si="39"/>
        <v/>
      </c>
      <c r="S59" s="604" t="str">
        <f t="shared" si="49"/>
        <v/>
      </c>
      <c r="T59" s="605" t="str">
        <f t="shared" si="40"/>
        <v/>
      </c>
      <c r="U59" s="440"/>
      <c r="V59" s="661"/>
      <c r="W59" s="662"/>
      <c r="X59" s="663"/>
      <c r="Y59" s="664" t="e">
        <f>VLOOKUP(H59,tab!$A$34:$V$74,I59+2,)</f>
        <v>#VALUE!</v>
      </c>
      <c r="Z59" s="658">
        <f>tab!$E$77</f>
        <v>0.62</v>
      </c>
      <c r="AA59" s="665" t="e">
        <f t="shared" si="41"/>
        <v>#VALUE!</v>
      </c>
      <c r="AB59" s="665" t="e">
        <f t="shared" si="42"/>
        <v>#VALUE!</v>
      </c>
      <c r="AC59" s="665" t="e">
        <f t="shared" si="43"/>
        <v>#VALUE!</v>
      </c>
      <c r="AD59" s="666" t="e">
        <f t="shared" si="44"/>
        <v>#VALUE!</v>
      </c>
      <c r="AE59" s="666">
        <f t="shared" si="45"/>
        <v>0</v>
      </c>
      <c r="AF59" s="616">
        <f>IF(H59&gt;8,tab!$D$79,tab!$D$81)</f>
        <v>0.5</v>
      </c>
      <c r="AG59" s="620">
        <f t="shared" si="46"/>
        <v>0</v>
      </c>
      <c r="AH59" s="621">
        <f t="shared" si="47"/>
        <v>0</v>
      </c>
    </row>
    <row r="60" spans="2:34" x14ac:dyDescent="0.2">
      <c r="B60" s="22"/>
      <c r="C60" s="127"/>
      <c r="D60" s="129" t="str">
        <f t="shared" si="23"/>
        <v/>
      </c>
      <c r="E60" s="129" t="str">
        <f t="shared" si="23"/>
        <v/>
      </c>
      <c r="F60" s="128" t="str">
        <f t="shared" si="33"/>
        <v/>
      </c>
      <c r="G60" s="412"/>
      <c r="H60" s="409" t="str">
        <f t="shared" si="34"/>
        <v/>
      </c>
      <c r="I60" s="409" t="str">
        <f t="shared" si="24"/>
        <v/>
      </c>
      <c r="J60" s="410" t="str">
        <f t="shared" si="35"/>
        <v/>
      </c>
      <c r="K60" s="411"/>
      <c r="L60" s="637">
        <f t="shared" ref="L60:M60" si="60">IF(L28="",0,L28)</f>
        <v>0</v>
      </c>
      <c r="M60" s="637">
        <f t="shared" si="60"/>
        <v>0</v>
      </c>
      <c r="N60" s="659" t="str">
        <f t="shared" si="37"/>
        <v/>
      </c>
      <c r="O60" s="606"/>
      <c r="P60" s="660" t="str">
        <f t="shared" si="38"/>
        <v/>
      </c>
      <c r="Q60" s="132"/>
      <c r="R60" s="604" t="str">
        <f t="shared" si="39"/>
        <v/>
      </c>
      <c r="S60" s="604" t="str">
        <f t="shared" si="49"/>
        <v/>
      </c>
      <c r="T60" s="605" t="str">
        <f t="shared" si="40"/>
        <v/>
      </c>
      <c r="U60" s="440"/>
      <c r="V60" s="661"/>
      <c r="W60" s="662"/>
      <c r="X60" s="663"/>
      <c r="Y60" s="664" t="e">
        <f>VLOOKUP(H60,tab!$A$34:$V$74,I60+2,)</f>
        <v>#VALUE!</v>
      </c>
      <c r="Z60" s="658">
        <f>tab!$E$77</f>
        <v>0.62</v>
      </c>
      <c r="AA60" s="665" t="e">
        <f t="shared" si="41"/>
        <v>#VALUE!</v>
      </c>
      <c r="AB60" s="665" t="e">
        <f t="shared" si="42"/>
        <v>#VALUE!</v>
      </c>
      <c r="AC60" s="665" t="e">
        <f t="shared" si="43"/>
        <v>#VALUE!</v>
      </c>
      <c r="AD60" s="666" t="e">
        <f t="shared" si="44"/>
        <v>#VALUE!</v>
      </c>
      <c r="AE60" s="666">
        <f t="shared" si="45"/>
        <v>0</v>
      </c>
      <c r="AF60" s="616">
        <f>IF(H60&gt;8,tab!$D$79,tab!$D$81)</f>
        <v>0.5</v>
      </c>
      <c r="AG60" s="620">
        <f t="shared" si="46"/>
        <v>0</v>
      </c>
      <c r="AH60" s="621">
        <f t="shared" si="47"/>
        <v>0</v>
      </c>
    </row>
    <row r="61" spans="2:34" x14ac:dyDescent="0.2">
      <c r="B61" s="22"/>
      <c r="C61" s="127"/>
      <c r="D61" s="129" t="str">
        <f t="shared" si="23"/>
        <v/>
      </c>
      <c r="E61" s="129" t="str">
        <f t="shared" si="23"/>
        <v/>
      </c>
      <c r="F61" s="128" t="str">
        <f t="shared" si="33"/>
        <v/>
      </c>
      <c r="G61" s="412"/>
      <c r="H61" s="409" t="str">
        <f t="shared" si="34"/>
        <v/>
      </c>
      <c r="I61" s="409" t="str">
        <f t="shared" si="24"/>
        <v/>
      </c>
      <c r="J61" s="410" t="str">
        <f t="shared" si="35"/>
        <v/>
      </c>
      <c r="K61" s="411"/>
      <c r="L61" s="637">
        <f t="shared" ref="L61:M61" si="61">IF(L29="",0,L29)</f>
        <v>0</v>
      </c>
      <c r="M61" s="637">
        <f t="shared" si="61"/>
        <v>0</v>
      </c>
      <c r="N61" s="659" t="str">
        <f t="shared" si="37"/>
        <v/>
      </c>
      <c r="O61" s="606"/>
      <c r="P61" s="660" t="str">
        <f t="shared" si="38"/>
        <v/>
      </c>
      <c r="Q61" s="132"/>
      <c r="R61" s="604" t="str">
        <f t="shared" si="39"/>
        <v/>
      </c>
      <c r="S61" s="604" t="str">
        <f t="shared" si="49"/>
        <v/>
      </c>
      <c r="T61" s="605" t="str">
        <f t="shared" si="40"/>
        <v/>
      </c>
      <c r="U61" s="440"/>
      <c r="V61" s="661"/>
      <c r="W61" s="662"/>
      <c r="X61" s="663"/>
      <c r="Y61" s="664" t="e">
        <f>VLOOKUP(H61,tab!$A$34:$V$74,I61+2,)</f>
        <v>#VALUE!</v>
      </c>
      <c r="Z61" s="658">
        <f>tab!$E$77</f>
        <v>0.62</v>
      </c>
      <c r="AA61" s="665" t="e">
        <f t="shared" si="41"/>
        <v>#VALUE!</v>
      </c>
      <c r="AB61" s="665" t="e">
        <f t="shared" si="42"/>
        <v>#VALUE!</v>
      </c>
      <c r="AC61" s="665" t="e">
        <f t="shared" si="43"/>
        <v>#VALUE!</v>
      </c>
      <c r="AD61" s="666" t="e">
        <f t="shared" si="44"/>
        <v>#VALUE!</v>
      </c>
      <c r="AE61" s="666">
        <f t="shared" si="45"/>
        <v>0</v>
      </c>
      <c r="AF61" s="616">
        <f>IF(H61&gt;8,tab!$D$79,tab!$D$81)</f>
        <v>0.5</v>
      </c>
      <c r="AG61" s="620">
        <f t="shared" si="46"/>
        <v>0</v>
      </c>
      <c r="AH61" s="621">
        <f t="shared" si="47"/>
        <v>0</v>
      </c>
    </row>
    <row r="62" spans="2:34" x14ac:dyDescent="0.2">
      <c r="B62" s="22"/>
      <c r="C62" s="127"/>
      <c r="D62" s="129" t="str">
        <f t="shared" si="23"/>
        <v/>
      </c>
      <c r="E62" s="129" t="str">
        <f t="shared" si="23"/>
        <v/>
      </c>
      <c r="F62" s="128" t="str">
        <f t="shared" si="33"/>
        <v/>
      </c>
      <c r="G62" s="412"/>
      <c r="H62" s="409" t="str">
        <f t="shared" si="34"/>
        <v/>
      </c>
      <c r="I62" s="409" t="str">
        <f t="shared" si="24"/>
        <v/>
      </c>
      <c r="J62" s="410" t="str">
        <f t="shared" si="35"/>
        <v/>
      </c>
      <c r="K62" s="411"/>
      <c r="L62" s="637">
        <f t="shared" ref="L62:M62" si="62">IF(L30="",0,L30)</f>
        <v>0</v>
      </c>
      <c r="M62" s="637">
        <f t="shared" si="62"/>
        <v>0</v>
      </c>
      <c r="N62" s="659" t="str">
        <f t="shared" si="37"/>
        <v/>
      </c>
      <c r="O62" s="606"/>
      <c r="P62" s="660" t="str">
        <f t="shared" si="38"/>
        <v/>
      </c>
      <c r="Q62" s="132"/>
      <c r="R62" s="604" t="str">
        <f t="shared" si="39"/>
        <v/>
      </c>
      <c r="S62" s="604" t="str">
        <f t="shared" si="49"/>
        <v/>
      </c>
      <c r="T62" s="605" t="str">
        <f t="shared" si="40"/>
        <v/>
      </c>
      <c r="U62" s="440"/>
      <c r="V62" s="661"/>
      <c r="W62" s="662"/>
      <c r="X62" s="663"/>
      <c r="Y62" s="664" t="e">
        <f>VLOOKUP(H62,tab!$A$34:$V$74,I62+2,)</f>
        <v>#VALUE!</v>
      </c>
      <c r="Z62" s="658">
        <f>tab!$E$77</f>
        <v>0.62</v>
      </c>
      <c r="AA62" s="665" t="e">
        <f t="shared" si="41"/>
        <v>#VALUE!</v>
      </c>
      <c r="AB62" s="665" t="e">
        <f t="shared" si="42"/>
        <v>#VALUE!</v>
      </c>
      <c r="AC62" s="665" t="e">
        <f t="shared" si="43"/>
        <v>#VALUE!</v>
      </c>
      <c r="AD62" s="666" t="e">
        <f t="shared" si="44"/>
        <v>#VALUE!</v>
      </c>
      <c r="AE62" s="666">
        <f t="shared" si="45"/>
        <v>0</v>
      </c>
      <c r="AF62" s="616">
        <f>IF(H62&gt;8,tab!$D$79,tab!$D$81)</f>
        <v>0.5</v>
      </c>
      <c r="AG62" s="620">
        <f t="shared" si="46"/>
        <v>0</v>
      </c>
      <c r="AH62" s="621">
        <f t="shared" si="47"/>
        <v>0</v>
      </c>
    </row>
    <row r="63" spans="2:34" x14ac:dyDescent="0.2">
      <c r="B63" s="22"/>
      <c r="C63" s="127"/>
      <c r="D63" s="129" t="str">
        <f t="shared" si="23"/>
        <v/>
      </c>
      <c r="E63" s="129" t="str">
        <f t="shared" si="23"/>
        <v/>
      </c>
      <c r="F63" s="128" t="str">
        <f t="shared" si="33"/>
        <v/>
      </c>
      <c r="G63" s="412"/>
      <c r="H63" s="409" t="str">
        <f t="shared" si="34"/>
        <v/>
      </c>
      <c r="I63" s="409" t="str">
        <f t="shared" si="24"/>
        <v/>
      </c>
      <c r="J63" s="410" t="str">
        <f t="shared" si="35"/>
        <v/>
      </c>
      <c r="K63" s="411"/>
      <c r="L63" s="637">
        <f t="shared" ref="L63:M63" si="63">IF(L31="",0,L31)</f>
        <v>0</v>
      </c>
      <c r="M63" s="637">
        <f t="shared" si="63"/>
        <v>0</v>
      </c>
      <c r="N63" s="659" t="str">
        <f t="shared" si="37"/>
        <v/>
      </c>
      <c r="O63" s="606"/>
      <c r="P63" s="660" t="str">
        <f t="shared" si="38"/>
        <v/>
      </c>
      <c r="Q63" s="132"/>
      <c r="R63" s="604" t="str">
        <f t="shared" si="39"/>
        <v/>
      </c>
      <c r="S63" s="604" t="str">
        <f t="shared" si="49"/>
        <v/>
      </c>
      <c r="T63" s="605" t="str">
        <f t="shared" si="40"/>
        <v/>
      </c>
      <c r="U63" s="440"/>
      <c r="V63" s="661"/>
      <c r="W63" s="662"/>
      <c r="X63" s="663"/>
      <c r="Y63" s="664" t="e">
        <f>VLOOKUP(H63,tab!$A$34:$V$74,I63+2,)</f>
        <v>#VALUE!</v>
      </c>
      <c r="Z63" s="658">
        <f>tab!$E$77</f>
        <v>0.62</v>
      </c>
      <c r="AA63" s="665" t="e">
        <f t="shared" si="41"/>
        <v>#VALUE!</v>
      </c>
      <c r="AB63" s="665" t="e">
        <f t="shared" si="42"/>
        <v>#VALUE!</v>
      </c>
      <c r="AC63" s="665" t="e">
        <f t="shared" si="43"/>
        <v>#VALUE!</v>
      </c>
      <c r="AD63" s="666" t="e">
        <f t="shared" si="44"/>
        <v>#VALUE!</v>
      </c>
      <c r="AE63" s="666">
        <f t="shared" si="45"/>
        <v>0</v>
      </c>
      <c r="AF63" s="616">
        <f>IF(H63&gt;8,tab!$D$79,tab!$D$81)</f>
        <v>0.5</v>
      </c>
      <c r="AG63" s="620">
        <f t="shared" si="46"/>
        <v>0</v>
      </c>
      <c r="AH63" s="621">
        <f t="shared" si="47"/>
        <v>0</v>
      </c>
    </row>
    <row r="64" spans="2:34" x14ac:dyDescent="0.2">
      <c r="B64" s="22"/>
      <c r="C64" s="127"/>
      <c r="D64" s="129" t="str">
        <f t="shared" si="23"/>
        <v/>
      </c>
      <c r="E64" s="129" t="str">
        <f t="shared" si="23"/>
        <v/>
      </c>
      <c r="F64" s="128" t="str">
        <f t="shared" si="33"/>
        <v/>
      </c>
      <c r="G64" s="412"/>
      <c r="H64" s="409" t="str">
        <f t="shared" si="34"/>
        <v/>
      </c>
      <c r="I64" s="409" t="str">
        <f t="shared" si="24"/>
        <v/>
      </c>
      <c r="J64" s="410" t="str">
        <f t="shared" si="35"/>
        <v/>
      </c>
      <c r="K64" s="411"/>
      <c r="L64" s="637">
        <f t="shared" ref="L64:M64" si="64">IF(L32="",0,L32)</f>
        <v>0</v>
      </c>
      <c r="M64" s="637">
        <f t="shared" si="64"/>
        <v>0</v>
      </c>
      <c r="N64" s="659" t="str">
        <f t="shared" si="37"/>
        <v/>
      </c>
      <c r="O64" s="606"/>
      <c r="P64" s="660" t="str">
        <f t="shared" si="38"/>
        <v/>
      </c>
      <c r="Q64" s="132"/>
      <c r="R64" s="604" t="str">
        <f t="shared" si="39"/>
        <v/>
      </c>
      <c r="S64" s="604" t="str">
        <f t="shared" si="49"/>
        <v/>
      </c>
      <c r="T64" s="605" t="str">
        <f t="shared" si="40"/>
        <v/>
      </c>
      <c r="U64" s="440"/>
      <c r="V64" s="661"/>
      <c r="W64" s="662"/>
      <c r="X64" s="663"/>
      <c r="Y64" s="664" t="e">
        <f>VLOOKUP(H64,tab!$A$34:$V$74,I64+2,)</f>
        <v>#VALUE!</v>
      </c>
      <c r="Z64" s="658">
        <f>tab!$E$77</f>
        <v>0.62</v>
      </c>
      <c r="AA64" s="665" t="e">
        <f t="shared" si="41"/>
        <v>#VALUE!</v>
      </c>
      <c r="AB64" s="665" t="e">
        <f t="shared" si="42"/>
        <v>#VALUE!</v>
      </c>
      <c r="AC64" s="665" t="e">
        <f t="shared" si="43"/>
        <v>#VALUE!</v>
      </c>
      <c r="AD64" s="666" t="e">
        <f t="shared" si="44"/>
        <v>#VALUE!</v>
      </c>
      <c r="AE64" s="666">
        <f t="shared" si="45"/>
        <v>0</v>
      </c>
      <c r="AF64" s="616">
        <f>IF(H64&gt;8,tab!$D$79,tab!$D$81)</f>
        <v>0.5</v>
      </c>
      <c r="AG64" s="620">
        <f t="shared" si="46"/>
        <v>0</v>
      </c>
      <c r="AH64" s="621">
        <f t="shared" si="47"/>
        <v>0</v>
      </c>
    </row>
    <row r="65" spans="2:38" x14ac:dyDescent="0.2">
      <c r="B65" s="22"/>
      <c r="C65" s="127"/>
      <c r="D65" s="129" t="str">
        <f t="shared" ref="D65:E66" si="65">IF(D33="","",D33)</f>
        <v/>
      </c>
      <c r="E65" s="129" t="str">
        <f t="shared" si="65"/>
        <v/>
      </c>
      <c r="F65" s="128" t="str">
        <f t="shared" si="33"/>
        <v/>
      </c>
      <c r="G65" s="412"/>
      <c r="H65" s="409" t="str">
        <f t="shared" si="34"/>
        <v/>
      </c>
      <c r="I65" s="409" t="str">
        <f t="shared" si="24"/>
        <v/>
      </c>
      <c r="J65" s="410" t="str">
        <f t="shared" si="35"/>
        <v/>
      </c>
      <c r="K65" s="411"/>
      <c r="L65" s="637">
        <f t="shared" ref="L65:M65" si="66">IF(L33="",0,L33)</f>
        <v>0</v>
      </c>
      <c r="M65" s="637">
        <f t="shared" si="66"/>
        <v>0</v>
      </c>
      <c r="N65" s="659" t="str">
        <f t="shared" si="37"/>
        <v/>
      </c>
      <c r="O65" s="606"/>
      <c r="P65" s="660" t="str">
        <f t="shared" si="38"/>
        <v/>
      </c>
      <c r="Q65" s="132"/>
      <c r="R65" s="604" t="str">
        <f t="shared" si="39"/>
        <v/>
      </c>
      <c r="S65" s="604" t="str">
        <f t="shared" si="49"/>
        <v/>
      </c>
      <c r="T65" s="605" t="str">
        <f t="shared" si="40"/>
        <v/>
      </c>
      <c r="U65" s="440"/>
      <c r="V65" s="661"/>
      <c r="W65" s="662"/>
      <c r="X65" s="663"/>
      <c r="Y65" s="664" t="e">
        <f>VLOOKUP(H65,tab!$A$34:$V$74,I65+2,)</f>
        <v>#VALUE!</v>
      </c>
      <c r="Z65" s="658">
        <f>tab!$E$77</f>
        <v>0.62</v>
      </c>
      <c r="AA65" s="665" t="e">
        <f t="shared" si="41"/>
        <v>#VALUE!</v>
      </c>
      <c r="AB65" s="665" t="e">
        <f t="shared" si="42"/>
        <v>#VALUE!</v>
      </c>
      <c r="AC65" s="665" t="e">
        <f t="shared" si="43"/>
        <v>#VALUE!</v>
      </c>
      <c r="AD65" s="666" t="e">
        <f t="shared" si="44"/>
        <v>#VALUE!</v>
      </c>
      <c r="AE65" s="666">
        <f t="shared" si="45"/>
        <v>0</v>
      </c>
      <c r="AF65" s="616">
        <f>IF(H65&gt;8,tab!$D$79,tab!$D$81)</f>
        <v>0.5</v>
      </c>
      <c r="AG65" s="620">
        <f t="shared" si="46"/>
        <v>0</v>
      </c>
      <c r="AH65" s="621">
        <f t="shared" si="47"/>
        <v>0</v>
      </c>
    </row>
    <row r="66" spans="2:38" x14ac:dyDescent="0.2">
      <c r="B66" s="22"/>
      <c r="C66" s="127"/>
      <c r="D66" s="129" t="str">
        <f t="shared" si="65"/>
        <v/>
      </c>
      <c r="E66" s="129" t="str">
        <f t="shared" si="65"/>
        <v/>
      </c>
      <c r="F66" s="128" t="str">
        <f t="shared" si="33"/>
        <v/>
      </c>
      <c r="G66" s="412"/>
      <c r="H66" s="409" t="str">
        <f t="shared" si="34"/>
        <v/>
      </c>
      <c r="I66" s="409" t="str">
        <f t="shared" si="24"/>
        <v/>
      </c>
      <c r="J66" s="410" t="str">
        <f t="shared" si="35"/>
        <v/>
      </c>
      <c r="K66" s="411"/>
      <c r="L66" s="637">
        <f t="shared" ref="L66:M66" si="67">IF(L34="",0,L34)</f>
        <v>0</v>
      </c>
      <c r="M66" s="637">
        <f t="shared" si="67"/>
        <v>0</v>
      </c>
      <c r="N66" s="659" t="str">
        <f t="shared" si="37"/>
        <v/>
      </c>
      <c r="O66" s="606"/>
      <c r="P66" s="660" t="str">
        <f t="shared" si="38"/>
        <v/>
      </c>
      <c r="Q66" s="132"/>
      <c r="R66" s="604" t="str">
        <f t="shared" si="39"/>
        <v/>
      </c>
      <c r="S66" s="604" t="str">
        <f t="shared" si="49"/>
        <v/>
      </c>
      <c r="T66" s="605" t="str">
        <f t="shared" si="40"/>
        <v/>
      </c>
      <c r="U66" s="440"/>
      <c r="V66" s="661"/>
      <c r="W66" s="662"/>
      <c r="X66" s="663"/>
      <c r="Y66" s="664" t="e">
        <f>VLOOKUP(H66,tab!$A$34:$V$74,I66+2,)</f>
        <v>#VALUE!</v>
      </c>
      <c r="Z66" s="658">
        <f>tab!$E$77</f>
        <v>0.62</v>
      </c>
      <c r="AA66" s="665" t="e">
        <f t="shared" si="41"/>
        <v>#VALUE!</v>
      </c>
      <c r="AB66" s="665" t="e">
        <f t="shared" si="42"/>
        <v>#VALUE!</v>
      </c>
      <c r="AC66" s="665" t="e">
        <f t="shared" si="43"/>
        <v>#VALUE!</v>
      </c>
      <c r="AD66" s="666" t="e">
        <f t="shared" si="44"/>
        <v>#VALUE!</v>
      </c>
      <c r="AE66" s="666">
        <f t="shared" si="45"/>
        <v>0</v>
      </c>
      <c r="AF66" s="616">
        <f>IF(H66&gt;8,tab!$D$79,tab!$D$81)</f>
        <v>0.5</v>
      </c>
      <c r="AG66" s="620">
        <f t="shared" si="46"/>
        <v>0</v>
      </c>
      <c r="AH66" s="621">
        <f t="shared" si="47"/>
        <v>0</v>
      </c>
    </row>
    <row r="67" spans="2:38" x14ac:dyDescent="0.2">
      <c r="B67" s="22"/>
      <c r="C67" s="127"/>
      <c r="D67" s="341"/>
      <c r="E67" s="341"/>
      <c r="F67" s="413"/>
      <c r="G67" s="413"/>
      <c r="H67" s="413"/>
      <c r="I67" s="414"/>
      <c r="J67" s="548">
        <f>SUM(J47:J66)</f>
        <v>1</v>
      </c>
      <c r="K67" s="411"/>
      <c r="L67" s="607">
        <f t="shared" ref="L67:P67" si="68">SUM(L47:L66)</f>
        <v>0</v>
      </c>
      <c r="M67" s="607">
        <f t="shared" si="68"/>
        <v>0</v>
      </c>
      <c r="N67" s="607">
        <f>SUM(N47:N66)</f>
        <v>40</v>
      </c>
      <c r="O67" s="607">
        <f t="shared" si="68"/>
        <v>0</v>
      </c>
      <c r="P67" s="607">
        <f t="shared" si="68"/>
        <v>40</v>
      </c>
      <c r="Q67" s="411"/>
      <c r="R67" s="549">
        <f t="shared" ref="R67:T67" si="69">SUM(R47:R66)</f>
        <v>78560.086654611223</v>
      </c>
      <c r="S67" s="549">
        <f t="shared" si="69"/>
        <v>1940.9533453887886</v>
      </c>
      <c r="T67" s="549">
        <f t="shared" si="69"/>
        <v>80501.040000000008</v>
      </c>
      <c r="U67" s="415"/>
      <c r="V67" s="26"/>
      <c r="Y67" s="669"/>
      <c r="Z67" s="671"/>
      <c r="AA67" s="669"/>
      <c r="AB67" s="669"/>
      <c r="AC67" s="629"/>
      <c r="AG67" s="625"/>
      <c r="AH67" s="630"/>
    </row>
    <row r="68" spans="2:38" x14ac:dyDescent="0.2">
      <c r="B68" s="22"/>
      <c r="C68" s="292"/>
      <c r="D68" s="343"/>
      <c r="E68" s="343"/>
      <c r="F68" s="416"/>
      <c r="G68" s="416"/>
      <c r="H68" s="416"/>
      <c r="I68" s="417"/>
      <c r="J68" s="418"/>
      <c r="K68" s="417"/>
      <c r="L68" s="417"/>
      <c r="M68" s="417"/>
      <c r="N68" s="417"/>
      <c r="O68" s="419"/>
      <c r="P68" s="419"/>
      <c r="Q68" s="417"/>
      <c r="R68" s="419"/>
      <c r="S68" s="419"/>
      <c r="T68" s="419"/>
      <c r="U68" s="420"/>
      <c r="V68" s="26"/>
      <c r="Y68" s="670"/>
      <c r="Z68" s="671"/>
      <c r="AA68" s="670"/>
      <c r="AB68" s="670"/>
      <c r="AC68" s="631"/>
      <c r="AG68" s="632"/>
      <c r="AH68" s="633"/>
    </row>
    <row r="69" spans="2:38" ht="12.75" customHeight="1" x14ac:dyDescent="0.2">
      <c r="B69" s="32"/>
      <c r="C69" s="33"/>
      <c r="D69" s="34"/>
      <c r="E69" s="34"/>
      <c r="F69" s="188"/>
      <c r="G69" s="188"/>
      <c r="H69" s="188"/>
      <c r="I69" s="320"/>
      <c r="J69" s="321"/>
      <c r="K69" s="33"/>
      <c r="L69" s="189"/>
      <c r="M69" s="189"/>
      <c r="N69" s="189"/>
      <c r="O69" s="322"/>
      <c r="P69" s="322"/>
      <c r="Q69" s="33"/>
      <c r="R69" s="322"/>
      <c r="S69" s="322"/>
      <c r="T69" s="426"/>
      <c r="U69" s="33"/>
      <c r="V69" s="35"/>
      <c r="Y69" s="664"/>
      <c r="AA69" s="664"/>
      <c r="AB69" s="664"/>
      <c r="AC69" s="619"/>
      <c r="AG69" s="620"/>
      <c r="AH69" s="621"/>
    </row>
    <row r="70" spans="2:38" ht="12.75" customHeight="1" x14ac:dyDescent="0.2">
      <c r="H70" s="44"/>
      <c r="J70" s="169"/>
      <c r="L70" s="162"/>
      <c r="M70" s="162"/>
      <c r="N70" s="162"/>
      <c r="O70" s="168"/>
      <c r="P70" s="168"/>
      <c r="R70" s="168"/>
      <c r="S70" s="168"/>
      <c r="T70" s="427"/>
      <c r="Y70" s="664"/>
      <c r="AA70" s="664"/>
      <c r="AB70" s="664"/>
      <c r="AC70" s="619"/>
      <c r="AG70" s="620"/>
      <c r="AH70" s="621"/>
    </row>
    <row r="71" spans="2:38" ht="12.75" customHeight="1" x14ac:dyDescent="0.2">
      <c r="H71" s="44"/>
      <c r="J71" s="169"/>
      <c r="L71" s="162"/>
      <c r="M71" s="162"/>
      <c r="N71" s="162"/>
      <c r="O71" s="168"/>
      <c r="P71" s="168"/>
      <c r="R71" s="168"/>
      <c r="S71" s="168"/>
      <c r="T71" s="427"/>
      <c r="Y71" s="664"/>
      <c r="AA71" s="664"/>
      <c r="AB71" s="664"/>
      <c r="AC71" s="619"/>
      <c r="AG71" s="620"/>
      <c r="AH71" s="621"/>
    </row>
    <row r="72" spans="2:38" ht="12.75" customHeight="1" x14ac:dyDescent="0.2">
      <c r="C72" s="37" t="s">
        <v>8</v>
      </c>
      <c r="E72" s="164" t="str">
        <f>+tab!F3</f>
        <v>2017/18</v>
      </c>
      <c r="H72" s="44"/>
      <c r="J72" s="169"/>
      <c r="L72" s="162"/>
      <c r="M72" s="162"/>
      <c r="N72" s="162"/>
      <c r="O72" s="168"/>
      <c r="P72" s="168"/>
      <c r="R72" s="168"/>
      <c r="S72" s="168"/>
      <c r="T72" s="427"/>
      <c r="V72" s="646"/>
      <c r="Y72" s="664"/>
      <c r="AA72" s="664"/>
      <c r="AB72" s="664"/>
      <c r="AC72" s="619"/>
      <c r="AG72" s="620"/>
      <c r="AH72" s="621"/>
    </row>
    <row r="73" spans="2:38" ht="12.75" customHeight="1" x14ac:dyDescent="0.2">
      <c r="C73" s="37" t="s">
        <v>191</v>
      </c>
      <c r="E73" s="164">
        <f>+tab!G4</f>
        <v>42278</v>
      </c>
      <c r="H73" s="44"/>
      <c r="J73" s="169"/>
      <c r="L73" s="162"/>
      <c r="M73" s="162"/>
      <c r="N73" s="162"/>
      <c r="O73" s="168"/>
      <c r="P73" s="168"/>
      <c r="R73" s="168"/>
      <c r="S73" s="168"/>
      <c r="T73" s="427"/>
      <c r="V73" s="646"/>
      <c r="Y73" s="664"/>
      <c r="AA73" s="664"/>
      <c r="AB73" s="664"/>
      <c r="AC73" s="619"/>
      <c r="AG73" s="620"/>
      <c r="AH73" s="621"/>
    </row>
    <row r="74" spans="2:38" ht="12.75" customHeight="1" x14ac:dyDescent="0.2">
      <c r="H74" s="44"/>
      <c r="J74" s="169"/>
      <c r="L74" s="162"/>
      <c r="M74" s="162"/>
      <c r="N74" s="162"/>
      <c r="O74" s="168"/>
      <c r="P74" s="168"/>
      <c r="R74" s="168"/>
      <c r="S74" s="168"/>
      <c r="T74" s="427"/>
      <c r="V74" s="646"/>
      <c r="Y74" s="664"/>
      <c r="AA74" s="664"/>
      <c r="AB74" s="664"/>
      <c r="AC74" s="619"/>
      <c r="AG74" s="620"/>
      <c r="AH74" s="621"/>
    </row>
    <row r="75" spans="2:38" ht="12.75" customHeight="1" x14ac:dyDescent="0.2">
      <c r="C75" s="122"/>
      <c r="D75" s="397"/>
      <c r="E75" s="398"/>
      <c r="F75" s="124"/>
      <c r="G75" s="399"/>
      <c r="H75" s="400"/>
      <c r="I75" s="400"/>
      <c r="J75" s="401"/>
      <c r="K75" s="280"/>
      <c r="L75" s="400"/>
      <c r="M75" s="400"/>
      <c r="N75" s="400"/>
      <c r="O75" s="280"/>
      <c r="P75" s="280"/>
      <c r="Q75" s="280"/>
      <c r="R75" s="280"/>
      <c r="S75" s="280"/>
      <c r="T75" s="672"/>
      <c r="U75" s="279"/>
      <c r="V75" s="646"/>
    </row>
    <row r="76" spans="2:38" ht="12.75" customHeight="1" x14ac:dyDescent="0.2">
      <c r="C76" s="402"/>
      <c r="D76" s="599" t="s">
        <v>192</v>
      </c>
      <c r="E76" s="600"/>
      <c r="F76" s="600"/>
      <c r="G76" s="600"/>
      <c r="H76" s="601"/>
      <c r="I76" s="601"/>
      <c r="J76" s="601"/>
      <c r="K76" s="534"/>
      <c r="L76" s="599" t="s">
        <v>300</v>
      </c>
      <c r="M76" s="602"/>
      <c r="N76" s="599"/>
      <c r="O76" s="599"/>
      <c r="P76" s="640"/>
      <c r="Q76" s="534"/>
      <c r="R76" s="599" t="s">
        <v>301</v>
      </c>
      <c r="S76" s="601"/>
      <c r="T76" s="673"/>
      <c r="U76" s="642"/>
      <c r="V76" s="645"/>
      <c r="W76" s="644"/>
      <c r="X76" s="645"/>
      <c r="Y76" s="646"/>
      <c r="Z76" s="647"/>
      <c r="AA76" s="646"/>
      <c r="AB76" s="646"/>
      <c r="AC76" s="646"/>
      <c r="AD76" s="648"/>
      <c r="AE76" s="648"/>
      <c r="AF76" s="617"/>
      <c r="AG76" s="625"/>
      <c r="AH76" s="626"/>
      <c r="AI76" s="617"/>
      <c r="AJ76" s="162"/>
      <c r="AK76" s="162"/>
      <c r="AL76" s="162"/>
    </row>
    <row r="77" spans="2:38" ht="12.75" customHeight="1" x14ac:dyDescent="0.2">
      <c r="C77" s="402"/>
      <c r="D77" s="536" t="s">
        <v>284</v>
      </c>
      <c r="E77" s="536" t="s">
        <v>41</v>
      </c>
      <c r="F77" s="537" t="s">
        <v>193</v>
      </c>
      <c r="G77" s="538" t="s">
        <v>212</v>
      </c>
      <c r="H77" s="537" t="s">
        <v>68</v>
      </c>
      <c r="I77" s="537" t="s">
        <v>194</v>
      </c>
      <c r="J77" s="539" t="s">
        <v>196</v>
      </c>
      <c r="K77" s="541"/>
      <c r="L77" s="540" t="s">
        <v>287</v>
      </c>
      <c r="M77" s="540" t="s">
        <v>288</v>
      </c>
      <c r="N77" s="540" t="s">
        <v>286</v>
      </c>
      <c r="O77" s="540" t="s">
        <v>287</v>
      </c>
      <c r="P77" s="649" t="s">
        <v>302</v>
      </c>
      <c r="Q77" s="541"/>
      <c r="R77" s="603" t="s">
        <v>197</v>
      </c>
      <c r="S77" s="544" t="s">
        <v>303</v>
      </c>
      <c r="T77" s="674" t="s">
        <v>197</v>
      </c>
      <c r="U77" s="651"/>
      <c r="V77" s="654"/>
      <c r="W77" s="653"/>
      <c r="X77" s="654"/>
      <c r="Y77" s="634" t="s">
        <v>195</v>
      </c>
      <c r="Z77" s="655" t="s">
        <v>285</v>
      </c>
      <c r="AA77" s="654" t="s">
        <v>304</v>
      </c>
      <c r="AB77" s="654" t="s">
        <v>304</v>
      </c>
      <c r="AC77" s="654" t="s">
        <v>305</v>
      </c>
      <c r="AD77" s="635" t="s">
        <v>295</v>
      </c>
      <c r="AE77" s="635" t="s">
        <v>296</v>
      </c>
      <c r="AF77" s="618"/>
      <c r="AG77" s="627"/>
      <c r="AH77" s="626"/>
      <c r="AI77" s="618"/>
      <c r="AJ77" s="170"/>
      <c r="AK77" s="170"/>
      <c r="AL77" s="170"/>
    </row>
    <row r="78" spans="2:38" ht="12.75" customHeight="1" x14ac:dyDescent="0.2">
      <c r="C78" s="404"/>
      <c r="D78" s="600"/>
      <c r="E78" s="536"/>
      <c r="F78" s="537" t="s">
        <v>200</v>
      </c>
      <c r="G78" s="538" t="s">
        <v>266</v>
      </c>
      <c r="H78" s="537"/>
      <c r="I78" s="537"/>
      <c r="J78" s="539"/>
      <c r="K78" s="541"/>
      <c r="L78" s="540" t="s">
        <v>290</v>
      </c>
      <c r="M78" s="540" t="s">
        <v>291</v>
      </c>
      <c r="N78" s="540" t="s">
        <v>289</v>
      </c>
      <c r="O78" s="540" t="s">
        <v>294</v>
      </c>
      <c r="P78" s="649" t="s">
        <v>40</v>
      </c>
      <c r="Q78" s="541"/>
      <c r="R78" s="543" t="s">
        <v>306</v>
      </c>
      <c r="S78" s="544" t="s">
        <v>292</v>
      </c>
      <c r="T78" s="674" t="s">
        <v>40</v>
      </c>
      <c r="U78" s="656"/>
      <c r="V78" s="646"/>
      <c r="W78" s="474"/>
      <c r="X78" s="646"/>
      <c r="Y78" s="634" t="s">
        <v>201</v>
      </c>
      <c r="Z78" s="657">
        <f>tab!$E$77</f>
        <v>0.62</v>
      </c>
      <c r="AA78" s="654" t="s">
        <v>307</v>
      </c>
      <c r="AB78" s="654" t="s">
        <v>308</v>
      </c>
      <c r="AC78" s="654" t="s">
        <v>309</v>
      </c>
      <c r="AD78" s="635" t="s">
        <v>297</v>
      </c>
      <c r="AE78" s="635" t="s">
        <v>297</v>
      </c>
      <c r="AG78" s="627"/>
      <c r="AH78" s="621"/>
    </row>
    <row r="79" spans="2:38" ht="12.75" customHeight="1" x14ac:dyDescent="0.2">
      <c r="C79" s="127"/>
      <c r="D79" s="600"/>
      <c r="E79" s="600"/>
      <c r="F79" s="545"/>
      <c r="G79" s="545"/>
      <c r="H79" s="537"/>
      <c r="I79" s="537"/>
      <c r="J79" s="539"/>
      <c r="K79" s="542"/>
      <c r="L79" s="540"/>
      <c r="M79" s="540"/>
      <c r="N79" s="540"/>
      <c r="O79" s="546"/>
      <c r="P79" s="546"/>
      <c r="Q79" s="542"/>
      <c r="R79" s="546"/>
      <c r="S79" s="546"/>
      <c r="T79" s="675"/>
      <c r="U79" s="679"/>
      <c r="V79" s="646"/>
      <c r="Y79" s="634"/>
      <c r="AA79" s="634"/>
      <c r="AB79" s="634"/>
      <c r="AC79" s="628"/>
      <c r="AG79" s="627"/>
      <c r="AH79" s="621"/>
    </row>
    <row r="80" spans="2:38" ht="12.75" customHeight="1" x14ac:dyDescent="0.2">
      <c r="C80" s="127"/>
      <c r="D80" s="129" t="str">
        <f t="shared" ref="D80:D99" si="70">IF(D47="","",D47)</f>
        <v/>
      </c>
      <c r="E80" s="129" t="str">
        <f>IF(E47="","",E47)</f>
        <v>nn</v>
      </c>
      <c r="F80" s="128" t="str">
        <f>IF(F47="","",F47+1)</f>
        <v/>
      </c>
      <c r="G80" s="408"/>
      <c r="H80" s="409" t="str">
        <f>IF(H47="","",H47)</f>
        <v>DB</v>
      </c>
      <c r="I80" s="409">
        <f t="shared" ref="I80:I99" si="71">IF(J80="","",IF(I47+1&gt;LOOKUP(H80,schaal,regels),I47,I47+1))</f>
        <v>13</v>
      </c>
      <c r="J80" s="410">
        <f t="shared" ref="J80:J95" si="72">IF(J47="","",J47)</f>
        <v>1</v>
      </c>
      <c r="K80" s="411"/>
      <c r="L80" s="637">
        <f>IF(L48="",0,L48)</f>
        <v>0</v>
      </c>
      <c r="M80" s="637">
        <f>IF(M48="",0,M48)</f>
        <v>0</v>
      </c>
      <c r="N80" s="659">
        <f t="shared" ref="N80:N99" si="73">IF(J80="","",IF((J80*40)&gt;40,40,((J80*40))))</f>
        <v>40</v>
      </c>
      <c r="O80" s="606"/>
      <c r="P80" s="660">
        <f t="shared" ref="P80:P99" si="74">IF(J80="","",(SUM(L80:O80)))</f>
        <v>40</v>
      </c>
      <c r="Q80" s="132"/>
      <c r="R80" s="604">
        <f>IF(J80="","",(((1659*J80)-P80)*AB80))</f>
        <v>80552.07146473779</v>
      </c>
      <c r="S80" s="604">
        <f t="shared" ref="S80:S99" si="75">IF(J80="","",(P80*AC80)+(AA80*AD80)+((AE80*AA80*(1-AF80))))</f>
        <v>1990.1685352622062</v>
      </c>
      <c r="T80" s="676">
        <f t="shared" ref="T80:T99" si="76">IF(J80="","",(R80+S80))</f>
        <v>82542.239999999991</v>
      </c>
      <c r="U80" s="440"/>
      <c r="V80" s="663"/>
      <c r="W80" s="662"/>
      <c r="X80" s="663"/>
      <c r="Y80" s="664">
        <f>VLOOKUP(H80,tab!$A$34:$V$74,I80+2,)</f>
        <v>4246</v>
      </c>
      <c r="Z80" s="658">
        <f>tab!$E$77</f>
        <v>0.62</v>
      </c>
      <c r="AA80" s="665">
        <f t="shared" ref="AA80:AA99" si="77">(Y80*12/1659)</f>
        <v>30.712477396021701</v>
      </c>
      <c r="AB80" s="665">
        <f t="shared" ref="AB80:AB99" si="78">(Y80*12*(1+Z80))/1659</f>
        <v>49.754213381555154</v>
      </c>
      <c r="AC80" s="665">
        <f t="shared" ref="AC80:AC99" si="79">AB80-AA80</f>
        <v>19.041735985533453</v>
      </c>
      <c r="AD80" s="666">
        <f t="shared" ref="AD80:AD99" si="80">(N80+O80)</f>
        <v>40</v>
      </c>
      <c r="AE80" s="666">
        <f t="shared" ref="AE80:AE99" si="81">(L80+M80)</f>
        <v>0</v>
      </c>
      <c r="AF80" s="616">
        <f>IF(H80&gt;8,tab!$D$79,tab!$D$81)</f>
        <v>0.5</v>
      </c>
      <c r="AG80" s="620">
        <f t="shared" ref="AG80:AG99" si="82">IF(F80&lt;25,0,IF(F80=25,25,IF(F80&lt;40,0,IF(F80=40,40,IF(F80&gt;=40,0)))))</f>
        <v>0</v>
      </c>
      <c r="AH80" s="621">
        <f t="shared" ref="AH80:AH99" si="83">IF(AG80=25,(Y80*1.08*(J80)/2),IF(AG80=40,(Y80*1.08*(J80)),IF(AG80=0,0)))</f>
        <v>0</v>
      </c>
    </row>
    <row r="81" spans="3:34" ht="12.75" customHeight="1" x14ac:dyDescent="0.2">
      <c r="C81" s="127"/>
      <c r="D81" s="129" t="str">
        <f t="shared" si="70"/>
        <v/>
      </c>
      <c r="E81" s="129" t="str">
        <f t="shared" ref="E81:E99" si="84">IF(E48="","",E48)</f>
        <v/>
      </c>
      <c r="F81" s="128" t="str">
        <f t="shared" ref="F81:F99" si="85">IF(F48="","",F48+1)</f>
        <v/>
      </c>
      <c r="G81" s="412"/>
      <c r="H81" s="409" t="str">
        <f t="shared" ref="H81:H99" si="86">IF(H48="","",H48)</f>
        <v/>
      </c>
      <c r="I81" s="409" t="str">
        <f t="shared" si="71"/>
        <v/>
      </c>
      <c r="J81" s="410" t="str">
        <f t="shared" si="72"/>
        <v/>
      </c>
      <c r="K81" s="411"/>
      <c r="L81" s="637">
        <f t="shared" ref="L81:M81" si="87">IF(L49="",0,L49)</f>
        <v>0</v>
      </c>
      <c r="M81" s="637">
        <f t="shared" si="87"/>
        <v>0</v>
      </c>
      <c r="N81" s="659" t="str">
        <f t="shared" si="73"/>
        <v/>
      </c>
      <c r="O81" s="606"/>
      <c r="P81" s="660" t="str">
        <f t="shared" si="74"/>
        <v/>
      </c>
      <c r="Q81" s="132"/>
      <c r="R81" s="604" t="str">
        <f t="shared" ref="R81:R99" si="88">IF(J81="","",(((1659*J81)-P81)*AB81))</f>
        <v/>
      </c>
      <c r="S81" s="604" t="str">
        <f t="shared" si="75"/>
        <v/>
      </c>
      <c r="T81" s="676" t="str">
        <f t="shared" si="76"/>
        <v/>
      </c>
      <c r="U81" s="440"/>
      <c r="V81" s="663"/>
      <c r="W81" s="662"/>
      <c r="X81" s="663"/>
      <c r="Y81" s="664" t="e">
        <f>VLOOKUP(H81,tab!$A$34:$V$74,I81+2,)</f>
        <v>#VALUE!</v>
      </c>
      <c r="Z81" s="658">
        <f>tab!$E$77</f>
        <v>0.62</v>
      </c>
      <c r="AA81" s="665" t="e">
        <f t="shared" si="77"/>
        <v>#VALUE!</v>
      </c>
      <c r="AB81" s="665" t="e">
        <f t="shared" si="78"/>
        <v>#VALUE!</v>
      </c>
      <c r="AC81" s="665" t="e">
        <f t="shared" si="79"/>
        <v>#VALUE!</v>
      </c>
      <c r="AD81" s="666" t="e">
        <f t="shared" si="80"/>
        <v>#VALUE!</v>
      </c>
      <c r="AE81" s="666">
        <f t="shared" si="81"/>
        <v>0</v>
      </c>
      <c r="AF81" s="616">
        <f>IF(H81&gt;8,tab!$D$79,tab!$D$81)</f>
        <v>0.5</v>
      </c>
      <c r="AG81" s="620">
        <f t="shared" si="82"/>
        <v>0</v>
      </c>
      <c r="AH81" s="621">
        <f t="shared" si="83"/>
        <v>0</v>
      </c>
    </row>
    <row r="82" spans="3:34" ht="12.75" customHeight="1" x14ac:dyDescent="0.2">
      <c r="C82" s="127"/>
      <c r="D82" s="129" t="str">
        <f t="shared" si="70"/>
        <v/>
      </c>
      <c r="E82" s="129" t="str">
        <f t="shared" si="84"/>
        <v/>
      </c>
      <c r="F82" s="128" t="str">
        <f t="shared" si="85"/>
        <v/>
      </c>
      <c r="G82" s="412"/>
      <c r="H82" s="409" t="str">
        <f t="shared" si="86"/>
        <v/>
      </c>
      <c r="I82" s="409" t="str">
        <f t="shared" si="71"/>
        <v/>
      </c>
      <c r="J82" s="410" t="str">
        <f t="shared" si="72"/>
        <v/>
      </c>
      <c r="K82" s="411"/>
      <c r="L82" s="637">
        <f t="shared" ref="L82:M82" si="89">IF(L50="",0,L50)</f>
        <v>0</v>
      </c>
      <c r="M82" s="637">
        <f t="shared" si="89"/>
        <v>0</v>
      </c>
      <c r="N82" s="659" t="str">
        <f t="shared" si="73"/>
        <v/>
      </c>
      <c r="O82" s="606"/>
      <c r="P82" s="660" t="str">
        <f t="shared" si="74"/>
        <v/>
      </c>
      <c r="Q82" s="132"/>
      <c r="R82" s="604" t="str">
        <f t="shared" si="88"/>
        <v/>
      </c>
      <c r="S82" s="604" t="str">
        <f t="shared" si="75"/>
        <v/>
      </c>
      <c r="T82" s="676" t="str">
        <f t="shared" si="76"/>
        <v/>
      </c>
      <c r="U82" s="440"/>
      <c r="V82" s="663"/>
      <c r="W82" s="662"/>
      <c r="X82" s="663"/>
      <c r="Y82" s="664" t="e">
        <f>VLOOKUP(H82,tab!$A$34:$V$74,I82+2,)</f>
        <v>#VALUE!</v>
      </c>
      <c r="Z82" s="658">
        <f>tab!$E$77</f>
        <v>0.62</v>
      </c>
      <c r="AA82" s="665" t="e">
        <f t="shared" si="77"/>
        <v>#VALUE!</v>
      </c>
      <c r="AB82" s="665" t="e">
        <f t="shared" si="78"/>
        <v>#VALUE!</v>
      </c>
      <c r="AC82" s="665" t="e">
        <f t="shared" si="79"/>
        <v>#VALUE!</v>
      </c>
      <c r="AD82" s="666" t="e">
        <f t="shared" si="80"/>
        <v>#VALUE!</v>
      </c>
      <c r="AE82" s="666">
        <f t="shared" si="81"/>
        <v>0</v>
      </c>
      <c r="AF82" s="616">
        <f>IF(H82&gt;8,tab!$D$79,tab!$D$81)</f>
        <v>0.5</v>
      </c>
      <c r="AG82" s="620">
        <f t="shared" si="82"/>
        <v>0</v>
      </c>
      <c r="AH82" s="621">
        <f t="shared" si="83"/>
        <v>0</v>
      </c>
    </row>
    <row r="83" spans="3:34" ht="12.75" customHeight="1" x14ac:dyDescent="0.2">
      <c r="C83" s="127"/>
      <c r="D83" s="129" t="str">
        <f t="shared" si="70"/>
        <v/>
      </c>
      <c r="E83" s="129" t="str">
        <f t="shared" si="84"/>
        <v/>
      </c>
      <c r="F83" s="128" t="str">
        <f t="shared" si="85"/>
        <v/>
      </c>
      <c r="G83" s="412"/>
      <c r="H83" s="409" t="str">
        <f t="shared" si="86"/>
        <v/>
      </c>
      <c r="I83" s="409" t="str">
        <f t="shared" si="71"/>
        <v/>
      </c>
      <c r="J83" s="410" t="str">
        <f t="shared" si="72"/>
        <v/>
      </c>
      <c r="K83" s="411"/>
      <c r="L83" s="637">
        <f t="shared" ref="L83:M83" si="90">IF(L51="",0,L51)</f>
        <v>0</v>
      </c>
      <c r="M83" s="637">
        <f t="shared" si="90"/>
        <v>0</v>
      </c>
      <c r="N83" s="659" t="str">
        <f t="shared" si="73"/>
        <v/>
      </c>
      <c r="O83" s="606"/>
      <c r="P83" s="660" t="str">
        <f t="shared" si="74"/>
        <v/>
      </c>
      <c r="Q83" s="132"/>
      <c r="R83" s="604" t="str">
        <f t="shared" si="88"/>
        <v/>
      </c>
      <c r="S83" s="604" t="str">
        <f t="shared" si="75"/>
        <v/>
      </c>
      <c r="T83" s="676" t="str">
        <f t="shared" si="76"/>
        <v/>
      </c>
      <c r="U83" s="440"/>
      <c r="V83" s="663"/>
      <c r="W83" s="662"/>
      <c r="X83" s="663"/>
      <c r="Y83" s="664" t="e">
        <f>VLOOKUP(H83,tab!$A$34:$V$74,I83+2,)</f>
        <v>#VALUE!</v>
      </c>
      <c r="Z83" s="658">
        <f>tab!$E$77</f>
        <v>0.62</v>
      </c>
      <c r="AA83" s="665" t="e">
        <f t="shared" si="77"/>
        <v>#VALUE!</v>
      </c>
      <c r="AB83" s="665" t="e">
        <f t="shared" si="78"/>
        <v>#VALUE!</v>
      </c>
      <c r="AC83" s="665" t="e">
        <f t="shared" si="79"/>
        <v>#VALUE!</v>
      </c>
      <c r="AD83" s="666" t="e">
        <f t="shared" si="80"/>
        <v>#VALUE!</v>
      </c>
      <c r="AE83" s="666">
        <f t="shared" si="81"/>
        <v>0</v>
      </c>
      <c r="AF83" s="616">
        <f>IF(H83&gt;8,tab!$D$79,tab!$D$81)</f>
        <v>0.5</v>
      </c>
      <c r="AG83" s="620">
        <f t="shared" si="82"/>
        <v>0</v>
      </c>
      <c r="AH83" s="621">
        <f t="shared" si="83"/>
        <v>0</v>
      </c>
    </row>
    <row r="84" spans="3:34" ht="12.75" customHeight="1" x14ac:dyDescent="0.2">
      <c r="C84" s="127"/>
      <c r="D84" s="129" t="str">
        <f t="shared" si="70"/>
        <v/>
      </c>
      <c r="E84" s="129" t="str">
        <f t="shared" si="84"/>
        <v/>
      </c>
      <c r="F84" s="128" t="str">
        <f t="shared" si="85"/>
        <v/>
      </c>
      <c r="G84" s="412"/>
      <c r="H84" s="409" t="str">
        <f t="shared" si="86"/>
        <v/>
      </c>
      <c r="I84" s="409" t="str">
        <f t="shared" si="71"/>
        <v/>
      </c>
      <c r="J84" s="410" t="str">
        <f t="shared" si="72"/>
        <v/>
      </c>
      <c r="K84" s="411"/>
      <c r="L84" s="637">
        <f t="shared" ref="L84:M84" si="91">IF(L52="",0,L52)</f>
        <v>0</v>
      </c>
      <c r="M84" s="637">
        <f t="shared" si="91"/>
        <v>0</v>
      </c>
      <c r="N84" s="659" t="str">
        <f t="shared" si="73"/>
        <v/>
      </c>
      <c r="O84" s="606"/>
      <c r="P84" s="660" t="str">
        <f t="shared" si="74"/>
        <v/>
      </c>
      <c r="Q84" s="132"/>
      <c r="R84" s="604" t="str">
        <f t="shared" si="88"/>
        <v/>
      </c>
      <c r="S84" s="604" t="str">
        <f t="shared" si="75"/>
        <v/>
      </c>
      <c r="T84" s="676" t="str">
        <f t="shared" si="76"/>
        <v/>
      </c>
      <c r="U84" s="440"/>
      <c r="V84" s="663"/>
      <c r="W84" s="662"/>
      <c r="X84" s="663"/>
      <c r="Y84" s="664" t="e">
        <f>VLOOKUP(H84,tab!$A$34:$V$74,I84+2,)</f>
        <v>#VALUE!</v>
      </c>
      <c r="Z84" s="658">
        <f>tab!$E$77</f>
        <v>0.62</v>
      </c>
      <c r="AA84" s="665" t="e">
        <f t="shared" si="77"/>
        <v>#VALUE!</v>
      </c>
      <c r="AB84" s="665" t="e">
        <f t="shared" si="78"/>
        <v>#VALUE!</v>
      </c>
      <c r="AC84" s="665" t="e">
        <f t="shared" si="79"/>
        <v>#VALUE!</v>
      </c>
      <c r="AD84" s="666" t="e">
        <f t="shared" si="80"/>
        <v>#VALUE!</v>
      </c>
      <c r="AE84" s="666">
        <f t="shared" si="81"/>
        <v>0</v>
      </c>
      <c r="AF84" s="616">
        <f>IF(H84&gt;8,tab!$D$79,tab!$D$81)</f>
        <v>0.5</v>
      </c>
      <c r="AG84" s="620">
        <f t="shared" si="82"/>
        <v>0</v>
      </c>
      <c r="AH84" s="621">
        <f t="shared" si="83"/>
        <v>0</v>
      </c>
    </row>
    <row r="85" spans="3:34" ht="12.75" customHeight="1" x14ac:dyDescent="0.2">
      <c r="C85" s="127"/>
      <c r="D85" s="129" t="str">
        <f t="shared" si="70"/>
        <v/>
      </c>
      <c r="E85" s="129" t="str">
        <f t="shared" si="84"/>
        <v/>
      </c>
      <c r="F85" s="128" t="str">
        <f t="shared" si="85"/>
        <v/>
      </c>
      <c r="G85" s="412"/>
      <c r="H85" s="409" t="str">
        <f t="shared" si="86"/>
        <v/>
      </c>
      <c r="I85" s="409" t="str">
        <f t="shared" si="71"/>
        <v/>
      </c>
      <c r="J85" s="410" t="str">
        <f t="shared" si="72"/>
        <v/>
      </c>
      <c r="K85" s="411"/>
      <c r="L85" s="637">
        <f t="shared" ref="L85:M85" si="92">IF(L53="",0,L53)</f>
        <v>0</v>
      </c>
      <c r="M85" s="637">
        <f t="shared" si="92"/>
        <v>0</v>
      </c>
      <c r="N85" s="659" t="str">
        <f t="shared" si="73"/>
        <v/>
      </c>
      <c r="O85" s="606"/>
      <c r="P85" s="660" t="str">
        <f t="shared" si="74"/>
        <v/>
      </c>
      <c r="Q85" s="132"/>
      <c r="R85" s="604" t="str">
        <f t="shared" si="88"/>
        <v/>
      </c>
      <c r="S85" s="604" t="str">
        <f t="shared" si="75"/>
        <v/>
      </c>
      <c r="T85" s="676" t="str">
        <f t="shared" si="76"/>
        <v/>
      </c>
      <c r="U85" s="440"/>
      <c r="V85" s="663"/>
      <c r="W85" s="662"/>
      <c r="X85" s="663"/>
      <c r="Y85" s="664" t="e">
        <f>VLOOKUP(H85,tab!$A$34:$V$74,I85+2,)</f>
        <v>#VALUE!</v>
      </c>
      <c r="Z85" s="658">
        <f>tab!$E$77</f>
        <v>0.62</v>
      </c>
      <c r="AA85" s="665" t="e">
        <f t="shared" si="77"/>
        <v>#VALUE!</v>
      </c>
      <c r="AB85" s="665" t="e">
        <f t="shared" si="78"/>
        <v>#VALUE!</v>
      </c>
      <c r="AC85" s="665" t="e">
        <f t="shared" si="79"/>
        <v>#VALUE!</v>
      </c>
      <c r="AD85" s="666" t="e">
        <f t="shared" si="80"/>
        <v>#VALUE!</v>
      </c>
      <c r="AE85" s="666">
        <f t="shared" si="81"/>
        <v>0</v>
      </c>
      <c r="AF85" s="616">
        <f>IF(H85&gt;8,tab!$D$79,tab!$D$81)</f>
        <v>0.5</v>
      </c>
      <c r="AG85" s="620">
        <f t="shared" si="82"/>
        <v>0</v>
      </c>
      <c r="AH85" s="621">
        <f t="shared" si="83"/>
        <v>0</v>
      </c>
    </row>
    <row r="86" spans="3:34" ht="12.75" customHeight="1" x14ac:dyDescent="0.2">
      <c r="C86" s="127"/>
      <c r="D86" s="129" t="str">
        <f t="shared" si="70"/>
        <v/>
      </c>
      <c r="E86" s="129" t="str">
        <f t="shared" si="84"/>
        <v/>
      </c>
      <c r="F86" s="128" t="str">
        <f t="shared" si="85"/>
        <v/>
      </c>
      <c r="G86" s="412"/>
      <c r="H86" s="409" t="str">
        <f t="shared" si="86"/>
        <v/>
      </c>
      <c r="I86" s="409" t="str">
        <f t="shared" si="71"/>
        <v/>
      </c>
      <c r="J86" s="410" t="str">
        <f t="shared" si="72"/>
        <v/>
      </c>
      <c r="K86" s="411"/>
      <c r="L86" s="637">
        <f t="shared" ref="L86:M86" si="93">IF(L54="",0,L54)</f>
        <v>0</v>
      </c>
      <c r="M86" s="637">
        <f t="shared" si="93"/>
        <v>0</v>
      </c>
      <c r="N86" s="659" t="str">
        <f t="shared" si="73"/>
        <v/>
      </c>
      <c r="O86" s="606"/>
      <c r="P86" s="660" t="str">
        <f t="shared" si="74"/>
        <v/>
      </c>
      <c r="Q86" s="132"/>
      <c r="R86" s="604" t="str">
        <f t="shared" si="88"/>
        <v/>
      </c>
      <c r="S86" s="604" t="str">
        <f t="shared" si="75"/>
        <v/>
      </c>
      <c r="T86" s="676" t="str">
        <f t="shared" si="76"/>
        <v/>
      </c>
      <c r="U86" s="440"/>
      <c r="V86" s="663"/>
      <c r="W86" s="662"/>
      <c r="X86" s="663"/>
      <c r="Y86" s="664" t="e">
        <f>VLOOKUP(H86,tab!$A$34:$V$74,I86+2,)</f>
        <v>#VALUE!</v>
      </c>
      <c r="Z86" s="658">
        <f>tab!$E$77</f>
        <v>0.62</v>
      </c>
      <c r="AA86" s="665" t="e">
        <f t="shared" si="77"/>
        <v>#VALUE!</v>
      </c>
      <c r="AB86" s="665" t="e">
        <f t="shared" si="78"/>
        <v>#VALUE!</v>
      </c>
      <c r="AC86" s="665" t="e">
        <f t="shared" si="79"/>
        <v>#VALUE!</v>
      </c>
      <c r="AD86" s="666" t="e">
        <f t="shared" si="80"/>
        <v>#VALUE!</v>
      </c>
      <c r="AE86" s="666">
        <f t="shared" si="81"/>
        <v>0</v>
      </c>
      <c r="AF86" s="616">
        <f>IF(H86&gt;8,tab!$D$79,tab!$D$81)</f>
        <v>0.5</v>
      </c>
      <c r="AG86" s="620">
        <f t="shared" si="82"/>
        <v>0</v>
      </c>
      <c r="AH86" s="621">
        <f t="shared" si="83"/>
        <v>0</v>
      </c>
    </row>
    <row r="87" spans="3:34" ht="12.75" customHeight="1" x14ac:dyDescent="0.2">
      <c r="C87" s="127"/>
      <c r="D87" s="129" t="str">
        <f t="shared" si="70"/>
        <v/>
      </c>
      <c r="E87" s="129" t="str">
        <f t="shared" si="84"/>
        <v/>
      </c>
      <c r="F87" s="128" t="str">
        <f t="shared" si="85"/>
        <v/>
      </c>
      <c r="G87" s="412"/>
      <c r="H87" s="409" t="str">
        <f t="shared" si="86"/>
        <v/>
      </c>
      <c r="I87" s="409" t="str">
        <f t="shared" si="71"/>
        <v/>
      </c>
      <c r="J87" s="410" t="str">
        <f t="shared" si="72"/>
        <v/>
      </c>
      <c r="K87" s="411"/>
      <c r="L87" s="637">
        <f t="shared" ref="L87:M87" si="94">IF(L55="",0,L55)</f>
        <v>0</v>
      </c>
      <c r="M87" s="637">
        <f t="shared" si="94"/>
        <v>0</v>
      </c>
      <c r="N87" s="659" t="str">
        <f t="shared" si="73"/>
        <v/>
      </c>
      <c r="O87" s="606"/>
      <c r="P87" s="660" t="str">
        <f t="shared" si="74"/>
        <v/>
      </c>
      <c r="Q87" s="132"/>
      <c r="R87" s="604" t="str">
        <f t="shared" si="88"/>
        <v/>
      </c>
      <c r="S87" s="604" t="str">
        <f t="shared" si="75"/>
        <v/>
      </c>
      <c r="T87" s="676" t="str">
        <f t="shared" si="76"/>
        <v/>
      </c>
      <c r="U87" s="440"/>
      <c r="V87" s="663"/>
      <c r="W87" s="662"/>
      <c r="X87" s="663"/>
      <c r="Y87" s="664" t="e">
        <f>VLOOKUP(H87,tab!$A$34:$V$74,I87+2,)</f>
        <v>#VALUE!</v>
      </c>
      <c r="Z87" s="658">
        <f>tab!$E$77</f>
        <v>0.62</v>
      </c>
      <c r="AA87" s="665" t="e">
        <f t="shared" si="77"/>
        <v>#VALUE!</v>
      </c>
      <c r="AB87" s="665" t="e">
        <f t="shared" si="78"/>
        <v>#VALUE!</v>
      </c>
      <c r="AC87" s="665" t="e">
        <f t="shared" si="79"/>
        <v>#VALUE!</v>
      </c>
      <c r="AD87" s="666" t="e">
        <f t="shared" si="80"/>
        <v>#VALUE!</v>
      </c>
      <c r="AE87" s="666">
        <f t="shared" si="81"/>
        <v>0</v>
      </c>
      <c r="AF87" s="616">
        <f>IF(H87&gt;8,tab!$D$79,tab!$D$81)</f>
        <v>0.5</v>
      </c>
      <c r="AG87" s="620">
        <f t="shared" si="82"/>
        <v>0</v>
      </c>
      <c r="AH87" s="621">
        <f t="shared" si="83"/>
        <v>0</v>
      </c>
    </row>
    <row r="88" spans="3:34" ht="12.75" customHeight="1" x14ac:dyDescent="0.2">
      <c r="C88" s="127"/>
      <c r="D88" s="129" t="str">
        <f t="shared" si="70"/>
        <v/>
      </c>
      <c r="E88" s="129" t="str">
        <f t="shared" si="84"/>
        <v/>
      </c>
      <c r="F88" s="128" t="str">
        <f t="shared" si="85"/>
        <v/>
      </c>
      <c r="G88" s="412"/>
      <c r="H88" s="409" t="str">
        <f t="shared" si="86"/>
        <v/>
      </c>
      <c r="I88" s="409" t="str">
        <f t="shared" si="71"/>
        <v/>
      </c>
      <c r="J88" s="410" t="str">
        <f t="shared" si="72"/>
        <v/>
      </c>
      <c r="K88" s="411"/>
      <c r="L88" s="637">
        <f t="shared" ref="L88:M88" si="95">IF(L56="",0,L56)</f>
        <v>0</v>
      </c>
      <c r="M88" s="637">
        <f t="shared" si="95"/>
        <v>0</v>
      </c>
      <c r="N88" s="659" t="str">
        <f t="shared" si="73"/>
        <v/>
      </c>
      <c r="O88" s="606"/>
      <c r="P88" s="660" t="str">
        <f t="shared" si="74"/>
        <v/>
      </c>
      <c r="Q88" s="132"/>
      <c r="R88" s="604" t="str">
        <f t="shared" si="88"/>
        <v/>
      </c>
      <c r="S88" s="604" t="str">
        <f t="shared" si="75"/>
        <v/>
      </c>
      <c r="T88" s="676" t="str">
        <f t="shared" si="76"/>
        <v/>
      </c>
      <c r="U88" s="440"/>
      <c r="V88" s="663"/>
      <c r="W88" s="662"/>
      <c r="X88" s="663"/>
      <c r="Y88" s="664" t="e">
        <f>VLOOKUP(H88,tab!$A$34:$V$74,I88+2,)</f>
        <v>#VALUE!</v>
      </c>
      <c r="Z88" s="658">
        <f>tab!$E$77</f>
        <v>0.62</v>
      </c>
      <c r="AA88" s="665" t="e">
        <f t="shared" si="77"/>
        <v>#VALUE!</v>
      </c>
      <c r="AB88" s="665" t="e">
        <f t="shared" si="78"/>
        <v>#VALUE!</v>
      </c>
      <c r="AC88" s="665" t="e">
        <f t="shared" si="79"/>
        <v>#VALUE!</v>
      </c>
      <c r="AD88" s="666" t="e">
        <f t="shared" si="80"/>
        <v>#VALUE!</v>
      </c>
      <c r="AE88" s="666">
        <f t="shared" si="81"/>
        <v>0</v>
      </c>
      <c r="AF88" s="616">
        <f>IF(H88&gt;8,tab!$D$79,tab!$D$81)</f>
        <v>0.5</v>
      </c>
      <c r="AG88" s="620">
        <f t="shared" si="82"/>
        <v>0</v>
      </c>
      <c r="AH88" s="621">
        <f t="shared" si="83"/>
        <v>0</v>
      </c>
    </row>
    <row r="89" spans="3:34" ht="12.75" customHeight="1" x14ac:dyDescent="0.2">
      <c r="C89" s="127"/>
      <c r="D89" s="129" t="str">
        <f t="shared" si="70"/>
        <v/>
      </c>
      <c r="E89" s="129" t="str">
        <f t="shared" si="84"/>
        <v/>
      </c>
      <c r="F89" s="128" t="str">
        <f t="shared" si="85"/>
        <v/>
      </c>
      <c r="G89" s="412"/>
      <c r="H89" s="409" t="str">
        <f t="shared" si="86"/>
        <v/>
      </c>
      <c r="I89" s="409" t="str">
        <f t="shared" si="71"/>
        <v/>
      </c>
      <c r="J89" s="410" t="str">
        <f t="shared" si="72"/>
        <v/>
      </c>
      <c r="K89" s="411"/>
      <c r="L89" s="637">
        <f t="shared" ref="L89:M89" si="96">IF(L57="",0,L57)</f>
        <v>0</v>
      </c>
      <c r="M89" s="637">
        <f t="shared" si="96"/>
        <v>0</v>
      </c>
      <c r="N89" s="659" t="str">
        <f t="shared" si="73"/>
        <v/>
      </c>
      <c r="O89" s="606"/>
      <c r="P89" s="660" t="str">
        <f t="shared" si="74"/>
        <v/>
      </c>
      <c r="Q89" s="132"/>
      <c r="R89" s="604" t="str">
        <f t="shared" si="88"/>
        <v/>
      </c>
      <c r="S89" s="604" t="str">
        <f t="shared" si="75"/>
        <v/>
      </c>
      <c r="T89" s="676" t="str">
        <f t="shared" si="76"/>
        <v/>
      </c>
      <c r="U89" s="440"/>
      <c r="V89" s="663"/>
      <c r="W89" s="662"/>
      <c r="X89" s="663"/>
      <c r="Y89" s="664" t="e">
        <f>VLOOKUP(H89,tab!$A$34:$V$74,I89+2,)</f>
        <v>#VALUE!</v>
      </c>
      <c r="Z89" s="658">
        <f>tab!$E$77</f>
        <v>0.62</v>
      </c>
      <c r="AA89" s="665" t="e">
        <f t="shared" si="77"/>
        <v>#VALUE!</v>
      </c>
      <c r="AB89" s="665" t="e">
        <f t="shared" si="78"/>
        <v>#VALUE!</v>
      </c>
      <c r="AC89" s="665" t="e">
        <f t="shared" si="79"/>
        <v>#VALUE!</v>
      </c>
      <c r="AD89" s="666" t="e">
        <f t="shared" si="80"/>
        <v>#VALUE!</v>
      </c>
      <c r="AE89" s="666">
        <f t="shared" si="81"/>
        <v>0</v>
      </c>
      <c r="AF89" s="616">
        <f>IF(H89&gt;8,tab!$D$79,tab!$D$81)</f>
        <v>0.5</v>
      </c>
      <c r="AG89" s="620">
        <f t="shared" si="82"/>
        <v>0</v>
      </c>
      <c r="AH89" s="621">
        <f t="shared" si="83"/>
        <v>0</v>
      </c>
    </row>
    <row r="90" spans="3:34" ht="12.75" customHeight="1" x14ac:dyDescent="0.2">
      <c r="C90" s="127"/>
      <c r="D90" s="129" t="str">
        <f t="shared" si="70"/>
        <v/>
      </c>
      <c r="E90" s="129" t="str">
        <f t="shared" si="84"/>
        <v/>
      </c>
      <c r="F90" s="128" t="str">
        <f t="shared" si="85"/>
        <v/>
      </c>
      <c r="G90" s="412"/>
      <c r="H90" s="409" t="str">
        <f t="shared" si="86"/>
        <v/>
      </c>
      <c r="I90" s="409" t="str">
        <f t="shared" si="71"/>
        <v/>
      </c>
      <c r="J90" s="410" t="str">
        <f t="shared" si="72"/>
        <v/>
      </c>
      <c r="K90" s="411"/>
      <c r="L90" s="637">
        <f t="shared" ref="L90:M90" si="97">IF(L58="",0,L58)</f>
        <v>0</v>
      </c>
      <c r="M90" s="637">
        <f t="shared" si="97"/>
        <v>0</v>
      </c>
      <c r="N90" s="659" t="str">
        <f t="shared" si="73"/>
        <v/>
      </c>
      <c r="O90" s="606"/>
      <c r="P90" s="660" t="str">
        <f t="shared" si="74"/>
        <v/>
      </c>
      <c r="Q90" s="132"/>
      <c r="R90" s="604" t="str">
        <f t="shared" si="88"/>
        <v/>
      </c>
      <c r="S90" s="604" t="str">
        <f t="shared" si="75"/>
        <v/>
      </c>
      <c r="T90" s="676" t="str">
        <f t="shared" si="76"/>
        <v/>
      </c>
      <c r="U90" s="440"/>
      <c r="V90" s="663"/>
      <c r="W90" s="662"/>
      <c r="X90" s="663"/>
      <c r="Y90" s="664" t="e">
        <f>VLOOKUP(H90,tab!$A$34:$V$74,I90+2,)</f>
        <v>#VALUE!</v>
      </c>
      <c r="Z90" s="658">
        <f>tab!$E$77</f>
        <v>0.62</v>
      </c>
      <c r="AA90" s="665" t="e">
        <f t="shared" si="77"/>
        <v>#VALUE!</v>
      </c>
      <c r="AB90" s="665" t="e">
        <f t="shared" si="78"/>
        <v>#VALUE!</v>
      </c>
      <c r="AC90" s="665" t="e">
        <f t="shared" si="79"/>
        <v>#VALUE!</v>
      </c>
      <c r="AD90" s="666" t="e">
        <f t="shared" si="80"/>
        <v>#VALUE!</v>
      </c>
      <c r="AE90" s="666">
        <f t="shared" si="81"/>
        <v>0</v>
      </c>
      <c r="AF90" s="616">
        <f>IF(H90&gt;8,tab!$D$79,tab!$D$81)</f>
        <v>0.5</v>
      </c>
      <c r="AG90" s="620">
        <f t="shared" si="82"/>
        <v>0</v>
      </c>
      <c r="AH90" s="621">
        <f t="shared" si="83"/>
        <v>0</v>
      </c>
    </row>
    <row r="91" spans="3:34" ht="12.75" customHeight="1" x14ac:dyDescent="0.2">
      <c r="C91" s="127"/>
      <c r="D91" s="129" t="str">
        <f t="shared" si="70"/>
        <v/>
      </c>
      <c r="E91" s="129" t="str">
        <f t="shared" si="84"/>
        <v/>
      </c>
      <c r="F91" s="128" t="str">
        <f t="shared" si="85"/>
        <v/>
      </c>
      <c r="G91" s="412"/>
      <c r="H91" s="409" t="str">
        <f t="shared" si="86"/>
        <v/>
      </c>
      <c r="I91" s="409" t="str">
        <f t="shared" si="71"/>
        <v/>
      </c>
      <c r="J91" s="410" t="str">
        <f t="shared" si="72"/>
        <v/>
      </c>
      <c r="K91" s="411"/>
      <c r="L91" s="637">
        <f t="shared" ref="L91:M91" si="98">IF(L59="",0,L59)</f>
        <v>0</v>
      </c>
      <c r="M91" s="637">
        <f t="shared" si="98"/>
        <v>0</v>
      </c>
      <c r="N91" s="659" t="str">
        <f t="shared" si="73"/>
        <v/>
      </c>
      <c r="O91" s="606"/>
      <c r="P91" s="660" t="str">
        <f t="shared" si="74"/>
        <v/>
      </c>
      <c r="Q91" s="132"/>
      <c r="R91" s="604" t="str">
        <f t="shared" si="88"/>
        <v/>
      </c>
      <c r="S91" s="604" t="str">
        <f t="shared" si="75"/>
        <v/>
      </c>
      <c r="T91" s="676" t="str">
        <f t="shared" si="76"/>
        <v/>
      </c>
      <c r="U91" s="440"/>
      <c r="V91" s="663"/>
      <c r="W91" s="662"/>
      <c r="X91" s="663"/>
      <c r="Y91" s="664" t="e">
        <f>VLOOKUP(H91,tab!$A$34:$V$74,I91+2,)</f>
        <v>#VALUE!</v>
      </c>
      <c r="Z91" s="658">
        <f>tab!$E$77</f>
        <v>0.62</v>
      </c>
      <c r="AA91" s="665" t="e">
        <f t="shared" si="77"/>
        <v>#VALUE!</v>
      </c>
      <c r="AB91" s="665" t="e">
        <f t="shared" si="78"/>
        <v>#VALUE!</v>
      </c>
      <c r="AC91" s="665" t="e">
        <f t="shared" si="79"/>
        <v>#VALUE!</v>
      </c>
      <c r="AD91" s="666" t="e">
        <f t="shared" si="80"/>
        <v>#VALUE!</v>
      </c>
      <c r="AE91" s="666">
        <f t="shared" si="81"/>
        <v>0</v>
      </c>
      <c r="AF91" s="616">
        <f>IF(H91&gt;8,tab!$D$79,tab!$D$81)</f>
        <v>0.5</v>
      </c>
      <c r="AG91" s="620">
        <f t="shared" si="82"/>
        <v>0</v>
      </c>
      <c r="AH91" s="621">
        <f t="shared" si="83"/>
        <v>0</v>
      </c>
    </row>
    <row r="92" spans="3:34" ht="12.75" customHeight="1" x14ac:dyDescent="0.2">
      <c r="C92" s="127"/>
      <c r="D92" s="129" t="str">
        <f t="shared" si="70"/>
        <v/>
      </c>
      <c r="E92" s="129" t="str">
        <f t="shared" si="84"/>
        <v/>
      </c>
      <c r="F92" s="128" t="str">
        <f t="shared" si="85"/>
        <v/>
      </c>
      <c r="G92" s="412"/>
      <c r="H92" s="409" t="str">
        <f t="shared" si="86"/>
        <v/>
      </c>
      <c r="I92" s="409" t="str">
        <f t="shared" si="71"/>
        <v/>
      </c>
      <c r="J92" s="410" t="str">
        <f t="shared" si="72"/>
        <v/>
      </c>
      <c r="K92" s="411"/>
      <c r="L92" s="637">
        <f t="shared" ref="L92:M92" si="99">IF(L60="",0,L60)</f>
        <v>0</v>
      </c>
      <c r="M92" s="637">
        <f t="shared" si="99"/>
        <v>0</v>
      </c>
      <c r="N92" s="659" t="str">
        <f t="shared" si="73"/>
        <v/>
      </c>
      <c r="O92" s="606"/>
      <c r="P92" s="660" t="str">
        <f t="shared" si="74"/>
        <v/>
      </c>
      <c r="Q92" s="132"/>
      <c r="R92" s="604" t="str">
        <f t="shared" si="88"/>
        <v/>
      </c>
      <c r="S92" s="604" t="str">
        <f t="shared" si="75"/>
        <v/>
      </c>
      <c r="T92" s="676" t="str">
        <f t="shared" si="76"/>
        <v/>
      </c>
      <c r="U92" s="440"/>
      <c r="V92" s="663"/>
      <c r="W92" s="662"/>
      <c r="X92" s="663"/>
      <c r="Y92" s="664" t="e">
        <f>VLOOKUP(H92,tab!$A$34:$V$74,I92+2,)</f>
        <v>#VALUE!</v>
      </c>
      <c r="Z92" s="658">
        <f>tab!$E$77</f>
        <v>0.62</v>
      </c>
      <c r="AA92" s="665" t="e">
        <f t="shared" si="77"/>
        <v>#VALUE!</v>
      </c>
      <c r="AB92" s="665" t="e">
        <f t="shared" si="78"/>
        <v>#VALUE!</v>
      </c>
      <c r="AC92" s="665" t="e">
        <f t="shared" si="79"/>
        <v>#VALUE!</v>
      </c>
      <c r="AD92" s="666" t="e">
        <f t="shared" si="80"/>
        <v>#VALUE!</v>
      </c>
      <c r="AE92" s="666">
        <f t="shared" si="81"/>
        <v>0</v>
      </c>
      <c r="AF92" s="616">
        <f>IF(H92&gt;8,tab!$D$79,tab!$D$81)</f>
        <v>0.5</v>
      </c>
      <c r="AG92" s="620">
        <f t="shared" si="82"/>
        <v>0</v>
      </c>
      <c r="AH92" s="621">
        <f t="shared" si="83"/>
        <v>0</v>
      </c>
    </row>
    <row r="93" spans="3:34" ht="12.75" customHeight="1" x14ac:dyDescent="0.2">
      <c r="C93" s="127"/>
      <c r="D93" s="129" t="str">
        <f t="shared" si="70"/>
        <v/>
      </c>
      <c r="E93" s="129" t="str">
        <f t="shared" si="84"/>
        <v/>
      </c>
      <c r="F93" s="128" t="str">
        <f t="shared" si="85"/>
        <v/>
      </c>
      <c r="G93" s="412"/>
      <c r="H93" s="409" t="str">
        <f t="shared" si="86"/>
        <v/>
      </c>
      <c r="I93" s="409" t="str">
        <f t="shared" si="71"/>
        <v/>
      </c>
      <c r="J93" s="410" t="str">
        <f t="shared" si="72"/>
        <v/>
      </c>
      <c r="K93" s="411"/>
      <c r="L93" s="637">
        <f t="shared" ref="L93:M93" si="100">IF(L61="",0,L61)</f>
        <v>0</v>
      </c>
      <c r="M93" s="637">
        <f t="shared" si="100"/>
        <v>0</v>
      </c>
      <c r="N93" s="659" t="str">
        <f t="shared" si="73"/>
        <v/>
      </c>
      <c r="O93" s="606"/>
      <c r="P93" s="660" t="str">
        <f t="shared" si="74"/>
        <v/>
      </c>
      <c r="Q93" s="132"/>
      <c r="R93" s="604" t="str">
        <f t="shared" si="88"/>
        <v/>
      </c>
      <c r="S93" s="604" t="str">
        <f t="shared" si="75"/>
        <v/>
      </c>
      <c r="T93" s="676" t="str">
        <f t="shared" si="76"/>
        <v/>
      </c>
      <c r="U93" s="440"/>
      <c r="V93" s="663"/>
      <c r="W93" s="662"/>
      <c r="X93" s="663"/>
      <c r="Y93" s="664" t="e">
        <f>VLOOKUP(H93,tab!$A$34:$V$74,I93+2,)</f>
        <v>#VALUE!</v>
      </c>
      <c r="Z93" s="658">
        <f>tab!$E$77</f>
        <v>0.62</v>
      </c>
      <c r="AA93" s="665" t="e">
        <f t="shared" si="77"/>
        <v>#VALUE!</v>
      </c>
      <c r="AB93" s="665" t="e">
        <f t="shared" si="78"/>
        <v>#VALUE!</v>
      </c>
      <c r="AC93" s="665" t="e">
        <f t="shared" si="79"/>
        <v>#VALUE!</v>
      </c>
      <c r="AD93" s="666" t="e">
        <f t="shared" si="80"/>
        <v>#VALUE!</v>
      </c>
      <c r="AE93" s="666">
        <f t="shared" si="81"/>
        <v>0</v>
      </c>
      <c r="AF93" s="616">
        <f>IF(H93&gt;8,tab!$D$79,tab!$D$81)</f>
        <v>0.5</v>
      </c>
      <c r="AG93" s="620">
        <f t="shared" si="82"/>
        <v>0</v>
      </c>
      <c r="AH93" s="621">
        <f t="shared" si="83"/>
        <v>0</v>
      </c>
    </row>
    <row r="94" spans="3:34" ht="12.75" customHeight="1" x14ac:dyDescent="0.2">
      <c r="C94" s="127"/>
      <c r="D94" s="129" t="str">
        <f t="shared" si="70"/>
        <v/>
      </c>
      <c r="E94" s="129" t="str">
        <f t="shared" si="84"/>
        <v/>
      </c>
      <c r="F94" s="128" t="str">
        <f t="shared" si="85"/>
        <v/>
      </c>
      <c r="G94" s="412"/>
      <c r="H94" s="409" t="str">
        <f t="shared" si="86"/>
        <v/>
      </c>
      <c r="I94" s="409" t="str">
        <f t="shared" si="71"/>
        <v/>
      </c>
      <c r="J94" s="410" t="str">
        <f t="shared" si="72"/>
        <v/>
      </c>
      <c r="K94" s="411"/>
      <c r="L94" s="637">
        <f t="shared" ref="L94:M94" si="101">IF(L62="",0,L62)</f>
        <v>0</v>
      </c>
      <c r="M94" s="637">
        <f t="shared" si="101"/>
        <v>0</v>
      </c>
      <c r="N94" s="659" t="str">
        <f t="shared" si="73"/>
        <v/>
      </c>
      <c r="O94" s="606"/>
      <c r="P94" s="660" t="str">
        <f t="shared" si="74"/>
        <v/>
      </c>
      <c r="Q94" s="132"/>
      <c r="R94" s="604" t="str">
        <f t="shared" si="88"/>
        <v/>
      </c>
      <c r="S94" s="604" t="str">
        <f t="shared" si="75"/>
        <v/>
      </c>
      <c r="T94" s="676" t="str">
        <f t="shared" si="76"/>
        <v/>
      </c>
      <c r="U94" s="440"/>
      <c r="V94" s="663"/>
      <c r="W94" s="662"/>
      <c r="X94" s="663"/>
      <c r="Y94" s="664" t="e">
        <f>VLOOKUP(H94,tab!$A$34:$V$74,I94+2,)</f>
        <v>#VALUE!</v>
      </c>
      <c r="Z94" s="658">
        <f>tab!$E$77</f>
        <v>0.62</v>
      </c>
      <c r="AA94" s="665" t="e">
        <f t="shared" si="77"/>
        <v>#VALUE!</v>
      </c>
      <c r="AB94" s="665" t="e">
        <f t="shared" si="78"/>
        <v>#VALUE!</v>
      </c>
      <c r="AC94" s="665" t="e">
        <f t="shared" si="79"/>
        <v>#VALUE!</v>
      </c>
      <c r="AD94" s="666" t="e">
        <f t="shared" si="80"/>
        <v>#VALUE!</v>
      </c>
      <c r="AE94" s="666">
        <f t="shared" si="81"/>
        <v>0</v>
      </c>
      <c r="AF94" s="616">
        <f>IF(H94&gt;8,tab!$D$79,tab!$D$81)</f>
        <v>0.5</v>
      </c>
      <c r="AG94" s="620">
        <f t="shared" si="82"/>
        <v>0</v>
      </c>
      <c r="AH94" s="621">
        <f t="shared" si="83"/>
        <v>0</v>
      </c>
    </row>
    <row r="95" spans="3:34" ht="12.75" customHeight="1" x14ac:dyDescent="0.2">
      <c r="C95" s="127"/>
      <c r="D95" s="129" t="str">
        <f t="shared" si="70"/>
        <v/>
      </c>
      <c r="E95" s="129" t="str">
        <f t="shared" si="84"/>
        <v/>
      </c>
      <c r="F95" s="128" t="str">
        <f t="shared" si="85"/>
        <v/>
      </c>
      <c r="G95" s="412"/>
      <c r="H95" s="409" t="str">
        <f t="shared" si="86"/>
        <v/>
      </c>
      <c r="I95" s="409" t="str">
        <f t="shared" si="71"/>
        <v/>
      </c>
      <c r="J95" s="410" t="str">
        <f t="shared" si="72"/>
        <v/>
      </c>
      <c r="K95" s="411"/>
      <c r="L95" s="637">
        <f t="shared" ref="L95:M95" si="102">IF(L63="",0,L63)</f>
        <v>0</v>
      </c>
      <c r="M95" s="637">
        <f t="shared" si="102"/>
        <v>0</v>
      </c>
      <c r="N95" s="659" t="str">
        <f t="shared" si="73"/>
        <v/>
      </c>
      <c r="O95" s="606"/>
      <c r="P95" s="660" t="str">
        <f t="shared" si="74"/>
        <v/>
      </c>
      <c r="Q95" s="132"/>
      <c r="R95" s="604" t="str">
        <f t="shared" si="88"/>
        <v/>
      </c>
      <c r="S95" s="604" t="str">
        <f t="shared" si="75"/>
        <v/>
      </c>
      <c r="T95" s="676" t="str">
        <f t="shared" si="76"/>
        <v/>
      </c>
      <c r="U95" s="440"/>
      <c r="V95" s="663"/>
      <c r="W95" s="662"/>
      <c r="X95" s="663"/>
      <c r="Y95" s="664" t="e">
        <f>VLOOKUP(H95,tab!$A$34:$V$74,I95+2,)</f>
        <v>#VALUE!</v>
      </c>
      <c r="Z95" s="658">
        <f>tab!$E$77</f>
        <v>0.62</v>
      </c>
      <c r="AA95" s="665" t="e">
        <f t="shared" si="77"/>
        <v>#VALUE!</v>
      </c>
      <c r="AB95" s="665" t="e">
        <f t="shared" si="78"/>
        <v>#VALUE!</v>
      </c>
      <c r="AC95" s="665" t="e">
        <f t="shared" si="79"/>
        <v>#VALUE!</v>
      </c>
      <c r="AD95" s="666" t="e">
        <f t="shared" si="80"/>
        <v>#VALUE!</v>
      </c>
      <c r="AE95" s="666">
        <f t="shared" si="81"/>
        <v>0</v>
      </c>
      <c r="AF95" s="616">
        <f>IF(H95&gt;8,tab!$D$79,tab!$D$81)</f>
        <v>0.5</v>
      </c>
      <c r="AG95" s="620">
        <f t="shared" si="82"/>
        <v>0</v>
      </c>
      <c r="AH95" s="621">
        <f t="shared" si="83"/>
        <v>0</v>
      </c>
    </row>
    <row r="96" spans="3:34" ht="12.75" customHeight="1" x14ac:dyDescent="0.2">
      <c r="C96" s="127"/>
      <c r="D96" s="129" t="str">
        <f t="shared" si="70"/>
        <v/>
      </c>
      <c r="E96" s="129" t="str">
        <f t="shared" si="84"/>
        <v/>
      </c>
      <c r="F96" s="128" t="str">
        <f t="shared" si="85"/>
        <v/>
      </c>
      <c r="G96" s="412"/>
      <c r="H96" s="409" t="str">
        <f t="shared" si="86"/>
        <v/>
      </c>
      <c r="I96" s="409" t="str">
        <f t="shared" si="71"/>
        <v/>
      </c>
      <c r="J96" s="410" t="str">
        <f t="shared" ref="J96:J99" si="103">IF(J63="","",J63)</f>
        <v/>
      </c>
      <c r="K96" s="411"/>
      <c r="L96" s="637">
        <f t="shared" ref="L96:M96" si="104">IF(L64="",0,L64)</f>
        <v>0</v>
      </c>
      <c r="M96" s="637">
        <f t="shared" si="104"/>
        <v>0</v>
      </c>
      <c r="N96" s="659" t="str">
        <f t="shared" si="73"/>
        <v/>
      </c>
      <c r="O96" s="606"/>
      <c r="P96" s="660" t="str">
        <f t="shared" si="74"/>
        <v/>
      </c>
      <c r="Q96" s="132"/>
      <c r="R96" s="604" t="str">
        <f t="shared" si="88"/>
        <v/>
      </c>
      <c r="S96" s="604" t="str">
        <f t="shared" si="75"/>
        <v/>
      </c>
      <c r="T96" s="676" t="str">
        <f t="shared" si="76"/>
        <v/>
      </c>
      <c r="U96" s="440"/>
      <c r="V96" s="663"/>
      <c r="W96" s="662"/>
      <c r="X96" s="663"/>
      <c r="Y96" s="664" t="e">
        <f>VLOOKUP(H96,tab!$A$34:$V$74,I96+2,)</f>
        <v>#VALUE!</v>
      </c>
      <c r="Z96" s="658">
        <f>tab!$E$77</f>
        <v>0.62</v>
      </c>
      <c r="AA96" s="665" t="e">
        <f t="shared" si="77"/>
        <v>#VALUE!</v>
      </c>
      <c r="AB96" s="665" t="e">
        <f t="shared" si="78"/>
        <v>#VALUE!</v>
      </c>
      <c r="AC96" s="665" t="e">
        <f t="shared" si="79"/>
        <v>#VALUE!</v>
      </c>
      <c r="AD96" s="666" t="e">
        <f t="shared" si="80"/>
        <v>#VALUE!</v>
      </c>
      <c r="AE96" s="666">
        <f t="shared" si="81"/>
        <v>0</v>
      </c>
      <c r="AF96" s="616">
        <f>IF(H96&gt;8,tab!$D$79,tab!$D$81)</f>
        <v>0.5</v>
      </c>
      <c r="AG96" s="620">
        <f t="shared" si="82"/>
        <v>0</v>
      </c>
      <c r="AH96" s="621">
        <f t="shared" si="83"/>
        <v>0</v>
      </c>
    </row>
    <row r="97" spans="3:38" ht="12.75" customHeight="1" x14ac:dyDescent="0.2">
      <c r="C97" s="127"/>
      <c r="D97" s="129" t="str">
        <f t="shared" si="70"/>
        <v/>
      </c>
      <c r="E97" s="129" t="str">
        <f t="shared" si="84"/>
        <v/>
      </c>
      <c r="F97" s="128" t="str">
        <f t="shared" si="85"/>
        <v/>
      </c>
      <c r="G97" s="412"/>
      <c r="H97" s="409" t="str">
        <f t="shared" si="86"/>
        <v/>
      </c>
      <c r="I97" s="409" t="str">
        <f t="shared" si="71"/>
        <v/>
      </c>
      <c r="J97" s="410" t="str">
        <f t="shared" si="103"/>
        <v/>
      </c>
      <c r="K97" s="411"/>
      <c r="L97" s="637">
        <f t="shared" ref="L97:M97" si="105">IF(L65="",0,L65)</f>
        <v>0</v>
      </c>
      <c r="M97" s="637">
        <f t="shared" si="105"/>
        <v>0</v>
      </c>
      <c r="N97" s="659" t="str">
        <f t="shared" si="73"/>
        <v/>
      </c>
      <c r="O97" s="606"/>
      <c r="P97" s="660" t="str">
        <f t="shared" si="74"/>
        <v/>
      </c>
      <c r="Q97" s="132"/>
      <c r="R97" s="604" t="str">
        <f t="shared" si="88"/>
        <v/>
      </c>
      <c r="S97" s="604" t="str">
        <f t="shared" si="75"/>
        <v/>
      </c>
      <c r="T97" s="676" t="str">
        <f t="shared" si="76"/>
        <v/>
      </c>
      <c r="U97" s="440"/>
      <c r="V97" s="663"/>
      <c r="W97" s="662"/>
      <c r="X97" s="663"/>
      <c r="Y97" s="664" t="e">
        <f>VLOOKUP(H97,tab!$A$34:$V$74,I97+2,)</f>
        <v>#VALUE!</v>
      </c>
      <c r="Z97" s="658">
        <f>tab!$E$77</f>
        <v>0.62</v>
      </c>
      <c r="AA97" s="665" t="e">
        <f t="shared" si="77"/>
        <v>#VALUE!</v>
      </c>
      <c r="AB97" s="665" t="e">
        <f t="shared" si="78"/>
        <v>#VALUE!</v>
      </c>
      <c r="AC97" s="665" t="e">
        <f t="shared" si="79"/>
        <v>#VALUE!</v>
      </c>
      <c r="AD97" s="666" t="e">
        <f t="shared" si="80"/>
        <v>#VALUE!</v>
      </c>
      <c r="AE97" s="666">
        <f t="shared" si="81"/>
        <v>0</v>
      </c>
      <c r="AF97" s="616">
        <f>IF(H97&gt;8,tab!$D$79,tab!$D$81)</f>
        <v>0.5</v>
      </c>
      <c r="AG97" s="620">
        <f t="shared" si="82"/>
        <v>0</v>
      </c>
      <c r="AH97" s="621">
        <f t="shared" si="83"/>
        <v>0</v>
      </c>
    </row>
    <row r="98" spans="3:38" ht="12.75" customHeight="1" x14ac:dyDescent="0.2">
      <c r="C98" s="127"/>
      <c r="D98" s="129" t="str">
        <f t="shared" si="70"/>
        <v/>
      </c>
      <c r="E98" s="129" t="str">
        <f t="shared" si="84"/>
        <v/>
      </c>
      <c r="F98" s="128" t="str">
        <f t="shared" si="85"/>
        <v/>
      </c>
      <c r="G98" s="412"/>
      <c r="H98" s="409" t="str">
        <f t="shared" si="86"/>
        <v/>
      </c>
      <c r="I98" s="409" t="str">
        <f t="shared" si="71"/>
        <v/>
      </c>
      <c r="J98" s="410" t="str">
        <f t="shared" si="103"/>
        <v/>
      </c>
      <c r="K98" s="411"/>
      <c r="L98" s="637">
        <f t="shared" ref="L98:M98" si="106">IF(L66="",0,L66)</f>
        <v>0</v>
      </c>
      <c r="M98" s="637">
        <f t="shared" si="106"/>
        <v>0</v>
      </c>
      <c r="N98" s="659" t="str">
        <f t="shared" si="73"/>
        <v/>
      </c>
      <c r="O98" s="606"/>
      <c r="P98" s="660" t="str">
        <f t="shared" si="74"/>
        <v/>
      </c>
      <c r="Q98" s="132"/>
      <c r="R98" s="604" t="str">
        <f t="shared" si="88"/>
        <v/>
      </c>
      <c r="S98" s="604" t="str">
        <f t="shared" si="75"/>
        <v/>
      </c>
      <c r="T98" s="676" t="str">
        <f t="shared" si="76"/>
        <v/>
      </c>
      <c r="U98" s="440"/>
      <c r="V98" s="663"/>
      <c r="W98" s="662"/>
      <c r="X98" s="663"/>
      <c r="Y98" s="664" t="e">
        <f>VLOOKUP(H98,tab!$A$34:$V$74,I98+2,)</f>
        <v>#VALUE!</v>
      </c>
      <c r="Z98" s="658">
        <f>tab!$E$77</f>
        <v>0.62</v>
      </c>
      <c r="AA98" s="665" t="e">
        <f t="shared" si="77"/>
        <v>#VALUE!</v>
      </c>
      <c r="AB98" s="665" t="e">
        <f t="shared" si="78"/>
        <v>#VALUE!</v>
      </c>
      <c r="AC98" s="665" t="e">
        <f t="shared" si="79"/>
        <v>#VALUE!</v>
      </c>
      <c r="AD98" s="666" t="e">
        <f t="shared" si="80"/>
        <v>#VALUE!</v>
      </c>
      <c r="AE98" s="666">
        <f t="shared" si="81"/>
        <v>0</v>
      </c>
      <c r="AF98" s="616">
        <f>IF(H98&gt;8,tab!$D$79,tab!$D$81)</f>
        <v>0.5</v>
      </c>
      <c r="AG98" s="620">
        <f t="shared" si="82"/>
        <v>0</v>
      </c>
      <c r="AH98" s="621">
        <f t="shared" si="83"/>
        <v>0</v>
      </c>
    </row>
    <row r="99" spans="3:38" ht="12.75" customHeight="1" x14ac:dyDescent="0.2">
      <c r="C99" s="127"/>
      <c r="D99" s="129" t="str">
        <f t="shared" si="70"/>
        <v/>
      </c>
      <c r="E99" s="129" t="str">
        <f t="shared" si="84"/>
        <v/>
      </c>
      <c r="F99" s="128" t="str">
        <f t="shared" si="85"/>
        <v/>
      </c>
      <c r="G99" s="412"/>
      <c r="H99" s="409" t="str">
        <f t="shared" si="86"/>
        <v/>
      </c>
      <c r="I99" s="409" t="str">
        <f t="shared" si="71"/>
        <v/>
      </c>
      <c r="J99" s="410" t="str">
        <f t="shared" si="103"/>
        <v/>
      </c>
      <c r="K99" s="411"/>
      <c r="L99" s="637">
        <f t="shared" ref="L99:M99" si="107">IF(L67="",0,L67)</f>
        <v>0</v>
      </c>
      <c r="M99" s="637">
        <f t="shared" si="107"/>
        <v>0</v>
      </c>
      <c r="N99" s="659" t="str">
        <f t="shared" si="73"/>
        <v/>
      </c>
      <c r="O99" s="606"/>
      <c r="P99" s="660" t="str">
        <f t="shared" si="74"/>
        <v/>
      </c>
      <c r="Q99" s="132"/>
      <c r="R99" s="604" t="str">
        <f t="shared" si="88"/>
        <v/>
      </c>
      <c r="S99" s="604" t="str">
        <f t="shared" si="75"/>
        <v/>
      </c>
      <c r="T99" s="676" t="str">
        <f t="shared" si="76"/>
        <v/>
      </c>
      <c r="U99" s="440"/>
      <c r="V99" s="663"/>
      <c r="W99" s="662"/>
      <c r="X99" s="663"/>
      <c r="Y99" s="664" t="e">
        <f>VLOOKUP(H99,tab!$A$34:$V$74,I99+2,)</f>
        <v>#VALUE!</v>
      </c>
      <c r="Z99" s="658">
        <f>tab!$E$77</f>
        <v>0.62</v>
      </c>
      <c r="AA99" s="665" t="e">
        <f t="shared" si="77"/>
        <v>#VALUE!</v>
      </c>
      <c r="AB99" s="665" t="e">
        <f t="shared" si="78"/>
        <v>#VALUE!</v>
      </c>
      <c r="AC99" s="665" t="e">
        <f t="shared" si="79"/>
        <v>#VALUE!</v>
      </c>
      <c r="AD99" s="666" t="e">
        <f t="shared" si="80"/>
        <v>#VALUE!</v>
      </c>
      <c r="AE99" s="666">
        <f t="shared" si="81"/>
        <v>0</v>
      </c>
      <c r="AF99" s="616">
        <f>IF(H99&gt;8,tab!$D$79,tab!$D$81)</f>
        <v>0.5</v>
      </c>
      <c r="AG99" s="620">
        <f t="shared" si="82"/>
        <v>0</v>
      </c>
      <c r="AH99" s="621">
        <f t="shared" si="83"/>
        <v>0</v>
      </c>
    </row>
    <row r="100" spans="3:38" x14ac:dyDescent="0.2">
      <c r="C100" s="127"/>
      <c r="D100" s="341"/>
      <c r="E100" s="341"/>
      <c r="F100" s="413"/>
      <c r="G100" s="413"/>
      <c r="H100" s="413"/>
      <c r="I100" s="414"/>
      <c r="J100" s="548">
        <f>SUM(J80:J99)</f>
        <v>1</v>
      </c>
      <c r="K100" s="411"/>
      <c r="L100" s="607">
        <f t="shared" ref="L100:P100" si="108">SUM(L80:L99)</f>
        <v>0</v>
      </c>
      <c r="M100" s="607">
        <f t="shared" si="108"/>
        <v>0</v>
      </c>
      <c r="N100" s="607">
        <f>SUM(N80:N99)</f>
        <v>40</v>
      </c>
      <c r="O100" s="607">
        <f t="shared" si="108"/>
        <v>0</v>
      </c>
      <c r="P100" s="607">
        <f t="shared" si="108"/>
        <v>40</v>
      </c>
      <c r="Q100" s="411"/>
      <c r="R100" s="549">
        <f t="shared" ref="R100:T100" si="109">SUM(R80:R99)</f>
        <v>80552.07146473779</v>
      </c>
      <c r="S100" s="549">
        <f t="shared" si="109"/>
        <v>1990.1685352622062</v>
      </c>
      <c r="T100" s="677">
        <f t="shared" si="109"/>
        <v>82542.239999999991</v>
      </c>
      <c r="U100" s="680"/>
      <c r="V100" s="646"/>
      <c r="Y100" s="669"/>
      <c r="Z100" s="671"/>
      <c r="AA100" s="669"/>
      <c r="AB100" s="669"/>
      <c r="AC100" s="629"/>
      <c r="AG100" s="625"/>
      <c r="AH100" s="630"/>
    </row>
    <row r="101" spans="3:38" x14ac:dyDescent="0.2">
      <c r="C101" s="292"/>
      <c r="D101" s="343"/>
      <c r="E101" s="343"/>
      <c r="F101" s="416"/>
      <c r="G101" s="416"/>
      <c r="H101" s="416"/>
      <c r="I101" s="417"/>
      <c r="J101" s="418"/>
      <c r="K101" s="417"/>
      <c r="L101" s="417"/>
      <c r="M101" s="417"/>
      <c r="N101" s="417"/>
      <c r="O101" s="419"/>
      <c r="P101" s="419"/>
      <c r="Q101" s="417"/>
      <c r="R101" s="419"/>
      <c r="S101" s="419"/>
      <c r="T101" s="678"/>
      <c r="U101" s="680"/>
      <c r="V101" s="646"/>
      <c r="Y101" s="670"/>
      <c r="Z101" s="671"/>
      <c r="AA101" s="670"/>
      <c r="AB101" s="670"/>
      <c r="AC101" s="631"/>
      <c r="AG101" s="632"/>
      <c r="AH101" s="633"/>
    </row>
    <row r="102" spans="3:38" ht="12.75" customHeight="1" x14ac:dyDescent="0.2">
      <c r="H102" s="44"/>
      <c r="J102" s="169"/>
      <c r="O102" s="168"/>
      <c r="P102" s="168"/>
      <c r="R102" s="168"/>
      <c r="S102" s="168"/>
      <c r="T102" s="427"/>
      <c r="V102" s="646"/>
      <c r="Y102" s="664"/>
      <c r="AA102" s="664"/>
      <c r="AB102" s="664"/>
      <c r="AC102" s="619"/>
      <c r="AG102" s="620"/>
      <c r="AH102" s="621"/>
    </row>
    <row r="103" spans="3:38" ht="12.75" customHeight="1" x14ac:dyDescent="0.2">
      <c r="H103" s="44"/>
      <c r="J103" s="169"/>
      <c r="O103" s="168"/>
      <c r="P103" s="168"/>
      <c r="R103" s="168"/>
      <c r="S103" s="168"/>
      <c r="T103" s="427"/>
      <c r="V103" s="646"/>
      <c r="Y103" s="664"/>
      <c r="AA103" s="664"/>
      <c r="AB103" s="664"/>
      <c r="AC103" s="619"/>
      <c r="AG103" s="620"/>
      <c r="AH103" s="621"/>
    </row>
    <row r="104" spans="3:38" ht="12.75" customHeight="1" x14ac:dyDescent="0.2">
      <c r="C104" s="37" t="s">
        <v>8</v>
      </c>
      <c r="E104" s="164" t="str">
        <f>+tab!G3</f>
        <v>2018/19</v>
      </c>
      <c r="H104" s="44"/>
      <c r="J104" s="169"/>
      <c r="O104" s="168"/>
      <c r="P104" s="168"/>
      <c r="R104" s="168"/>
      <c r="S104" s="168"/>
      <c r="T104" s="427"/>
      <c r="V104" s="646"/>
      <c r="Y104" s="664"/>
      <c r="AA104" s="664"/>
      <c r="AB104" s="664"/>
      <c r="AC104" s="619"/>
      <c r="AG104" s="620"/>
      <c r="AH104" s="621"/>
    </row>
    <row r="105" spans="3:38" ht="12.75" customHeight="1" x14ac:dyDescent="0.2">
      <c r="C105" s="37" t="s">
        <v>191</v>
      </c>
      <c r="E105" s="164">
        <f>+tab!I4</f>
        <v>43009</v>
      </c>
      <c r="H105" s="44"/>
      <c r="J105" s="169"/>
      <c r="O105" s="168"/>
      <c r="P105" s="168"/>
      <c r="R105" s="168"/>
      <c r="S105" s="168"/>
      <c r="T105" s="427"/>
      <c r="V105" s="646"/>
      <c r="Y105" s="664"/>
      <c r="AA105" s="664"/>
      <c r="AB105" s="664"/>
      <c r="AC105" s="619"/>
      <c r="AG105" s="620"/>
      <c r="AH105" s="621"/>
    </row>
    <row r="106" spans="3:38" ht="12.75" customHeight="1" x14ac:dyDescent="0.2">
      <c r="H106" s="44"/>
      <c r="J106" s="169"/>
      <c r="O106" s="168"/>
      <c r="P106" s="168"/>
      <c r="R106" s="168"/>
      <c r="S106" s="168"/>
      <c r="T106" s="427"/>
      <c r="V106" s="646"/>
      <c r="Y106" s="664"/>
      <c r="AA106" s="664"/>
      <c r="AB106" s="664"/>
      <c r="AC106" s="619"/>
      <c r="AG106" s="620"/>
      <c r="AH106" s="621"/>
    </row>
    <row r="107" spans="3:38" ht="12.75" customHeight="1" x14ac:dyDescent="0.2">
      <c r="C107" s="122"/>
      <c r="D107" s="397"/>
      <c r="E107" s="398"/>
      <c r="F107" s="124"/>
      <c r="G107" s="399"/>
      <c r="H107" s="400"/>
      <c r="I107" s="400"/>
      <c r="J107" s="401"/>
      <c r="K107" s="280"/>
      <c r="L107" s="400"/>
      <c r="M107" s="400"/>
      <c r="N107" s="400"/>
      <c r="O107" s="280"/>
      <c r="P107" s="280"/>
      <c r="Q107" s="280"/>
      <c r="R107" s="280"/>
      <c r="S107" s="280"/>
      <c r="T107" s="672"/>
      <c r="U107" s="279"/>
      <c r="V107" s="646"/>
    </row>
    <row r="108" spans="3:38" ht="12.75" customHeight="1" x14ac:dyDescent="0.2">
      <c r="C108" s="402"/>
      <c r="D108" s="599" t="s">
        <v>192</v>
      </c>
      <c r="E108" s="600"/>
      <c r="F108" s="600"/>
      <c r="G108" s="600"/>
      <c r="H108" s="601"/>
      <c r="I108" s="601"/>
      <c r="J108" s="601"/>
      <c r="K108" s="534"/>
      <c r="L108" s="599" t="s">
        <v>300</v>
      </c>
      <c r="M108" s="602"/>
      <c r="N108" s="599"/>
      <c r="O108" s="599"/>
      <c r="P108" s="640"/>
      <c r="Q108" s="534"/>
      <c r="R108" s="599" t="s">
        <v>301</v>
      </c>
      <c r="S108" s="601"/>
      <c r="T108" s="673"/>
      <c r="U108" s="642"/>
      <c r="V108" s="645"/>
      <c r="W108" s="644"/>
      <c r="X108" s="645"/>
      <c r="Y108" s="646"/>
      <c r="Z108" s="647"/>
      <c r="AA108" s="646"/>
      <c r="AB108" s="646"/>
      <c r="AC108" s="646"/>
      <c r="AD108" s="648"/>
      <c r="AE108" s="648"/>
      <c r="AF108" s="617"/>
      <c r="AG108" s="625"/>
      <c r="AH108" s="626"/>
      <c r="AI108" s="617"/>
      <c r="AJ108" s="162"/>
      <c r="AK108" s="162"/>
      <c r="AL108" s="162"/>
    </row>
    <row r="109" spans="3:38" ht="12.75" customHeight="1" x14ac:dyDescent="0.2">
      <c r="C109" s="402"/>
      <c r="D109" s="536" t="s">
        <v>284</v>
      </c>
      <c r="E109" s="536" t="s">
        <v>41</v>
      </c>
      <c r="F109" s="537" t="s">
        <v>193</v>
      </c>
      <c r="G109" s="538" t="s">
        <v>212</v>
      </c>
      <c r="H109" s="537" t="s">
        <v>68</v>
      </c>
      <c r="I109" s="537" t="s">
        <v>194</v>
      </c>
      <c r="J109" s="539" t="s">
        <v>196</v>
      </c>
      <c r="K109" s="541"/>
      <c r="L109" s="540" t="s">
        <v>287</v>
      </c>
      <c r="M109" s="540" t="s">
        <v>288</v>
      </c>
      <c r="N109" s="540" t="s">
        <v>286</v>
      </c>
      <c r="O109" s="540" t="s">
        <v>287</v>
      </c>
      <c r="P109" s="649" t="s">
        <v>302</v>
      </c>
      <c r="Q109" s="541"/>
      <c r="R109" s="603" t="s">
        <v>197</v>
      </c>
      <c r="S109" s="544" t="s">
        <v>303</v>
      </c>
      <c r="T109" s="674" t="s">
        <v>197</v>
      </c>
      <c r="U109" s="651"/>
      <c r="V109" s="654"/>
      <c r="W109" s="653"/>
      <c r="X109" s="654"/>
      <c r="Y109" s="634" t="s">
        <v>195</v>
      </c>
      <c r="Z109" s="655" t="s">
        <v>285</v>
      </c>
      <c r="AA109" s="654" t="s">
        <v>304</v>
      </c>
      <c r="AB109" s="654" t="s">
        <v>304</v>
      </c>
      <c r="AC109" s="654" t="s">
        <v>305</v>
      </c>
      <c r="AD109" s="635" t="s">
        <v>295</v>
      </c>
      <c r="AE109" s="635" t="s">
        <v>296</v>
      </c>
      <c r="AF109" s="618"/>
      <c r="AG109" s="627"/>
      <c r="AH109" s="626"/>
      <c r="AI109" s="618"/>
      <c r="AJ109" s="170"/>
      <c r="AK109" s="170"/>
      <c r="AL109" s="170"/>
    </row>
    <row r="110" spans="3:38" ht="12.75" customHeight="1" x14ac:dyDescent="0.2">
      <c r="C110" s="404"/>
      <c r="D110" s="600"/>
      <c r="E110" s="536"/>
      <c r="F110" s="537" t="s">
        <v>200</v>
      </c>
      <c r="G110" s="538" t="s">
        <v>266</v>
      </c>
      <c r="H110" s="537"/>
      <c r="I110" s="537"/>
      <c r="J110" s="539"/>
      <c r="K110" s="541"/>
      <c r="L110" s="540" t="s">
        <v>290</v>
      </c>
      <c r="M110" s="540" t="s">
        <v>291</v>
      </c>
      <c r="N110" s="540" t="s">
        <v>289</v>
      </c>
      <c r="O110" s="540" t="s">
        <v>294</v>
      </c>
      <c r="P110" s="649" t="s">
        <v>40</v>
      </c>
      <c r="Q110" s="541"/>
      <c r="R110" s="543" t="s">
        <v>306</v>
      </c>
      <c r="S110" s="544" t="s">
        <v>292</v>
      </c>
      <c r="T110" s="674" t="s">
        <v>40</v>
      </c>
      <c r="U110" s="656"/>
      <c r="V110" s="646"/>
      <c r="W110" s="474"/>
      <c r="X110" s="646"/>
      <c r="Y110" s="634" t="s">
        <v>201</v>
      </c>
      <c r="Z110" s="657">
        <f>tab!$E$77</f>
        <v>0.62</v>
      </c>
      <c r="AA110" s="654" t="s">
        <v>307</v>
      </c>
      <c r="AB110" s="654" t="s">
        <v>308</v>
      </c>
      <c r="AC110" s="654" t="s">
        <v>309</v>
      </c>
      <c r="AD110" s="635" t="s">
        <v>297</v>
      </c>
      <c r="AE110" s="635" t="s">
        <v>297</v>
      </c>
      <c r="AG110" s="627"/>
      <c r="AH110" s="621"/>
    </row>
    <row r="111" spans="3:38" ht="12.75" customHeight="1" x14ac:dyDescent="0.2">
      <c r="C111" s="127"/>
      <c r="D111" s="600"/>
      <c r="E111" s="600"/>
      <c r="F111" s="545"/>
      <c r="G111" s="545"/>
      <c r="H111" s="537"/>
      <c r="I111" s="537"/>
      <c r="J111" s="539"/>
      <c r="K111" s="542"/>
      <c r="L111" s="540"/>
      <c r="M111" s="540"/>
      <c r="N111" s="540"/>
      <c r="O111" s="546"/>
      <c r="P111" s="546"/>
      <c r="Q111" s="542"/>
      <c r="R111" s="546"/>
      <c r="S111" s="546"/>
      <c r="T111" s="675"/>
      <c r="U111" s="679"/>
      <c r="V111" s="646"/>
      <c r="Y111" s="634"/>
      <c r="AA111" s="634"/>
      <c r="AB111" s="634"/>
      <c r="AC111" s="628"/>
      <c r="AG111" s="627"/>
      <c r="AH111" s="621"/>
    </row>
    <row r="112" spans="3:38" ht="12.75" customHeight="1" x14ac:dyDescent="0.2">
      <c r="C112" s="127"/>
      <c r="D112" s="129" t="str">
        <f t="shared" ref="D112:D131" si="110">IF(D80="","",D80)</f>
        <v/>
      </c>
      <c r="E112" s="129" t="str">
        <f>IF(E80="","",E80)</f>
        <v>nn</v>
      </c>
      <c r="F112" s="128" t="str">
        <f>IF(F80="","",F80+1)</f>
        <v/>
      </c>
      <c r="G112" s="408"/>
      <c r="H112" s="409" t="str">
        <f>IF(H80="","",H80)</f>
        <v>DB</v>
      </c>
      <c r="I112" s="409">
        <f t="shared" ref="I112:I131" si="111">IF(J112="","",IF(I80+1&gt;LOOKUP(H112,schaal,regels),I80,I80+1))</f>
        <v>14</v>
      </c>
      <c r="J112" s="410">
        <f t="shared" ref="J112:J131" si="112">IF(J80="","",J80)</f>
        <v>1</v>
      </c>
      <c r="K112" s="411"/>
      <c r="L112" s="637">
        <f>IF(L80="",0,L80)</f>
        <v>0</v>
      </c>
      <c r="M112" s="637">
        <f>IF(M80="",0,M80)</f>
        <v>0</v>
      </c>
      <c r="N112" s="659">
        <f t="shared" ref="N112:N131" si="113">IF(J112="","",IF((J112*40)&gt;40,40,((J112*40))))</f>
        <v>40</v>
      </c>
      <c r="O112" s="606"/>
      <c r="P112" s="660">
        <f t="shared" ref="P112:P131" si="114">IF(J112="","",(SUM(L112:O112)))</f>
        <v>40</v>
      </c>
      <c r="Q112" s="132"/>
      <c r="R112" s="604">
        <f>IF(J112="","",(((1659*J112)-P112)*AB112))</f>
        <v>82525.084990958407</v>
      </c>
      <c r="S112" s="604">
        <f t="shared" ref="S112:S131" si="115">IF(J112="","",(P112*AC112)+(AA112*AD112)+((AE112*AA112*(1-AF112))))</f>
        <v>2038.9150090415915</v>
      </c>
      <c r="T112" s="676">
        <f t="shared" ref="T112:T131" si="116">IF(J112="","",(R112+S112))</f>
        <v>84564</v>
      </c>
      <c r="U112" s="440"/>
      <c r="V112" s="663"/>
      <c r="W112" s="662"/>
      <c r="X112" s="663"/>
      <c r="Y112" s="664">
        <f>VLOOKUP(H112,tab!$A$34:$V$74,I112+2,)</f>
        <v>4350</v>
      </c>
      <c r="Z112" s="658">
        <f>tab!$E$77</f>
        <v>0.62</v>
      </c>
      <c r="AA112" s="665">
        <f t="shared" ref="AA112:AA131" si="117">(Y112*12/1659)</f>
        <v>31.464737793851718</v>
      </c>
      <c r="AB112" s="665">
        <f t="shared" ref="AB112:AB131" si="118">(Y112*12*(1+Z112))/1659</f>
        <v>50.972875226039783</v>
      </c>
      <c r="AC112" s="665">
        <f t="shared" ref="AC112:AC131" si="119">AB112-AA112</f>
        <v>19.508137432188065</v>
      </c>
      <c r="AD112" s="666">
        <f t="shared" ref="AD112:AD131" si="120">(N112+O112)</f>
        <v>40</v>
      </c>
      <c r="AE112" s="666">
        <f t="shared" ref="AE112:AE131" si="121">(L112+M112)</f>
        <v>0</v>
      </c>
      <c r="AF112" s="616">
        <f>IF(H112&gt;8,tab!$D$79,tab!$D$81)</f>
        <v>0.5</v>
      </c>
      <c r="AG112" s="620">
        <f t="shared" ref="AG112:AG131" si="122">IF(F112&lt;25,0,IF(F112=25,25,IF(F112&lt;40,0,IF(F112=40,40,IF(F112&gt;=40,0)))))</f>
        <v>0</v>
      </c>
      <c r="AH112" s="621">
        <f t="shared" ref="AH112:AH131" si="123">IF(AG112=25,(Y112*1.08*(J112)/2),IF(AG112=40,(Y112*1.08*(J112)),IF(AG112=0,0)))</f>
        <v>0</v>
      </c>
    </row>
    <row r="113" spans="3:34" ht="12.75" customHeight="1" x14ac:dyDescent="0.2">
      <c r="C113" s="127"/>
      <c r="D113" s="129" t="str">
        <f t="shared" si="110"/>
        <v/>
      </c>
      <c r="E113" s="129" t="str">
        <f t="shared" ref="E113:E131" si="124">IF(E81="","",E81)</f>
        <v/>
      </c>
      <c r="F113" s="128" t="str">
        <f t="shared" ref="F113:F131" si="125">IF(F81="","",F81+1)</f>
        <v/>
      </c>
      <c r="G113" s="412"/>
      <c r="H113" s="409" t="str">
        <f t="shared" ref="H113:H131" si="126">IF(H81="","",H81)</f>
        <v/>
      </c>
      <c r="I113" s="409" t="str">
        <f t="shared" si="111"/>
        <v/>
      </c>
      <c r="J113" s="410" t="str">
        <f t="shared" si="112"/>
        <v/>
      </c>
      <c r="K113" s="411"/>
      <c r="L113" s="637">
        <f t="shared" ref="L113:M113" si="127">IF(L81="",0,L81)</f>
        <v>0</v>
      </c>
      <c r="M113" s="637">
        <f t="shared" si="127"/>
        <v>0</v>
      </c>
      <c r="N113" s="659" t="str">
        <f t="shared" si="113"/>
        <v/>
      </c>
      <c r="O113" s="606"/>
      <c r="P113" s="660" t="str">
        <f t="shared" si="114"/>
        <v/>
      </c>
      <c r="Q113" s="132"/>
      <c r="R113" s="604" t="str">
        <f t="shared" ref="R113:R131" si="128">IF(J113="","",(((1659*J113)-P113)*AB113))</f>
        <v/>
      </c>
      <c r="S113" s="604" t="str">
        <f t="shared" si="115"/>
        <v/>
      </c>
      <c r="T113" s="676" t="str">
        <f t="shared" si="116"/>
        <v/>
      </c>
      <c r="U113" s="440"/>
      <c r="V113" s="663"/>
      <c r="W113" s="662"/>
      <c r="X113" s="663"/>
      <c r="Y113" s="664" t="e">
        <f>VLOOKUP(H113,tab!$A$34:$V$74,I113+2,)</f>
        <v>#VALUE!</v>
      </c>
      <c r="Z113" s="658">
        <f>tab!$E$77</f>
        <v>0.62</v>
      </c>
      <c r="AA113" s="665" t="e">
        <f t="shared" si="117"/>
        <v>#VALUE!</v>
      </c>
      <c r="AB113" s="665" t="e">
        <f t="shared" si="118"/>
        <v>#VALUE!</v>
      </c>
      <c r="AC113" s="665" t="e">
        <f t="shared" si="119"/>
        <v>#VALUE!</v>
      </c>
      <c r="AD113" s="666" t="e">
        <f t="shared" si="120"/>
        <v>#VALUE!</v>
      </c>
      <c r="AE113" s="666">
        <f t="shared" si="121"/>
        <v>0</v>
      </c>
      <c r="AF113" s="616">
        <f>IF(H113&gt;8,tab!$D$79,tab!$D$81)</f>
        <v>0.5</v>
      </c>
      <c r="AG113" s="620">
        <f t="shared" si="122"/>
        <v>0</v>
      </c>
      <c r="AH113" s="621">
        <f t="shared" si="123"/>
        <v>0</v>
      </c>
    </row>
    <row r="114" spans="3:34" ht="12.75" customHeight="1" x14ac:dyDescent="0.2">
      <c r="C114" s="127"/>
      <c r="D114" s="129" t="str">
        <f t="shared" si="110"/>
        <v/>
      </c>
      <c r="E114" s="129" t="str">
        <f t="shared" si="124"/>
        <v/>
      </c>
      <c r="F114" s="128" t="str">
        <f t="shared" si="125"/>
        <v/>
      </c>
      <c r="G114" s="412"/>
      <c r="H114" s="409" t="str">
        <f t="shared" si="126"/>
        <v/>
      </c>
      <c r="I114" s="409" t="str">
        <f t="shared" si="111"/>
        <v/>
      </c>
      <c r="J114" s="410" t="str">
        <f t="shared" si="112"/>
        <v/>
      </c>
      <c r="K114" s="411"/>
      <c r="L114" s="637">
        <f t="shared" ref="L114:M114" si="129">IF(L82="",0,L82)</f>
        <v>0</v>
      </c>
      <c r="M114" s="637">
        <f t="shared" si="129"/>
        <v>0</v>
      </c>
      <c r="N114" s="659" t="str">
        <f t="shared" si="113"/>
        <v/>
      </c>
      <c r="O114" s="606"/>
      <c r="P114" s="660" t="str">
        <f t="shared" si="114"/>
        <v/>
      </c>
      <c r="Q114" s="132"/>
      <c r="R114" s="604" t="str">
        <f t="shared" si="128"/>
        <v/>
      </c>
      <c r="S114" s="604" t="str">
        <f t="shared" si="115"/>
        <v/>
      </c>
      <c r="T114" s="676" t="str">
        <f t="shared" si="116"/>
        <v/>
      </c>
      <c r="U114" s="440"/>
      <c r="V114" s="663"/>
      <c r="W114" s="662"/>
      <c r="X114" s="663"/>
      <c r="Y114" s="664" t="e">
        <f>VLOOKUP(H114,tab!$A$34:$V$74,I114+2,)</f>
        <v>#VALUE!</v>
      </c>
      <c r="Z114" s="658">
        <f>tab!$E$77</f>
        <v>0.62</v>
      </c>
      <c r="AA114" s="665" t="e">
        <f t="shared" si="117"/>
        <v>#VALUE!</v>
      </c>
      <c r="AB114" s="665" t="e">
        <f t="shared" si="118"/>
        <v>#VALUE!</v>
      </c>
      <c r="AC114" s="665" t="e">
        <f t="shared" si="119"/>
        <v>#VALUE!</v>
      </c>
      <c r="AD114" s="666" t="e">
        <f t="shared" si="120"/>
        <v>#VALUE!</v>
      </c>
      <c r="AE114" s="666">
        <f t="shared" si="121"/>
        <v>0</v>
      </c>
      <c r="AF114" s="616">
        <f>IF(H114&gt;8,tab!$D$79,tab!$D$81)</f>
        <v>0.5</v>
      </c>
      <c r="AG114" s="620">
        <f t="shared" si="122"/>
        <v>0</v>
      </c>
      <c r="AH114" s="621">
        <f t="shared" si="123"/>
        <v>0</v>
      </c>
    </row>
    <row r="115" spans="3:34" ht="12.75" customHeight="1" x14ac:dyDescent="0.2">
      <c r="C115" s="127"/>
      <c r="D115" s="129" t="str">
        <f t="shared" si="110"/>
        <v/>
      </c>
      <c r="E115" s="129" t="str">
        <f t="shared" si="124"/>
        <v/>
      </c>
      <c r="F115" s="128" t="str">
        <f t="shared" si="125"/>
        <v/>
      </c>
      <c r="G115" s="412"/>
      <c r="H115" s="409" t="str">
        <f t="shared" si="126"/>
        <v/>
      </c>
      <c r="I115" s="409" t="str">
        <f t="shared" si="111"/>
        <v/>
      </c>
      <c r="J115" s="410" t="str">
        <f t="shared" si="112"/>
        <v/>
      </c>
      <c r="K115" s="411"/>
      <c r="L115" s="637">
        <f t="shared" ref="L115:M115" si="130">IF(L83="",0,L83)</f>
        <v>0</v>
      </c>
      <c r="M115" s="637">
        <f t="shared" si="130"/>
        <v>0</v>
      </c>
      <c r="N115" s="659" t="str">
        <f t="shared" si="113"/>
        <v/>
      </c>
      <c r="O115" s="606"/>
      <c r="P115" s="660" t="str">
        <f t="shared" si="114"/>
        <v/>
      </c>
      <c r="Q115" s="132"/>
      <c r="R115" s="604" t="str">
        <f t="shared" si="128"/>
        <v/>
      </c>
      <c r="S115" s="604" t="str">
        <f t="shared" si="115"/>
        <v/>
      </c>
      <c r="T115" s="676" t="str">
        <f t="shared" si="116"/>
        <v/>
      </c>
      <c r="U115" s="440"/>
      <c r="V115" s="663"/>
      <c r="W115" s="662"/>
      <c r="X115" s="663"/>
      <c r="Y115" s="664" t="e">
        <f>VLOOKUP(H115,tab!$A$34:$V$74,I115+2,)</f>
        <v>#VALUE!</v>
      </c>
      <c r="Z115" s="658">
        <f>tab!$E$77</f>
        <v>0.62</v>
      </c>
      <c r="AA115" s="665" t="e">
        <f t="shared" si="117"/>
        <v>#VALUE!</v>
      </c>
      <c r="AB115" s="665" t="e">
        <f t="shared" si="118"/>
        <v>#VALUE!</v>
      </c>
      <c r="AC115" s="665" t="e">
        <f t="shared" si="119"/>
        <v>#VALUE!</v>
      </c>
      <c r="AD115" s="666" t="e">
        <f t="shared" si="120"/>
        <v>#VALUE!</v>
      </c>
      <c r="AE115" s="666">
        <f t="shared" si="121"/>
        <v>0</v>
      </c>
      <c r="AF115" s="616">
        <f>IF(H115&gt;8,tab!$D$79,tab!$D$81)</f>
        <v>0.5</v>
      </c>
      <c r="AG115" s="620">
        <f t="shared" si="122"/>
        <v>0</v>
      </c>
      <c r="AH115" s="621">
        <f t="shared" si="123"/>
        <v>0</v>
      </c>
    </row>
    <row r="116" spans="3:34" ht="12.75" customHeight="1" x14ac:dyDescent="0.2">
      <c r="C116" s="127"/>
      <c r="D116" s="129" t="str">
        <f t="shared" si="110"/>
        <v/>
      </c>
      <c r="E116" s="129" t="str">
        <f t="shared" si="124"/>
        <v/>
      </c>
      <c r="F116" s="128" t="str">
        <f t="shared" si="125"/>
        <v/>
      </c>
      <c r="G116" s="412"/>
      <c r="H116" s="409" t="str">
        <f t="shared" si="126"/>
        <v/>
      </c>
      <c r="I116" s="409" t="str">
        <f t="shared" si="111"/>
        <v/>
      </c>
      <c r="J116" s="410" t="str">
        <f t="shared" si="112"/>
        <v/>
      </c>
      <c r="K116" s="411"/>
      <c r="L116" s="637">
        <f t="shared" ref="L116:M116" si="131">IF(L84="",0,L84)</f>
        <v>0</v>
      </c>
      <c r="M116" s="637">
        <f t="shared" si="131"/>
        <v>0</v>
      </c>
      <c r="N116" s="659" t="str">
        <f t="shared" si="113"/>
        <v/>
      </c>
      <c r="O116" s="606"/>
      <c r="P116" s="660" t="str">
        <f t="shared" si="114"/>
        <v/>
      </c>
      <c r="Q116" s="132"/>
      <c r="R116" s="604" t="str">
        <f t="shared" si="128"/>
        <v/>
      </c>
      <c r="S116" s="604" t="str">
        <f t="shared" si="115"/>
        <v/>
      </c>
      <c r="T116" s="676" t="str">
        <f t="shared" si="116"/>
        <v/>
      </c>
      <c r="U116" s="440"/>
      <c r="V116" s="663"/>
      <c r="W116" s="662"/>
      <c r="X116" s="663"/>
      <c r="Y116" s="664" t="e">
        <f>VLOOKUP(H116,tab!$A$34:$V$74,I116+2,)</f>
        <v>#VALUE!</v>
      </c>
      <c r="Z116" s="658">
        <f>tab!$E$77</f>
        <v>0.62</v>
      </c>
      <c r="AA116" s="665" t="e">
        <f t="shared" si="117"/>
        <v>#VALUE!</v>
      </c>
      <c r="AB116" s="665" t="e">
        <f t="shared" si="118"/>
        <v>#VALUE!</v>
      </c>
      <c r="AC116" s="665" t="e">
        <f t="shared" si="119"/>
        <v>#VALUE!</v>
      </c>
      <c r="AD116" s="666" t="e">
        <f t="shared" si="120"/>
        <v>#VALUE!</v>
      </c>
      <c r="AE116" s="666">
        <f t="shared" si="121"/>
        <v>0</v>
      </c>
      <c r="AF116" s="616">
        <f>IF(H116&gt;8,tab!$D$79,tab!$D$81)</f>
        <v>0.5</v>
      </c>
      <c r="AG116" s="620">
        <f t="shared" si="122"/>
        <v>0</v>
      </c>
      <c r="AH116" s="621">
        <f t="shared" si="123"/>
        <v>0</v>
      </c>
    </row>
    <row r="117" spans="3:34" ht="12.75" customHeight="1" x14ac:dyDescent="0.2">
      <c r="C117" s="127"/>
      <c r="D117" s="129" t="str">
        <f t="shared" si="110"/>
        <v/>
      </c>
      <c r="E117" s="129" t="str">
        <f t="shared" si="124"/>
        <v/>
      </c>
      <c r="F117" s="128" t="str">
        <f t="shared" si="125"/>
        <v/>
      </c>
      <c r="G117" s="412"/>
      <c r="H117" s="409" t="str">
        <f t="shared" si="126"/>
        <v/>
      </c>
      <c r="I117" s="409" t="str">
        <f t="shared" si="111"/>
        <v/>
      </c>
      <c r="J117" s="410" t="str">
        <f t="shared" si="112"/>
        <v/>
      </c>
      <c r="K117" s="411"/>
      <c r="L117" s="637">
        <f t="shared" ref="L117:M117" si="132">IF(L85="",0,L85)</f>
        <v>0</v>
      </c>
      <c r="M117" s="637">
        <f t="shared" si="132"/>
        <v>0</v>
      </c>
      <c r="N117" s="659" t="str">
        <f t="shared" si="113"/>
        <v/>
      </c>
      <c r="O117" s="606"/>
      <c r="P117" s="660" t="str">
        <f t="shared" si="114"/>
        <v/>
      </c>
      <c r="Q117" s="132"/>
      <c r="R117" s="604" t="str">
        <f t="shared" si="128"/>
        <v/>
      </c>
      <c r="S117" s="604" t="str">
        <f t="shared" si="115"/>
        <v/>
      </c>
      <c r="T117" s="676" t="str">
        <f t="shared" si="116"/>
        <v/>
      </c>
      <c r="U117" s="440"/>
      <c r="V117" s="663"/>
      <c r="W117" s="662"/>
      <c r="X117" s="663"/>
      <c r="Y117" s="664" t="e">
        <f>VLOOKUP(H117,tab!$A$34:$V$74,I117+2,)</f>
        <v>#VALUE!</v>
      </c>
      <c r="Z117" s="658">
        <f>tab!$E$77</f>
        <v>0.62</v>
      </c>
      <c r="AA117" s="665" t="e">
        <f t="shared" si="117"/>
        <v>#VALUE!</v>
      </c>
      <c r="AB117" s="665" t="e">
        <f t="shared" si="118"/>
        <v>#VALUE!</v>
      </c>
      <c r="AC117" s="665" t="e">
        <f t="shared" si="119"/>
        <v>#VALUE!</v>
      </c>
      <c r="AD117" s="666" t="e">
        <f t="shared" si="120"/>
        <v>#VALUE!</v>
      </c>
      <c r="AE117" s="666">
        <f t="shared" si="121"/>
        <v>0</v>
      </c>
      <c r="AF117" s="616">
        <f>IF(H117&gt;8,tab!$D$79,tab!$D$81)</f>
        <v>0.5</v>
      </c>
      <c r="AG117" s="620">
        <f t="shared" si="122"/>
        <v>0</v>
      </c>
      <c r="AH117" s="621">
        <f t="shared" si="123"/>
        <v>0</v>
      </c>
    </row>
    <row r="118" spans="3:34" ht="12.75" customHeight="1" x14ac:dyDescent="0.2">
      <c r="C118" s="127"/>
      <c r="D118" s="129" t="str">
        <f t="shared" si="110"/>
        <v/>
      </c>
      <c r="E118" s="129" t="str">
        <f t="shared" si="124"/>
        <v/>
      </c>
      <c r="F118" s="128" t="str">
        <f t="shared" si="125"/>
        <v/>
      </c>
      <c r="G118" s="412"/>
      <c r="H118" s="409" t="str">
        <f t="shared" si="126"/>
        <v/>
      </c>
      <c r="I118" s="409" t="str">
        <f t="shared" si="111"/>
        <v/>
      </c>
      <c r="J118" s="410" t="str">
        <f t="shared" si="112"/>
        <v/>
      </c>
      <c r="K118" s="411"/>
      <c r="L118" s="637">
        <f t="shared" ref="L118:M118" si="133">IF(L86="",0,L86)</f>
        <v>0</v>
      </c>
      <c r="M118" s="637">
        <f t="shared" si="133"/>
        <v>0</v>
      </c>
      <c r="N118" s="659" t="str">
        <f t="shared" si="113"/>
        <v/>
      </c>
      <c r="O118" s="606"/>
      <c r="P118" s="660" t="str">
        <f t="shared" si="114"/>
        <v/>
      </c>
      <c r="Q118" s="132"/>
      <c r="R118" s="604" t="str">
        <f t="shared" si="128"/>
        <v/>
      </c>
      <c r="S118" s="604" t="str">
        <f t="shared" si="115"/>
        <v/>
      </c>
      <c r="T118" s="676" t="str">
        <f t="shared" si="116"/>
        <v/>
      </c>
      <c r="U118" s="440"/>
      <c r="V118" s="663"/>
      <c r="W118" s="662"/>
      <c r="X118" s="663"/>
      <c r="Y118" s="664" t="e">
        <f>VLOOKUP(H118,tab!$A$34:$V$74,I118+2,)</f>
        <v>#VALUE!</v>
      </c>
      <c r="Z118" s="658">
        <f>tab!$E$77</f>
        <v>0.62</v>
      </c>
      <c r="AA118" s="665" t="e">
        <f t="shared" si="117"/>
        <v>#VALUE!</v>
      </c>
      <c r="AB118" s="665" t="e">
        <f t="shared" si="118"/>
        <v>#VALUE!</v>
      </c>
      <c r="AC118" s="665" t="e">
        <f t="shared" si="119"/>
        <v>#VALUE!</v>
      </c>
      <c r="AD118" s="666" t="e">
        <f t="shared" si="120"/>
        <v>#VALUE!</v>
      </c>
      <c r="AE118" s="666">
        <f t="shared" si="121"/>
        <v>0</v>
      </c>
      <c r="AF118" s="616">
        <f>IF(H118&gt;8,tab!$D$79,tab!$D$81)</f>
        <v>0.5</v>
      </c>
      <c r="AG118" s="620">
        <f t="shared" si="122"/>
        <v>0</v>
      </c>
      <c r="AH118" s="621">
        <f t="shared" si="123"/>
        <v>0</v>
      </c>
    </row>
    <row r="119" spans="3:34" ht="12.75" customHeight="1" x14ac:dyDescent="0.2">
      <c r="C119" s="127"/>
      <c r="D119" s="129" t="str">
        <f t="shared" si="110"/>
        <v/>
      </c>
      <c r="E119" s="129" t="str">
        <f t="shared" si="124"/>
        <v/>
      </c>
      <c r="F119" s="128" t="str">
        <f t="shared" si="125"/>
        <v/>
      </c>
      <c r="G119" s="412"/>
      <c r="H119" s="409" t="str">
        <f t="shared" si="126"/>
        <v/>
      </c>
      <c r="I119" s="409" t="str">
        <f t="shared" si="111"/>
        <v/>
      </c>
      <c r="J119" s="410" t="str">
        <f t="shared" si="112"/>
        <v/>
      </c>
      <c r="K119" s="411"/>
      <c r="L119" s="637">
        <f t="shared" ref="L119:M119" si="134">IF(L87="",0,L87)</f>
        <v>0</v>
      </c>
      <c r="M119" s="637">
        <f t="shared" si="134"/>
        <v>0</v>
      </c>
      <c r="N119" s="659" t="str">
        <f t="shared" si="113"/>
        <v/>
      </c>
      <c r="O119" s="606"/>
      <c r="P119" s="660" t="str">
        <f t="shared" si="114"/>
        <v/>
      </c>
      <c r="Q119" s="132"/>
      <c r="R119" s="604" t="str">
        <f t="shared" si="128"/>
        <v/>
      </c>
      <c r="S119" s="604" t="str">
        <f t="shared" si="115"/>
        <v/>
      </c>
      <c r="T119" s="676" t="str">
        <f t="shared" si="116"/>
        <v/>
      </c>
      <c r="U119" s="440"/>
      <c r="V119" s="663"/>
      <c r="W119" s="662"/>
      <c r="X119" s="663"/>
      <c r="Y119" s="664" t="e">
        <f>VLOOKUP(H119,tab!$A$34:$V$74,I119+2,)</f>
        <v>#VALUE!</v>
      </c>
      <c r="Z119" s="658">
        <f>tab!$E$77</f>
        <v>0.62</v>
      </c>
      <c r="AA119" s="665" t="e">
        <f t="shared" si="117"/>
        <v>#VALUE!</v>
      </c>
      <c r="AB119" s="665" t="e">
        <f t="shared" si="118"/>
        <v>#VALUE!</v>
      </c>
      <c r="AC119" s="665" t="e">
        <f t="shared" si="119"/>
        <v>#VALUE!</v>
      </c>
      <c r="AD119" s="666" t="e">
        <f t="shared" si="120"/>
        <v>#VALUE!</v>
      </c>
      <c r="AE119" s="666">
        <f t="shared" si="121"/>
        <v>0</v>
      </c>
      <c r="AF119" s="616">
        <f>IF(H119&gt;8,tab!$D$79,tab!$D$81)</f>
        <v>0.5</v>
      </c>
      <c r="AG119" s="620">
        <f t="shared" si="122"/>
        <v>0</v>
      </c>
      <c r="AH119" s="621">
        <f t="shared" si="123"/>
        <v>0</v>
      </c>
    </row>
    <row r="120" spans="3:34" ht="12.75" customHeight="1" x14ac:dyDescent="0.2">
      <c r="C120" s="127"/>
      <c r="D120" s="129" t="str">
        <f t="shared" si="110"/>
        <v/>
      </c>
      <c r="E120" s="129" t="str">
        <f t="shared" si="124"/>
        <v/>
      </c>
      <c r="F120" s="128" t="str">
        <f t="shared" si="125"/>
        <v/>
      </c>
      <c r="G120" s="412"/>
      <c r="H120" s="409" t="str">
        <f t="shared" si="126"/>
        <v/>
      </c>
      <c r="I120" s="409" t="str">
        <f t="shared" si="111"/>
        <v/>
      </c>
      <c r="J120" s="410" t="str">
        <f t="shared" si="112"/>
        <v/>
      </c>
      <c r="K120" s="411"/>
      <c r="L120" s="637">
        <f t="shared" ref="L120:M120" si="135">IF(L88="",0,L88)</f>
        <v>0</v>
      </c>
      <c r="M120" s="637">
        <f t="shared" si="135"/>
        <v>0</v>
      </c>
      <c r="N120" s="659" t="str">
        <f t="shared" si="113"/>
        <v/>
      </c>
      <c r="O120" s="606"/>
      <c r="P120" s="660" t="str">
        <f t="shared" si="114"/>
        <v/>
      </c>
      <c r="Q120" s="132"/>
      <c r="R120" s="604" t="str">
        <f t="shared" si="128"/>
        <v/>
      </c>
      <c r="S120" s="604" t="str">
        <f t="shared" si="115"/>
        <v/>
      </c>
      <c r="T120" s="676" t="str">
        <f t="shared" si="116"/>
        <v/>
      </c>
      <c r="U120" s="440"/>
      <c r="V120" s="663"/>
      <c r="W120" s="662"/>
      <c r="X120" s="663"/>
      <c r="Y120" s="664" t="e">
        <f>VLOOKUP(H120,tab!$A$34:$V$74,I120+2,)</f>
        <v>#VALUE!</v>
      </c>
      <c r="Z120" s="658">
        <f>tab!$E$77</f>
        <v>0.62</v>
      </c>
      <c r="AA120" s="665" t="e">
        <f t="shared" si="117"/>
        <v>#VALUE!</v>
      </c>
      <c r="AB120" s="665" t="e">
        <f t="shared" si="118"/>
        <v>#VALUE!</v>
      </c>
      <c r="AC120" s="665" t="e">
        <f t="shared" si="119"/>
        <v>#VALUE!</v>
      </c>
      <c r="AD120" s="666" t="e">
        <f t="shared" si="120"/>
        <v>#VALUE!</v>
      </c>
      <c r="AE120" s="666">
        <f t="shared" si="121"/>
        <v>0</v>
      </c>
      <c r="AF120" s="616">
        <f>IF(H120&gt;8,tab!$D$79,tab!$D$81)</f>
        <v>0.5</v>
      </c>
      <c r="AG120" s="620">
        <f t="shared" si="122"/>
        <v>0</v>
      </c>
      <c r="AH120" s="621">
        <f t="shared" si="123"/>
        <v>0</v>
      </c>
    </row>
    <row r="121" spans="3:34" ht="12.75" customHeight="1" x14ac:dyDescent="0.2">
      <c r="C121" s="127"/>
      <c r="D121" s="129" t="str">
        <f t="shared" si="110"/>
        <v/>
      </c>
      <c r="E121" s="129" t="str">
        <f t="shared" si="124"/>
        <v/>
      </c>
      <c r="F121" s="128" t="str">
        <f t="shared" si="125"/>
        <v/>
      </c>
      <c r="G121" s="412"/>
      <c r="H121" s="409" t="str">
        <f t="shared" si="126"/>
        <v/>
      </c>
      <c r="I121" s="409" t="str">
        <f t="shared" si="111"/>
        <v/>
      </c>
      <c r="J121" s="410" t="str">
        <f t="shared" si="112"/>
        <v/>
      </c>
      <c r="K121" s="411"/>
      <c r="L121" s="637">
        <f t="shared" ref="L121:M121" si="136">IF(L89="",0,L89)</f>
        <v>0</v>
      </c>
      <c r="M121" s="637">
        <f t="shared" si="136"/>
        <v>0</v>
      </c>
      <c r="N121" s="659" t="str">
        <f t="shared" si="113"/>
        <v/>
      </c>
      <c r="O121" s="606"/>
      <c r="P121" s="660" t="str">
        <f t="shared" si="114"/>
        <v/>
      </c>
      <c r="Q121" s="132"/>
      <c r="R121" s="604" t="str">
        <f t="shared" si="128"/>
        <v/>
      </c>
      <c r="S121" s="604" t="str">
        <f t="shared" si="115"/>
        <v/>
      </c>
      <c r="T121" s="676" t="str">
        <f t="shared" si="116"/>
        <v/>
      </c>
      <c r="U121" s="440"/>
      <c r="V121" s="663"/>
      <c r="W121" s="662"/>
      <c r="X121" s="663"/>
      <c r="Y121" s="664" t="e">
        <f>VLOOKUP(H121,tab!$A$34:$V$74,I121+2,)</f>
        <v>#VALUE!</v>
      </c>
      <c r="Z121" s="658">
        <f>tab!$E$77</f>
        <v>0.62</v>
      </c>
      <c r="AA121" s="665" t="e">
        <f t="shared" si="117"/>
        <v>#VALUE!</v>
      </c>
      <c r="AB121" s="665" t="e">
        <f t="shared" si="118"/>
        <v>#VALUE!</v>
      </c>
      <c r="AC121" s="665" t="e">
        <f t="shared" si="119"/>
        <v>#VALUE!</v>
      </c>
      <c r="AD121" s="666" t="e">
        <f t="shared" si="120"/>
        <v>#VALUE!</v>
      </c>
      <c r="AE121" s="666">
        <f t="shared" si="121"/>
        <v>0</v>
      </c>
      <c r="AF121" s="616">
        <f>IF(H121&gt;8,tab!$D$79,tab!$D$81)</f>
        <v>0.5</v>
      </c>
      <c r="AG121" s="620">
        <f t="shared" si="122"/>
        <v>0</v>
      </c>
      <c r="AH121" s="621">
        <f t="shared" si="123"/>
        <v>0</v>
      </c>
    </row>
    <row r="122" spans="3:34" ht="12.75" customHeight="1" x14ac:dyDescent="0.2">
      <c r="C122" s="127"/>
      <c r="D122" s="129" t="str">
        <f t="shared" si="110"/>
        <v/>
      </c>
      <c r="E122" s="129" t="str">
        <f t="shared" si="124"/>
        <v/>
      </c>
      <c r="F122" s="128" t="str">
        <f t="shared" si="125"/>
        <v/>
      </c>
      <c r="G122" s="412"/>
      <c r="H122" s="409" t="str">
        <f t="shared" si="126"/>
        <v/>
      </c>
      <c r="I122" s="409" t="str">
        <f t="shared" si="111"/>
        <v/>
      </c>
      <c r="J122" s="410" t="str">
        <f t="shared" si="112"/>
        <v/>
      </c>
      <c r="K122" s="411"/>
      <c r="L122" s="637">
        <f t="shared" ref="L122:M122" si="137">IF(L90="",0,L90)</f>
        <v>0</v>
      </c>
      <c r="M122" s="637">
        <f t="shared" si="137"/>
        <v>0</v>
      </c>
      <c r="N122" s="659" t="str">
        <f t="shared" si="113"/>
        <v/>
      </c>
      <c r="O122" s="606"/>
      <c r="P122" s="660" t="str">
        <f t="shared" si="114"/>
        <v/>
      </c>
      <c r="Q122" s="132"/>
      <c r="R122" s="604" t="str">
        <f t="shared" si="128"/>
        <v/>
      </c>
      <c r="S122" s="604" t="str">
        <f t="shared" si="115"/>
        <v/>
      </c>
      <c r="T122" s="676" t="str">
        <f t="shared" si="116"/>
        <v/>
      </c>
      <c r="U122" s="440"/>
      <c r="V122" s="663"/>
      <c r="W122" s="662"/>
      <c r="X122" s="663"/>
      <c r="Y122" s="664" t="e">
        <f>VLOOKUP(H122,tab!$A$34:$V$74,I122+2,)</f>
        <v>#VALUE!</v>
      </c>
      <c r="Z122" s="658">
        <f>tab!$E$77</f>
        <v>0.62</v>
      </c>
      <c r="AA122" s="665" t="e">
        <f t="shared" si="117"/>
        <v>#VALUE!</v>
      </c>
      <c r="AB122" s="665" t="e">
        <f t="shared" si="118"/>
        <v>#VALUE!</v>
      </c>
      <c r="AC122" s="665" t="e">
        <f t="shared" si="119"/>
        <v>#VALUE!</v>
      </c>
      <c r="AD122" s="666" t="e">
        <f t="shared" si="120"/>
        <v>#VALUE!</v>
      </c>
      <c r="AE122" s="666">
        <f t="shared" si="121"/>
        <v>0</v>
      </c>
      <c r="AF122" s="616">
        <f>IF(H122&gt;8,tab!$D$79,tab!$D$81)</f>
        <v>0.5</v>
      </c>
      <c r="AG122" s="620">
        <f t="shared" si="122"/>
        <v>0</v>
      </c>
      <c r="AH122" s="621">
        <f t="shared" si="123"/>
        <v>0</v>
      </c>
    </row>
    <row r="123" spans="3:34" ht="12.75" customHeight="1" x14ac:dyDescent="0.2">
      <c r="C123" s="127"/>
      <c r="D123" s="129" t="str">
        <f t="shared" si="110"/>
        <v/>
      </c>
      <c r="E123" s="129" t="str">
        <f t="shared" si="124"/>
        <v/>
      </c>
      <c r="F123" s="128" t="str">
        <f t="shared" si="125"/>
        <v/>
      </c>
      <c r="G123" s="412"/>
      <c r="H123" s="409" t="str">
        <f t="shared" si="126"/>
        <v/>
      </c>
      <c r="I123" s="409" t="str">
        <f t="shared" si="111"/>
        <v/>
      </c>
      <c r="J123" s="410" t="str">
        <f t="shared" si="112"/>
        <v/>
      </c>
      <c r="K123" s="411"/>
      <c r="L123" s="637">
        <f t="shared" ref="L123:M123" si="138">IF(L91="",0,L91)</f>
        <v>0</v>
      </c>
      <c r="M123" s="637">
        <f t="shared" si="138"/>
        <v>0</v>
      </c>
      <c r="N123" s="659" t="str">
        <f t="shared" si="113"/>
        <v/>
      </c>
      <c r="O123" s="606"/>
      <c r="P123" s="660" t="str">
        <f t="shared" si="114"/>
        <v/>
      </c>
      <c r="Q123" s="132"/>
      <c r="R123" s="604" t="str">
        <f t="shared" si="128"/>
        <v/>
      </c>
      <c r="S123" s="604" t="str">
        <f t="shared" si="115"/>
        <v/>
      </c>
      <c r="T123" s="676" t="str">
        <f t="shared" si="116"/>
        <v/>
      </c>
      <c r="U123" s="440"/>
      <c r="V123" s="663"/>
      <c r="W123" s="662"/>
      <c r="X123" s="663"/>
      <c r="Y123" s="664" t="e">
        <f>VLOOKUP(H123,tab!$A$34:$V$74,I123+2,)</f>
        <v>#VALUE!</v>
      </c>
      <c r="Z123" s="658">
        <f>tab!$E$77</f>
        <v>0.62</v>
      </c>
      <c r="AA123" s="665" t="e">
        <f t="shared" si="117"/>
        <v>#VALUE!</v>
      </c>
      <c r="AB123" s="665" t="e">
        <f t="shared" si="118"/>
        <v>#VALUE!</v>
      </c>
      <c r="AC123" s="665" t="e">
        <f t="shared" si="119"/>
        <v>#VALUE!</v>
      </c>
      <c r="AD123" s="666" t="e">
        <f t="shared" si="120"/>
        <v>#VALUE!</v>
      </c>
      <c r="AE123" s="666">
        <f t="shared" si="121"/>
        <v>0</v>
      </c>
      <c r="AF123" s="616">
        <f>IF(H123&gt;8,tab!$D$79,tab!$D$81)</f>
        <v>0.5</v>
      </c>
      <c r="AG123" s="620">
        <f t="shared" si="122"/>
        <v>0</v>
      </c>
      <c r="AH123" s="621">
        <f t="shared" si="123"/>
        <v>0</v>
      </c>
    </row>
    <row r="124" spans="3:34" ht="12.75" customHeight="1" x14ac:dyDescent="0.2">
      <c r="C124" s="127"/>
      <c r="D124" s="129" t="str">
        <f t="shared" si="110"/>
        <v/>
      </c>
      <c r="E124" s="129" t="str">
        <f t="shared" si="124"/>
        <v/>
      </c>
      <c r="F124" s="128" t="str">
        <f t="shared" si="125"/>
        <v/>
      </c>
      <c r="G124" s="412"/>
      <c r="H124" s="409" t="str">
        <f t="shared" si="126"/>
        <v/>
      </c>
      <c r="I124" s="409" t="str">
        <f t="shared" si="111"/>
        <v/>
      </c>
      <c r="J124" s="410" t="str">
        <f t="shared" si="112"/>
        <v/>
      </c>
      <c r="K124" s="411"/>
      <c r="L124" s="637">
        <f t="shared" ref="L124:M124" si="139">IF(L92="",0,L92)</f>
        <v>0</v>
      </c>
      <c r="M124" s="637">
        <f t="shared" si="139"/>
        <v>0</v>
      </c>
      <c r="N124" s="659" t="str">
        <f t="shared" si="113"/>
        <v/>
      </c>
      <c r="O124" s="606"/>
      <c r="P124" s="660" t="str">
        <f t="shared" si="114"/>
        <v/>
      </c>
      <c r="Q124" s="132"/>
      <c r="R124" s="604" t="str">
        <f t="shared" si="128"/>
        <v/>
      </c>
      <c r="S124" s="604" t="str">
        <f t="shared" si="115"/>
        <v/>
      </c>
      <c r="T124" s="676" t="str">
        <f t="shared" si="116"/>
        <v/>
      </c>
      <c r="U124" s="440"/>
      <c r="V124" s="663"/>
      <c r="W124" s="662"/>
      <c r="X124" s="663"/>
      <c r="Y124" s="664" t="e">
        <f>VLOOKUP(H124,tab!$A$34:$V$74,I124+2,)</f>
        <v>#VALUE!</v>
      </c>
      <c r="Z124" s="658">
        <f>tab!$E$77</f>
        <v>0.62</v>
      </c>
      <c r="AA124" s="665" t="e">
        <f t="shared" si="117"/>
        <v>#VALUE!</v>
      </c>
      <c r="AB124" s="665" t="e">
        <f t="shared" si="118"/>
        <v>#VALUE!</v>
      </c>
      <c r="AC124" s="665" t="e">
        <f t="shared" si="119"/>
        <v>#VALUE!</v>
      </c>
      <c r="AD124" s="666" t="e">
        <f t="shared" si="120"/>
        <v>#VALUE!</v>
      </c>
      <c r="AE124" s="666">
        <f t="shared" si="121"/>
        <v>0</v>
      </c>
      <c r="AF124" s="616">
        <f>IF(H124&gt;8,tab!$D$79,tab!$D$81)</f>
        <v>0.5</v>
      </c>
      <c r="AG124" s="620">
        <f t="shared" si="122"/>
        <v>0</v>
      </c>
      <c r="AH124" s="621">
        <f t="shared" si="123"/>
        <v>0</v>
      </c>
    </row>
    <row r="125" spans="3:34" ht="12.75" customHeight="1" x14ac:dyDescent="0.2">
      <c r="C125" s="127"/>
      <c r="D125" s="129" t="str">
        <f t="shared" si="110"/>
        <v/>
      </c>
      <c r="E125" s="129" t="str">
        <f t="shared" si="124"/>
        <v/>
      </c>
      <c r="F125" s="128" t="str">
        <f t="shared" si="125"/>
        <v/>
      </c>
      <c r="G125" s="412"/>
      <c r="H125" s="409" t="str">
        <f t="shared" si="126"/>
        <v/>
      </c>
      <c r="I125" s="409" t="str">
        <f t="shared" si="111"/>
        <v/>
      </c>
      <c r="J125" s="410" t="str">
        <f t="shared" si="112"/>
        <v/>
      </c>
      <c r="K125" s="411"/>
      <c r="L125" s="637">
        <f t="shared" ref="L125:M125" si="140">IF(L93="",0,L93)</f>
        <v>0</v>
      </c>
      <c r="M125" s="637">
        <f t="shared" si="140"/>
        <v>0</v>
      </c>
      <c r="N125" s="659" t="str">
        <f t="shared" si="113"/>
        <v/>
      </c>
      <c r="O125" s="606"/>
      <c r="P125" s="660" t="str">
        <f t="shared" si="114"/>
        <v/>
      </c>
      <c r="Q125" s="132"/>
      <c r="R125" s="604" t="str">
        <f t="shared" si="128"/>
        <v/>
      </c>
      <c r="S125" s="604" t="str">
        <f t="shared" si="115"/>
        <v/>
      </c>
      <c r="T125" s="676" t="str">
        <f t="shared" si="116"/>
        <v/>
      </c>
      <c r="U125" s="440"/>
      <c r="V125" s="663"/>
      <c r="W125" s="662"/>
      <c r="X125" s="663"/>
      <c r="Y125" s="664" t="e">
        <f>VLOOKUP(H125,tab!$A$34:$V$74,I125+2,)</f>
        <v>#VALUE!</v>
      </c>
      <c r="Z125" s="658">
        <f>tab!$E$77</f>
        <v>0.62</v>
      </c>
      <c r="AA125" s="665" t="e">
        <f t="shared" si="117"/>
        <v>#VALUE!</v>
      </c>
      <c r="AB125" s="665" t="e">
        <f t="shared" si="118"/>
        <v>#VALUE!</v>
      </c>
      <c r="AC125" s="665" t="e">
        <f t="shared" si="119"/>
        <v>#VALUE!</v>
      </c>
      <c r="AD125" s="666" t="e">
        <f t="shared" si="120"/>
        <v>#VALUE!</v>
      </c>
      <c r="AE125" s="666">
        <f t="shared" si="121"/>
        <v>0</v>
      </c>
      <c r="AF125" s="616">
        <f>IF(H125&gt;8,tab!$D$79,tab!$D$81)</f>
        <v>0.5</v>
      </c>
      <c r="AG125" s="620">
        <f t="shared" si="122"/>
        <v>0</v>
      </c>
      <c r="AH125" s="621">
        <f t="shared" si="123"/>
        <v>0</v>
      </c>
    </row>
    <row r="126" spans="3:34" ht="12.75" customHeight="1" x14ac:dyDescent="0.2">
      <c r="C126" s="127"/>
      <c r="D126" s="129" t="str">
        <f t="shared" si="110"/>
        <v/>
      </c>
      <c r="E126" s="129" t="str">
        <f t="shared" si="124"/>
        <v/>
      </c>
      <c r="F126" s="128" t="str">
        <f t="shared" si="125"/>
        <v/>
      </c>
      <c r="G126" s="412"/>
      <c r="H126" s="409" t="str">
        <f t="shared" si="126"/>
        <v/>
      </c>
      <c r="I126" s="409" t="str">
        <f t="shared" si="111"/>
        <v/>
      </c>
      <c r="J126" s="410" t="str">
        <f t="shared" si="112"/>
        <v/>
      </c>
      <c r="K126" s="411"/>
      <c r="L126" s="637">
        <f t="shared" ref="L126:M126" si="141">IF(L94="",0,L94)</f>
        <v>0</v>
      </c>
      <c r="M126" s="637">
        <f t="shared" si="141"/>
        <v>0</v>
      </c>
      <c r="N126" s="659" t="str">
        <f t="shared" si="113"/>
        <v/>
      </c>
      <c r="O126" s="606"/>
      <c r="P126" s="660" t="str">
        <f t="shared" si="114"/>
        <v/>
      </c>
      <c r="Q126" s="132"/>
      <c r="R126" s="604" t="str">
        <f t="shared" si="128"/>
        <v/>
      </c>
      <c r="S126" s="604" t="str">
        <f t="shared" si="115"/>
        <v/>
      </c>
      <c r="T126" s="676" t="str">
        <f t="shared" si="116"/>
        <v/>
      </c>
      <c r="U126" s="440"/>
      <c r="V126" s="663"/>
      <c r="W126" s="662"/>
      <c r="X126" s="663"/>
      <c r="Y126" s="664" t="e">
        <f>VLOOKUP(H126,tab!$A$34:$V$74,I126+2,)</f>
        <v>#VALUE!</v>
      </c>
      <c r="Z126" s="658">
        <f>tab!$E$77</f>
        <v>0.62</v>
      </c>
      <c r="AA126" s="665" t="e">
        <f t="shared" si="117"/>
        <v>#VALUE!</v>
      </c>
      <c r="AB126" s="665" t="e">
        <f t="shared" si="118"/>
        <v>#VALUE!</v>
      </c>
      <c r="AC126" s="665" t="e">
        <f t="shared" si="119"/>
        <v>#VALUE!</v>
      </c>
      <c r="AD126" s="666" t="e">
        <f t="shared" si="120"/>
        <v>#VALUE!</v>
      </c>
      <c r="AE126" s="666">
        <f t="shared" si="121"/>
        <v>0</v>
      </c>
      <c r="AF126" s="616">
        <f>IF(H126&gt;8,tab!$D$79,tab!$D$81)</f>
        <v>0.5</v>
      </c>
      <c r="AG126" s="620">
        <f t="shared" si="122"/>
        <v>0</v>
      </c>
      <c r="AH126" s="621">
        <f t="shared" si="123"/>
        <v>0</v>
      </c>
    </row>
    <row r="127" spans="3:34" ht="12.75" customHeight="1" x14ac:dyDescent="0.2">
      <c r="C127" s="127"/>
      <c r="D127" s="129" t="str">
        <f t="shared" si="110"/>
        <v/>
      </c>
      <c r="E127" s="129" t="str">
        <f t="shared" si="124"/>
        <v/>
      </c>
      <c r="F127" s="128" t="str">
        <f t="shared" si="125"/>
        <v/>
      </c>
      <c r="G127" s="412"/>
      <c r="H127" s="409" t="str">
        <f t="shared" si="126"/>
        <v/>
      </c>
      <c r="I127" s="409" t="str">
        <f t="shared" si="111"/>
        <v/>
      </c>
      <c r="J127" s="410" t="str">
        <f t="shared" si="112"/>
        <v/>
      </c>
      <c r="K127" s="411"/>
      <c r="L127" s="637">
        <f t="shared" ref="L127:M127" si="142">IF(L95="",0,L95)</f>
        <v>0</v>
      </c>
      <c r="M127" s="637">
        <f t="shared" si="142"/>
        <v>0</v>
      </c>
      <c r="N127" s="659" t="str">
        <f t="shared" si="113"/>
        <v/>
      </c>
      <c r="O127" s="606"/>
      <c r="P127" s="660" t="str">
        <f t="shared" si="114"/>
        <v/>
      </c>
      <c r="Q127" s="132"/>
      <c r="R127" s="604" t="str">
        <f t="shared" si="128"/>
        <v/>
      </c>
      <c r="S127" s="604" t="str">
        <f t="shared" si="115"/>
        <v/>
      </c>
      <c r="T127" s="676" t="str">
        <f t="shared" si="116"/>
        <v/>
      </c>
      <c r="U127" s="440"/>
      <c r="V127" s="663"/>
      <c r="W127" s="662"/>
      <c r="X127" s="663"/>
      <c r="Y127" s="664" t="e">
        <f>VLOOKUP(H127,tab!$A$34:$V$74,I127+2,)</f>
        <v>#VALUE!</v>
      </c>
      <c r="Z127" s="658">
        <f>tab!$E$77</f>
        <v>0.62</v>
      </c>
      <c r="AA127" s="665" t="e">
        <f t="shared" si="117"/>
        <v>#VALUE!</v>
      </c>
      <c r="AB127" s="665" t="e">
        <f t="shared" si="118"/>
        <v>#VALUE!</v>
      </c>
      <c r="AC127" s="665" t="e">
        <f t="shared" si="119"/>
        <v>#VALUE!</v>
      </c>
      <c r="AD127" s="666" t="e">
        <f t="shared" si="120"/>
        <v>#VALUE!</v>
      </c>
      <c r="AE127" s="666">
        <f t="shared" si="121"/>
        <v>0</v>
      </c>
      <c r="AF127" s="616">
        <f>IF(H127&gt;8,tab!$D$79,tab!$D$81)</f>
        <v>0.5</v>
      </c>
      <c r="AG127" s="620">
        <f t="shared" si="122"/>
        <v>0</v>
      </c>
      <c r="AH127" s="621">
        <f t="shared" si="123"/>
        <v>0</v>
      </c>
    </row>
    <row r="128" spans="3:34" ht="12.75" customHeight="1" x14ac:dyDescent="0.2">
      <c r="C128" s="127"/>
      <c r="D128" s="129" t="str">
        <f t="shared" si="110"/>
        <v/>
      </c>
      <c r="E128" s="129" t="str">
        <f t="shared" si="124"/>
        <v/>
      </c>
      <c r="F128" s="128" t="str">
        <f t="shared" si="125"/>
        <v/>
      </c>
      <c r="G128" s="412"/>
      <c r="H128" s="409" t="str">
        <f t="shared" si="126"/>
        <v/>
      </c>
      <c r="I128" s="409" t="str">
        <f t="shared" si="111"/>
        <v/>
      </c>
      <c r="J128" s="410" t="str">
        <f t="shared" si="112"/>
        <v/>
      </c>
      <c r="K128" s="411"/>
      <c r="L128" s="637">
        <f t="shared" ref="L128:M128" si="143">IF(L96="",0,L96)</f>
        <v>0</v>
      </c>
      <c r="M128" s="637">
        <f t="shared" si="143"/>
        <v>0</v>
      </c>
      <c r="N128" s="659" t="str">
        <f t="shared" si="113"/>
        <v/>
      </c>
      <c r="O128" s="606"/>
      <c r="P128" s="660" t="str">
        <f t="shared" si="114"/>
        <v/>
      </c>
      <c r="Q128" s="132"/>
      <c r="R128" s="604" t="str">
        <f t="shared" si="128"/>
        <v/>
      </c>
      <c r="S128" s="604" t="str">
        <f t="shared" si="115"/>
        <v/>
      </c>
      <c r="T128" s="676" t="str">
        <f t="shared" si="116"/>
        <v/>
      </c>
      <c r="U128" s="440"/>
      <c r="V128" s="663"/>
      <c r="W128" s="662"/>
      <c r="X128" s="663"/>
      <c r="Y128" s="664" t="e">
        <f>VLOOKUP(H128,tab!$A$34:$V$74,I128+2,)</f>
        <v>#VALUE!</v>
      </c>
      <c r="Z128" s="658">
        <f>tab!$E$77</f>
        <v>0.62</v>
      </c>
      <c r="AA128" s="665" t="e">
        <f t="shared" si="117"/>
        <v>#VALUE!</v>
      </c>
      <c r="AB128" s="665" t="e">
        <f t="shared" si="118"/>
        <v>#VALUE!</v>
      </c>
      <c r="AC128" s="665" t="e">
        <f t="shared" si="119"/>
        <v>#VALUE!</v>
      </c>
      <c r="AD128" s="666" t="e">
        <f t="shared" si="120"/>
        <v>#VALUE!</v>
      </c>
      <c r="AE128" s="666">
        <f t="shared" si="121"/>
        <v>0</v>
      </c>
      <c r="AF128" s="616">
        <f>IF(H128&gt;8,tab!$D$79,tab!$D$81)</f>
        <v>0.5</v>
      </c>
      <c r="AG128" s="620">
        <f t="shared" si="122"/>
        <v>0</v>
      </c>
      <c r="AH128" s="621">
        <f t="shared" si="123"/>
        <v>0</v>
      </c>
    </row>
    <row r="129" spans="3:38" ht="12.75" customHeight="1" x14ac:dyDescent="0.2">
      <c r="C129" s="127"/>
      <c r="D129" s="129" t="str">
        <f t="shared" si="110"/>
        <v/>
      </c>
      <c r="E129" s="129" t="str">
        <f t="shared" si="124"/>
        <v/>
      </c>
      <c r="F129" s="128" t="str">
        <f t="shared" si="125"/>
        <v/>
      </c>
      <c r="G129" s="412"/>
      <c r="H129" s="409" t="str">
        <f t="shared" si="126"/>
        <v/>
      </c>
      <c r="I129" s="409" t="str">
        <f t="shared" si="111"/>
        <v/>
      </c>
      <c r="J129" s="410" t="str">
        <f t="shared" si="112"/>
        <v/>
      </c>
      <c r="K129" s="411"/>
      <c r="L129" s="637">
        <f t="shared" ref="L129:M129" si="144">IF(L97="",0,L97)</f>
        <v>0</v>
      </c>
      <c r="M129" s="637">
        <f t="shared" si="144"/>
        <v>0</v>
      </c>
      <c r="N129" s="659" t="str">
        <f t="shared" si="113"/>
        <v/>
      </c>
      <c r="O129" s="606"/>
      <c r="P129" s="660" t="str">
        <f t="shared" si="114"/>
        <v/>
      </c>
      <c r="Q129" s="132"/>
      <c r="R129" s="604" t="str">
        <f t="shared" si="128"/>
        <v/>
      </c>
      <c r="S129" s="604" t="str">
        <f t="shared" si="115"/>
        <v/>
      </c>
      <c r="T129" s="676" t="str">
        <f t="shared" si="116"/>
        <v/>
      </c>
      <c r="U129" s="440"/>
      <c r="V129" s="663"/>
      <c r="W129" s="662"/>
      <c r="X129" s="663"/>
      <c r="Y129" s="664" t="e">
        <f>VLOOKUP(H129,tab!$A$34:$V$74,I129+2,)</f>
        <v>#VALUE!</v>
      </c>
      <c r="Z129" s="658">
        <f>tab!$E$77</f>
        <v>0.62</v>
      </c>
      <c r="AA129" s="665" t="e">
        <f t="shared" si="117"/>
        <v>#VALUE!</v>
      </c>
      <c r="AB129" s="665" t="e">
        <f t="shared" si="118"/>
        <v>#VALUE!</v>
      </c>
      <c r="AC129" s="665" t="e">
        <f t="shared" si="119"/>
        <v>#VALUE!</v>
      </c>
      <c r="AD129" s="666" t="e">
        <f t="shared" si="120"/>
        <v>#VALUE!</v>
      </c>
      <c r="AE129" s="666">
        <f t="shared" si="121"/>
        <v>0</v>
      </c>
      <c r="AF129" s="616">
        <f>IF(H129&gt;8,tab!$D$79,tab!$D$81)</f>
        <v>0.5</v>
      </c>
      <c r="AG129" s="620">
        <f t="shared" si="122"/>
        <v>0</v>
      </c>
      <c r="AH129" s="621">
        <f t="shared" si="123"/>
        <v>0</v>
      </c>
    </row>
    <row r="130" spans="3:38" ht="12.75" customHeight="1" x14ac:dyDescent="0.2">
      <c r="C130" s="127"/>
      <c r="D130" s="129" t="str">
        <f t="shared" si="110"/>
        <v/>
      </c>
      <c r="E130" s="129" t="str">
        <f t="shared" si="124"/>
        <v/>
      </c>
      <c r="F130" s="128" t="str">
        <f t="shared" si="125"/>
        <v/>
      </c>
      <c r="G130" s="412"/>
      <c r="H130" s="409" t="str">
        <f t="shared" si="126"/>
        <v/>
      </c>
      <c r="I130" s="409" t="str">
        <f t="shared" si="111"/>
        <v/>
      </c>
      <c r="J130" s="410" t="str">
        <f t="shared" si="112"/>
        <v/>
      </c>
      <c r="K130" s="411"/>
      <c r="L130" s="637">
        <f t="shared" ref="L130:M130" si="145">IF(L98="",0,L98)</f>
        <v>0</v>
      </c>
      <c r="M130" s="637">
        <f t="shared" si="145"/>
        <v>0</v>
      </c>
      <c r="N130" s="659" t="str">
        <f t="shared" si="113"/>
        <v/>
      </c>
      <c r="O130" s="606"/>
      <c r="P130" s="660" t="str">
        <f t="shared" si="114"/>
        <v/>
      </c>
      <c r="Q130" s="132"/>
      <c r="R130" s="604" t="str">
        <f t="shared" si="128"/>
        <v/>
      </c>
      <c r="S130" s="604" t="str">
        <f t="shared" si="115"/>
        <v/>
      </c>
      <c r="T130" s="676" t="str">
        <f t="shared" si="116"/>
        <v/>
      </c>
      <c r="U130" s="440"/>
      <c r="V130" s="663"/>
      <c r="W130" s="662"/>
      <c r="X130" s="663"/>
      <c r="Y130" s="664" t="e">
        <f>VLOOKUP(H130,tab!$A$34:$V$74,I130+2,)</f>
        <v>#VALUE!</v>
      </c>
      <c r="Z130" s="658">
        <f>tab!$E$77</f>
        <v>0.62</v>
      </c>
      <c r="AA130" s="665" t="e">
        <f t="shared" si="117"/>
        <v>#VALUE!</v>
      </c>
      <c r="AB130" s="665" t="e">
        <f t="shared" si="118"/>
        <v>#VALUE!</v>
      </c>
      <c r="AC130" s="665" t="e">
        <f t="shared" si="119"/>
        <v>#VALUE!</v>
      </c>
      <c r="AD130" s="666" t="e">
        <f t="shared" si="120"/>
        <v>#VALUE!</v>
      </c>
      <c r="AE130" s="666">
        <f t="shared" si="121"/>
        <v>0</v>
      </c>
      <c r="AF130" s="616">
        <f>IF(H130&gt;8,tab!$D$79,tab!$D$81)</f>
        <v>0.5</v>
      </c>
      <c r="AG130" s="620">
        <f t="shared" si="122"/>
        <v>0</v>
      </c>
      <c r="AH130" s="621">
        <f t="shared" si="123"/>
        <v>0</v>
      </c>
    </row>
    <row r="131" spans="3:38" ht="12.75" customHeight="1" x14ac:dyDescent="0.2">
      <c r="C131" s="127"/>
      <c r="D131" s="129" t="str">
        <f t="shared" si="110"/>
        <v/>
      </c>
      <c r="E131" s="129" t="str">
        <f t="shared" si="124"/>
        <v/>
      </c>
      <c r="F131" s="128" t="str">
        <f t="shared" si="125"/>
        <v/>
      </c>
      <c r="G131" s="412"/>
      <c r="H131" s="409" t="str">
        <f t="shared" si="126"/>
        <v/>
      </c>
      <c r="I131" s="409" t="str">
        <f t="shared" si="111"/>
        <v/>
      </c>
      <c r="J131" s="410" t="str">
        <f t="shared" si="112"/>
        <v/>
      </c>
      <c r="K131" s="411"/>
      <c r="L131" s="637">
        <f t="shared" ref="L131:M131" si="146">IF(L99="",0,L99)</f>
        <v>0</v>
      </c>
      <c r="M131" s="637">
        <f t="shared" si="146"/>
        <v>0</v>
      </c>
      <c r="N131" s="659" t="str">
        <f t="shared" si="113"/>
        <v/>
      </c>
      <c r="O131" s="606"/>
      <c r="P131" s="660" t="str">
        <f t="shared" si="114"/>
        <v/>
      </c>
      <c r="Q131" s="132"/>
      <c r="R131" s="604" t="str">
        <f t="shared" si="128"/>
        <v/>
      </c>
      <c r="S131" s="604" t="str">
        <f t="shared" si="115"/>
        <v/>
      </c>
      <c r="T131" s="676" t="str">
        <f t="shared" si="116"/>
        <v/>
      </c>
      <c r="U131" s="440"/>
      <c r="V131" s="663"/>
      <c r="W131" s="662"/>
      <c r="X131" s="663"/>
      <c r="Y131" s="664" t="e">
        <f>VLOOKUP(H131,tab!$A$34:$V$74,I131+2,)</f>
        <v>#VALUE!</v>
      </c>
      <c r="Z131" s="658">
        <f>tab!$E$77</f>
        <v>0.62</v>
      </c>
      <c r="AA131" s="665" t="e">
        <f t="shared" si="117"/>
        <v>#VALUE!</v>
      </c>
      <c r="AB131" s="665" t="e">
        <f t="shared" si="118"/>
        <v>#VALUE!</v>
      </c>
      <c r="AC131" s="665" t="e">
        <f t="shared" si="119"/>
        <v>#VALUE!</v>
      </c>
      <c r="AD131" s="666" t="e">
        <f t="shared" si="120"/>
        <v>#VALUE!</v>
      </c>
      <c r="AE131" s="666">
        <f t="shared" si="121"/>
        <v>0</v>
      </c>
      <c r="AF131" s="616">
        <f>IF(H131&gt;8,tab!$D$79,tab!$D$81)</f>
        <v>0.5</v>
      </c>
      <c r="AG131" s="620">
        <f t="shared" si="122"/>
        <v>0</v>
      </c>
      <c r="AH131" s="621">
        <f t="shared" si="123"/>
        <v>0</v>
      </c>
    </row>
    <row r="132" spans="3:38" x14ac:dyDescent="0.2">
      <c r="C132" s="127"/>
      <c r="D132" s="341"/>
      <c r="E132" s="341"/>
      <c r="F132" s="413"/>
      <c r="G132" s="413"/>
      <c r="H132" s="413"/>
      <c r="I132" s="414"/>
      <c r="J132" s="548">
        <f>SUM(J112:J131)</f>
        <v>1</v>
      </c>
      <c r="K132" s="411"/>
      <c r="L132" s="607">
        <f t="shared" ref="L132:P132" si="147">SUM(L112:L131)</f>
        <v>0</v>
      </c>
      <c r="M132" s="607">
        <f t="shared" si="147"/>
        <v>0</v>
      </c>
      <c r="N132" s="607">
        <f>SUM(N112:N131)</f>
        <v>40</v>
      </c>
      <c r="O132" s="607">
        <f t="shared" si="147"/>
        <v>0</v>
      </c>
      <c r="P132" s="607">
        <f t="shared" si="147"/>
        <v>40</v>
      </c>
      <c r="Q132" s="411"/>
      <c r="R132" s="549">
        <f t="shared" ref="R132:T132" si="148">SUM(R112:R131)</f>
        <v>82525.084990958407</v>
      </c>
      <c r="S132" s="549">
        <f t="shared" si="148"/>
        <v>2038.9150090415915</v>
      </c>
      <c r="T132" s="677">
        <f t="shared" si="148"/>
        <v>84564</v>
      </c>
      <c r="U132" s="680"/>
      <c r="V132" s="646"/>
      <c r="Y132" s="669"/>
      <c r="Z132" s="671"/>
      <c r="AA132" s="669"/>
      <c r="AB132" s="669"/>
      <c r="AC132" s="629"/>
      <c r="AG132" s="625"/>
      <c r="AH132" s="630"/>
    </row>
    <row r="133" spans="3:38" x14ac:dyDescent="0.2">
      <c r="C133" s="292"/>
      <c r="D133" s="343"/>
      <c r="E133" s="343"/>
      <c r="F133" s="416"/>
      <c r="G133" s="416"/>
      <c r="H133" s="416"/>
      <c r="I133" s="417"/>
      <c r="J133" s="418"/>
      <c r="K133" s="417"/>
      <c r="L133" s="417"/>
      <c r="M133" s="417"/>
      <c r="N133" s="417"/>
      <c r="O133" s="419"/>
      <c r="P133" s="419"/>
      <c r="Q133" s="417"/>
      <c r="R133" s="419"/>
      <c r="S133" s="419"/>
      <c r="T133" s="678"/>
      <c r="U133" s="680"/>
      <c r="V133" s="646"/>
      <c r="Y133" s="670"/>
      <c r="Z133" s="671"/>
      <c r="AA133" s="670"/>
      <c r="AB133" s="670"/>
      <c r="AC133" s="631"/>
      <c r="AG133" s="632"/>
      <c r="AH133" s="633"/>
    </row>
    <row r="134" spans="3:38" x14ac:dyDescent="0.2">
      <c r="V134" s="646"/>
    </row>
    <row r="135" spans="3:38" x14ac:dyDescent="0.2">
      <c r="V135" s="646"/>
    </row>
    <row r="136" spans="3:38" x14ac:dyDescent="0.2">
      <c r="C136" s="37" t="s">
        <v>8</v>
      </c>
      <c r="E136" s="164" t="str">
        <f>+tab!I3</f>
        <v>2020/21</v>
      </c>
      <c r="V136" s="646"/>
    </row>
    <row r="137" spans="3:38" x14ac:dyDescent="0.2">
      <c r="C137" s="37" t="s">
        <v>191</v>
      </c>
      <c r="E137" s="164">
        <f>+tab!J4</f>
        <v>43374</v>
      </c>
      <c r="V137" s="646"/>
    </row>
    <row r="138" spans="3:38" x14ac:dyDescent="0.2">
      <c r="V138" s="646"/>
    </row>
    <row r="139" spans="3:38" ht="12.75" customHeight="1" x14ac:dyDescent="0.2">
      <c r="C139" s="122"/>
      <c r="D139" s="397"/>
      <c r="E139" s="398"/>
      <c r="F139" s="124"/>
      <c r="G139" s="399"/>
      <c r="H139" s="400"/>
      <c r="I139" s="400"/>
      <c r="J139" s="401"/>
      <c r="K139" s="280"/>
      <c r="L139" s="400"/>
      <c r="M139" s="400"/>
      <c r="N139" s="400"/>
      <c r="O139" s="280"/>
      <c r="P139" s="280"/>
      <c r="Q139" s="280"/>
      <c r="R139" s="280"/>
      <c r="S139" s="280"/>
      <c r="T139" s="672"/>
      <c r="U139" s="279"/>
      <c r="V139" s="646"/>
    </row>
    <row r="140" spans="3:38" ht="12.75" customHeight="1" x14ac:dyDescent="0.2">
      <c r="C140" s="402"/>
      <c r="D140" s="599" t="s">
        <v>192</v>
      </c>
      <c r="E140" s="600"/>
      <c r="F140" s="600"/>
      <c r="G140" s="600"/>
      <c r="H140" s="601"/>
      <c r="I140" s="601"/>
      <c r="J140" s="601"/>
      <c r="K140" s="534"/>
      <c r="L140" s="599" t="s">
        <v>300</v>
      </c>
      <c r="M140" s="602"/>
      <c r="N140" s="599"/>
      <c r="O140" s="599"/>
      <c r="P140" s="640"/>
      <c r="Q140" s="534"/>
      <c r="R140" s="599" t="s">
        <v>301</v>
      </c>
      <c r="S140" s="601"/>
      <c r="T140" s="673"/>
      <c r="U140" s="642"/>
      <c r="V140" s="645"/>
      <c r="W140" s="644"/>
      <c r="X140" s="645"/>
      <c r="Y140" s="646"/>
      <c r="Z140" s="647"/>
      <c r="AA140" s="646"/>
      <c r="AB140" s="646"/>
      <c r="AC140" s="646"/>
      <c r="AD140" s="648"/>
      <c r="AE140" s="648"/>
      <c r="AF140" s="617"/>
      <c r="AG140" s="625"/>
      <c r="AH140" s="626"/>
      <c r="AI140" s="617"/>
      <c r="AJ140" s="162"/>
      <c r="AK140" s="162"/>
      <c r="AL140" s="162"/>
    </row>
    <row r="141" spans="3:38" ht="12.75" customHeight="1" x14ac:dyDescent="0.2">
      <c r="C141" s="402"/>
      <c r="D141" s="536" t="s">
        <v>284</v>
      </c>
      <c r="E141" s="536" t="s">
        <v>41</v>
      </c>
      <c r="F141" s="537" t="s">
        <v>193</v>
      </c>
      <c r="G141" s="538" t="s">
        <v>212</v>
      </c>
      <c r="H141" s="537" t="s">
        <v>68</v>
      </c>
      <c r="I141" s="537" t="s">
        <v>194</v>
      </c>
      <c r="J141" s="539" t="s">
        <v>196</v>
      </c>
      <c r="K141" s="541"/>
      <c r="L141" s="540" t="s">
        <v>287</v>
      </c>
      <c r="M141" s="540" t="s">
        <v>288</v>
      </c>
      <c r="N141" s="540" t="s">
        <v>286</v>
      </c>
      <c r="O141" s="540" t="s">
        <v>287</v>
      </c>
      <c r="P141" s="649" t="s">
        <v>302</v>
      </c>
      <c r="Q141" s="541"/>
      <c r="R141" s="603" t="s">
        <v>197</v>
      </c>
      <c r="S141" s="544" t="s">
        <v>303</v>
      </c>
      <c r="T141" s="674" t="s">
        <v>197</v>
      </c>
      <c r="U141" s="651"/>
      <c r="V141" s="654"/>
      <c r="W141" s="653"/>
      <c r="X141" s="654"/>
      <c r="Y141" s="634" t="s">
        <v>195</v>
      </c>
      <c r="Z141" s="655" t="s">
        <v>285</v>
      </c>
      <c r="AA141" s="654" t="s">
        <v>304</v>
      </c>
      <c r="AB141" s="654" t="s">
        <v>304</v>
      </c>
      <c r="AC141" s="654" t="s">
        <v>305</v>
      </c>
      <c r="AD141" s="635" t="s">
        <v>295</v>
      </c>
      <c r="AE141" s="635" t="s">
        <v>296</v>
      </c>
      <c r="AF141" s="618"/>
      <c r="AG141" s="627"/>
      <c r="AH141" s="626"/>
      <c r="AI141" s="618"/>
      <c r="AJ141" s="170"/>
      <c r="AK141" s="170"/>
      <c r="AL141" s="170"/>
    </row>
    <row r="142" spans="3:38" ht="12.75" customHeight="1" x14ac:dyDescent="0.2">
      <c r="C142" s="404"/>
      <c r="D142" s="600"/>
      <c r="E142" s="536"/>
      <c r="F142" s="537" t="s">
        <v>200</v>
      </c>
      <c r="G142" s="538" t="s">
        <v>266</v>
      </c>
      <c r="H142" s="537"/>
      <c r="I142" s="537"/>
      <c r="J142" s="539"/>
      <c r="K142" s="541"/>
      <c r="L142" s="540" t="s">
        <v>290</v>
      </c>
      <c r="M142" s="540" t="s">
        <v>291</v>
      </c>
      <c r="N142" s="540" t="s">
        <v>289</v>
      </c>
      <c r="O142" s="540" t="s">
        <v>294</v>
      </c>
      <c r="P142" s="649" t="s">
        <v>40</v>
      </c>
      <c r="Q142" s="541"/>
      <c r="R142" s="543" t="s">
        <v>306</v>
      </c>
      <c r="S142" s="544" t="s">
        <v>292</v>
      </c>
      <c r="T142" s="674" t="s">
        <v>40</v>
      </c>
      <c r="U142" s="656"/>
      <c r="V142" s="646"/>
      <c r="W142" s="474"/>
      <c r="X142" s="646"/>
      <c r="Y142" s="634" t="s">
        <v>201</v>
      </c>
      <c r="Z142" s="657">
        <f>tab!$E$77</f>
        <v>0.62</v>
      </c>
      <c r="AA142" s="654" t="s">
        <v>307</v>
      </c>
      <c r="AB142" s="654" t="s">
        <v>308</v>
      </c>
      <c r="AC142" s="654" t="s">
        <v>309</v>
      </c>
      <c r="AD142" s="635" t="s">
        <v>297</v>
      </c>
      <c r="AE142" s="635" t="s">
        <v>297</v>
      </c>
      <c r="AG142" s="627"/>
      <c r="AH142" s="621"/>
    </row>
    <row r="143" spans="3:38" ht="12.75" customHeight="1" x14ac:dyDescent="0.2">
      <c r="C143" s="127"/>
      <c r="D143" s="600"/>
      <c r="E143" s="600"/>
      <c r="F143" s="545"/>
      <c r="G143" s="545"/>
      <c r="H143" s="537"/>
      <c r="I143" s="537"/>
      <c r="J143" s="539"/>
      <c r="K143" s="542"/>
      <c r="L143" s="540"/>
      <c r="M143" s="540"/>
      <c r="N143" s="540"/>
      <c r="O143" s="546"/>
      <c r="P143" s="546"/>
      <c r="Q143" s="542"/>
      <c r="R143" s="546"/>
      <c r="S143" s="546"/>
      <c r="T143" s="675"/>
      <c r="U143" s="679"/>
      <c r="V143" s="646"/>
      <c r="Y143" s="634"/>
      <c r="AA143" s="634"/>
      <c r="AB143" s="634"/>
      <c r="AC143" s="628"/>
      <c r="AG143" s="627"/>
      <c r="AH143" s="621"/>
    </row>
    <row r="144" spans="3:38" ht="12.75" customHeight="1" x14ac:dyDescent="0.2">
      <c r="C144" s="127"/>
      <c r="D144" s="129" t="str">
        <f t="shared" ref="D144:E163" si="149">IF(D112="","",D112)</f>
        <v/>
      </c>
      <c r="E144" s="129" t="str">
        <f t="shared" si="149"/>
        <v>nn</v>
      </c>
      <c r="F144" s="128" t="str">
        <f>IF(F112="","",F112+1)</f>
        <v/>
      </c>
      <c r="G144" s="408"/>
      <c r="H144" s="409" t="str">
        <f t="shared" ref="H144:H163" si="150">IF(H112="","",H112)</f>
        <v>DB</v>
      </c>
      <c r="I144" s="409">
        <f t="shared" ref="I144:I163" si="151">IF(J144="","",IF(I112+1&gt;LOOKUP(H144,schaal,regels),I112,I112+1))</f>
        <v>15</v>
      </c>
      <c r="J144" s="410">
        <f t="shared" ref="J144:J163" si="152">IF(J112="","",J112)</f>
        <v>1</v>
      </c>
      <c r="K144" s="411"/>
      <c r="L144" s="637">
        <f>IF(L112="",0,L112)</f>
        <v>0</v>
      </c>
      <c r="M144" s="637">
        <f>IF(M112="",0,M112)</f>
        <v>0</v>
      </c>
      <c r="N144" s="659">
        <f t="shared" ref="N144:N163" si="153">IF(J144="","",IF((J144*40)&gt;40,40,((J144*40))))</f>
        <v>40</v>
      </c>
      <c r="O144" s="606"/>
      <c r="P144" s="660">
        <f t="shared" ref="P144:P163" si="154">IF(J144="","",(SUM(L144:O144)))</f>
        <v>40</v>
      </c>
      <c r="Q144" s="132"/>
      <c r="R144" s="604">
        <f>IF(J144="","",(((1659*J144)-P144)*AB144))</f>
        <v>84555.012368896932</v>
      </c>
      <c r="S144" s="604">
        <f t="shared" ref="S144:S163" si="155">IF(J144="","",(P144*AC144)+(AA144*AD144)+((AE144*AA144*(1-AF144))))</f>
        <v>2089.0676311030743</v>
      </c>
      <c r="T144" s="676">
        <f t="shared" ref="T144:T163" si="156">IF(J144="","",(R144+S144))</f>
        <v>86644.08</v>
      </c>
      <c r="U144" s="440"/>
      <c r="V144" s="663"/>
      <c r="W144" s="662"/>
      <c r="X144" s="663"/>
      <c r="Y144" s="664">
        <f>VLOOKUP(H144,tab!$A$34:$V$74,I144+2,)</f>
        <v>4457</v>
      </c>
      <c r="Z144" s="658">
        <f>tab!$E$77</f>
        <v>0.62</v>
      </c>
      <c r="AA144" s="665">
        <f t="shared" ref="AA144:AA163" si="157">(Y144*12/1659)</f>
        <v>32.238698010849909</v>
      </c>
      <c r="AB144" s="665">
        <f t="shared" ref="AB144:AB163" si="158">(Y144*12*(1+Z144))/1659</f>
        <v>52.226690777576856</v>
      </c>
      <c r="AC144" s="665">
        <f t="shared" ref="AC144:AC163" si="159">AB144-AA144</f>
        <v>19.987992766726947</v>
      </c>
      <c r="AD144" s="666">
        <f t="shared" ref="AD144:AD163" si="160">(N144+O144)</f>
        <v>40</v>
      </c>
      <c r="AE144" s="666">
        <f t="shared" ref="AE144:AE163" si="161">(L144+M144)</f>
        <v>0</v>
      </c>
      <c r="AF144" s="616">
        <f>IF(H144&gt;8,tab!$D$79,tab!$D$81)</f>
        <v>0.5</v>
      </c>
      <c r="AG144" s="620">
        <f t="shared" ref="AG144:AG163" si="162">IF(F144&lt;25,0,IF(F144=25,25,IF(F144&lt;40,0,IF(F144=40,40,IF(F144&gt;=40,0)))))</f>
        <v>0</v>
      </c>
      <c r="AH144" s="621">
        <f t="shared" ref="AH144:AH163" si="163">IF(AG144=25,(Y144*1.08*(J144)/2),IF(AG144=40,(Y144*1.08*(J144)),IF(AG144=0,0)))</f>
        <v>0</v>
      </c>
    </row>
    <row r="145" spans="3:34" ht="12.75" customHeight="1" x14ac:dyDescent="0.2">
      <c r="C145" s="127"/>
      <c r="D145" s="129" t="str">
        <f t="shared" si="149"/>
        <v/>
      </c>
      <c r="E145" s="129" t="str">
        <f t="shared" si="149"/>
        <v/>
      </c>
      <c r="F145" s="128" t="str">
        <f t="shared" ref="F145:F163" si="164">IF(F113="","",F113+1)</f>
        <v/>
      </c>
      <c r="G145" s="412"/>
      <c r="H145" s="409" t="str">
        <f t="shared" si="150"/>
        <v/>
      </c>
      <c r="I145" s="409" t="str">
        <f t="shared" si="151"/>
        <v/>
      </c>
      <c r="J145" s="410" t="str">
        <f t="shared" si="152"/>
        <v/>
      </c>
      <c r="K145" s="411"/>
      <c r="L145" s="637">
        <f t="shared" ref="L145:M145" si="165">IF(L113="",0,L113)</f>
        <v>0</v>
      </c>
      <c r="M145" s="637">
        <f t="shared" si="165"/>
        <v>0</v>
      </c>
      <c r="N145" s="659" t="str">
        <f t="shared" si="153"/>
        <v/>
      </c>
      <c r="O145" s="606"/>
      <c r="P145" s="660" t="str">
        <f t="shared" si="154"/>
        <v/>
      </c>
      <c r="Q145" s="132"/>
      <c r="R145" s="604" t="str">
        <f t="shared" ref="R145:R163" si="166">IF(J145="","",(((1659*J145)-P145)*AB145))</f>
        <v/>
      </c>
      <c r="S145" s="604" t="str">
        <f t="shared" si="155"/>
        <v/>
      </c>
      <c r="T145" s="676" t="str">
        <f t="shared" si="156"/>
        <v/>
      </c>
      <c r="U145" s="440"/>
      <c r="V145" s="663"/>
      <c r="W145" s="662"/>
      <c r="X145" s="663"/>
      <c r="Y145" s="664" t="e">
        <f>VLOOKUP(H145,tab!$A$34:$V$74,I145+2,)</f>
        <v>#VALUE!</v>
      </c>
      <c r="Z145" s="658">
        <f>tab!$E$77</f>
        <v>0.62</v>
      </c>
      <c r="AA145" s="665" t="e">
        <f t="shared" si="157"/>
        <v>#VALUE!</v>
      </c>
      <c r="AB145" s="665" t="e">
        <f t="shared" si="158"/>
        <v>#VALUE!</v>
      </c>
      <c r="AC145" s="665" t="e">
        <f t="shared" si="159"/>
        <v>#VALUE!</v>
      </c>
      <c r="AD145" s="666" t="e">
        <f t="shared" si="160"/>
        <v>#VALUE!</v>
      </c>
      <c r="AE145" s="666">
        <f t="shared" si="161"/>
        <v>0</v>
      </c>
      <c r="AF145" s="616">
        <f>IF(H145&gt;8,tab!$D$79,tab!$D$81)</f>
        <v>0.5</v>
      </c>
      <c r="AG145" s="620">
        <f t="shared" si="162"/>
        <v>0</v>
      </c>
      <c r="AH145" s="621">
        <f t="shared" si="163"/>
        <v>0</v>
      </c>
    </row>
    <row r="146" spans="3:34" ht="12.75" customHeight="1" x14ac:dyDescent="0.2">
      <c r="C146" s="127"/>
      <c r="D146" s="129" t="str">
        <f t="shared" si="149"/>
        <v/>
      </c>
      <c r="E146" s="129" t="str">
        <f t="shared" si="149"/>
        <v/>
      </c>
      <c r="F146" s="128" t="str">
        <f t="shared" si="164"/>
        <v/>
      </c>
      <c r="G146" s="412"/>
      <c r="H146" s="409" t="str">
        <f t="shared" si="150"/>
        <v/>
      </c>
      <c r="I146" s="409" t="str">
        <f t="shared" si="151"/>
        <v/>
      </c>
      <c r="J146" s="410" t="str">
        <f t="shared" si="152"/>
        <v/>
      </c>
      <c r="K146" s="411"/>
      <c r="L146" s="637">
        <f t="shared" ref="L146:M146" si="167">IF(L114="",0,L114)</f>
        <v>0</v>
      </c>
      <c r="M146" s="637">
        <f t="shared" si="167"/>
        <v>0</v>
      </c>
      <c r="N146" s="659" t="str">
        <f t="shared" si="153"/>
        <v/>
      </c>
      <c r="O146" s="606"/>
      <c r="P146" s="660" t="str">
        <f t="shared" si="154"/>
        <v/>
      </c>
      <c r="Q146" s="132"/>
      <c r="R146" s="604" t="str">
        <f t="shared" si="166"/>
        <v/>
      </c>
      <c r="S146" s="604" t="str">
        <f t="shared" si="155"/>
        <v/>
      </c>
      <c r="T146" s="676" t="str">
        <f t="shared" si="156"/>
        <v/>
      </c>
      <c r="U146" s="440"/>
      <c r="V146" s="663"/>
      <c r="W146" s="662"/>
      <c r="X146" s="663"/>
      <c r="Y146" s="664" t="e">
        <f>VLOOKUP(H146,tab!$A$34:$V$74,I146+2,)</f>
        <v>#VALUE!</v>
      </c>
      <c r="Z146" s="658">
        <f>tab!$E$77</f>
        <v>0.62</v>
      </c>
      <c r="AA146" s="665" t="e">
        <f t="shared" si="157"/>
        <v>#VALUE!</v>
      </c>
      <c r="AB146" s="665" t="e">
        <f t="shared" si="158"/>
        <v>#VALUE!</v>
      </c>
      <c r="AC146" s="665" t="e">
        <f t="shared" si="159"/>
        <v>#VALUE!</v>
      </c>
      <c r="AD146" s="666" t="e">
        <f t="shared" si="160"/>
        <v>#VALUE!</v>
      </c>
      <c r="AE146" s="666">
        <f t="shared" si="161"/>
        <v>0</v>
      </c>
      <c r="AF146" s="616">
        <f>IF(H146&gt;8,tab!$D$79,tab!$D$81)</f>
        <v>0.5</v>
      </c>
      <c r="AG146" s="620">
        <f t="shared" si="162"/>
        <v>0</v>
      </c>
      <c r="AH146" s="621">
        <f t="shared" si="163"/>
        <v>0</v>
      </c>
    </row>
    <row r="147" spans="3:34" ht="12.75" customHeight="1" x14ac:dyDescent="0.2">
      <c r="C147" s="127"/>
      <c r="D147" s="129" t="str">
        <f t="shared" si="149"/>
        <v/>
      </c>
      <c r="E147" s="129" t="str">
        <f t="shared" si="149"/>
        <v/>
      </c>
      <c r="F147" s="128" t="str">
        <f t="shared" si="164"/>
        <v/>
      </c>
      <c r="G147" s="412"/>
      <c r="H147" s="409" t="str">
        <f t="shared" si="150"/>
        <v/>
      </c>
      <c r="I147" s="409" t="str">
        <f t="shared" si="151"/>
        <v/>
      </c>
      <c r="J147" s="410" t="str">
        <f t="shared" si="152"/>
        <v/>
      </c>
      <c r="K147" s="411"/>
      <c r="L147" s="637">
        <f t="shared" ref="L147:M147" si="168">IF(L115="",0,L115)</f>
        <v>0</v>
      </c>
      <c r="M147" s="637">
        <f t="shared" si="168"/>
        <v>0</v>
      </c>
      <c r="N147" s="659" t="str">
        <f t="shared" si="153"/>
        <v/>
      </c>
      <c r="O147" s="606"/>
      <c r="P147" s="660" t="str">
        <f t="shared" si="154"/>
        <v/>
      </c>
      <c r="Q147" s="132"/>
      <c r="R147" s="604" t="str">
        <f t="shared" si="166"/>
        <v/>
      </c>
      <c r="S147" s="604" t="str">
        <f t="shared" si="155"/>
        <v/>
      </c>
      <c r="T147" s="676" t="str">
        <f t="shared" si="156"/>
        <v/>
      </c>
      <c r="U147" s="440"/>
      <c r="V147" s="663"/>
      <c r="W147" s="662"/>
      <c r="X147" s="663"/>
      <c r="Y147" s="664" t="e">
        <f>VLOOKUP(H147,tab!$A$34:$V$74,I147+2,)</f>
        <v>#VALUE!</v>
      </c>
      <c r="Z147" s="658">
        <f>tab!$E$77</f>
        <v>0.62</v>
      </c>
      <c r="AA147" s="665" t="e">
        <f t="shared" si="157"/>
        <v>#VALUE!</v>
      </c>
      <c r="AB147" s="665" t="e">
        <f t="shared" si="158"/>
        <v>#VALUE!</v>
      </c>
      <c r="AC147" s="665" t="e">
        <f t="shared" si="159"/>
        <v>#VALUE!</v>
      </c>
      <c r="AD147" s="666" t="e">
        <f t="shared" si="160"/>
        <v>#VALUE!</v>
      </c>
      <c r="AE147" s="666">
        <f t="shared" si="161"/>
        <v>0</v>
      </c>
      <c r="AF147" s="616">
        <f>IF(H147&gt;8,tab!$D$79,tab!$D$81)</f>
        <v>0.5</v>
      </c>
      <c r="AG147" s="620">
        <f t="shared" si="162"/>
        <v>0</v>
      </c>
      <c r="AH147" s="621">
        <f t="shared" si="163"/>
        <v>0</v>
      </c>
    </row>
    <row r="148" spans="3:34" ht="12.75" customHeight="1" x14ac:dyDescent="0.2">
      <c r="C148" s="127"/>
      <c r="D148" s="129" t="str">
        <f t="shared" si="149"/>
        <v/>
      </c>
      <c r="E148" s="129" t="str">
        <f t="shared" si="149"/>
        <v/>
      </c>
      <c r="F148" s="128" t="str">
        <f t="shared" si="164"/>
        <v/>
      </c>
      <c r="G148" s="412"/>
      <c r="H148" s="409" t="str">
        <f t="shared" si="150"/>
        <v/>
      </c>
      <c r="I148" s="409" t="str">
        <f t="shared" si="151"/>
        <v/>
      </c>
      <c r="J148" s="410" t="str">
        <f t="shared" si="152"/>
        <v/>
      </c>
      <c r="K148" s="411"/>
      <c r="L148" s="637">
        <f t="shared" ref="L148:M148" si="169">IF(L116="",0,L116)</f>
        <v>0</v>
      </c>
      <c r="M148" s="637">
        <f t="shared" si="169"/>
        <v>0</v>
      </c>
      <c r="N148" s="659" t="str">
        <f t="shared" si="153"/>
        <v/>
      </c>
      <c r="O148" s="606"/>
      <c r="P148" s="660" t="str">
        <f t="shared" si="154"/>
        <v/>
      </c>
      <c r="Q148" s="132"/>
      <c r="R148" s="604" t="str">
        <f t="shared" si="166"/>
        <v/>
      </c>
      <c r="S148" s="604" t="str">
        <f t="shared" si="155"/>
        <v/>
      </c>
      <c r="T148" s="676" t="str">
        <f t="shared" si="156"/>
        <v/>
      </c>
      <c r="U148" s="440"/>
      <c r="V148" s="663"/>
      <c r="W148" s="662"/>
      <c r="X148" s="663"/>
      <c r="Y148" s="664" t="e">
        <f>VLOOKUP(H148,tab!$A$34:$V$74,I148+2,)</f>
        <v>#VALUE!</v>
      </c>
      <c r="Z148" s="658">
        <f>tab!$E$77</f>
        <v>0.62</v>
      </c>
      <c r="AA148" s="665" t="e">
        <f t="shared" si="157"/>
        <v>#VALUE!</v>
      </c>
      <c r="AB148" s="665" t="e">
        <f t="shared" si="158"/>
        <v>#VALUE!</v>
      </c>
      <c r="AC148" s="665" t="e">
        <f t="shared" si="159"/>
        <v>#VALUE!</v>
      </c>
      <c r="AD148" s="666" t="e">
        <f t="shared" si="160"/>
        <v>#VALUE!</v>
      </c>
      <c r="AE148" s="666">
        <f t="shared" si="161"/>
        <v>0</v>
      </c>
      <c r="AF148" s="616">
        <f>IF(H148&gt;8,tab!$D$79,tab!$D$81)</f>
        <v>0.5</v>
      </c>
      <c r="AG148" s="620">
        <f t="shared" si="162"/>
        <v>0</v>
      </c>
      <c r="AH148" s="621">
        <f t="shared" si="163"/>
        <v>0</v>
      </c>
    </row>
    <row r="149" spans="3:34" ht="12.75" customHeight="1" x14ac:dyDescent="0.2">
      <c r="C149" s="127"/>
      <c r="D149" s="129" t="str">
        <f t="shared" si="149"/>
        <v/>
      </c>
      <c r="E149" s="129" t="str">
        <f t="shared" si="149"/>
        <v/>
      </c>
      <c r="F149" s="128" t="str">
        <f t="shared" si="164"/>
        <v/>
      </c>
      <c r="G149" s="412"/>
      <c r="H149" s="409" t="str">
        <f t="shared" si="150"/>
        <v/>
      </c>
      <c r="I149" s="409" t="str">
        <f t="shared" si="151"/>
        <v/>
      </c>
      <c r="J149" s="410" t="str">
        <f t="shared" si="152"/>
        <v/>
      </c>
      <c r="K149" s="411"/>
      <c r="L149" s="637">
        <f t="shared" ref="L149:M149" si="170">IF(L117="",0,L117)</f>
        <v>0</v>
      </c>
      <c r="M149" s="637">
        <f t="shared" si="170"/>
        <v>0</v>
      </c>
      <c r="N149" s="659" t="str">
        <f t="shared" si="153"/>
        <v/>
      </c>
      <c r="O149" s="606"/>
      <c r="P149" s="660" t="str">
        <f t="shared" si="154"/>
        <v/>
      </c>
      <c r="Q149" s="132"/>
      <c r="R149" s="604" t="str">
        <f t="shared" si="166"/>
        <v/>
      </c>
      <c r="S149" s="604" t="str">
        <f t="shared" si="155"/>
        <v/>
      </c>
      <c r="T149" s="676" t="str">
        <f t="shared" si="156"/>
        <v/>
      </c>
      <c r="U149" s="440"/>
      <c r="V149" s="663"/>
      <c r="W149" s="662"/>
      <c r="X149" s="663"/>
      <c r="Y149" s="664" t="e">
        <f>VLOOKUP(H149,tab!$A$34:$V$74,I149+2,)</f>
        <v>#VALUE!</v>
      </c>
      <c r="Z149" s="658">
        <f>tab!$E$77</f>
        <v>0.62</v>
      </c>
      <c r="AA149" s="665" t="e">
        <f t="shared" si="157"/>
        <v>#VALUE!</v>
      </c>
      <c r="AB149" s="665" t="e">
        <f t="shared" si="158"/>
        <v>#VALUE!</v>
      </c>
      <c r="AC149" s="665" t="e">
        <f t="shared" si="159"/>
        <v>#VALUE!</v>
      </c>
      <c r="AD149" s="666" t="e">
        <f t="shared" si="160"/>
        <v>#VALUE!</v>
      </c>
      <c r="AE149" s="666">
        <f t="shared" si="161"/>
        <v>0</v>
      </c>
      <c r="AF149" s="616">
        <f>IF(H149&gt;8,tab!$D$79,tab!$D$81)</f>
        <v>0.5</v>
      </c>
      <c r="AG149" s="620">
        <f t="shared" si="162"/>
        <v>0</v>
      </c>
      <c r="AH149" s="621">
        <f t="shared" si="163"/>
        <v>0</v>
      </c>
    </row>
    <row r="150" spans="3:34" ht="12.75" customHeight="1" x14ac:dyDescent="0.2">
      <c r="C150" s="127"/>
      <c r="D150" s="129" t="str">
        <f t="shared" si="149"/>
        <v/>
      </c>
      <c r="E150" s="129" t="str">
        <f t="shared" si="149"/>
        <v/>
      </c>
      <c r="F150" s="128" t="str">
        <f t="shared" si="164"/>
        <v/>
      </c>
      <c r="G150" s="412"/>
      <c r="H150" s="409" t="str">
        <f t="shared" si="150"/>
        <v/>
      </c>
      <c r="I150" s="409" t="str">
        <f t="shared" si="151"/>
        <v/>
      </c>
      <c r="J150" s="410" t="str">
        <f t="shared" si="152"/>
        <v/>
      </c>
      <c r="K150" s="411"/>
      <c r="L150" s="637">
        <f t="shared" ref="L150:M150" si="171">IF(L118="",0,L118)</f>
        <v>0</v>
      </c>
      <c r="M150" s="637">
        <f t="shared" si="171"/>
        <v>0</v>
      </c>
      <c r="N150" s="659" t="str">
        <f t="shared" si="153"/>
        <v/>
      </c>
      <c r="O150" s="606"/>
      <c r="P150" s="660" t="str">
        <f t="shared" si="154"/>
        <v/>
      </c>
      <c r="Q150" s="132"/>
      <c r="R150" s="604" t="str">
        <f t="shared" si="166"/>
        <v/>
      </c>
      <c r="S150" s="604" t="str">
        <f t="shared" si="155"/>
        <v/>
      </c>
      <c r="T150" s="676" t="str">
        <f t="shared" si="156"/>
        <v/>
      </c>
      <c r="U150" s="440"/>
      <c r="V150" s="663"/>
      <c r="W150" s="662"/>
      <c r="X150" s="663"/>
      <c r="Y150" s="664" t="e">
        <f>VLOOKUP(H150,tab!$A$34:$V$74,I150+2,)</f>
        <v>#VALUE!</v>
      </c>
      <c r="Z150" s="658">
        <f>tab!$E$77</f>
        <v>0.62</v>
      </c>
      <c r="AA150" s="665" t="e">
        <f t="shared" si="157"/>
        <v>#VALUE!</v>
      </c>
      <c r="AB150" s="665" t="e">
        <f t="shared" si="158"/>
        <v>#VALUE!</v>
      </c>
      <c r="AC150" s="665" t="e">
        <f t="shared" si="159"/>
        <v>#VALUE!</v>
      </c>
      <c r="AD150" s="666" t="e">
        <f t="shared" si="160"/>
        <v>#VALUE!</v>
      </c>
      <c r="AE150" s="666">
        <f t="shared" si="161"/>
        <v>0</v>
      </c>
      <c r="AF150" s="616">
        <f>IF(H150&gt;8,tab!$D$79,tab!$D$81)</f>
        <v>0.5</v>
      </c>
      <c r="AG150" s="620">
        <f t="shared" si="162"/>
        <v>0</v>
      </c>
      <c r="AH150" s="621">
        <f t="shared" si="163"/>
        <v>0</v>
      </c>
    </row>
    <row r="151" spans="3:34" ht="12.75" customHeight="1" x14ac:dyDescent="0.2">
      <c r="C151" s="127"/>
      <c r="D151" s="129" t="str">
        <f t="shared" si="149"/>
        <v/>
      </c>
      <c r="E151" s="129" t="str">
        <f t="shared" si="149"/>
        <v/>
      </c>
      <c r="F151" s="128" t="str">
        <f t="shared" si="164"/>
        <v/>
      </c>
      <c r="G151" s="412"/>
      <c r="H151" s="409" t="str">
        <f t="shared" si="150"/>
        <v/>
      </c>
      <c r="I151" s="409" t="str">
        <f t="shared" si="151"/>
        <v/>
      </c>
      <c r="J151" s="410" t="str">
        <f t="shared" si="152"/>
        <v/>
      </c>
      <c r="K151" s="411"/>
      <c r="L151" s="637">
        <f t="shared" ref="L151:M151" si="172">IF(L119="",0,L119)</f>
        <v>0</v>
      </c>
      <c r="M151" s="637">
        <f t="shared" si="172"/>
        <v>0</v>
      </c>
      <c r="N151" s="659" t="str">
        <f t="shared" si="153"/>
        <v/>
      </c>
      <c r="O151" s="606"/>
      <c r="P151" s="660" t="str">
        <f t="shared" si="154"/>
        <v/>
      </c>
      <c r="Q151" s="132"/>
      <c r="R151" s="604" t="str">
        <f t="shared" si="166"/>
        <v/>
      </c>
      <c r="S151" s="604" t="str">
        <f t="shared" si="155"/>
        <v/>
      </c>
      <c r="T151" s="676" t="str">
        <f t="shared" si="156"/>
        <v/>
      </c>
      <c r="U151" s="440"/>
      <c r="V151" s="663"/>
      <c r="W151" s="662"/>
      <c r="X151" s="663"/>
      <c r="Y151" s="664" t="e">
        <f>VLOOKUP(H151,tab!$A$34:$V$74,I151+2,)</f>
        <v>#VALUE!</v>
      </c>
      <c r="Z151" s="658">
        <f>tab!$E$77</f>
        <v>0.62</v>
      </c>
      <c r="AA151" s="665" t="e">
        <f t="shared" si="157"/>
        <v>#VALUE!</v>
      </c>
      <c r="AB151" s="665" t="e">
        <f t="shared" si="158"/>
        <v>#VALUE!</v>
      </c>
      <c r="AC151" s="665" t="e">
        <f t="shared" si="159"/>
        <v>#VALUE!</v>
      </c>
      <c r="AD151" s="666" t="e">
        <f t="shared" si="160"/>
        <v>#VALUE!</v>
      </c>
      <c r="AE151" s="666">
        <f t="shared" si="161"/>
        <v>0</v>
      </c>
      <c r="AF151" s="616">
        <f>IF(H151&gt;8,tab!$D$79,tab!$D$81)</f>
        <v>0.5</v>
      </c>
      <c r="AG151" s="620">
        <f t="shared" si="162"/>
        <v>0</v>
      </c>
      <c r="AH151" s="621">
        <f t="shared" si="163"/>
        <v>0</v>
      </c>
    </row>
    <row r="152" spans="3:34" ht="12.75" customHeight="1" x14ac:dyDescent="0.2">
      <c r="C152" s="127"/>
      <c r="D152" s="129" t="str">
        <f t="shared" si="149"/>
        <v/>
      </c>
      <c r="E152" s="129" t="str">
        <f t="shared" si="149"/>
        <v/>
      </c>
      <c r="F152" s="128" t="str">
        <f t="shared" si="164"/>
        <v/>
      </c>
      <c r="G152" s="412"/>
      <c r="H152" s="409" t="str">
        <f t="shared" si="150"/>
        <v/>
      </c>
      <c r="I152" s="409" t="str">
        <f t="shared" si="151"/>
        <v/>
      </c>
      <c r="J152" s="410" t="str">
        <f t="shared" si="152"/>
        <v/>
      </c>
      <c r="K152" s="411"/>
      <c r="L152" s="637">
        <f t="shared" ref="L152:M152" si="173">IF(L120="",0,L120)</f>
        <v>0</v>
      </c>
      <c r="M152" s="637">
        <f t="shared" si="173"/>
        <v>0</v>
      </c>
      <c r="N152" s="659" t="str">
        <f t="shared" si="153"/>
        <v/>
      </c>
      <c r="O152" s="606"/>
      <c r="P152" s="660" t="str">
        <f t="shared" si="154"/>
        <v/>
      </c>
      <c r="Q152" s="132"/>
      <c r="R152" s="604" t="str">
        <f t="shared" si="166"/>
        <v/>
      </c>
      <c r="S152" s="604" t="str">
        <f t="shared" si="155"/>
        <v/>
      </c>
      <c r="T152" s="676" t="str">
        <f t="shared" si="156"/>
        <v/>
      </c>
      <c r="U152" s="440"/>
      <c r="V152" s="663"/>
      <c r="W152" s="662"/>
      <c r="X152" s="663"/>
      <c r="Y152" s="664" t="e">
        <f>VLOOKUP(H152,tab!$A$34:$V$74,I152+2,)</f>
        <v>#VALUE!</v>
      </c>
      <c r="Z152" s="658">
        <f>tab!$E$77</f>
        <v>0.62</v>
      </c>
      <c r="AA152" s="665" t="e">
        <f t="shared" si="157"/>
        <v>#VALUE!</v>
      </c>
      <c r="AB152" s="665" t="e">
        <f t="shared" si="158"/>
        <v>#VALUE!</v>
      </c>
      <c r="AC152" s="665" t="e">
        <f t="shared" si="159"/>
        <v>#VALUE!</v>
      </c>
      <c r="AD152" s="666" t="e">
        <f t="shared" si="160"/>
        <v>#VALUE!</v>
      </c>
      <c r="AE152" s="666">
        <f t="shared" si="161"/>
        <v>0</v>
      </c>
      <c r="AF152" s="616">
        <f>IF(H152&gt;8,tab!$D$79,tab!$D$81)</f>
        <v>0.5</v>
      </c>
      <c r="AG152" s="620">
        <f t="shared" si="162"/>
        <v>0</v>
      </c>
      <c r="AH152" s="621">
        <f t="shared" si="163"/>
        <v>0</v>
      </c>
    </row>
    <row r="153" spans="3:34" ht="12.75" customHeight="1" x14ac:dyDescent="0.2">
      <c r="C153" s="127"/>
      <c r="D153" s="129" t="str">
        <f t="shared" si="149"/>
        <v/>
      </c>
      <c r="E153" s="129" t="str">
        <f t="shared" si="149"/>
        <v/>
      </c>
      <c r="F153" s="128" t="str">
        <f t="shared" si="164"/>
        <v/>
      </c>
      <c r="G153" s="412"/>
      <c r="H153" s="409" t="str">
        <f t="shared" si="150"/>
        <v/>
      </c>
      <c r="I153" s="409" t="str">
        <f t="shared" si="151"/>
        <v/>
      </c>
      <c r="J153" s="410" t="str">
        <f t="shared" si="152"/>
        <v/>
      </c>
      <c r="K153" s="411"/>
      <c r="L153" s="637">
        <f t="shared" ref="L153:M153" si="174">IF(L121="",0,L121)</f>
        <v>0</v>
      </c>
      <c r="M153" s="637">
        <f t="shared" si="174"/>
        <v>0</v>
      </c>
      <c r="N153" s="659" t="str">
        <f t="shared" si="153"/>
        <v/>
      </c>
      <c r="O153" s="606"/>
      <c r="P153" s="660" t="str">
        <f t="shared" si="154"/>
        <v/>
      </c>
      <c r="Q153" s="132"/>
      <c r="R153" s="604" t="str">
        <f t="shared" si="166"/>
        <v/>
      </c>
      <c r="S153" s="604" t="str">
        <f t="shared" si="155"/>
        <v/>
      </c>
      <c r="T153" s="676" t="str">
        <f t="shared" si="156"/>
        <v/>
      </c>
      <c r="U153" s="440"/>
      <c r="V153" s="663"/>
      <c r="W153" s="662"/>
      <c r="X153" s="663"/>
      <c r="Y153" s="664" t="e">
        <f>VLOOKUP(H153,tab!$A$34:$V$74,I153+2,)</f>
        <v>#VALUE!</v>
      </c>
      <c r="Z153" s="658">
        <f>tab!$E$77</f>
        <v>0.62</v>
      </c>
      <c r="AA153" s="665" t="e">
        <f t="shared" si="157"/>
        <v>#VALUE!</v>
      </c>
      <c r="AB153" s="665" t="e">
        <f t="shared" si="158"/>
        <v>#VALUE!</v>
      </c>
      <c r="AC153" s="665" t="e">
        <f t="shared" si="159"/>
        <v>#VALUE!</v>
      </c>
      <c r="AD153" s="666" t="e">
        <f t="shared" si="160"/>
        <v>#VALUE!</v>
      </c>
      <c r="AE153" s="666">
        <f t="shared" si="161"/>
        <v>0</v>
      </c>
      <c r="AF153" s="616">
        <f>IF(H153&gt;8,tab!$D$79,tab!$D$81)</f>
        <v>0.5</v>
      </c>
      <c r="AG153" s="620">
        <f t="shared" si="162"/>
        <v>0</v>
      </c>
      <c r="AH153" s="621">
        <f t="shared" si="163"/>
        <v>0</v>
      </c>
    </row>
    <row r="154" spans="3:34" ht="12.75" customHeight="1" x14ac:dyDescent="0.2">
      <c r="C154" s="127"/>
      <c r="D154" s="129" t="str">
        <f t="shared" si="149"/>
        <v/>
      </c>
      <c r="E154" s="129" t="str">
        <f t="shared" si="149"/>
        <v/>
      </c>
      <c r="F154" s="128" t="str">
        <f t="shared" si="164"/>
        <v/>
      </c>
      <c r="G154" s="412"/>
      <c r="H154" s="409" t="str">
        <f t="shared" si="150"/>
        <v/>
      </c>
      <c r="I154" s="409" t="str">
        <f t="shared" si="151"/>
        <v/>
      </c>
      <c r="J154" s="410" t="str">
        <f t="shared" si="152"/>
        <v/>
      </c>
      <c r="K154" s="411"/>
      <c r="L154" s="637">
        <f t="shared" ref="L154:M154" si="175">IF(L122="",0,L122)</f>
        <v>0</v>
      </c>
      <c r="M154" s="637">
        <f t="shared" si="175"/>
        <v>0</v>
      </c>
      <c r="N154" s="659" t="str">
        <f t="shared" si="153"/>
        <v/>
      </c>
      <c r="O154" s="606"/>
      <c r="P154" s="660" t="str">
        <f t="shared" si="154"/>
        <v/>
      </c>
      <c r="Q154" s="132"/>
      <c r="R154" s="604" t="str">
        <f t="shared" si="166"/>
        <v/>
      </c>
      <c r="S154" s="604" t="str">
        <f t="shared" si="155"/>
        <v/>
      </c>
      <c r="T154" s="676" t="str">
        <f t="shared" si="156"/>
        <v/>
      </c>
      <c r="U154" s="440"/>
      <c r="V154" s="663"/>
      <c r="W154" s="662"/>
      <c r="X154" s="663"/>
      <c r="Y154" s="664" t="e">
        <f>VLOOKUP(H154,tab!$A$34:$V$74,I154+2,)</f>
        <v>#VALUE!</v>
      </c>
      <c r="Z154" s="658">
        <f>tab!$E$77</f>
        <v>0.62</v>
      </c>
      <c r="AA154" s="665" t="e">
        <f t="shared" si="157"/>
        <v>#VALUE!</v>
      </c>
      <c r="AB154" s="665" t="e">
        <f t="shared" si="158"/>
        <v>#VALUE!</v>
      </c>
      <c r="AC154" s="665" t="e">
        <f t="shared" si="159"/>
        <v>#VALUE!</v>
      </c>
      <c r="AD154" s="666" t="e">
        <f t="shared" si="160"/>
        <v>#VALUE!</v>
      </c>
      <c r="AE154" s="666">
        <f t="shared" si="161"/>
        <v>0</v>
      </c>
      <c r="AF154" s="616">
        <f>IF(H154&gt;8,tab!$D$79,tab!$D$81)</f>
        <v>0.5</v>
      </c>
      <c r="AG154" s="620">
        <f t="shared" si="162"/>
        <v>0</v>
      </c>
      <c r="AH154" s="621">
        <f t="shared" si="163"/>
        <v>0</v>
      </c>
    </row>
    <row r="155" spans="3:34" ht="12.75" customHeight="1" x14ac:dyDescent="0.2">
      <c r="C155" s="127"/>
      <c r="D155" s="129" t="str">
        <f t="shared" si="149"/>
        <v/>
      </c>
      <c r="E155" s="129" t="str">
        <f t="shared" si="149"/>
        <v/>
      </c>
      <c r="F155" s="128" t="str">
        <f t="shared" si="164"/>
        <v/>
      </c>
      <c r="G155" s="412"/>
      <c r="H155" s="409" t="str">
        <f t="shared" si="150"/>
        <v/>
      </c>
      <c r="I155" s="409" t="str">
        <f t="shared" si="151"/>
        <v/>
      </c>
      <c r="J155" s="410" t="str">
        <f t="shared" si="152"/>
        <v/>
      </c>
      <c r="K155" s="411"/>
      <c r="L155" s="637">
        <f t="shared" ref="L155:M155" si="176">IF(L123="",0,L123)</f>
        <v>0</v>
      </c>
      <c r="M155" s="637">
        <f t="shared" si="176"/>
        <v>0</v>
      </c>
      <c r="N155" s="659" t="str">
        <f t="shared" si="153"/>
        <v/>
      </c>
      <c r="O155" s="606"/>
      <c r="P155" s="660" t="str">
        <f t="shared" si="154"/>
        <v/>
      </c>
      <c r="Q155" s="132"/>
      <c r="R155" s="604" t="str">
        <f t="shared" si="166"/>
        <v/>
      </c>
      <c r="S155" s="604" t="str">
        <f t="shared" si="155"/>
        <v/>
      </c>
      <c r="T155" s="676" t="str">
        <f t="shared" si="156"/>
        <v/>
      </c>
      <c r="U155" s="440"/>
      <c r="V155" s="663"/>
      <c r="W155" s="662"/>
      <c r="X155" s="663"/>
      <c r="Y155" s="664" t="e">
        <f>VLOOKUP(H155,tab!$A$34:$V$74,I155+2,)</f>
        <v>#VALUE!</v>
      </c>
      <c r="Z155" s="658">
        <f>tab!$E$77</f>
        <v>0.62</v>
      </c>
      <c r="AA155" s="665" t="e">
        <f t="shared" si="157"/>
        <v>#VALUE!</v>
      </c>
      <c r="AB155" s="665" t="e">
        <f t="shared" si="158"/>
        <v>#VALUE!</v>
      </c>
      <c r="AC155" s="665" t="e">
        <f t="shared" si="159"/>
        <v>#VALUE!</v>
      </c>
      <c r="AD155" s="666" t="e">
        <f t="shared" si="160"/>
        <v>#VALUE!</v>
      </c>
      <c r="AE155" s="666">
        <f t="shared" si="161"/>
        <v>0</v>
      </c>
      <c r="AF155" s="616">
        <f>IF(H155&gt;8,tab!$D$79,tab!$D$81)</f>
        <v>0.5</v>
      </c>
      <c r="AG155" s="620">
        <f t="shared" si="162"/>
        <v>0</v>
      </c>
      <c r="AH155" s="621">
        <f t="shared" si="163"/>
        <v>0</v>
      </c>
    </row>
    <row r="156" spans="3:34" ht="12.75" customHeight="1" x14ac:dyDescent="0.2">
      <c r="C156" s="127"/>
      <c r="D156" s="129" t="str">
        <f t="shared" si="149"/>
        <v/>
      </c>
      <c r="E156" s="129" t="str">
        <f t="shared" si="149"/>
        <v/>
      </c>
      <c r="F156" s="128" t="str">
        <f t="shared" si="164"/>
        <v/>
      </c>
      <c r="G156" s="412"/>
      <c r="H156" s="409" t="str">
        <f t="shared" si="150"/>
        <v/>
      </c>
      <c r="I156" s="409" t="str">
        <f t="shared" si="151"/>
        <v/>
      </c>
      <c r="J156" s="410" t="str">
        <f t="shared" si="152"/>
        <v/>
      </c>
      <c r="K156" s="411"/>
      <c r="L156" s="637">
        <f t="shared" ref="L156:M156" si="177">IF(L124="",0,L124)</f>
        <v>0</v>
      </c>
      <c r="M156" s="637">
        <f t="shared" si="177"/>
        <v>0</v>
      </c>
      <c r="N156" s="659" t="str">
        <f t="shared" si="153"/>
        <v/>
      </c>
      <c r="O156" s="606"/>
      <c r="P156" s="660" t="str">
        <f t="shared" si="154"/>
        <v/>
      </c>
      <c r="Q156" s="132"/>
      <c r="R156" s="604" t="str">
        <f t="shared" si="166"/>
        <v/>
      </c>
      <c r="S156" s="604" t="str">
        <f t="shared" si="155"/>
        <v/>
      </c>
      <c r="T156" s="676" t="str">
        <f t="shared" si="156"/>
        <v/>
      </c>
      <c r="U156" s="440"/>
      <c r="V156" s="663"/>
      <c r="W156" s="662"/>
      <c r="X156" s="663"/>
      <c r="Y156" s="664" t="e">
        <f>VLOOKUP(H156,tab!$A$34:$V$74,I156+2,)</f>
        <v>#VALUE!</v>
      </c>
      <c r="Z156" s="658">
        <f>tab!$E$77</f>
        <v>0.62</v>
      </c>
      <c r="AA156" s="665" t="e">
        <f t="shared" si="157"/>
        <v>#VALUE!</v>
      </c>
      <c r="AB156" s="665" t="e">
        <f t="shared" si="158"/>
        <v>#VALUE!</v>
      </c>
      <c r="AC156" s="665" t="e">
        <f t="shared" si="159"/>
        <v>#VALUE!</v>
      </c>
      <c r="AD156" s="666" t="e">
        <f t="shared" si="160"/>
        <v>#VALUE!</v>
      </c>
      <c r="AE156" s="666">
        <f t="shared" si="161"/>
        <v>0</v>
      </c>
      <c r="AF156" s="616">
        <f>IF(H156&gt;8,tab!$D$79,tab!$D$81)</f>
        <v>0.5</v>
      </c>
      <c r="AG156" s="620">
        <f t="shared" si="162"/>
        <v>0</v>
      </c>
      <c r="AH156" s="621">
        <f t="shared" si="163"/>
        <v>0</v>
      </c>
    </row>
    <row r="157" spans="3:34" ht="12.75" customHeight="1" x14ac:dyDescent="0.2">
      <c r="C157" s="127"/>
      <c r="D157" s="129" t="str">
        <f t="shared" si="149"/>
        <v/>
      </c>
      <c r="E157" s="129" t="str">
        <f t="shared" si="149"/>
        <v/>
      </c>
      <c r="F157" s="128" t="str">
        <f t="shared" si="164"/>
        <v/>
      </c>
      <c r="G157" s="412"/>
      <c r="H157" s="409" t="str">
        <f t="shared" si="150"/>
        <v/>
      </c>
      <c r="I157" s="409" t="str">
        <f t="shared" si="151"/>
        <v/>
      </c>
      <c r="J157" s="410" t="str">
        <f t="shared" si="152"/>
        <v/>
      </c>
      <c r="K157" s="411"/>
      <c r="L157" s="637">
        <f t="shared" ref="L157:M157" si="178">IF(L125="",0,L125)</f>
        <v>0</v>
      </c>
      <c r="M157" s="637">
        <f t="shared" si="178"/>
        <v>0</v>
      </c>
      <c r="N157" s="659" t="str">
        <f t="shared" si="153"/>
        <v/>
      </c>
      <c r="O157" s="606"/>
      <c r="P157" s="660" t="str">
        <f t="shared" si="154"/>
        <v/>
      </c>
      <c r="Q157" s="132"/>
      <c r="R157" s="604" t="str">
        <f t="shared" si="166"/>
        <v/>
      </c>
      <c r="S157" s="604" t="str">
        <f t="shared" si="155"/>
        <v/>
      </c>
      <c r="T157" s="676" t="str">
        <f t="shared" si="156"/>
        <v/>
      </c>
      <c r="U157" s="440"/>
      <c r="V157" s="663"/>
      <c r="W157" s="662"/>
      <c r="X157" s="663"/>
      <c r="Y157" s="664" t="e">
        <f>VLOOKUP(H157,tab!$A$34:$V$74,I157+2,)</f>
        <v>#VALUE!</v>
      </c>
      <c r="Z157" s="658">
        <f>tab!$E$77</f>
        <v>0.62</v>
      </c>
      <c r="AA157" s="665" t="e">
        <f t="shared" si="157"/>
        <v>#VALUE!</v>
      </c>
      <c r="AB157" s="665" t="e">
        <f t="shared" si="158"/>
        <v>#VALUE!</v>
      </c>
      <c r="AC157" s="665" t="e">
        <f t="shared" si="159"/>
        <v>#VALUE!</v>
      </c>
      <c r="AD157" s="666" t="e">
        <f t="shared" si="160"/>
        <v>#VALUE!</v>
      </c>
      <c r="AE157" s="666">
        <f t="shared" si="161"/>
        <v>0</v>
      </c>
      <c r="AF157" s="616">
        <f>IF(H157&gt;8,tab!$D$79,tab!$D$81)</f>
        <v>0.5</v>
      </c>
      <c r="AG157" s="620">
        <f t="shared" si="162"/>
        <v>0</v>
      </c>
      <c r="AH157" s="621">
        <f t="shared" si="163"/>
        <v>0</v>
      </c>
    </row>
    <row r="158" spans="3:34" ht="12.75" customHeight="1" x14ac:dyDescent="0.2">
      <c r="C158" s="127"/>
      <c r="D158" s="129" t="str">
        <f t="shared" si="149"/>
        <v/>
      </c>
      <c r="E158" s="129" t="str">
        <f t="shared" si="149"/>
        <v/>
      </c>
      <c r="F158" s="128" t="str">
        <f t="shared" si="164"/>
        <v/>
      </c>
      <c r="G158" s="412"/>
      <c r="H158" s="409" t="str">
        <f t="shared" si="150"/>
        <v/>
      </c>
      <c r="I158" s="409" t="str">
        <f t="shared" si="151"/>
        <v/>
      </c>
      <c r="J158" s="410" t="str">
        <f t="shared" si="152"/>
        <v/>
      </c>
      <c r="K158" s="411"/>
      <c r="L158" s="637">
        <f t="shared" ref="L158:M158" si="179">IF(L126="",0,L126)</f>
        <v>0</v>
      </c>
      <c r="M158" s="637">
        <f t="shared" si="179"/>
        <v>0</v>
      </c>
      <c r="N158" s="659" t="str">
        <f t="shared" si="153"/>
        <v/>
      </c>
      <c r="O158" s="606"/>
      <c r="P158" s="660" t="str">
        <f t="shared" si="154"/>
        <v/>
      </c>
      <c r="Q158" s="132"/>
      <c r="R158" s="604" t="str">
        <f t="shared" si="166"/>
        <v/>
      </c>
      <c r="S158" s="604" t="str">
        <f t="shared" si="155"/>
        <v/>
      </c>
      <c r="T158" s="676" t="str">
        <f t="shared" si="156"/>
        <v/>
      </c>
      <c r="U158" s="440"/>
      <c r="V158" s="663"/>
      <c r="W158" s="662"/>
      <c r="X158" s="663"/>
      <c r="Y158" s="664" t="e">
        <f>VLOOKUP(H158,tab!$A$34:$V$74,I158+2,)</f>
        <v>#VALUE!</v>
      </c>
      <c r="Z158" s="658">
        <f>tab!$E$77</f>
        <v>0.62</v>
      </c>
      <c r="AA158" s="665" t="e">
        <f t="shared" si="157"/>
        <v>#VALUE!</v>
      </c>
      <c r="AB158" s="665" t="e">
        <f t="shared" si="158"/>
        <v>#VALUE!</v>
      </c>
      <c r="AC158" s="665" t="e">
        <f t="shared" si="159"/>
        <v>#VALUE!</v>
      </c>
      <c r="AD158" s="666" t="e">
        <f t="shared" si="160"/>
        <v>#VALUE!</v>
      </c>
      <c r="AE158" s="666">
        <f t="shared" si="161"/>
        <v>0</v>
      </c>
      <c r="AF158" s="616">
        <f>IF(H158&gt;8,tab!$D$79,tab!$D$81)</f>
        <v>0.5</v>
      </c>
      <c r="AG158" s="620">
        <f t="shared" si="162"/>
        <v>0</v>
      </c>
      <c r="AH158" s="621">
        <f t="shared" si="163"/>
        <v>0</v>
      </c>
    </row>
    <row r="159" spans="3:34" ht="12.75" customHeight="1" x14ac:dyDescent="0.2">
      <c r="C159" s="127"/>
      <c r="D159" s="129" t="str">
        <f t="shared" si="149"/>
        <v/>
      </c>
      <c r="E159" s="129" t="str">
        <f t="shared" si="149"/>
        <v/>
      </c>
      <c r="F159" s="128" t="str">
        <f t="shared" si="164"/>
        <v/>
      </c>
      <c r="G159" s="412"/>
      <c r="H159" s="409" t="str">
        <f t="shared" si="150"/>
        <v/>
      </c>
      <c r="I159" s="409" t="str">
        <f t="shared" si="151"/>
        <v/>
      </c>
      <c r="J159" s="410" t="str">
        <f t="shared" si="152"/>
        <v/>
      </c>
      <c r="K159" s="411"/>
      <c r="L159" s="637">
        <f t="shared" ref="L159:M159" si="180">IF(L127="",0,L127)</f>
        <v>0</v>
      </c>
      <c r="M159" s="637">
        <f t="shared" si="180"/>
        <v>0</v>
      </c>
      <c r="N159" s="659" t="str">
        <f t="shared" si="153"/>
        <v/>
      </c>
      <c r="O159" s="606"/>
      <c r="P159" s="660" t="str">
        <f t="shared" si="154"/>
        <v/>
      </c>
      <c r="Q159" s="132"/>
      <c r="R159" s="604" t="str">
        <f t="shared" si="166"/>
        <v/>
      </c>
      <c r="S159" s="604" t="str">
        <f t="shared" si="155"/>
        <v/>
      </c>
      <c r="T159" s="676" t="str">
        <f t="shared" si="156"/>
        <v/>
      </c>
      <c r="U159" s="440"/>
      <c r="V159" s="663"/>
      <c r="W159" s="662"/>
      <c r="X159" s="663"/>
      <c r="Y159" s="664" t="e">
        <f>VLOOKUP(H159,tab!$A$34:$V$74,I159+2,)</f>
        <v>#VALUE!</v>
      </c>
      <c r="Z159" s="658">
        <f>tab!$E$77</f>
        <v>0.62</v>
      </c>
      <c r="AA159" s="665" t="e">
        <f t="shared" si="157"/>
        <v>#VALUE!</v>
      </c>
      <c r="AB159" s="665" t="e">
        <f t="shared" si="158"/>
        <v>#VALUE!</v>
      </c>
      <c r="AC159" s="665" t="e">
        <f t="shared" si="159"/>
        <v>#VALUE!</v>
      </c>
      <c r="AD159" s="666" t="e">
        <f t="shared" si="160"/>
        <v>#VALUE!</v>
      </c>
      <c r="AE159" s="666">
        <f t="shared" si="161"/>
        <v>0</v>
      </c>
      <c r="AF159" s="616">
        <f>IF(H159&gt;8,tab!$D$79,tab!$D$81)</f>
        <v>0.5</v>
      </c>
      <c r="AG159" s="620">
        <f t="shared" si="162"/>
        <v>0</v>
      </c>
      <c r="AH159" s="621">
        <f t="shared" si="163"/>
        <v>0</v>
      </c>
    </row>
    <row r="160" spans="3:34" ht="12.75" customHeight="1" x14ac:dyDescent="0.2">
      <c r="C160" s="127"/>
      <c r="D160" s="129" t="str">
        <f t="shared" si="149"/>
        <v/>
      </c>
      <c r="E160" s="129" t="str">
        <f t="shared" si="149"/>
        <v/>
      </c>
      <c r="F160" s="128" t="str">
        <f t="shared" si="164"/>
        <v/>
      </c>
      <c r="G160" s="412"/>
      <c r="H160" s="409" t="str">
        <f t="shared" si="150"/>
        <v/>
      </c>
      <c r="I160" s="409" t="str">
        <f t="shared" si="151"/>
        <v/>
      </c>
      <c r="J160" s="410" t="str">
        <f t="shared" si="152"/>
        <v/>
      </c>
      <c r="K160" s="411"/>
      <c r="L160" s="637">
        <f t="shared" ref="L160:M160" si="181">IF(L128="",0,L128)</f>
        <v>0</v>
      </c>
      <c r="M160" s="637">
        <f t="shared" si="181"/>
        <v>0</v>
      </c>
      <c r="N160" s="659" t="str">
        <f t="shared" si="153"/>
        <v/>
      </c>
      <c r="O160" s="606"/>
      <c r="P160" s="660" t="str">
        <f t="shared" si="154"/>
        <v/>
      </c>
      <c r="Q160" s="132"/>
      <c r="R160" s="604" t="str">
        <f t="shared" si="166"/>
        <v/>
      </c>
      <c r="S160" s="604" t="str">
        <f t="shared" si="155"/>
        <v/>
      </c>
      <c r="T160" s="676" t="str">
        <f t="shared" si="156"/>
        <v/>
      </c>
      <c r="U160" s="440"/>
      <c r="V160" s="663"/>
      <c r="W160" s="662"/>
      <c r="X160" s="663"/>
      <c r="Y160" s="664" t="e">
        <f>VLOOKUP(H160,tab!$A$34:$V$74,I160+2,)</f>
        <v>#VALUE!</v>
      </c>
      <c r="Z160" s="658">
        <f>tab!$E$77</f>
        <v>0.62</v>
      </c>
      <c r="AA160" s="665" t="e">
        <f t="shared" si="157"/>
        <v>#VALUE!</v>
      </c>
      <c r="AB160" s="665" t="e">
        <f t="shared" si="158"/>
        <v>#VALUE!</v>
      </c>
      <c r="AC160" s="665" t="e">
        <f t="shared" si="159"/>
        <v>#VALUE!</v>
      </c>
      <c r="AD160" s="666" t="e">
        <f t="shared" si="160"/>
        <v>#VALUE!</v>
      </c>
      <c r="AE160" s="666">
        <f t="shared" si="161"/>
        <v>0</v>
      </c>
      <c r="AF160" s="616">
        <f>IF(H160&gt;8,tab!$D$79,tab!$D$81)</f>
        <v>0.5</v>
      </c>
      <c r="AG160" s="620">
        <f t="shared" si="162"/>
        <v>0</v>
      </c>
      <c r="AH160" s="621">
        <f t="shared" si="163"/>
        <v>0</v>
      </c>
    </row>
    <row r="161" spans="3:34" ht="12.75" customHeight="1" x14ac:dyDescent="0.2">
      <c r="C161" s="127"/>
      <c r="D161" s="129" t="str">
        <f t="shared" si="149"/>
        <v/>
      </c>
      <c r="E161" s="129" t="str">
        <f t="shared" si="149"/>
        <v/>
      </c>
      <c r="F161" s="128" t="str">
        <f t="shared" si="164"/>
        <v/>
      </c>
      <c r="G161" s="412"/>
      <c r="H161" s="409" t="str">
        <f t="shared" si="150"/>
        <v/>
      </c>
      <c r="I161" s="409" t="str">
        <f t="shared" si="151"/>
        <v/>
      </c>
      <c r="J161" s="410" t="str">
        <f t="shared" si="152"/>
        <v/>
      </c>
      <c r="K161" s="411"/>
      <c r="L161" s="637">
        <f t="shared" ref="L161:M161" si="182">IF(L129="",0,L129)</f>
        <v>0</v>
      </c>
      <c r="M161" s="637">
        <f t="shared" si="182"/>
        <v>0</v>
      </c>
      <c r="N161" s="659" t="str">
        <f t="shared" si="153"/>
        <v/>
      </c>
      <c r="O161" s="606"/>
      <c r="P161" s="660" t="str">
        <f t="shared" si="154"/>
        <v/>
      </c>
      <c r="Q161" s="132"/>
      <c r="R161" s="604" t="str">
        <f t="shared" si="166"/>
        <v/>
      </c>
      <c r="S161" s="604" t="str">
        <f t="shared" si="155"/>
        <v/>
      </c>
      <c r="T161" s="676" t="str">
        <f t="shared" si="156"/>
        <v/>
      </c>
      <c r="U161" s="440"/>
      <c r="V161" s="663"/>
      <c r="W161" s="662"/>
      <c r="X161" s="663"/>
      <c r="Y161" s="664" t="e">
        <f>VLOOKUP(H161,tab!$A$34:$V$74,I161+2,)</f>
        <v>#VALUE!</v>
      </c>
      <c r="Z161" s="658">
        <f>tab!$E$77</f>
        <v>0.62</v>
      </c>
      <c r="AA161" s="665" t="e">
        <f t="shared" si="157"/>
        <v>#VALUE!</v>
      </c>
      <c r="AB161" s="665" t="e">
        <f t="shared" si="158"/>
        <v>#VALUE!</v>
      </c>
      <c r="AC161" s="665" t="e">
        <f t="shared" si="159"/>
        <v>#VALUE!</v>
      </c>
      <c r="AD161" s="666" t="e">
        <f t="shared" si="160"/>
        <v>#VALUE!</v>
      </c>
      <c r="AE161" s="666">
        <f t="shared" si="161"/>
        <v>0</v>
      </c>
      <c r="AF161" s="616">
        <f>IF(H161&gt;8,tab!$D$79,tab!$D$81)</f>
        <v>0.5</v>
      </c>
      <c r="AG161" s="620">
        <f t="shared" si="162"/>
        <v>0</v>
      </c>
      <c r="AH161" s="621">
        <f t="shared" si="163"/>
        <v>0</v>
      </c>
    </row>
    <row r="162" spans="3:34" ht="12.75" customHeight="1" x14ac:dyDescent="0.2">
      <c r="C162" s="127"/>
      <c r="D162" s="129" t="str">
        <f t="shared" si="149"/>
        <v/>
      </c>
      <c r="E162" s="129" t="str">
        <f t="shared" si="149"/>
        <v/>
      </c>
      <c r="F162" s="128" t="str">
        <f t="shared" si="164"/>
        <v/>
      </c>
      <c r="G162" s="412"/>
      <c r="H162" s="409" t="str">
        <f t="shared" si="150"/>
        <v/>
      </c>
      <c r="I162" s="409" t="str">
        <f t="shared" si="151"/>
        <v/>
      </c>
      <c r="J162" s="410" t="str">
        <f t="shared" si="152"/>
        <v/>
      </c>
      <c r="K162" s="411"/>
      <c r="L162" s="637">
        <f t="shared" ref="L162:M162" si="183">IF(L130="",0,L130)</f>
        <v>0</v>
      </c>
      <c r="M162" s="637">
        <f t="shared" si="183"/>
        <v>0</v>
      </c>
      <c r="N162" s="659" t="str">
        <f t="shared" si="153"/>
        <v/>
      </c>
      <c r="O162" s="606"/>
      <c r="P162" s="660" t="str">
        <f t="shared" si="154"/>
        <v/>
      </c>
      <c r="Q162" s="132"/>
      <c r="R162" s="604" t="str">
        <f t="shared" si="166"/>
        <v/>
      </c>
      <c r="S162" s="604" t="str">
        <f t="shared" si="155"/>
        <v/>
      </c>
      <c r="T162" s="676" t="str">
        <f t="shared" si="156"/>
        <v/>
      </c>
      <c r="U162" s="440"/>
      <c r="V162" s="663"/>
      <c r="W162" s="662"/>
      <c r="X162" s="663"/>
      <c r="Y162" s="664" t="e">
        <f>VLOOKUP(H162,tab!$A$34:$V$74,I162+2,)</f>
        <v>#VALUE!</v>
      </c>
      <c r="Z162" s="658">
        <f>tab!$E$77</f>
        <v>0.62</v>
      </c>
      <c r="AA162" s="665" t="e">
        <f t="shared" si="157"/>
        <v>#VALUE!</v>
      </c>
      <c r="AB162" s="665" t="e">
        <f t="shared" si="158"/>
        <v>#VALUE!</v>
      </c>
      <c r="AC162" s="665" t="e">
        <f t="shared" si="159"/>
        <v>#VALUE!</v>
      </c>
      <c r="AD162" s="666" t="e">
        <f t="shared" si="160"/>
        <v>#VALUE!</v>
      </c>
      <c r="AE162" s="666">
        <f t="shared" si="161"/>
        <v>0</v>
      </c>
      <c r="AF162" s="616">
        <f>IF(H162&gt;8,tab!$D$79,tab!$D$81)</f>
        <v>0.5</v>
      </c>
      <c r="AG162" s="620">
        <f t="shared" si="162"/>
        <v>0</v>
      </c>
      <c r="AH162" s="621">
        <f t="shared" si="163"/>
        <v>0</v>
      </c>
    </row>
    <row r="163" spans="3:34" ht="12.75" customHeight="1" x14ac:dyDescent="0.2">
      <c r="C163" s="127"/>
      <c r="D163" s="129" t="str">
        <f t="shared" si="149"/>
        <v/>
      </c>
      <c r="E163" s="129" t="str">
        <f t="shared" si="149"/>
        <v/>
      </c>
      <c r="F163" s="128" t="str">
        <f t="shared" si="164"/>
        <v/>
      </c>
      <c r="G163" s="412"/>
      <c r="H163" s="409" t="str">
        <f t="shared" si="150"/>
        <v/>
      </c>
      <c r="I163" s="409" t="str">
        <f t="shared" si="151"/>
        <v/>
      </c>
      <c r="J163" s="410" t="str">
        <f t="shared" si="152"/>
        <v/>
      </c>
      <c r="K163" s="411"/>
      <c r="L163" s="637">
        <f t="shared" ref="L163:M163" si="184">IF(L131="",0,L131)</f>
        <v>0</v>
      </c>
      <c r="M163" s="637">
        <f t="shared" si="184"/>
        <v>0</v>
      </c>
      <c r="N163" s="659" t="str">
        <f t="shared" si="153"/>
        <v/>
      </c>
      <c r="O163" s="606"/>
      <c r="P163" s="660" t="str">
        <f t="shared" si="154"/>
        <v/>
      </c>
      <c r="Q163" s="132"/>
      <c r="R163" s="604" t="str">
        <f t="shared" si="166"/>
        <v/>
      </c>
      <c r="S163" s="604" t="str">
        <f t="shared" si="155"/>
        <v/>
      </c>
      <c r="T163" s="676" t="str">
        <f t="shared" si="156"/>
        <v/>
      </c>
      <c r="U163" s="440"/>
      <c r="V163" s="663"/>
      <c r="W163" s="662"/>
      <c r="X163" s="663"/>
      <c r="Y163" s="664" t="e">
        <f>VLOOKUP(H163,tab!$A$34:$V$74,I163+2,)</f>
        <v>#VALUE!</v>
      </c>
      <c r="Z163" s="658">
        <f>tab!$E$77</f>
        <v>0.62</v>
      </c>
      <c r="AA163" s="665" t="e">
        <f t="shared" si="157"/>
        <v>#VALUE!</v>
      </c>
      <c r="AB163" s="665" t="e">
        <f t="shared" si="158"/>
        <v>#VALUE!</v>
      </c>
      <c r="AC163" s="665" t="e">
        <f t="shared" si="159"/>
        <v>#VALUE!</v>
      </c>
      <c r="AD163" s="666" t="e">
        <f t="shared" si="160"/>
        <v>#VALUE!</v>
      </c>
      <c r="AE163" s="666">
        <f t="shared" si="161"/>
        <v>0</v>
      </c>
      <c r="AF163" s="616">
        <f>IF(H163&gt;8,tab!$D$79,tab!$D$81)</f>
        <v>0.5</v>
      </c>
      <c r="AG163" s="620">
        <f t="shared" si="162"/>
        <v>0</v>
      </c>
      <c r="AH163" s="621">
        <f t="shared" si="163"/>
        <v>0</v>
      </c>
    </row>
    <row r="164" spans="3:34" x14ac:dyDescent="0.2">
      <c r="C164" s="127"/>
      <c r="D164" s="341"/>
      <c r="E164" s="341"/>
      <c r="F164" s="413"/>
      <c r="G164" s="413"/>
      <c r="H164" s="413"/>
      <c r="I164" s="414"/>
      <c r="J164" s="548">
        <f>SUM(J144:J163)</f>
        <v>1</v>
      </c>
      <c r="K164" s="411"/>
      <c r="L164" s="607">
        <f t="shared" ref="L164:P164" si="185">SUM(L144:L163)</f>
        <v>0</v>
      </c>
      <c r="M164" s="607">
        <f t="shared" si="185"/>
        <v>0</v>
      </c>
      <c r="N164" s="607">
        <f>SUM(N144:N163)</f>
        <v>40</v>
      </c>
      <c r="O164" s="607">
        <f t="shared" si="185"/>
        <v>0</v>
      </c>
      <c r="P164" s="607">
        <f t="shared" si="185"/>
        <v>40</v>
      </c>
      <c r="Q164" s="411"/>
      <c r="R164" s="549">
        <f t="shared" ref="R164:T164" si="186">SUM(R144:R163)</f>
        <v>84555.012368896932</v>
      </c>
      <c r="S164" s="549">
        <f t="shared" si="186"/>
        <v>2089.0676311030743</v>
      </c>
      <c r="T164" s="677">
        <f t="shared" si="186"/>
        <v>86644.08</v>
      </c>
      <c r="U164" s="680"/>
      <c r="V164" s="646"/>
      <c r="Y164" s="669"/>
      <c r="Z164" s="671"/>
      <c r="AA164" s="669"/>
      <c r="AB164" s="669"/>
      <c r="AC164" s="629"/>
      <c r="AG164" s="625"/>
      <c r="AH164" s="630"/>
    </row>
    <row r="165" spans="3:34" x14ac:dyDescent="0.2">
      <c r="C165" s="292"/>
      <c r="D165" s="343"/>
      <c r="E165" s="343"/>
      <c r="F165" s="416"/>
      <c r="G165" s="416"/>
      <c r="H165" s="416"/>
      <c r="I165" s="417"/>
      <c r="J165" s="418"/>
      <c r="K165" s="417"/>
      <c r="L165" s="417"/>
      <c r="M165" s="417"/>
      <c r="N165" s="417"/>
      <c r="O165" s="419"/>
      <c r="P165" s="419"/>
      <c r="Q165" s="417"/>
      <c r="R165" s="419"/>
      <c r="S165" s="419"/>
      <c r="T165" s="678"/>
      <c r="U165" s="680"/>
      <c r="Y165" s="670"/>
      <c r="Z165" s="671"/>
      <c r="AA165" s="670"/>
      <c r="AB165" s="670"/>
      <c r="AC165" s="631"/>
      <c r="AG165" s="632"/>
      <c r="AH165" s="633"/>
    </row>
    <row r="183" spans="5:5" x14ac:dyDescent="0.2">
      <c r="E183" s="171" t="s">
        <v>17</v>
      </c>
    </row>
    <row r="184" spans="5:5" x14ac:dyDescent="0.2">
      <c r="E184" s="171" t="s">
        <v>18</v>
      </c>
    </row>
    <row r="185" spans="5:5" x14ac:dyDescent="0.2">
      <c r="E185" s="171" t="s">
        <v>19</v>
      </c>
    </row>
    <row r="186" spans="5:5" x14ac:dyDescent="0.2">
      <c r="E186" s="171" t="s">
        <v>20</v>
      </c>
    </row>
    <row r="187" spans="5:5" x14ac:dyDescent="0.2">
      <c r="E187" s="171" t="s">
        <v>21</v>
      </c>
    </row>
    <row r="188" spans="5:5" x14ac:dyDescent="0.2">
      <c r="E188" s="171" t="s">
        <v>10</v>
      </c>
    </row>
    <row r="189" spans="5:5" x14ac:dyDescent="0.2">
      <c r="E189" s="171" t="s">
        <v>11</v>
      </c>
    </row>
    <row r="190" spans="5:5" x14ac:dyDescent="0.2">
      <c r="E190" s="171" t="s">
        <v>12</v>
      </c>
    </row>
    <row r="191" spans="5:5" x14ac:dyDescent="0.2">
      <c r="E191" s="171" t="s">
        <v>13</v>
      </c>
    </row>
    <row r="192" spans="5:5" x14ac:dyDescent="0.2">
      <c r="E192" s="171" t="s">
        <v>14</v>
      </c>
    </row>
    <row r="193" spans="5:5" x14ac:dyDescent="0.2">
      <c r="E193" s="171" t="s">
        <v>15</v>
      </c>
    </row>
    <row r="194" spans="5:5" x14ac:dyDescent="0.2">
      <c r="E194" s="171" t="s">
        <v>16</v>
      </c>
    </row>
    <row r="195" spans="5:5" x14ac:dyDescent="0.2">
      <c r="E195" s="43" t="s">
        <v>184</v>
      </c>
    </row>
    <row r="196" spans="5:5" x14ac:dyDescent="0.2">
      <c r="E196" s="43" t="s">
        <v>185</v>
      </c>
    </row>
    <row r="197" spans="5:5" x14ac:dyDescent="0.2">
      <c r="E197" s="43" t="s">
        <v>186</v>
      </c>
    </row>
    <row r="198" spans="5:5" x14ac:dyDescent="0.2">
      <c r="E198" s="171" t="s">
        <v>22</v>
      </c>
    </row>
    <row r="199" spans="5:5" x14ac:dyDescent="0.2">
      <c r="E199" s="171" t="s">
        <v>23</v>
      </c>
    </row>
    <row r="200" spans="5:5" x14ac:dyDescent="0.2">
      <c r="E200" s="171" t="s">
        <v>24</v>
      </c>
    </row>
    <row r="201" spans="5:5" x14ac:dyDescent="0.2">
      <c r="E201" s="171" t="s">
        <v>25</v>
      </c>
    </row>
    <row r="202" spans="5:5" x14ac:dyDescent="0.2">
      <c r="E202" s="171" t="s">
        <v>26</v>
      </c>
    </row>
    <row r="203" spans="5:5" x14ac:dyDescent="0.2">
      <c r="E203" s="43" t="s">
        <v>27</v>
      </c>
    </row>
    <row r="204" spans="5:5" x14ac:dyDescent="0.2">
      <c r="E204" s="43" t="s">
        <v>28</v>
      </c>
    </row>
    <row r="205" spans="5:5" x14ac:dyDescent="0.2">
      <c r="E205" s="43" t="s">
        <v>187</v>
      </c>
    </row>
    <row r="206" spans="5:5" x14ac:dyDescent="0.2">
      <c r="E206" s="43" t="s">
        <v>69</v>
      </c>
    </row>
    <row r="207" spans="5:5" x14ac:dyDescent="0.2">
      <c r="E207" s="43" t="s">
        <v>70</v>
      </c>
    </row>
    <row r="208" spans="5:5" x14ac:dyDescent="0.2">
      <c r="E208" s="43" t="s">
        <v>188</v>
      </c>
    </row>
    <row r="209" spans="5:5" x14ac:dyDescent="0.2">
      <c r="E209" s="43" t="s">
        <v>71</v>
      </c>
    </row>
    <row r="210" spans="5:5" x14ac:dyDescent="0.2">
      <c r="E210" s="43">
        <v>1</v>
      </c>
    </row>
    <row r="211" spans="5:5" x14ac:dyDescent="0.2">
      <c r="E211" s="43">
        <v>2</v>
      </c>
    </row>
    <row r="212" spans="5:5" x14ac:dyDescent="0.2">
      <c r="E212" s="43">
        <v>3</v>
      </c>
    </row>
    <row r="213" spans="5:5" x14ac:dyDescent="0.2">
      <c r="E213" s="43">
        <v>4</v>
      </c>
    </row>
    <row r="214" spans="5:5" x14ac:dyDescent="0.2">
      <c r="E214" s="43">
        <v>5</v>
      </c>
    </row>
    <row r="215" spans="5:5" x14ac:dyDescent="0.2">
      <c r="E215" s="43">
        <v>6</v>
      </c>
    </row>
    <row r="216" spans="5:5" x14ac:dyDescent="0.2">
      <c r="E216" s="43">
        <v>7</v>
      </c>
    </row>
    <row r="217" spans="5:5" x14ac:dyDescent="0.2">
      <c r="E217" s="43">
        <v>8</v>
      </c>
    </row>
    <row r="218" spans="5:5" x14ac:dyDescent="0.2">
      <c r="E218" s="43">
        <v>9</v>
      </c>
    </row>
    <row r="219" spans="5:5" x14ac:dyDescent="0.2">
      <c r="E219" s="43">
        <v>10</v>
      </c>
    </row>
    <row r="220" spans="5:5" x14ac:dyDescent="0.2">
      <c r="E220" s="43">
        <v>11</v>
      </c>
    </row>
    <row r="221" spans="5:5" x14ac:dyDescent="0.2">
      <c r="E221" s="43">
        <v>12</v>
      </c>
    </row>
    <row r="222" spans="5:5" x14ac:dyDescent="0.2">
      <c r="E222" s="43">
        <v>13</v>
      </c>
    </row>
    <row r="223" spans="5:5" x14ac:dyDescent="0.2">
      <c r="E223" s="43">
        <v>14</v>
      </c>
    </row>
    <row r="224" spans="5:5" x14ac:dyDescent="0.2">
      <c r="E224" s="43">
        <v>15</v>
      </c>
    </row>
    <row r="225" spans="5:5" x14ac:dyDescent="0.2">
      <c r="E225" s="43">
        <v>16</v>
      </c>
    </row>
  </sheetData>
  <sheetProtection algorithmName="SHA-512" hashValue="kn65yaV4lA02mZsNrlmtAJ05mHjFNFkeLMpSDgDKiTx3DXWElIW9cxYGQVaOTLv1EjucCstKIt0HqmSeQ+kTqw==" saltValue="XbENaJ91fRlscvfXggLQAg==" spinCount="100000" sheet="1" objects="1" scenarios="1"/>
  <phoneticPr fontId="4" type="noConversion"/>
  <dataValidations disablePrompts="1" count="3"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47:H66 H15:H34">
      <formula1>$E$183:$E$225</formula1>
    </dataValidation>
    <dataValidation type="list" allowBlank="1" showInputMessage="1" showErrorMessage="1" sqref="H69:H74 H37:H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45.7109375" style="37" customWidth="1"/>
    <col min="5" max="5" width="2.7109375" style="37" customWidth="1"/>
    <col min="6" max="8" width="14.85546875" style="37" customWidth="1"/>
    <col min="9" max="9" width="14.85546875" style="159" customWidth="1"/>
    <col min="10" max="15" width="14.85546875" style="37" customWidth="1"/>
    <col min="16" max="17" width="2.7109375" style="37" customWidth="1"/>
    <col min="18" max="16384" width="9.140625" style="37"/>
  </cols>
  <sheetData>
    <row r="1" spans="2:17" ht="12.75" customHeight="1" x14ac:dyDescent="0.2"/>
    <row r="2" spans="2:17" x14ac:dyDescent="0.2">
      <c r="B2" s="17"/>
      <c r="C2" s="18"/>
      <c r="D2" s="18"/>
      <c r="E2" s="18"/>
      <c r="F2" s="18"/>
      <c r="G2" s="18"/>
      <c r="H2" s="18"/>
      <c r="I2" s="298"/>
      <c r="J2" s="18"/>
      <c r="K2" s="18"/>
      <c r="L2" s="18"/>
      <c r="M2" s="18"/>
      <c r="N2" s="18"/>
      <c r="O2" s="18"/>
      <c r="P2" s="18"/>
      <c r="Q2" s="20"/>
    </row>
    <row r="3" spans="2:17" x14ac:dyDescent="0.2">
      <c r="B3" s="22"/>
      <c r="C3" s="21"/>
      <c r="D3" s="21"/>
      <c r="E3" s="21"/>
      <c r="F3" s="21"/>
      <c r="G3" s="21"/>
      <c r="H3" s="21"/>
      <c r="I3" s="299"/>
      <c r="J3" s="21"/>
      <c r="K3" s="21"/>
      <c r="L3" s="21"/>
      <c r="M3" s="21"/>
      <c r="N3" s="21"/>
      <c r="O3" s="21"/>
      <c r="P3" s="21"/>
      <c r="Q3" s="26"/>
    </row>
    <row r="4" spans="2:17" s="150" customFormat="1" ht="18.75" x14ac:dyDescent="0.3">
      <c r="B4" s="518"/>
      <c r="C4" s="87" t="s">
        <v>114</v>
      </c>
      <c r="D4" s="87"/>
      <c r="E4" s="146"/>
      <c r="F4" s="146"/>
      <c r="G4" s="146"/>
      <c r="H4" s="267"/>
      <c r="I4" s="267"/>
      <c r="J4" s="267"/>
      <c r="K4" s="146"/>
      <c r="L4" s="146"/>
      <c r="M4" s="146"/>
      <c r="N4" s="146"/>
      <c r="O4" s="146"/>
      <c r="P4" s="146"/>
      <c r="Q4" s="268"/>
    </row>
    <row r="5" spans="2:17" s="151" customFormat="1" ht="18" customHeight="1" x14ac:dyDescent="0.3">
      <c r="B5" s="269"/>
      <c r="C5" s="85"/>
      <c r="D5" s="305"/>
      <c r="E5" s="149"/>
      <c r="F5" s="149"/>
      <c r="G5" s="149"/>
      <c r="H5" s="21"/>
      <c r="I5" s="21"/>
      <c r="J5" s="21"/>
      <c r="K5" s="149"/>
      <c r="L5" s="149"/>
      <c r="M5" s="149"/>
      <c r="N5" s="149"/>
      <c r="O5" s="149"/>
      <c r="P5" s="149"/>
      <c r="Q5" s="177"/>
    </row>
    <row r="6" spans="2:17" s="151" customFormat="1" ht="12" customHeight="1" x14ac:dyDescent="0.3">
      <c r="B6" s="269"/>
      <c r="C6" s="306"/>
      <c r="D6" s="305"/>
      <c r="E6" s="149"/>
      <c r="F6" s="149"/>
      <c r="G6" s="149"/>
      <c r="H6" s="21"/>
      <c r="I6" s="21"/>
      <c r="J6" s="21"/>
      <c r="K6" s="149"/>
      <c r="L6" s="149"/>
      <c r="M6" s="149"/>
      <c r="N6" s="149"/>
      <c r="O6" s="149"/>
      <c r="P6" s="149"/>
      <c r="Q6" s="177"/>
    </row>
    <row r="7" spans="2:17" s="151" customFormat="1" ht="12" customHeight="1" x14ac:dyDescent="0.3">
      <c r="B7" s="269"/>
      <c r="C7" s="306"/>
      <c r="D7" s="551" t="s">
        <v>98</v>
      </c>
      <c r="E7" s="149"/>
      <c r="F7" s="149"/>
      <c r="G7" s="149"/>
      <c r="H7" s="21"/>
      <c r="I7" s="21"/>
      <c r="J7" s="21"/>
      <c r="K7" s="149"/>
      <c r="L7" s="149"/>
      <c r="M7" s="149"/>
      <c r="N7" s="149"/>
      <c r="O7" s="149"/>
      <c r="P7" s="149"/>
      <c r="Q7" s="177"/>
    </row>
    <row r="8" spans="2:17" s="151" customFormat="1" ht="12" customHeight="1" x14ac:dyDescent="0.3">
      <c r="B8" s="269"/>
      <c r="C8" s="306"/>
      <c r="D8" s="552" t="s">
        <v>213</v>
      </c>
      <c r="E8" s="149"/>
      <c r="F8" s="149"/>
      <c r="G8" s="149"/>
      <c r="H8" s="21"/>
      <c r="I8" s="21"/>
      <c r="J8" s="21"/>
      <c r="K8" s="149"/>
      <c r="L8" s="149"/>
      <c r="M8" s="149"/>
      <c r="N8" s="149"/>
      <c r="O8" s="149"/>
      <c r="P8" s="149"/>
      <c r="Q8" s="177"/>
    </row>
    <row r="9" spans="2:17" s="151" customFormat="1" ht="12" customHeight="1" x14ac:dyDescent="0.3">
      <c r="B9" s="269"/>
      <c r="C9" s="306"/>
      <c r="D9" s="552" t="s">
        <v>229</v>
      </c>
      <c r="E9" s="149"/>
      <c r="F9" s="149"/>
      <c r="G9" s="149"/>
      <c r="H9" s="21"/>
      <c r="I9" s="21"/>
      <c r="J9" s="21"/>
      <c r="K9" s="149"/>
      <c r="L9" s="149"/>
      <c r="M9" s="149"/>
      <c r="N9" s="149"/>
      <c r="O9" s="149"/>
      <c r="P9" s="149"/>
      <c r="Q9" s="177"/>
    </row>
    <row r="10" spans="2:17" s="151" customFormat="1" ht="12" customHeight="1" x14ac:dyDescent="0.3">
      <c r="B10" s="269"/>
      <c r="C10" s="36"/>
      <c r="D10" s="300"/>
      <c r="E10" s="149"/>
      <c r="F10" s="149"/>
      <c r="G10" s="149"/>
      <c r="H10" s="21"/>
      <c r="I10" s="21"/>
      <c r="J10" s="21"/>
      <c r="K10" s="149"/>
      <c r="L10" s="149"/>
      <c r="M10" s="149"/>
      <c r="N10" s="149"/>
      <c r="O10" s="149"/>
      <c r="P10" s="149"/>
      <c r="Q10" s="177"/>
    </row>
    <row r="11" spans="2:17" ht="12" customHeight="1" x14ac:dyDescent="0.2">
      <c r="B11" s="301"/>
      <c r="C11" s="36"/>
      <c r="D11" s="302"/>
      <c r="E11" s="21"/>
      <c r="F11" s="21"/>
      <c r="G11" s="303"/>
      <c r="H11" s="21"/>
      <c r="I11" s="21"/>
      <c r="J11" s="21"/>
      <c r="K11" s="21"/>
      <c r="L11" s="21"/>
      <c r="M11" s="21"/>
      <c r="N11" s="21"/>
      <c r="O11" s="21"/>
      <c r="P11" s="21"/>
      <c r="Q11" s="26"/>
    </row>
    <row r="12" spans="2:17" s="154" customFormat="1" ht="12" customHeight="1" x14ac:dyDescent="0.2">
      <c r="B12" s="274"/>
      <c r="C12" s="275"/>
      <c r="D12" s="276"/>
      <c r="E12" s="267"/>
      <c r="F12" s="553">
        <f>tab!D2</f>
        <v>2015</v>
      </c>
      <c r="G12" s="553">
        <f t="shared" ref="G12:O12" si="0">F12+1</f>
        <v>2016</v>
      </c>
      <c r="H12" s="553">
        <f t="shared" si="0"/>
        <v>2017</v>
      </c>
      <c r="I12" s="553">
        <f t="shared" si="0"/>
        <v>2018</v>
      </c>
      <c r="J12" s="553">
        <f t="shared" si="0"/>
        <v>2019</v>
      </c>
      <c r="K12" s="553">
        <f t="shared" si="0"/>
        <v>2020</v>
      </c>
      <c r="L12" s="553">
        <f t="shared" si="0"/>
        <v>2021</v>
      </c>
      <c r="M12" s="553">
        <f t="shared" si="0"/>
        <v>2022</v>
      </c>
      <c r="N12" s="553">
        <f t="shared" si="0"/>
        <v>2023</v>
      </c>
      <c r="O12" s="553">
        <f t="shared" si="0"/>
        <v>2024</v>
      </c>
      <c r="P12" s="267"/>
      <c r="Q12" s="277"/>
    </row>
    <row r="13" spans="2:17" ht="12" customHeight="1" x14ac:dyDescent="0.2">
      <c r="B13" s="301"/>
      <c r="C13" s="271"/>
      <c r="D13" s="27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26"/>
    </row>
    <row r="14" spans="2:17" x14ac:dyDescent="0.2">
      <c r="B14" s="22"/>
      <c r="C14" s="278"/>
      <c r="D14" s="117"/>
      <c r="E14" s="279"/>
      <c r="F14" s="122"/>
      <c r="G14" s="280"/>
      <c r="H14" s="280"/>
      <c r="I14" s="280"/>
      <c r="J14" s="280"/>
      <c r="K14" s="281"/>
      <c r="L14" s="281"/>
      <c r="M14" s="281"/>
      <c r="N14" s="281"/>
      <c r="O14" s="281"/>
      <c r="P14" s="282"/>
      <c r="Q14" s="26"/>
    </row>
    <row r="15" spans="2:17" x14ac:dyDescent="0.2">
      <c r="B15" s="22"/>
      <c r="C15" s="283" t="s">
        <v>63</v>
      </c>
      <c r="D15" s="284" t="s">
        <v>99</v>
      </c>
      <c r="E15" s="285"/>
      <c r="F15" s="286">
        <v>0</v>
      </c>
      <c r="G15" s="556">
        <f>F18</f>
        <v>0</v>
      </c>
      <c r="H15" s="556">
        <f t="shared" ref="H15:O15" si="1">G18</f>
        <v>0</v>
      </c>
      <c r="I15" s="556">
        <f t="shared" si="1"/>
        <v>0</v>
      </c>
      <c r="J15" s="556">
        <f t="shared" si="1"/>
        <v>0</v>
      </c>
      <c r="K15" s="556">
        <f t="shared" si="1"/>
        <v>0</v>
      </c>
      <c r="L15" s="556">
        <f t="shared" si="1"/>
        <v>0</v>
      </c>
      <c r="M15" s="556">
        <f t="shared" si="1"/>
        <v>0</v>
      </c>
      <c r="N15" s="556">
        <f t="shared" si="1"/>
        <v>0</v>
      </c>
      <c r="O15" s="556">
        <f t="shared" si="1"/>
        <v>0</v>
      </c>
      <c r="P15" s="131"/>
      <c r="Q15" s="26"/>
    </row>
    <row r="16" spans="2:17" x14ac:dyDescent="0.2">
      <c r="B16" s="22"/>
      <c r="C16" s="283"/>
      <c r="D16" s="284" t="s">
        <v>116</v>
      </c>
      <c r="E16" s="287"/>
      <c r="F16" s="286">
        <v>0</v>
      </c>
      <c r="G16" s="288">
        <v>0</v>
      </c>
      <c r="H16" s="288">
        <v>0</v>
      </c>
      <c r="I16" s="288">
        <v>0</v>
      </c>
      <c r="J16" s="288">
        <v>0</v>
      </c>
      <c r="K16" s="288">
        <v>0</v>
      </c>
      <c r="L16" s="288">
        <v>0</v>
      </c>
      <c r="M16" s="288">
        <v>0</v>
      </c>
      <c r="N16" s="288">
        <v>0</v>
      </c>
      <c r="O16" s="288">
        <v>0</v>
      </c>
      <c r="P16" s="131"/>
      <c r="Q16" s="26"/>
    </row>
    <row r="17" spans="2:17" x14ac:dyDescent="0.2">
      <c r="B17" s="22"/>
      <c r="C17" s="283" t="s">
        <v>64</v>
      </c>
      <c r="D17" s="284" t="s">
        <v>100</v>
      </c>
      <c r="E17" s="285"/>
      <c r="F17" s="286">
        <v>0</v>
      </c>
      <c r="G17" s="288">
        <v>0</v>
      </c>
      <c r="H17" s="288">
        <v>0</v>
      </c>
      <c r="I17" s="288">
        <v>0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0</v>
      </c>
      <c r="P17" s="131"/>
      <c r="Q17" s="26"/>
    </row>
    <row r="18" spans="2:17" x14ac:dyDescent="0.2">
      <c r="B18" s="22"/>
      <c r="C18" s="289" t="s">
        <v>65</v>
      </c>
      <c r="D18" s="290" t="s">
        <v>65</v>
      </c>
      <c r="E18" s="287"/>
      <c r="F18" s="554">
        <f t="shared" ref="F18:O18" si="2">SUM(F15:F16)-F17</f>
        <v>0</v>
      </c>
      <c r="G18" s="555">
        <f t="shared" si="2"/>
        <v>0</v>
      </c>
      <c r="H18" s="555">
        <f t="shared" si="2"/>
        <v>0</v>
      </c>
      <c r="I18" s="555">
        <f t="shared" si="2"/>
        <v>0</v>
      </c>
      <c r="J18" s="555">
        <f t="shared" si="2"/>
        <v>0</v>
      </c>
      <c r="K18" s="555">
        <f t="shared" si="2"/>
        <v>0</v>
      </c>
      <c r="L18" s="555">
        <f t="shared" si="2"/>
        <v>0</v>
      </c>
      <c r="M18" s="555">
        <f t="shared" si="2"/>
        <v>0</v>
      </c>
      <c r="N18" s="555">
        <f t="shared" si="2"/>
        <v>0</v>
      </c>
      <c r="O18" s="555">
        <f t="shared" si="2"/>
        <v>0</v>
      </c>
      <c r="P18" s="131"/>
      <c r="Q18" s="26"/>
    </row>
    <row r="19" spans="2:17" x14ac:dyDescent="0.2">
      <c r="B19" s="22"/>
      <c r="C19" s="291"/>
      <c r="D19" s="279"/>
      <c r="E19" s="279"/>
      <c r="F19" s="292"/>
      <c r="G19" s="293"/>
      <c r="H19" s="294"/>
      <c r="I19" s="293"/>
      <c r="J19" s="293"/>
      <c r="K19" s="293"/>
      <c r="L19" s="293"/>
      <c r="M19" s="293"/>
      <c r="N19" s="293"/>
      <c r="O19" s="293"/>
      <c r="P19" s="295"/>
      <c r="Q19" s="26"/>
    </row>
    <row r="20" spans="2:17" ht="12.75" customHeight="1" x14ac:dyDescent="0.2">
      <c r="B20" s="301"/>
      <c r="C20" s="271"/>
      <c r="D20" s="273"/>
      <c r="E20" s="100"/>
      <c r="F20" s="100"/>
      <c r="G20" s="100"/>
      <c r="H20" s="265"/>
      <c r="I20" s="100"/>
      <c r="J20" s="100"/>
      <c r="K20" s="100"/>
      <c r="L20" s="100"/>
      <c r="M20" s="100"/>
      <c r="N20" s="100"/>
      <c r="O20" s="100"/>
      <c r="P20" s="100"/>
      <c r="Q20" s="26"/>
    </row>
    <row r="21" spans="2:17" ht="12.75" customHeight="1" x14ac:dyDescent="0.2">
      <c r="B21" s="301"/>
      <c r="C21" s="271"/>
      <c r="D21" s="273"/>
      <c r="E21" s="100"/>
      <c r="F21" s="100"/>
      <c r="G21" s="100"/>
      <c r="H21" s="265"/>
      <c r="I21" s="100"/>
      <c r="J21" s="100"/>
      <c r="K21" s="100"/>
      <c r="L21" s="100"/>
      <c r="M21" s="100"/>
      <c r="N21" s="100"/>
      <c r="O21" s="100"/>
      <c r="P21" s="100"/>
      <c r="Q21" s="26"/>
    </row>
    <row r="22" spans="2:17" s="154" customFormat="1" ht="12.75" customHeight="1" x14ac:dyDescent="0.2">
      <c r="B22" s="296"/>
      <c r="C22" s="275"/>
      <c r="D22" s="276"/>
      <c r="E22" s="267"/>
      <c r="F22" s="553">
        <f>O12+1</f>
        <v>2025</v>
      </c>
      <c r="G22" s="553">
        <f t="shared" ref="G22:O22" si="3">F22+1</f>
        <v>2026</v>
      </c>
      <c r="H22" s="553">
        <f t="shared" si="3"/>
        <v>2027</v>
      </c>
      <c r="I22" s="553">
        <f t="shared" si="3"/>
        <v>2028</v>
      </c>
      <c r="J22" s="553">
        <f t="shared" si="3"/>
        <v>2029</v>
      </c>
      <c r="K22" s="553">
        <f t="shared" si="3"/>
        <v>2030</v>
      </c>
      <c r="L22" s="553">
        <f t="shared" si="3"/>
        <v>2031</v>
      </c>
      <c r="M22" s="553">
        <f t="shared" si="3"/>
        <v>2032</v>
      </c>
      <c r="N22" s="553">
        <f t="shared" si="3"/>
        <v>2033</v>
      </c>
      <c r="O22" s="553">
        <f t="shared" si="3"/>
        <v>2034</v>
      </c>
      <c r="P22" s="297"/>
      <c r="Q22" s="277"/>
    </row>
    <row r="23" spans="2:17" ht="12.75" customHeight="1" x14ac:dyDescent="0.2">
      <c r="B23" s="301"/>
      <c r="C23" s="271"/>
      <c r="D23" s="273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26"/>
    </row>
    <row r="24" spans="2:17" ht="12.75" customHeight="1" x14ac:dyDescent="0.2">
      <c r="B24" s="301"/>
      <c r="C24" s="278"/>
      <c r="D24" s="117"/>
      <c r="E24" s="279"/>
      <c r="F24" s="122"/>
      <c r="G24" s="280"/>
      <c r="H24" s="280"/>
      <c r="I24" s="280"/>
      <c r="J24" s="280"/>
      <c r="K24" s="280"/>
      <c r="L24" s="280"/>
      <c r="M24" s="280"/>
      <c r="N24" s="280"/>
      <c r="O24" s="280"/>
      <c r="P24" s="282"/>
      <c r="Q24" s="26"/>
    </row>
    <row r="25" spans="2:17" ht="12.75" customHeight="1" x14ac:dyDescent="0.2">
      <c r="B25" s="301"/>
      <c r="C25" s="283" t="s">
        <v>63</v>
      </c>
      <c r="D25" s="284" t="s">
        <v>99</v>
      </c>
      <c r="E25" s="285"/>
      <c r="F25" s="557">
        <f>O18</f>
        <v>0</v>
      </c>
      <c r="G25" s="556">
        <f t="shared" ref="G25:O25" si="4">F28</f>
        <v>0</v>
      </c>
      <c r="H25" s="556">
        <f t="shared" si="4"/>
        <v>0</v>
      </c>
      <c r="I25" s="556">
        <f t="shared" si="4"/>
        <v>0</v>
      </c>
      <c r="J25" s="556">
        <f t="shared" si="4"/>
        <v>0</v>
      </c>
      <c r="K25" s="556">
        <f t="shared" si="4"/>
        <v>0</v>
      </c>
      <c r="L25" s="556">
        <f t="shared" si="4"/>
        <v>0</v>
      </c>
      <c r="M25" s="556">
        <f t="shared" si="4"/>
        <v>0</v>
      </c>
      <c r="N25" s="556">
        <f t="shared" si="4"/>
        <v>0</v>
      </c>
      <c r="O25" s="556">
        <f t="shared" si="4"/>
        <v>0</v>
      </c>
      <c r="P25" s="131"/>
      <c r="Q25" s="26"/>
    </row>
    <row r="26" spans="2:17" ht="12.75" customHeight="1" x14ac:dyDescent="0.2">
      <c r="B26" s="301"/>
      <c r="C26" s="283"/>
      <c r="D26" s="284" t="s">
        <v>116</v>
      </c>
      <c r="E26" s="287"/>
      <c r="F26" s="286">
        <v>0</v>
      </c>
      <c r="G26" s="288">
        <v>0</v>
      </c>
      <c r="H26" s="288">
        <v>0</v>
      </c>
      <c r="I26" s="288">
        <v>0</v>
      </c>
      <c r="J26" s="288">
        <v>0</v>
      </c>
      <c r="K26" s="288">
        <v>0</v>
      </c>
      <c r="L26" s="288">
        <v>0</v>
      </c>
      <c r="M26" s="288">
        <v>0</v>
      </c>
      <c r="N26" s="288">
        <v>0</v>
      </c>
      <c r="O26" s="288">
        <v>0</v>
      </c>
      <c r="P26" s="131"/>
      <c r="Q26" s="26"/>
    </row>
    <row r="27" spans="2:17" ht="12.75" customHeight="1" x14ac:dyDescent="0.2">
      <c r="B27" s="301"/>
      <c r="C27" s="283" t="s">
        <v>64</v>
      </c>
      <c r="D27" s="284" t="s">
        <v>100</v>
      </c>
      <c r="E27" s="285"/>
      <c r="F27" s="286">
        <v>0</v>
      </c>
      <c r="G27" s="288">
        <v>0</v>
      </c>
      <c r="H27" s="288">
        <v>0</v>
      </c>
      <c r="I27" s="288">
        <v>0</v>
      </c>
      <c r="J27" s="288">
        <v>0</v>
      </c>
      <c r="K27" s="288">
        <v>0</v>
      </c>
      <c r="L27" s="288">
        <v>0</v>
      </c>
      <c r="M27" s="288">
        <v>0</v>
      </c>
      <c r="N27" s="288">
        <v>0</v>
      </c>
      <c r="O27" s="288">
        <v>0</v>
      </c>
      <c r="P27" s="131"/>
      <c r="Q27" s="26"/>
    </row>
    <row r="28" spans="2:17" ht="12.75" customHeight="1" x14ac:dyDescent="0.2">
      <c r="B28" s="301"/>
      <c r="C28" s="289" t="s">
        <v>65</v>
      </c>
      <c r="D28" s="290" t="s">
        <v>65</v>
      </c>
      <c r="E28" s="287"/>
      <c r="F28" s="554">
        <f t="shared" ref="F28:O28" si="5">SUM(F25:F26)-F27</f>
        <v>0</v>
      </c>
      <c r="G28" s="555">
        <f t="shared" si="5"/>
        <v>0</v>
      </c>
      <c r="H28" s="555">
        <f t="shared" si="5"/>
        <v>0</v>
      </c>
      <c r="I28" s="555">
        <f t="shared" si="5"/>
        <v>0</v>
      </c>
      <c r="J28" s="555">
        <f t="shared" si="5"/>
        <v>0</v>
      </c>
      <c r="K28" s="555">
        <f t="shared" si="5"/>
        <v>0</v>
      </c>
      <c r="L28" s="555">
        <f t="shared" si="5"/>
        <v>0</v>
      </c>
      <c r="M28" s="555">
        <f t="shared" si="5"/>
        <v>0</v>
      </c>
      <c r="N28" s="555">
        <f t="shared" si="5"/>
        <v>0</v>
      </c>
      <c r="O28" s="555">
        <f t="shared" si="5"/>
        <v>0</v>
      </c>
      <c r="P28" s="131"/>
      <c r="Q28" s="26"/>
    </row>
    <row r="29" spans="2:17" ht="12.75" customHeight="1" x14ac:dyDescent="0.2">
      <c r="B29" s="301"/>
      <c r="C29" s="291"/>
      <c r="D29" s="279"/>
      <c r="E29" s="279"/>
      <c r="F29" s="292"/>
      <c r="G29" s="293"/>
      <c r="H29" s="293"/>
      <c r="I29" s="293"/>
      <c r="J29" s="293"/>
      <c r="K29" s="293"/>
      <c r="L29" s="293"/>
      <c r="M29" s="293"/>
      <c r="N29" s="293"/>
      <c r="O29" s="293"/>
      <c r="P29" s="295"/>
      <c r="Q29" s="26"/>
    </row>
    <row r="30" spans="2:17" ht="12.75" customHeight="1" x14ac:dyDescent="0.2">
      <c r="B30" s="301"/>
      <c r="C30" s="36"/>
      <c r="D30" s="30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6"/>
    </row>
    <row r="31" spans="2:17" s="161" customFormat="1" ht="12" customHeight="1" collapsed="1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91" t="s">
        <v>228</v>
      </c>
      <c r="Q31" s="35"/>
    </row>
  </sheetData>
  <sheetProtection algorithmName="SHA-512" hashValue="X5xenlCGSvw3lVb4XEtmlcnBk+/wUR4Uk1iuJgAqZhpY99rGJBljHSLbfXTPGHzwmy5dnH7PWB5lIU81wlRDkA==" saltValue="0Yr/ukq0SDaW/rYtEkdhh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25.7109375" style="37" customWidth="1"/>
    <col min="5" max="5" width="35.7109375" style="37" customWidth="1"/>
    <col min="6" max="8" width="12.7109375" style="37" customWidth="1"/>
    <col min="9" max="9" width="0.85546875" style="37" customWidth="1"/>
    <col min="10" max="10" width="11.7109375" style="37" hidden="1" customWidth="1"/>
    <col min="11" max="12" width="12.7109375" style="37" customWidth="1"/>
    <col min="13" max="13" width="14.85546875" style="37" customWidth="1"/>
    <col min="14" max="14" width="0.85546875" style="37" customWidth="1"/>
    <col min="15" max="19" width="12.7109375" style="37" customWidth="1"/>
    <col min="20" max="20" width="0.85546875" style="37" customWidth="1"/>
    <col min="21" max="25" width="12.7109375" style="37" customWidth="1"/>
    <col min="26" max="27" width="2.7109375" style="37" customWidth="1"/>
    <col min="28" max="16384" width="9.140625" style="37"/>
  </cols>
  <sheetData>
    <row r="2" spans="2:38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0"/>
    </row>
    <row r="3" spans="2:38" x14ac:dyDescent="0.2"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6"/>
    </row>
    <row r="4" spans="2:38" s="471" customFormat="1" ht="18" customHeight="1" x14ac:dyDescent="0.3">
      <c r="B4" s="83"/>
      <c r="C4" s="87" t="s">
        <v>72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</row>
    <row r="5" spans="2:38" s="441" customFormat="1" ht="16.5" customHeight="1" x14ac:dyDescent="0.25">
      <c r="B5" s="504"/>
      <c r="C5" s="9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505"/>
    </row>
    <row r="6" spans="2:38" s="158" customFormat="1" ht="12.75" customHeight="1" x14ac:dyDescent="0.3">
      <c r="B6" s="26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506"/>
    </row>
    <row r="7" spans="2:38" s="158" customFormat="1" ht="12.75" customHeight="1" x14ac:dyDescent="0.3">
      <c r="B7" s="26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506"/>
    </row>
    <row r="8" spans="2:38" s="403" customFormat="1" x14ac:dyDescent="0.2">
      <c r="B8" s="507"/>
      <c r="C8" s="110"/>
      <c r="D8" s="561" t="s">
        <v>52</v>
      </c>
      <c r="E8" s="561" t="s">
        <v>53</v>
      </c>
      <c r="F8" s="561" t="s">
        <v>48</v>
      </c>
      <c r="G8" s="561" t="s">
        <v>54</v>
      </c>
      <c r="H8" s="561" t="s">
        <v>55</v>
      </c>
      <c r="I8" s="561"/>
      <c r="J8" s="561" t="s">
        <v>56</v>
      </c>
      <c r="K8" s="561" t="s">
        <v>57</v>
      </c>
      <c r="L8" s="562" t="s">
        <v>49</v>
      </c>
      <c r="M8" s="561" t="s">
        <v>58</v>
      </c>
      <c r="N8" s="561"/>
      <c r="O8" s="561">
        <f>M9</f>
        <v>2015</v>
      </c>
      <c r="P8" s="563">
        <f>O8+1</f>
        <v>2016</v>
      </c>
      <c r="Q8" s="563">
        <f>O8+2</f>
        <v>2017</v>
      </c>
      <c r="R8" s="564">
        <f>O8+3</f>
        <v>2018</v>
      </c>
      <c r="S8" s="564">
        <f>P8+3</f>
        <v>2019</v>
      </c>
      <c r="T8" s="561"/>
      <c r="U8" s="561">
        <f>O8</f>
        <v>2015</v>
      </c>
      <c r="V8" s="561">
        <f>P8</f>
        <v>2016</v>
      </c>
      <c r="W8" s="561">
        <f>Q8</f>
        <v>2017</v>
      </c>
      <c r="X8" s="561">
        <f>R8</f>
        <v>2018</v>
      </c>
      <c r="Y8" s="561">
        <f>S8</f>
        <v>2019</v>
      </c>
      <c r="Z8" s="439"/>
      <c r="AA8" s="508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</row>
    <row r="9" spans="2:38" s="403" customFormat="1" x14ac:dyDescent="0.2">
      <c r="B9" s="507"/>
      <c r="C9" s="110"/>
      <c r="D9" s="561"/>
      <c r="E9" s="561"/>
      <c r="F9" s="561" t="s">
        <v>50</v>
      </c>
      <c r="G9" s="561"/>
      <c r="H9" s="561" t="s">
        <v>59</v>
      </c>
      <c r="I9" s="561"/>
      <c r="J9" s="561"/>
      <c r="K9" s="561" t="s">
        <v>51</v>
      </c>
      <c r="L9" s="562" t="s">
        <v>57</v>
      </c>
      <c r="M9" s="562">
        <f>tab!D2</f>
        <v>2015</v>
      </c>
      <c r="N9" s="561"/>
      <c r="O9" s="561" t="s">
        <v>57</v>
      </c>
      <c r="P9" s="561" t="s">
        <v>57</v>
      </c>
      <c r="Q9" s="561" t="s">
        <v>57</v>
      </c>
      <c r="R9" s="561" t="s">
        <v>57</v>
      </c>
      <c r="S9" s="561" t="s">
        <v>57</v>
      </c>
      <c r="T9" s="561"/>
      <c r="U9" s="561" t="s">
        <v>60</v>
      </c>
      <c r="V9" s="561" t="s">
        <v>60</v>
      </c>
      <c r="W9" s="561" t="s">
        <v>60</v>
      </c>
      <c r="X9" s="561" t="s">
        <v>60</v>
      </c>
      <c r="Y9" s="561" t="s">
        <v>60</v>
      </c>
      <c r="Z9" s="439"/>
      <c r="AA9" s="508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</row>
    <row r="10" spans="2:38" s="160" customFormat="1" x14ac:dyDescent="0.2">
      <c r="B10" s="509"/>
      <c r="C10" s="431"/>
      <c r="D10" s="431"/>
      <c r="E10" s="431"/>
      <c r="F10" s="431"/>
      <c r="G10" s="431"/>
      <c r="H10" s="431"/>
      <c r="I10" s="431"/>
      <c r="J10" s="431"/>
      <c r="K10" s="431"/>
      <c r="L10" s="432"/>
      <c r="M10" s="432"/>
      <c r="N10" s="431"/>
      <c r="O10" s="431"/>
      <c r="P10" s="431"/>
      <c r="Q10" s="431"/>
      <c r="R10" s="431"/>
      <c r="S10" s="431"/>
      <c r="T10" s="431"/>
      <c r="U10" s="30"/>
      <c r="V10" s="30"/>
      <c r="W10" s="30"/>
      <c r="X10" s="30"/>
      <c r="Y10" s="30"/>
      <c r="Z10" s="30"/>
      <c r="AA10" s="510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2:38" s="160" customFormat="1" x14ac:dyDescent="0.2">
      <c r="B11" s="509"/>
      <c r="C11" s="433"/>
      <c r="D11" s="240"/>
      <c r="E11" s="240"/>
      <c r="F11" s="240"/>
      <c r="G11" s="240"/>
      <c r="H11" s="240"/>
      <c r="I11" s="240"/>
      <c r="J11" s="240"/>
      <c r="K11" s="240"/>
      <c r="L11" s="434"/>
      <c r="M11" s="434"/>
      <c r="N11" s="240"/>
      <c r="O11" s="240"/>
      <c r="P11" s="240"/>
      <c r="Q11" s="240"/>
      <c r="R11" s="240"/>
      <c r="S11" s="240"/>
      <c r="T11" s="240"/>
      <c r="U11" s="435"/>
      <c r="V11" s="435"/>
      <c r="W11" s="435"/>
      <c r="X11" s="435"/>
      <c r="Y11" s="435"/>
      <c r="Z11" s="49"/>
      <c r="AA11" s="510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2:38" x14ac:dyDescent="0.2">
      <c r="B12" s="22"/>
      <c r="C12" s="50"/>
      <c r="D12" s="53"/>
      <c r="E12" s="53"/>
      <c r="F12" s="53"/>
      <c r="G12" s="53"/>
      <c r="H12" s="53"/>
      <c r="I12" s="53"/>
      <c r="J12" s="53"/>
      <c r="K12" s="53"/>
      <c r="L12" s="53"/>
      <c r="M12" s="525">
        <f>SUM(M14:M179)</f>
        <v>0</v>
      </c>
      <c r="N12" s="53"/>
      <c r="O12" s="525">
        <f>SUM(O14:O179)</f>
        <v>0</v>
      </c>
      <c r="P12" s="525">
        <f>SUM(P14:P179)</f>
        <v>0</v>
      </c>
      <c r="Q12" s="525">
        <f>SUM(Q14:Q179)</f>
        <v>0</v>
      </c>
      <c r="R12" s="525">
        <f>SUM(R14:R179)</f>
        <v>0</v>
      </c>
      <c r="S12" s="525">
        <f>SUM(S14:S179)</f>
        <v>0</v>
      </c>
      <c r="T12" s="53"/>
      <c r="U12" s="525">
        <f>SUM(U14:U179)</f>
        <v>0</v>
      </c>
      <c r="V12" s="525">
        <f>SUM(V14:V179)</f>
        <v>0</v>
      </c>
      <c r="W12" s="525">
        <f>SUM(W14:W179)</f>
        <v>0</v>
      </c>
      <c r="X12" s="525">
        <f>SUM(X14:X179)</f>
        <v>0</v>
      </c>
      <c r="Y12" s="525">
        <f>SUM(Y14:Y179)</f>
        <v>0</v>
      </c>
      <c r="Z12" s="216"/>
      <c r="AA12" s="26"/>
    </row>
    <row r="13" spans="2:38" s="160" customFormat="1" x14ac:dyDescent="0.2">
      <c r="B13" s="509"/>
      <c r="C13" s="436"/>
      <c r="D13" s="205"/>
      <c r="E13" s="205"/>
      <c r="F13" s="205"/>
      <c r="G13" s="205"/>
      <c r="H13" s="205"/>
      <c r="I13" s="205"/>
      <c r="J13" s="205"/>
      <c r="K13" s="205"/>
      <c r="L13" s="437"/>
      <c r="M13" s="437"/>
      <c r="N13" s="205"/>
      <c r="O13" s="205"/>
      <c r="P13" s="205"/>
      <c r="Q13" s="205"/>
      <c r="R13" s="205"/>
      <c r="S13" s="205"/>
      <c r="T13" s="205"/>
      <c r="U13" s="54"/>
      <c r="V13" s="54"/>
      <c r="W13" s="54"/>
      <c r="X13" s="54"/>
      <c r="Y13" s="54"/>
      <c r="Z13" s="52"/>
      <c r="AA13" s="510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2:38" x14ac:dyDescent="0.2">
      <c r="B14" s="22"/>
      <c r="C14" s="50"/>
      <c r="D14" s="396"/>
      <c r="E14" s="396"/>
      <c r="F14" s="63"/>
      <c r="G14" s="64"/>
      <c r="H14" s="63"/>
      <c r="I14" s="337"/>
      <c r="J14" s="54">
        <f t="shared" ref="J14:J45" si="0">IF(H14="geen",9999999999,H14)</f>
        <v>0</v>
      </c>
      <c r="K14" s="558">
        <f t="shared" ref="K14:K77" si="1">IF(G14=0,0,(G14/J14))</f>
        <v>0</v>
      </c>
      <c r="L14" s="559" t="str">
        <f t="shared" ref="L14:L77" si="2">IF(J14=0,"-",(IF(J14&gt;3000,"-",F14+J14-1)))</f>
        <v>-</v>
      </c>
      <c r="M14" s="560">
        <f t="shared" ref="M14:M77" si="3">IF(H14="geen",IF(F14&lt;$O$8,G14,0),IF(F14&gt;=$O$8,0,IF((G14-($O$8-F14)*K14)&lt;0,0,G14-($O$8-F14)*K14)))</f>
        <v>0</v>
      </c>
      <c r="N14" s="337"/>
      <c r="O14" s="560">
        <f t="shared" ref="O14:S23" si="4">(IF(O$8&lt;$F14,0,IF($L14&lt;=O$8-1,0,$K14)))</f>
        <v>0</v>
      </c>
      <c r="P14" s="560">
        <f t="shared" si="4"/>
        <v>0</v>
      </c>
      <c r="Q14" s="560">
        <f t="shared" si="4"/>
        <v>0</v>
      </c>
      <c r="R14" s="560">
        <f t="shared" si="4"/>
        <v>0</v>
      </c>
      <c r="S14" s="560">
        <f t="shared" si="4"/>
        <v>0</v>
      </c>
      <c r="T14" s="337"/>
      <c r="U14" s="560">
        <f t="shared" ref="U14:Y23" si="5">IF(U$8=$F14,$G14,0)</f>
        <v>0</v>
      </c>
      <c r="V14" s="560">
        <f t="shared" si="5"/>
        <v>0</v>
      </c>
      <c r="W14" s="560">
        <f t="shared" si="5"/>
        <v>0</v>
      </c>
      <c r="X14" s="560">
        <f t="shared" si="5"/>
        <v>0</v>
      </c>
      <c r="Y14" s="560">
        <f t="shared" si="5"/>
        <v>0</v>
      </c>
      <c r="Z14" s="131"/>
      <c r="AA14" s="104"/>
    </row>
    <row r="15" spans="2:38" x14ac:dyDescent="0.2">
      <c r="B15" s="22"/>
      <c r="C15" s="50"/>
      <c r="D15" s="396"/>
      <c r="E15" s="396"/>
      <c r="F15" s="63"/>
      <c r="G15" s="64"/>
      <c r="H15" s="63"/>
      <c r="I15" s="337"/>
      <c r="J15" s="54">
        <f t="shared" si="0"/>
        <v>0</v>
      </c>
      <c r="K15" s="558">
        <f t="shared" si="1"/>
        <v>0</v>
      </c>
      <c r="L15" s="559" t="str">
        <f t="shared" si="2"/>
        <v>-</v>
      </c>
      <c r="M15" s="560">
        <f t="shared" si="3"/>
        <v>0</v>
      </c>
      <c r="N15" s="337"/>
      <c r="O15" s="560">
        <f t="shared" si="4"/>
        <v>0</v>
      </c>
      <c r="P15" s="560">
        <f t="shared" si="4"/>
        <v>0</v>
      </c>
      <c r="Q15" s="560">
        <f t="shared" si="4"/>
        <v>0</v>
      </c>
      <c r="R15" s="560">
        <f t="shared" si="4"/>
        <v>0</v>
      </c>
      <c r="S15" s="560">
        <f t="shared" si="4"/>
        <v>0</v>
      </c>
      <c r="T15" s="337"/>
      <c r="U15" s="560">
        <f t="shared" si="5"/>
        <v>0</v>
      </c>
      <c r="V15" s="560">
        <f t="shared" si="5"/>
        <v>0</v>
      </c>
      <c r="W15" s="560">
        <f t="shared" si="5"/>
        <v>0</v>
      </c>
      <c r="X15" s="560">
        <f t="shared" si="5"/>
        <v>0</v>
      </c>
      <c r="Y15" s="560">
        <f t="shared" si="5"/>
        <v>0</v>
      </c>
      <c r="Z15" s="131"/>
      <c r="AA15" s="104"/>
    </row>
    <row r="16" spans="2:38" x14ac:dyDescent="0.2">
      <c r="B16" s="22"/>
      <c r="C16" s="50"/>
      <c r="D16" s="396"/>
      <c r="E16" s="396"/>
      <c r="F16" s="63"/>
      <c r="G16" s="64"/>
      <c r="H16" s="63"/>
      <c r="I16" s="337"/>
      <c r="J16" s="54">
        <f t="shared" si="0"/>
        <v>0</v>
      </c>
      <c r="K16" s="558">
        <f t="shared" si="1"/>
        <v>0</v>
      </c>
      <c r="L16" s="559" t="str">
        <f t="shared" si="2"/>
        <v>-</v>
      </c>
      <c r="M16" s="560">
        <f t="shared" si="3"/>
        <v>0</v>
      </c>
      <c r="N16" s="337"/>
      <c r="O16" s="560">
        <f t="shared" si="4"/>
        <v>0</v>
      </c>
      <c r="P16" s="560">
        <f t="shared" si="4"/>
        <v>0</v>
      </c>
      <c r="Q16" s="560">
        <f t="shared" si="4"/>
        <v>0</v>
      </c>
      <c r="R16" s="560">
        <f t="shared" si="4"/>
        <v>0</v>
      </c>
      <c r="S16" s="560">
        <f t="shared" si="4"/>
        <v>0</v>
      </c>
      <c r="T16" s="337"/>
      <c r="U16" s="560">
        <f t="shared" si="5"/>
        <v>0</v>
      </c>
      <c r="V16" s="560">
        <f t="shared" si="5"/>
        <v>0</v>
      </c>
      <c r="W16" s="560">
        <f t="shared" si="5"/>
        <v>0</v>
      </c>
      <c r="X16" s="560">
        <f t="shared" si="5"/>
        <v>0</v>
      </c>
      <c r="Y16" s="560">
        <f t="shared" si="5"/>
        <v>0</v>
      </c>
      <c r="Z16" s="131"/>
      <c r="AA16" s="104"/>
    </row>
    <row r="17" spans="2:27" x14ac:dyDescent="0.2">
      <c r="B17" s="22"/>
      <c r="C17" s="50"/>
      <c r="D17" s="396"/>
      <c r="E17" s="396"/>
      <c r="F17" s="63"/>
      <c r="G17" s="64"/>
      <c r="H17" s="63"/>
      <c r="I17" s="337"/>
      <c r="J17" s="54">
        <f t="shared" si="0"/>
        <v>0</v>
      </c>
      <c r="K17" s="558">
        <f t="shared" si="1"/>
        <v>0</v>
      </c>
      <c r="L17" s="559" t="str">
        <f t="shared" si="2"/>
        <v>-</v>
      </c>
      <c r="M17" s="560">
        <f t="shared" si="3"/>
        <v>0</v>
      </c>
      <c r="N17" s="337"/>
      <c r="O17" s="560">
        <f t="shared" si="4"/>
        <v>0</v>
      </c>
      <c r="P17" s="560">
        <f t="shared" si="4"/>
        <v>0</v>
      </c>
      <c r="Q17" s="560">
        <f t="shared" si="4"/>
        <v>0</v>
      </c>
      <c r="R17" s="560">
        <f t="shared" si="4"/>
        <v>0</v>
      </c>
      <c r="S17" s="560">
        <f t="shared" si="4"/>
        <v>0</v>
      </c>
      <c r="T17" s="337"/>
      <c r="U17" s="560">
        <f t="shared" si="5"/>
        <v>0</v>
      </c>
      <c r="V17" s="560">
        <f t="shared" si="5"/>
        <v>0</v>
      </c>
      <c r="W17" s="560">
        <f t="shared" si="5"/>
        <v>0</v>
      </c>
      <c r="X17" s="560">
        <f t="shared" si="5"/>
        <v>0</v>
      </c>
      <c r="Y17" s="560">
        <f t="shared" si="5"/>
        <v>0</v>
      </c>
      <c r="Z17" s="131"/>
      <c r="AA17" s="104"/>
    </row>
    <row r="18" spans="2:27" x14ac:dyDescent="0.2">
      <c r="B18" s="22"/>
      <c r="C18" s="50"/>
      <c r="D18" s="396"/>
      <c r="E18" s="396"/>
      <c r="F18" s="63"/>
      <c r="G18" s="64"/>
      <c r="H18" s="63"/>
      <c r="I18" s="337"/>
      <c r="J18" s="54">
        <f t="shared" si="0"/>
        <v>0</v>
      </c>
      <c r="K18" s="558">
        <f t="shared" si="1"/>
        <v>0</v>
      </c>
      <c r="L18" s="559" t="str">
        <f t="shared" si="2"/>
        <v>-</v>
      </c>
      <c r="M18" s="560">
        <f t="shared" si="3"/>
        <v>0</v>
      </c>
      <c r="N18" s="337"/>
      <c r="O18" s="560">
        <f t="shared" si="4"/>
        <v>0</v>
      </c>
      <c r="P18" s="560">
        <f t="shared" si="4"/>
        <v>0</v>
      </c>
      <c r="Q18" s="560">
        <f t="shared" si="4"/>
        <v>0</v>
      </c>
      <c r="R18" s="560">
        <f t="shared" si="4"/>
        <v>0</v>
      </c>
      <c r="S18" s="560">
        <f t="shared" si="4"/>
        <v>0</v>
      </c>
      <c r="T18" s="337"/>
      <c r="U18" s="560">
        <f t="shared" si="5"/>
        <v>0</v>
      </c>
      <c r="V18" s="560">
        <f t="shared" si="5"/>
        <v>0</v>
      </c>
      <c r="W18" s="560">
        <f t="shared" si="5"/>
        <v>0</v>
      </c>
      <c r="X18" s="560">
        <f t="shared" si="5"/>
        <v>0</v>
      </c>
      <c r="Y18" s="560">
        <f t="shared" si="5"/>
        <v>0</v>
      </c>
      <c r="Z18" s="131"/>
      <c r="AA18" s="104"/>
    </row>
    <row r="19" spans="2:27" x14ac:dyDescent="0.2">
      <c r="B19" s="22"/>
      <c r="C19" s="50"/>
      <c r="D19" s="396"/>
      <c r="E19" s="396"/>
      <c r="F19" s="63"/>
      <c r="G19" s="64"/>
      <c r="H19" s="63"/>
      <c r="I19" s="337"/>
      <c r="J19" s="54">
        <f t="shared" si="0"/>
        <v>0</v>
      </c>
      <c r="K19" s="558">
        <f t="shared" si="1"/>
        <v>0</v>
      </c>
      <c r="L19" s="559" t="str">
        <f t="shared" si="2"/>
        <v>-</v>
      </c>
      <c r="M19" s="560">
        <f t="shared" si="3"/>
        <v>0</v>
      </c>
      <c r="N19" s="337"/>
      <c r="O19" s="560">
        <f t="shared" si="4"/>
        <v>0</v>
      </c>
      <c r="P19" s="560">
        <f t="shared" si="4"/>
        <v>0</v>
      </c>
      <c r="Q19" s="560">
        <f t="shared" si="4"/>
        <v>0</v>
      </c>
      <c r="R19" s="560">
        <f t="shared" si="4"/>
        <v>0</v>
      </c>
      <c r="S19" s="560">
        <f t="shared" si="4"/>
        <v>0</v>
      </c>
      <c r="T19" s="337"/>
      <c r="U19" s="560">
        <f t="shared" si="5"/>
        <v>0</v>
      </c>
      <c r="V19" s="560">
        <f t="shared" si="5"/>
        <v>0</v>
      </c>
      <c r="W19" s="560">
        <f t="shared" si="5"/>
        <v>0</v>
      </c>
      <c r="X19" s="560">
        <f t="shared" si="5"/>
        <v>0</v>
      </c>
      <c r="Y19" s="560">
        <f t="shared" si="5"/>
        <v>0</v>
      </c>
      <c r="Z19" s="131"/>
      <c r="AA19" s="104"/>
    </row>
    <row r="20" spans="2:27" x14ac:dyDescent="0.2">
      <c r="B20" s="22"/>
      <c r="C20" s="50"/>
      <c r="D20" s="396"/>
      <c r="E20" s="396"/>
      <c r="F20" s="63"/>
      <c r="G20" s="64"/>
      <c r="H20" s="63"/>
      <c r="I20" s="337"/>
      <c r="J20" s="54">
        <f t="shared" si="0"/>
        <v>0</v>
      </c>
      <c r="K20" s="558">
        <f t="shared" si="1"/>
        <v>0</v>
      </c>
      <c r="L20" s="559" t="str">
        <f t="shared" si="2"/>
        <v>-</v>
      </c>
      <c r="M20" s="560">
        <f t="shared" si="3"/>
        <v>0</v>
      </c>
      <c r="N20" s="337"/>
      <c r="O20" s="560">
        <f t="shared" si="4"/>
        <v>0</v>
      </c>
      <c r="P20" s="560">
        <f t="shared" si="4"/>
        <v>0</v>
      </c>
      <c r="Q20" s="560">
        <f t="shared" si="4"/>
        <v>0</v>
      </c>
      <c r="R20" s="560">
        <f t="shared" si="4"/>
        <v>0</v>
      </c>
      <c r="S20" s="560">
        <f t="shared" si="4"/>
        <v>0</v>
      </c>
      <c r="T20" s="337"/>
      <c r="U20" s="560">
        <f t="shared" si="5"/>
        <v>0</v>
      </c>
      <c r="V20" s="560">
        <f t="shared" si="5"/>
        <v>0</v>
      </c>
      <c r="W20" s="560">
        <f t="shared" si="5"/>
        <v>0</v>
      </c>
      <c r="X20" s="560">
        <f t="shared" si="5"/>
        <v>0</v>
      </c>
      <c r="Y20" s="560">
        <f t="shared" si="5"/>
        <v>0</v>
      </c>
      <c r="Z20" s="131"/>
      <c r="AA20" s="104"/>
    </row>
    <row r="21" spans="2:27" x14ac:dyDescent="0.2">
      <c r="B21" s="22"/>
      <c r="C21" s="50"/>
      <c r="D21" s="396"/>
      <c r="E21" s="396"/>
      <c r="F21" s="63"/>
      <c r="G21" s="64"/>
      <c r="H21" s="63"/>
      <c r="I21" s="337"/>
      <c r="J21" s="54">
        <f t="shared" si="0"/>
        <v>0</v>
      </c>
      <c r="K21" s="558">
        <f t="shared" si="1"/>
        <v>0</v>
      </c>
      <c r="L21" s="559" t="str">
        <f t="shared" si="2"/>
        <v>-</v>
      </c>
      <c r="M21" s="560">
        <f t="shared" si="3"/>
        <v>0</v>
      </c>
      <c r="N21" s="337"/>
      <c r="O21" s="560">
        <f t="shared" si="4"/>
        <v>0</v>
      </c>
      <c r="P21" s="560">
        <f t="shared" si="4"/>
        <v>0</v>
      </c>
      <c r="Q21" s="560">
        <f t="shared" si="4"/>
        <v>0</v>
      </c>
      <c r="R21" s="560">
        <f t="shared" si="4"/>
        <v>0</v>
      </c>
      <c r="S21" s="560">
        <f t="shared" si="4"/>
        <v>0</v>
      </c>
      <c r="T21" s="337"/>
      <c r="U21" s="560">
        <f t="shared" si="5"/>
        <v>0</v>
      </c>
      <c r="V21" s="560">
        <f t="shared" si="5"/>
        <v>0</v>
      </c>
      <c r="W21" s="560">
        <f t="shared" si="5"/>
        <v>0</v>
      </c>
      <c r="X21" s="560">
        <f t="shared" si="5"/>
        <v>0</v>
      </c>
      <c r="Y21" s="560">
        <f t="shared" si="5"/>
        <v>0</v>
      </c>
      <c r="Z21" s="131"/>
      <c r="AA21" s="104"/>
    </row>
    <row r="22" spans="2:27" x14ac:dyDescent="0.2">
      <c r="B22" s="22"/>
      <c r="C22" s="50"/>
      <c r="D22" s="396"/>
      <c r="E22" s="396"/>
      <c r="F22" s="63"/>
      <c r="G22" s="64"/>
      <c r="H22" s="63"/>
      <c r="I22" s="337"/>
      <c r="J22" s="54">
        <f t="shared" si="0"/>
        <v>0</v>
      </c>
      <c r="K22" s="558">
        <f t="shared" si="1"/>
        <v>0</v>
      </c>
      <c r="L22" s="559" t="str">
        <f t="shared" si="2"/>
        <v>-</v>
      </c>
      <c r="M22" s="560">
        <f t="shared" si="3"/>
        <v>0</v>
      </c>
      <c r="N22" s="337"/>
      <c r="O22" s="560">
        <f t="shared" si="4"/>
        <v>0</v>
      </c>
      <c r="P22" s="560">
        <f t="shared" si="4"/>
        <v>0</v>
      </c>
      <c r="Q22" s="560">
        <f t="shared" si="4"/>
        <v>0</v>
      </c>
      <c r="R22" s="560">
        <f t="shared" si="4"/>
        <v>0</v>
      </c>
      <c r="S22" s="560">
        <f t="shared" si="4"/>
        <v>0</v>
      </c>
      <c r="T22" s="337"/>
      <c r="U22" s="560">
        <f t="shared" si="5"/>
        <v>0</v>
      </c>
      <c r="V22" s="560">
        <f t="shared" si="5"/>
        <v>0</v>
      </c>
      <c r="W22" s="560">
        <f t="shared" si="5"/>
        <v>0</v>
      </c>
      <c r="X22" s="560">
        <f t="shared" si="5"/>
        <v>0</v>
      </c>
      <c r="Y22" s="560">
        <f t="shared" si="5"/>
        <v>0</v>
      </c>
      <c r="Z22" s="131"/>
      <c r="AA22" s="104"/>
    </row>
    <row r="23" spans="2:27" x14ac:dyDescent="0.2">
      <c r="B23" s="22"/>
      <c r="C23" s="50"/>
      <c r="D23" s="396"/>
      <c r="E23" s="396"/>
      <c r="F23" s="63"/>
      <c r="G23" s="64"/>
      <c r="H23" s="63"/>
      <c r="I23" s="337"/>
      <c r="J23" s="54">
        <f t="shared" si="0"/>
        <v>0</v>
      </c>
      <c r="K23" s="558">
        <f t="shared" si="1"/>
        <v>0</v>
      </c>
      <c r="L23" s="559" t="str">
        <f t="shared" si="2"/>
        <v>-</v>
      </c>
      <c r="M23" s="560">
        <f t="shared" si="3"/>
        <v>0</v>
      </c>
      <c r="N23" s="337"/>
      <c r="O23" s="560">
        <f t="shared" si="4"/>
        <v>0</v>
      </c>
      <c r="P23" s="560">
        <f t="shared" si="4"/>
        <v>0</v>
      </c>
      <c r="Q23" s="560">
        <f t="shared" si="4"/>
        <v>0</v>
      </c>
      <c r="R23" s="560">
        <f t="shared" si="4"/>
        <v>0</v>
      </c>
      <c r="S23" s="560">
        <f t="shared" si="4"/>
        <v>0</v>
      </c>
      <c r="T23" s="337"/>
      <c r="U23" s="560">
        <f t="shared" si="5"/>
        <v>0</v>
      </c>
      <c r="V23" s="560">
        <f t="shared" si="5"/>
        <v>0</v>
      </c>
      <c r="W23" s="560">
        <f t="shared" si="5"/>
        <v>0</v>
      </c>
      <c r="X23" s="560">
        <f t="shared" si="5"/>
        <v>0</v>
      </c>
      <c r="Y23" s="560">
        <f t="shared" si="5"/>
        <v>0</v>
      </c>
      <c r="Z23" s="131"/>
      <c r="AA23" s="104"/>
    </row>
    <row r="24" spans="2:27" x14ac:dyDescent="0.2">
      <c r="B24" s="22"/>
      <c r="C24" s="50"/>
      <c r="D24" s="396"/>
      <c r="E24" s="396"/>
      <c r="F24" s="63"/>
      <c r="G24" s="64"/>
      <c r="H24" s="63"/>
      <c r="I24" s="337"/>
      <c r="J24" s="54">
        <f t="shared" si="0"/>
        <v>0</v>
      </c>
      <c r="K24" s="558">
        <f t="shared" si="1"/>
        <v>0</v>
      </c>
      <c r="L24" s="559" t="str">
        <f t="shared" si="2"/>
        <v>-</v>
      </c>
      <c r="M24" s="560">
        <f t="shared" si="3"/>
        <v>0</v>
      </c>
      <c r="N24" s="337"/>
      <c r="O24" s="560">
        <f t="shared" ref="O24:S33" si="6">(IF(O$8&lt;$F24,0,IF($L24&lt;=O$8-1,0,$K24)))</f>
        <v>0</v>
      </c>
      <c r="P24" s="560">
        <f t="shared" si="6"/>
        <v>0</v>
      </c>
      <c r="Q24" s="560">
        <f t="shared" si="6"/>
        <v>0</v>
      </c>
      <c r="R24" s="560">
        <f t="shared" si="6"/>
        <v>0</v>
      </c>
      <c r="S24" s="560">
        <f t="shared" si="6"/>
        <v>0</v>
      </c>
      <c r="T24" s="337"/>
      <c r="U24" s="560">
        <f t="shared" ref="U24:Y33" si="7">IF(U$8=$F24,$G24,0)</f>
        <v>0</v>
      </c>
      <c r="V24" s="560">
        <f t="shared" si="7"/>
        <v>0</v>
      </c>
      <c r="W24" s="560">
        <f t="shared" si="7"/>
        <v>0</v>
      </c>
      <c r="X24" s="560">
        <f t="shared" si="7"/>
        <v>0</v>
      </c>
      <c r="Y24" s="560">
        <f t="shared" si="7"/>
        <v>0</v>
      </c>
      <c r="Z24" s="131"/>
      <c r="AA24" s="104"/>
    </row>
    <row r="25" spans="2:27" x14ac:dyDescent="0.2">
      <c r="B25" s="22"/>
      <c r="C25" s="50"/>
      <c r="D25" s="396"/>
      <c r="E25" s="396"/>
      <c r="F25" s="63"/>
      <c r="G25" s="64"/>
      <c r="H25" s="63"/>
      <c r="I25" s="337"/>
      <c r="J25" s="54">
        <f t="shared" si="0"/>
        <v>0</v>
      </c>
      <c r="K25" s="558">
        <f t="shared" si="1"/>
        <v>0</v>
      </c>
      <c r="L25" s="559" t="str">
        <f t="shared" si="2"/>
        <v>-</v>
      </c>
      <c r="M25" s="560">
        <f t="shared" si="3"/>
        <v>0</v>
      </c>
      <c r="N25" s="337"/>
      <c r="O25" s="560">
        <f t="shared" si="6"/>
        <v>0</v>
      </c>
      <c r="P25" s="560">
        <f t="shared" si="6"/>
        <v>0</v>
      </c>
      <c r="Q25" s="560">
        <f t="shared" si="6"/>
        <v>0</v>
      </c>
      <c r="R25" s="560">
        <f t="shared" si="6"/>
        <v>0</v>
      </c>
      <c r="S25" s="560">
        <f t="shared" si="6"/>
        <v>0</v>
      </c>
      <c r="T25" s="337"/>
      <c r="U25" s="560">
        <f t="shared" si="7"/>
        <v>0</v>
      </c>
      <c r="V25" s="560">
        <f t="shared" si="7"/>
        <v>0</v>
      </c>
      <c r="W25" s="560">
        <f t="shared" si="7"/>
        <v>0</v>
      </c>
      <c r="X25" s="560">
        <f t="shared" si="7"/>
        <v>0</v>
      </c>
      <c r="Y25" s="560">
        <f t="shared" si="7"/>
        <v>0</v>
      </c>
      <c r="Z25" s="131"/>
      <c r="AA25" s="104"/>
    </row>
    <row r="26" spans="2:27" x14ac:dyDescent="0.2">
      <c r="B26" s="22"/>
      <c r="C26" s="50"/>
      <c r="D26" s="396"/>
      <c r="E26" s="396"/>
      <c r="F26" s="63"/>
      <c r="G26" s="64"/>
      <c r="H26" s="63"/>
      <c r="I26" s="337"/>
      <c r="J26" s="54">
        <f t="shared" si="0"/>
        <v>0</v>
      </c>
      <c r="K26" s="558">
        <f t="shared" si="1"/>
        <v>0</v>
      </c>
      <c r="L26" s="559" t="str">
        <f t="shared" si="2"/>
        <v>-</v>
      </c>
      <c r="M26" s="560">
        <f t="shared" si="3"/>
        <v>0</v>
      </c>
      <c r="N26" s="337"/>
      <c r="O26" s="560">
        <f t="shared" si="6"/>
        <v>0</v>
      </c>
      <c r="P26" s="560">
        <f t="shared" si="6"/>
        <v>0</v>
      </c>
      <c r="Q26" s="560">
        <f t="shared" si="6"/>
        <v>0</v>
      </c>
      <c r="R26" s="560">
        <f t="shared" si="6"/>
        <v>0</v>
      </c>
      <c r="S26" s="560">
        <f t="shared" si="6"/>
        <v>0</v>
      </c>
      <c r="T26" s="337"/>
      <c r="U26" s="560">
        <f t="shared" si="7"/>
        <v>0</v>
      </c>
      <c r="V26" s="560">
        <f t="shared" si="7"/>
        <v>0</v>
      </c>
      <c r="W26" s="560">
        <f t="shared" si="7"/>
        <v>0</v>
      </c>
      <c r="X26" s="560">
        <f t="shared" si="7"/>
        <v>0</v>
      </c>
      <c r="Y26" s="560">
        <f t="shared" si="7"/>
        <v>0</v>
      </c>
      <c r="Z26" s="131"/>
      <c r="AA26" s="104"/>
    </row>
    <row r="27" spans="2:27" x14ac:dyDescent="0.2">
      <c r="B27" s="22"/>
      <c r="C27" s="50"/>
      <c r="D27" s="396"/>
      <c r="E27" s="396"/>
      <c r="F27" s="63"/>
      <c r="G27" s="64"/>
      <c r="H27" s="63"/>
      <c r="I27" s="337"/>
      <c r="J27" s="54">
        <f t="shared" si="0"/>
        <v>0</v>
      </c>
      <c r="K27" s="558">
        <f t="shared" si="1"/>
        <v>0</v>
      </c>
      <c r="L27" s="559" t="str">
        <f t="shared" si="2"/>
        <v>-</v>
      </c>
      <c r="M27" s="560">
        <f t="shared" si="3"/>
        <v>0</v>
      </c>
      <c r="N27" s="337"/>
      <c r="O27" s="560">
        <f t="shared" si="6"/>
        <v>0</v>
      </c>
      <c r="P27" s="560">
        <f t="shared" si="6"/>
        <v>0</v>
      </c>
      <c r="Q27" s="560">
        <f t="shared" si="6"/>
        <v>0</v>
      </c>
      <c r="R27" s="560">
        <f t="shared" si="6"/>
        <v>0</v>
      </c>
      <c r="S27" s="560">
        <f t="shared" si="6"/>
        <v>0</v>
      </c>
      <c r="T27" s="337"/>
      <c r="U27" s="560">
        <f t="shared" si="7"/>
        <v>0</v>
      </c>
      <c r="V27" s="560">
        <f t="shared" si="7"/>
        <v>0</v>
      </c>
      <c r="W27" s="560">
        <f t="shared" si="7"/>
        <v>0</v>
      </c>
      <c r="X27" s="560">
        <f t="shared" si="7"/>
        <v>0</v>
      </c>
      <c r="Y27" s="560">
        <f t="shared" si="7"/>
        <v>0</v>
      </c>
      <c r="Z27" s="131"/>
      <c r="AA27" s="104"/>
    </row>
    <row r="28" spans="2:27" x14ac:dyDescent="0.2">
      <c r="B28" s="22"/>
      <c r="C28" s="50"/>
      <c r="D28" s="396"/>
      <c r="E28" s="396"/>
      <c r="F28" s="63"/>
      <c r="G28" s="64"/>
      <c r="H28" s="63"/>
      <c r="I28" s="337"/>
      <c r="J28" s="54">
        <f t="shared" si="0"/>
        <v>0</v>
      </c>
      <c r="K28" s="558">
        <f t="shared" si="1"/>
        <v>0</v>
      </c>
      <c r="L28" s="559" t="str">
        <f t="shared" si="2"/>
        <v>-</v>
      </c>
      <c r="M28" s="560">
        <f t="shared" si="3"/>
        <v>0</v>
      </c>
      <c r="N28" s="337"/>
      <c r="O28" s="560">
        <f t="shared" si="6"/>
        <v>0</v>
      </c>
      <c r="P28" s="560">
        <f t="shared" si="6"/>
        <v>0</v>
      </c>
      <c r="Q28" s="560">
        <f t="shared" si="6"/>
        <v>0</v>
      </c>
      <c r="R28" s="560">
        <f t="shared" si="6"/>
        <v>0</v>
      </c>
      <c r="S28" s="560">
        <f t="shared" si="6"/>
        <v>0</v>
      </c>
      <c r="T28" s="337"/>
      <c r="U28" s="560">
        <f t="shared" si="7"/>
        <v>0</v>
      </c>
      <c r="V28" s="560">
        <f t="shared" si="7"/>
        <v>0</v>
      </c>
      <c r="W28" s="560">
        <f t="shared" si="7"/>
        <v>0</v>
      </c>
      <c r="X28" s="560">
        <f t="shared" si="7"/>
        <v>0</v>
      </c>
      <c r="Y28" s="560">
        <f t="shared" si="7"/>
        <v>0</v>
      </c>
      <c r="Z28" s="131"/>
      <c r="AA28" s="104"/>
    </row>
    <row r="29" spans="2:27" x14ac:dyDescent="0.2">
      <c r="B29" s="22"/>
      <c r="C29" s="50"/>
      <c r="D29" s="396"/>
      <c r="E29" s="396"/>
      <c r="F29" s="63"/>
      <c r="G29" s="64"/>
      <c r="H29" s="63"/>
      <c r="I29" s="337"/>
      <c r="J29" s="54">
        <f t="shared" si="0"/>
        <v>0</v>
      </c>
      <c r="K29" s="558">
        <f t="shared" si="1"/>
        <v>0</v>
      </c>
      <c r="L29" s="559" t="str">
        <f t="shared" si="2"/>
        <v>-</v>
      </c>
      <c r="M29" s="560">
        <f t="shared" si="3"/>
        <v>0</v>
      </c>
      <c r="N29" s="337"/>
      <c r="O29" s="560">
        <f t="shared" si="6"/>
        <v>0</v>
      </c>
      <c r="P29" s="560">
        <f t="shared" si="6"/>
        <v>0</v>
      </c>
      <c r="Q29" s="560">
        <f t="shared" si="6"/>
        <v>0</v>
      </c>
      <c r="R29" s="560">
        <f t="shared" si="6"/>
        <v>0</v>
      </c>
      <c r="S29" s="560">
        <f t="shared" si="6"/>
        <v>0</v>
      </c>
      <c r="T29" s="337"/>
      <c r="U29" s="560">
        <f t="shared" si="7"/>
        <v>0</v>
      </c>
      <c r="V29" s="560">
        <f t="shared" si="7"/>
        <v>0</v>
      </c>
      <c r="W29" s="560">
        <f t="shared" si="7"/>
        <v>0</v>
      </c>
      <c r="X29" s="560">
        <f t="shared" si="7"/>
        <v>0</v>
      </c>
      <c r="Y29" s="560">
        <f t="shared" si="7"/>
        <v>0</v>
      </c>
      <c r="Z29" s="131"/>
      <c r="AA29" s="104"/>
    </row>
    <row r="30" spans="2:27" x14ac:dyDescent="0.2">
      <c r="B30" s="22"/>
      <c r="C30" s="50"/>
      <c r="D30" s="396"/>
      <c r="E30" s="396"/>
      <c r="F30" s="63"/>
      <c r="G30" s="64"/>
      <c r="H30" s="63"/>
      <c r="I30" s="337"/>
      <c r="J30" s="54">
        <f t="shared" si="0"/>
        <v>0</v>
      </c>
      <c r="K30" s="558">
        <f t="shared" si="1"/>
        <v>0</v>
      </c>
      <c r="L30" s="559" t="str">
        <f t="shared" si="2"/>
        <v>-</v>
      </c>
      <c r="M30" s="560">
        <f t="shared" si="3"/>
        <v>0</v>
      </c>
      <c r="N30" s="337"/>
      <c r="O30" s="560">
        <f t="shared" si="6"/>
        <v>0</v>
      </c>
      <c r="P30" s="560">
        <f t="shared" si="6"/>
        <v>0</v>
      </c>
      <c r="Q30" s="560">
        <f t="shared" si="6"/>
        <v>0</v>
      </c>
      <c r="R30" s="560">
        <f t="shared" si="6"/>
        <v>0</v>
      </c>
      <c r="S30" s="560">
        <f t="shared" si="6"/>
        <v>0</v>
      </c>
      <c r="T30" s="337"/>
      <c r="U30" s="560">
        <f t="shared" si="7"/>
        <v>0</v>
      </c>
      <c r="V30" s="560">
        <f t="shared" si="7"/>
        <v>0</v>
      </c>
      <c r="W30" s="560">
        <f t="shared" si="7"/>
        <v>0</v>
      </c>
      <c r="X30" s="560">
        <f t="shared" si="7"/>
        <v>0</v>
      </c>
      <c r="Y30" s="560">
        <f t="shared" si="7"/>
        <v>0</v>
      </c>
      <c r="Z30" s="131"/>
      <c r="AA30" s="104"/>
    </row>
    <row r="31" spans="2:27" x14ac:dyDescent="0.2">
      <c r="B31" s="22"/>
      <c r="C31" s="50"/>
      <c r="D31" s="396"/>
      <c r="E31" s="396"/>
      <c r="F31" s="63"/>
      <c r="G31" s="64"/>
      <c r="H31" s="63"/>
      <c r="I31" s="337"/>
      <c r="J31" s="54">
        <f t="shared" si="0"/>
        <v>0</v>
      </c>
      <c r="K31" s="558">
        <f t="shared" si="1"/>
        <v>0</v>
      </c>
      <c r="L31" s="559" t="str">
        <f t="shared" si="2"/>
        <v>-</v>
      </c>
      <c r="M31" s="560">
        <f t="shared" si="3"/>
        <v>0</v>
      </c>
      <c r="N31" s="337"/>
      <c r="O31" s="560">
        <f t="shared" si="6"/>
        <v>0</v>
      </c>
      <c r="P31" s="560">
        <f t="shared" si="6"/>
        <v>0</v>
      </c>
      <c r="Q31" s="560">
        <f t="shared" si="6"/>
        <v>0</v>
      </c>
      <c r="R31" s="560">
        <f t="shared" si="6"/>
        <v>0</v>
      </c>
      <c r="S31" s="560">
        <f t="shared" si="6"/>
        <v>0</v>
      </c>
      <c r="T31" s="337"/>
      <c r="U31" s="560">
        <f t="shared" si="7"/>
        <v>0</v>
      </c>
      <c r="V31" s="560">
        <f t="shared" si="7"/>
        <v>0</v>
      </c>
      <c r="W31" s="560">
        <f t="shared" si="7"/>
        <v>0</v>
      </c>
      <c r="X31" s="560">
        <f t="shared" si="7"/>
        <v>0</v>
      </c>
      <c r="Y31" s="560">
        <f t="shared" si="7"/>
        <v>0</v>
      </c>
      <c r="Z31" s="131"/>
      <c r="AA31" s="104"/>
    </row>
    <row r="32" spans="2:27" x14ac:dyDescent="0.2">
      <c r="B32" s="22"/>
      <c r="C32" s="50"/>
      <c r="D32" s="396"/>
      <c r="E32" s="396"/>
      <c r="F32" s="63"/>
      <c r="G32" s="64"/>
      <c r="H32" s="63"/>
      <c r="I32" s="337"/>
      <c r="J32" s="54">
        <f t="shared" si="0"/>
        <v>0</v>
      </c>
      <c r="K32" s="558">
        <f t="shared" si="1"/>
        <v>0</v>
      </c>
      <c r="L32" s="559" t="str">
        <f t="shared" si="2"/>
        <v>-</v>
      </c>
      <c r="M32" s="560">
        <f t="shared" si="3"/>
        <v>0</v>
      </c>
      <c r="N32" s="337"/>
      <c r="O32" s="560">
        <f t="shared" si="6"/>
        <v>0</v>
      </c>
      <c r="P32" s="560">
        <f t="shared" si="6"/>
        <v>0</v>
      </c>
      <c r="Q32" s="560">
        <f t="shared" si="6"/>
        <v>0</v>
      </c>
      <c r="R32" s="560">
        <f t="shared" si="6"/>
        <v>0</v>
      </c>
      <c r="S32" s="560">
        <f t="shared" si="6"/>
        <v>0</v>
      </c>
      <c r="T32" s="337"/>
      <c r="U32" s="560">
        <f t="shared" si="7"/>
        <v>0</v>
      </c>
      <c r="V32" s="560">
        <f t="shared" si="7"/>
        <v>0</v>
      </c>
      <c r="W32" s="560">
        <f t="shared" si="7"/>
        <v>0</v>
      </c>
      <c r="X32" s="560">
        <f t="shared" si="7"/>
        <v>0</v>
      </c>
      <c r="Y32" s="560">
        <f t="shared" si="7"/>
        <v>0</v>
      </c>
      <c r="Z32" s="131"/>
      <c r="AA32" s="104"/>
    </row>
    <row r="33" spans="2:27" x14ac:dyDescent="0.2">
      <c r="B33" s="22"/>
      <c r="C33" s="50"/>
      <c r="D33" s="396"/>
      <c r="E33" s="396"/>
      <c r="F33" s="63"/>
      <c r="G33" s="64"/>
      <c r="H33" s="63"/>
      <c r="I33" s="337"/>
      <c r="J33" s="54">
        <f t="shared" si="0"/>
        <v>0</v>
      </c>
      <c r="K33" s="558">
        <f t="shared" si="1"/>
        <v>0</v>
      </c>
      <c r="L33" s="559" t="str">
        <f t="shared" si="2"/>
        <v>-</v>
      </c>
      <c r="M33" s="560">
        <f t="shared" si="3"/>
        <v>0</v>
      </c>
      <c r="N33" s="337"/>
      <c r="O33" s="560">
        <f t="shared" si="6"/>
        <v>0</v>
      </c>
      <c r="P33" s="560">
        <f t="shared" si="6"/>
        <v>0</v>
      </c>
      <c r="Q33" s="560">
        <f t="shared" si="6"/>
        <v>0</v>
      </c>
      <c r="R33" s="560">
        <f t="shared" si="6"/>
        <v>0</v>
      </c>
      <c r="S33" s="560">
        <f t="shared" si="6"/>
        <v>0</v>
      </c>
      <c r="T33" s="337"/>
      <c r="U33" s="560">
        <f t="shared" si="7"/>
        <v>0</v>
      </c>
      <c r="V33" s="560">
        <f t="shared" si="7"/>
        <v>0</v>
      </c>
      <c r="W33" s="560">
        <f t="shared" si="7"/>
        <v>0</v>
      </c>
      <c r="X33" s="560">
        <f t="shared" si="7"/>
        <v>0</v>
      </c>
      <c r="Y33" s="560">
        <f t="shared" si="7"/>
        <v>0</v>
      </c>
      <c r="Z33" s="131"/>
      <c r="AA33" s="104"/>
    </row>
    <row r="34" spans="2:27" x14ac:dyDescent="0.2">
      <c r="B34" s="22"/>
      <c r="C34" s="50"/>
      <c r="D34" s="396"/>
      <c r="E34" s="396"/>
      <c r="F34" s="63"/>
      <c r="G34" s="64"/>
      <c r="H34" s="63"/>
      <c r="I34" s="337"/>
      <c r="J34" s="54">
        <f t="shared" si="0"/>
        <v>0</v>
      </c>
      <c r="K34" s="558">
        <f t="shared" si="1"/>
        <v>0</v>
      </c>
      <c r="L34" s="559" t="str">
        <f t="shared" si="2"/>
        <v>-</v>
      </c>
      <c r="M34" s="560">
        <f t="shared" si="3"/>
        <v>0</v>
      </c>
      <c r="N34" s="337"/>
      <c r="O34" s="560">
        <f t="shared" ref="O34:S43" si="8">(IF(O$8&lt;$F34,0,IF($L34&lt;=O$8-1,0,$K34)))</f>
        <v>0</v>
      </c>
      <c r="P34" s="560">
        <f t="shared" si="8"/>
        <v>0</v>
      </c>
      <c r="Q34" s="560">
        <f t="shared" si="8"/>
        <v>0</v>
      </c>
      <c r="R34" s="560">
        <f t="shared" si="8"/>
        <v>0</v>
      </c>
      <c r="S34" s="560">
        <f t="shared" si="8"/>
        <v>0</v>
      </c>
      <c r="T34" s="337"/>
      <c r="U34" s="560">
        <f t="shared" ref="U34:Y43" si="9">IF(U$8=$F34,$G34,0)</f>
        <v>0</v>
      </c>
      <c r="V34" s="560">
        <f t="shared" si="9"/>
        <v>0</v>
      </c>
      <c r="W34" s="560">
        <f t="shared" si="9"/>
        <v>0</v>
      </c>
      <c r="X34" s="560">
        <f t="shared" si="9"/>
        <v>0</v>
      </c>
      <c r="Y34" s="560">
        <f t="shared" si="9"/>
        <v>0</v>
      </c>
      <c r="Z34" s="131"/>
      <c r="AA34" s="104"/>
    </row>
    <row r="35" spans="2:27" x14ac:dyDescent="0.2">
      <c r="B35" s="22"/>
      <c r="C35" s="50"/>
      <c r="D35" s="396"/>
      <c r="E35" s="396"/>
      <c r="F35" s="63"/>
      <c r="G35" s="64"/>
      <c r="H35" s="63"/>
      <c r="I35" s="337"/>
      <c r="J35" s="54">
        <f t="shared" si="0"/>
        <v>0</v>
      </c>
      <c r="K35" s="558">
        <f t="shared" si="1"/>
        <v>0</v>
      </c>
      <c r="L35" s="559" t="str">
        <f t="shared" si="2"/>
        <v>-</v>
      </c>
      <c r="M35" s="560">
        <f t="shared" si="3"/>
        <v>0</v>
      </c>
      <c r="N35" s="337"/>
      <c r="O35" s="560">
        <f t="shared" si="8"/>
        <v>0</v>
      </c>
      <c r="P35" s="560">
        <f t="shared" si="8"/>
        <v>0</v>
      </c>
      <c r="Q35" s="560">
        <f t="shared" si="8"/>
        <v>0</v>
      </c>
      <c r="R35" s="560">
        <f t="shared" si="8"/>
        <v>0</v>
      </c>
      <c r="S35" s="560">
        <f t="shared" si="8"/>
        <v>0</v>
      </c>
      <c r="T35" s="337"/>
      <c r="U35" s="560">
        <f t="shared" si="9"/>
        <v>0</v>
      </c>
      <c r="V35" s="560">
        <f t="shared" si="9"/>
        <v>0</v>
      </c>
      <c r="W35" s="560">
        <f t="shared" si="9"/>
        <v>0</v>
      </c>
      <c r="X35" s="560">
        <f t="shared" si="9"/>
        <v>0</v>
      </c>
      <c r="Y35" s="560">
        <f t="shared" si="9"/>
        <v>0</v>
      </c>
      <c r="Z35" s="131"/>
      <c r="AA35" s="104"/>
    </row>
    <row r="36" spans="2:27" x14ac:dyDescent="0.2">
      <c r="B36" s="22"/>
      <c r="C36" s="50"/>
      <c r="D36" s="396"/>
      <c r="E36" s="396"/>
      <c r="F36" s="63"/>
      <c r="G36" s="64"/>
      <c r="H36" s="63"/>
      <c r="I36" s="337"/>
      <c r="J36" s="54">
        <f t="shared" si="0"/>
        <v>0</v>
      </c>
      <c r="K36" s="558">
        <f t="shared" si="1"/>
        <v>0</v>
      </c>
      <c r="L36" s="559" t="str">
        <f t="shared" si="2"/>
        <v>-</v>
      </c>
      <c r="M36" s="560">
        <f t="shared" si="3"/>
        <v>0</v>
      </c>
      <c r="N36" s="337"/>
      <c r="O36" s="560">
        <f t="shared" si="8"/>
        <v>0</v>
      </c>
      <c r="P36" s="560">
        <f t="shared" si="8"/>
        <v>0</v>
      </c>
      <c r="Q36" s="560">
        <f t="shared" si="8"/>
        <v>0</v>
      </c>
      <c r="R36" s="560">
        <f t="shared" si="8"/>
        <v>0</v>
      </c>
      <c r="S36" s="560">
        <f t="shared" si="8"/>
        <v>0</v>
      </c>
      <c r="T36" s="337"/>
      <c r="U36" s="560">
        <f t="shared" si="9"/>
        <v>0</v>
      </c>
      <c r="V36" s="560">
        <f t="shared" si="9"/>
        <v>0</v>
      </c>
      <c r="W36" s="560">
        <f t="shared" si="9"/>
        <v>0</v>
      </c>
      <c r="X36" s="560">
        <f t="shared" si="9"/>
        <v>0</v>
      </c>
      <c r="Y36" s="560">
        <f t="shared" si="9"/>
        <v>0</v>
      </c>
      <c r="Z36" s="131"/>
      <c r="AA36" s="104"/>
    </row>
    <row r="37" spans="2:27" x14ac:dyDescent="0.2">
      <c r="B37" s="22"/>
      <c r="C37" s="50"/>
      <c r="D37" s="396"/>
      <c r="E37" s="396"/>
      <c r="F37" s="63"/>
      <c r="G37" s="64"/>
      <c r="H37" s="63"/>
      <c r="I37" s="337"/>
      <c r="J37" s="54">
        <f t="shared" si="0"/>
        <v>0</v>
      </c>
      <c r="K37" s="558">
        <f t="shared" si="1"/>
        <v>0</v>
      </c>
      <c r="L37" s="559" t="str">
        <f t="shared" si="2"/>
        <v>-</v>
      </c>
      <c r="M37" s="560">
        <f t="shared" si="3"/>
        <v>0</v>
      </c>
      <c r="N37" s="337"/>
      <c r="O37" s="560">
        <f t="shared" si="8"/>
        <v>0</v>
      </c>
      <c r="P37" s="560">
        <f t="shared" si="8"/>
        <v>0</v>
      </c>
      <c r="Q37" s="560">
        <f t="shared" si="8"/>
        <v>0</v>
      </c>
      <c r="R37" s="560">
        <f t="shared" si="8"/>
        <v>0</v>
      </c>
      <c r="S37" s="560">
        <f t="shared" si="8"/>
        <v>0</v>
      </c>
      <c r="T37" s="337"/>
      <c r="U37" s="560">
        <f t="shared" si="9"/>
        <v>0</v>
      </c>
      <c r="V37" s="560">
        <f t="shared" si="9"/>
        <v>0</v>
      </c>
      <c r="W37" s="560">
        <f t="shared" si="9"/>
        <v>0</v>
      </c>
      <c r="X37" s="560">
        <f t="shared" si="9"/>
        <v>0</v>
      </c>
      <c r="Y37" s="560">
        <f t="shared" si="9"/>
        <v>0</v>
      </c>
      <c r="Z37" s="131"/>
      <c r="AA37" s="104"/>
    </row>
    <row r="38" spans="2:27" x14ac:dyDescent="0.2">
      <c r="B38" s="22"/>
      <c r="C38" s="50"/>
      <c r="D38" s="396"/>
      <c r="E38" s="396"/>
      <c r="F38" s="63"/>
      <c r="G38" s="64"/>
      <c r="H38" s="63"/>
      <c r="I38" s="337"/>
      <c r="J38" s="54">
        <f t="shared" si="0"/>
        <v>0</v>
      </c>
      <c r="K38" s="558">
        <f t="shared" si="1"/>
        <v>0</v>
      </c>
      <c r="L38" s="559" t="str">
        <f t="shared" si="2"/>
        <v>-</v>
      </c>
      <c r="M38" s="560">
        <f t="shared" si="3"/>
        <v>0</v>
      </c>
      <c r="N38" s="337"/>
      <c r="O38" s="560">
        <f t="shared" si="8"/>
        <v>0</v>
      </c>
      <c r="P38" s="560">
        <f t="shared" si="8"/>
        <v>0</v>
      </c>
      <c r="Q38" s="560">
        <f t="shared" si="8"/>
        <v>0</v>
      </c>
      <c r="R38" s="560">
        <f t="shared" si="8"/>
        <v>0</v>
      </c>
      <c r="S38" s="560">
        <f t="shared" si="8"/>
        <v>0</v>
      </c>
      <c r="T38" s="337"/>
      <c r="U38" s="560">
        <f t="shared" si="9"/>
        <v>0</v>
      </c>
      <c r="V38" s="560">
        <f t="shared" si="9"/>
        <v>0</v>
      </c>
      <c r="W38" s="560">
        <f t="shared" si="9"/>
        <v>0</v>
      </c>
      <c r="X38" s="560">
        <f t="shared" si="9"/>
        <v>0</v>
      </c>
      <c r="Y38" s="560">
        <f t="shared" si="9"/>
        <v>0</v>
      </c>
      <c r="Z38" s="131"/>
      <c r="AA38" s="104"/>
    </row>
    <row r="39" spans="2:27" x14ac:dyDescent="0.2">
      <c r="B39" s="22"/>
      <c r="C39" s="50"/>
      <c r="D39" s="396"/>
      <c r="E39" s="396"/>
      <c r="F39" s="63"/>
      <c r="G39" s="64"/>
      <c r="H39" s="63"/>
      <c r="I39" s="337"/>
      <c r="J39" s="54">
        <f t="shared" si="0"/>
        <v>0</v>
      </c>
      <c r="K39" s="558">
        <f t="shared" si="1"/>
        <v>0</v>
      </c>
      <c r="L39" s="559" t="str">
        <f t="shared" si="2"/>
        <v>-</v>
      </c>
      <c r="M39" s="560">
        <f t="shared" si="3"/>
        <v>0</v>
      </c>
      <c r="N39" s="337"/>
      <c r="O39" s="560">
        <f t="shared" si="8"/>
        <v>0</v>
      </c>
      <c r="P39" s="560">
        <f t="shared" si="8"/>
        <v>0</v>
      </c>
      <c r="Q39" s="560">
        <f t="shared" si="8"/>
        <v>0</v>
      </c>
      <c r="R39" s="560">
        <f t="shared" si="8"/>
        <v>0</v>
      </c>
      <c r="S39" s="560">
        <f t="shared" si="8"/>
        <v>0</v>
      </c>
      <c r="T39" s="337"/>
      <c r="U39" s="560">
        <f t="shared" si="9"/>
        <v>0</v>
      </c>
      <c r="V39" s="560">
        <f t="shared" si="9"/>
        <v>0</v>
      </c>
      <c r="W39" s="560">
        <f t="shared" si="9"/>
        <v>0</v>
      </c>
      <c r="X39" s="560">
        <f t="shared" si="9"/>
        <v>0</v>
      </c>
      <c r="Y39" s="560">
        <f t="shared" si="9"/>
        <v>0</v>
      </c>
      <c r="Z39" s="131"/>
      <c r="AA39" s="104"/>
    </row>
    <row r="40" spans="2:27" x14ac:dyDescent="0.2">
      <c r="B40" s="22"/>
      <c r="C40" s="50"/>
      <c r="D40" s="396"/>
      <c r="E40" s="396"/>
      <c r="F40" s="63"/>
      <c r="G40" s="64"/>
      <c r="H40" s="63"/>
      <c r="I40" s="337"/>
      <c r="J40" s="54">
        <f t="shared" si="0"/>
        <v>0</v>
      </c>
      <c r="K40" s="558">
        <f t="shared" si="1"/>
        <v>0</v>
      </c>
      <c r="L40" s="559" t="str">
        <f t="shared" si="2"/>
        <v>-</v>
      </c>
      <c r="M40" s="560">
        <f t="shared" si="3"/>
        <v>0</v>
      </c>
      <c r="N40" s="337"/>
      <c r="O40" s="560">
        <f t="shared" si="8"/>
        <v>0</v>
      </c>
      <c r="P40" s="560">
        <f t="shared" si="8"/>
        <v>0</v>
      </c>
      <c r="Q40" s="560">
        <f t="shared" si="8"/>
        <v>0</v>
      </c>
      <c r="R40" s="560">
        <f t="shared" si="8"/>
        <v>0</v>
      </c>
      <c r="S40" s="560">
        <f t="shared" si="8"/>
        <v>0</v>
      </c>
      <c r="T40" s="337"/>
      <c r="U40" s="560">
        <f t="shared" si="9"/>
        <v>0</v>
      </c>
      <c r="V40" s="560">
        <f t="shared" si="9"/>
        <v>0</v>
      </c>
      <c r="W40" s="560">
        <f t="shared" si="9"/>
        <v>0</v>
      </c>
      <c r="X40" s="560">
        <f t="shared" si="9"/>
        <v>0</v>
      </c>
      <c r="Y40" s="560">
        <f t="shared" si="9"/>
        <v>0</v>
      </c>
      <c r="Z40" s="131"/>
      <c r="AA40" s="104"/>
    </row>
    <row r="41" spans="2:27" x14ac:dyDescent="0.2">
      <c r="B41" s="22"/>
      <c r="C41" s="50"/>
      <c r="D41" s="396"/>
      <c r="E41" s="396"/>
      <c r="F41" s="63"/>
      <c r="G41" s="64"/>
      <c r="H41" s="63"/>
      <c r="I41" s="337"/>
      <c r="J41" s="54">
        <f t="shared" si="0"/>
        <v>0</v>
      </c>
      <c r="K41" s="558">
        <f t="shared" si="1"/>
        <v>0</v>
      </c>
      <c r="L41" s="559" t="str">
        <f t="shared" si="2"/>
        <v>-</v>
      </c>
      <c r="M41" s="560">
        <f t="shared" si="3"/>
        <v>0</v>
      </c>
      <c r="N41" s="337"/>
      <c r="O41" s="560">
        <f t="shared" si="8"/>
        <v>0</v>
      </c>
      <c r="P41" s="560">
        <f t="shared" si="8"/>
        <v>0</v>
      </c>
      <c r="Q41" s="560">
        <f t="shared" si="8"/>
        <v>0</v>
      </c>
      <c r="R41" s="560">
        <f t="shared" si="8"/>
        <v>0</v>
      </c>
      <c r="S41" s="560">
        <f t="shared" si="8"/>
        <v>0</v>
      </c>
      <c r="T41" s="337"/>
      <c r="U41" s="560">
        <f t="shared" si="9"/>
        <v>0</v>
      </c>
      <c r="V41" s="560">
        <f t="shared" si="9"/>
        <v>0</v>
      </c>
      <c r="W41" s="560">
        <f t="shared" si="9"/>
        <v>0</v>
      </c>
      <c r="X41" s="560">
        <f t="shared" si="9"/>
        <v>0</v>
      </c>
      <c r="Y41" s="560">
        <f t="shared" si="9"/>
        <v>0</v>
      </c>
      <c r="Z41" s="131"/>
      <c r="AA41" s="104"/>
    </row>
    <row r="42" spans="2:27" x14ac:dyDescent="0.2">
      <c r="B42" s="22"/>
      <c r="C42" s="50"/>
      <c r="D42" s="396"/>
      <c r="E42" s="396"/>
      <c r="F42" s="63"/>
      <c r="G42" s="64"/>
      <c r="H42" s="63"/>
      <c r="I42" s="337"/>
      <c r="J42" s="54">
        <f t="shared" si="0"/>
        <v>0</v>
      </c>
      <c r="K42" s="558">
        <f t="shared" si="1"/>
        <v>0</v>
      </c>
      <c r="L42" s="559" t="str">
        <f t="shared" si="2"/>
        <v>-</v>
      </c>
      <c r="M42" s="560">
        <f t="shared" si="3"/>
        <v>0</v>
      </c>
      <c r="N42" s="337"/>
      <c r="O42" s="560">
        <f t="shared" si="8"/>
        <v>0</v>
      </c>
      <c r="P42" s="560">
        <f t="shared" si="8"/>
        <v>0</v>
      </c>
      <c r="Q42" s="560">
        <f t="shared" si="8"/>
        <v>0</v>
      </c>
      <c r="R42" s="560">
        <f t="shared" si="8"/>
        <v>0</v>
      </c>
      <c r="S42" s="560">
        <f t="shared" si="8"/>
        <v>0</v>
      </c>
      <c r="T42" s="337"/>
      <c r="U42" s="560">
        <f t="shared" si="9"/>
        <v>0</v>
      </c>
      <c r="V42" s="560">
        <f t="shared" si="9"/>
        <v>0</v>
      </c>
      <c r="W42" s="560">
        <f t="shared" si="9"/>
        <v>0</v>
      </c>
      <c r="X42" s="560">
        <f t="shared" si="9"/>
        <v>0</v>
      </c>
      <c r="Y42" s="560">
        <f t="shared" si="9"/>
        <v>0</v>
      </c>
      <c r="Z42" s="131"/>
      <c r="AA42" s="104"/>
    </row>
    <row r="43" spans="2:27" x14ac:dyDescent="0.2">
      <c r="B43" s="22"/>
      <c r="C43" s="50"/>
      <c r="D43" s="396"/>
      <c r="E43" s="396"/>
      <c r="F43" s="63"/>
      <c r="G43" s="64"/>
      <c r="H43" s="63"/>
      <c r="I43" s="337"/>
      <c r="J43" s="54">
        <f t="shared" si="0"/>
        <v>0</v>
      </c>
      <c r="K43" s="558">
        <f t="shared" si="1"/>
        <v>0</v>
      </c>
      <c r="L43" s="559" t="str">
        <f t="shared" si="2"/>
        <v>-</v>
      </c>
      <c r="M43" s="560">
        <f t="shared" si="3"/>
        <v>0</v>
      </c>
      <c r="N43" s="337"/>
      <c r="O43" s="560">
        <f t="shared" si="8"/>
        <v>0</v>
      </c>
      <c r="P43" s="560">
        <f t="shared" si="8"/>
        <v>0</v>
      </c>
      <c r="Q43" s="560">
        <f t="shared" si="8"/>
        <v>0</v>
      </c>
      <c r="R43" s="560">
        <f t="shared" si="8"/>
        <v>0</v>
      </c>
      <c r="S43" s="560">
        <f t="shared" si="8"/>
        <v>0</v>
      </c>
      <c r="T43" s="337"/>
      <c r="U43" s="560">
        <f t="shared" si="9"/>
        <v>0</v>
      </c>
      <c r="V43" s="560">
        <f t="shared" si="9"/>
        <v>0</v>
      </c>
      <c r="W43" s="560">
        <f t="shared" si="9"/>
        <v>0</v>
      </c>
      <c r="X43" s="560">
        <f t="shared" si="9"/>
        <v>0</v>
      </c>
      <c r="Y43" s="560">
        <f t="shared" si="9"/>
        <v>0</v>
      </c>
      <c r="Z43" s="131"/>
      <c r="AA43" s="104"/>
    </row>
    <row r="44" spans="2:27" x14ac:dyDescent="0.2">
      <c r="B44" s="22"/>
      <c r="C44" s="50"/>
      <c r="D44" s="396"/>
      <c r="E44" s="396"/>
      <c r="F44" s="63"/>
      <c r="G44" s="64"/>
      <c r="H44" s="63"/>
      <c r="I44" s="337"/>
      <c r="J44" s="54">
        <f t="shared" si="0"/>
        <v>0</v>
      </c>
      <c r="K44" s="558">
        <f t="shared" si="1"/>
        <v>0</v>
      </c>
      <c r="L44" s="559" t="str">
        <f t="shared" si="2"/>
        <v>-</v>
      </c>
      <c r="M44" s="560">
        <f t="shared" si="3"/>
        <v>0</v>
      </c>
      <c r="N44" s="337"/>
      <c r="O44" s="560">
        <f t="shared" ref="O44:S53" si="10">(IF(O$8&lt;$F44,0,IF($L44&lt;=O$8-1,0,$K44)))</f>
        <v>0</v>
      </c>
      <c r="P44" s="560">
        <f t="shared" si="10"/>
        <v>0</v>
      </c>
      <c r="Q44" s="560">
        <f t="shared" si="10"/>
        <v>0</v>
      </c>
      <c r="R44" s="560">
        <f t="shared" si="10"/>
        <v>0</v>
      </c>
      <c r="S44" s="560">
        <f t="shared" si="10"/>
        <v>0</v>
      </c>
      <c r="T44" s="337"/>
      <c r="U44" s="560">
        <f t="shared" ref="U44:Y53" si="11">IF(U$8=$F44,$G44,0)</f>
        <v>0</v>
      </c>
      <c r="V44" s="560">
        <f t="shared" si="11"/>
        <v>0</v>
      </c>
      <c r="W44" s="560">
        <f t="shared" si="11"/>
        <v>0</v>
      </c>
      <c r="X44" s="560">
        <f t="shared" si="11"/>
        <v>0</v>
      </c>
      <c r="Y44" s="560">
        <f t="shared" si="11"/>
        <v>0</v>
      </c>
      <c r="Z44" s="131"/>
      <c r="AA44" s="104"/>
    </row>
    <row r="45" spans="2:27" x14ac:dyDescent="0.2">
      <c r="B45" s="22"/>
      <c r="C45" s="50"/>
      <c r="D45" s="396"/>
      <c r="E45" s="396"/>
      <c r="F45" s="63"/>
      <c r="G45" s="64"/>
      <c r="H45" s="63"/>
      <c r="I45" s="337"/>
      <c r="J45" s="54">
        <f t="shared" si="0"/>
        <v>0</v>
      </c>
      <c r="K45" s="558">
        <f t="shared" si="1"/>
        <v>0</v>
      </c>
      <c r="L45" s="559" t="str">
        <f t="shared" si="2"/>
        <v>-</v>
      </c>
      <c r="M45" s="560">
        <f t="shared" si="3"/>
        <v>0</v>
      </c>
      <c r="N45" s="337"/>
      <c r="O45" s="560">
        <f t="shared" si="10"/>
        <v>0</v>
      </c>
      <c r="P45" s="560">
        <f t="shared" si="10"/>
        <v>0</v>
      </c>
      <c r="Q45" s="560">
        <f t="shared" si="10"/>
        <v>0</v>
      </c>
      <c r="R45" s="560">
        <f t="shared" si="10"/>
        <v>0</v>
      </c>
      <c r="S45" s="560">
        <f t="shared" si="10"/>
        <v>0</v>
      </c>
      <c r="T45" s="337"/>
      <c r="U45" s="560">
        <f t="shared" si="11"/>
        <v>0</v>
      </c>
      <c r="V45" s="560">
        <f t="shared" si="11"/>
        <v>0</v>
      </c>
      <c r="W45" s="560">
        <f t="shared" si="11"/>
        <v>0</v>
      </c>
      <c r="X45" s="560">
        <f t="shared" si="11"/>
        <v>0</v>
      </c>
      <c r="Y45" s="560">
        <f t="shared" si="11"/>
        <v>0</v>
      </c>
      <c r="Z45" s="131"/>
      <c r="AA45" s="104"/>
    </row>
    <row r="46" spans="2:27" x14ac:dyDescent="0.2">
      <c r="B46" s="22"/>
      <c r="C46" s="50"/>
      <c r="D46" s="396"/>
      <c r="E46" s="396"/>
      <c r="F46" s="63"/>
      <c r="G46" s="64"/>
      <c r="H46" s="63"/>
      <c r="I46" s="337"/>
      <c r="J46" s="54">
        <f t="shared" ref="J46:J77" si="12">IF(H46="geen",9999999999,H46)</f>
        <v>0</v>
      </c>
      <c r="K46" s="558">
        <f t="shared" si="1"/>
        <v>0</v>
      </c>
      <c r="L46" s="559" t="str">
        <f t="shared" si="2"/>
        <v>-</v>
      </c>
      <c r="M46" s="560">
        <f t="shared" si="3"/>
        <v>0</v>
      </c>
      <c r="N46" s="337"/>
      <c r="O46" s="560">
        <f t="shared" si="10"/>
        <v>0</v>
      </c>
      <c r="P46" s="560">
        <f t="shared" si="10"/>
        <v>0</v>
      </c>
      <c r="Q46" s="560">
        <f t="shared" si="10"/>
        <v>0</v>
      </c>
      <c r="R46" s="560">
        <f t="shared" si="10"/>
        <v>0</v>
      </c>
      <c r="S46" s="560">
        <f t="shared" si="10"/>
        <v>0</v>
      </c>
      <c r="T46" s="337"/>
      <c r="U46" s="560">
        <f t="shared" si="11"/>
        <v>0</v>
      </c>
      <c r="V46" s="560">
        <f t="shared" si="11"/>
        <v>0</v>
      </c>
      <c r="W46" s="560">
        <f t="shared" si="11"/>
        <v>0</v>
      </c>
      <c r="X46" s="560">
        <f t="shared" si="11"/>
        <v>0</v>
      </c>
      <c r="Y46" s="560">
        <f t="shared" si="11"/>
        <v>0</v>
      </c>
      <c r="Z46" s="131"/>
      <c r="AA46" s="104"/>
    </row>
    <row r="47" spans="2:27" x14ac:dyDescent="0.2">
      <c r="B47" s="22"/>
      <c r="C47" s="50"/>
      <c r="D47" s="396"/>
      <c r="E47" s="396"/>
      <c r="F47" s="63"/>
      <c r="G47" s="64"/>
      <c r="H47" s="63"/>
      <c r="I47" s="337"/>
      <c r="J47" s="54">
        <f t="shared" si="12"/>
        <v>0</v>
      </c>
      <c r="K47" s="558">
        <f t="shared" si="1"/>
        <v>0</v>
      </c>
      <c r="L47" s="559" t="str">
        <f t="shared" si="2"/>
        <v>-</v>
      </c>
      <c r="M47" s="560">
        <f t="shared" si="3"/>
        <v>0</v>
      </c>
      <c r="N47" s="337"/>
      <c r="O47" s="560">
        <f t="shared" si="10"/>
        <v>0</v>
      </c>
      <c r="P47" s="560">
        <f t="shared" si="10"/>
        <v>0</v>
      </c>
      <c r="Q47" s="560">
        <f t="shared" si="10"/>
        <v>0</v>
      </c>
      <c r="R47" s="560">
        <f t="shared" si="10"/>
        <v>0</v>
      </c>
      <c r="S47" s="560">
        <f t="shared" si="10"/>
        <v>0</v>
      </c>
      <c r="T47" s="337"/>
      <c r="U47" s="560">
        <f t="shared" si="11"/>
        <v>0</v>
      </c>
      <c r="V47" s="560">
        <f t="shared" si="11"/>
        <v>0</v>
      </c>
      <c r="W47" s="560">
        <f t="shared" si="11"/>
        <v>0</v>
      </c>
      <c r="X47" s="560">
        <f t="shared" si="11"/>
        <v>0</v>
      </c>
      <c r="Y47" s="560">
        <f t="shared" si="11"/>
        <v>0</v>
      </c>
      <c r="Z47" s="131"/>
      <c r="AA47" s="104"/>
    </row>
    <row r="48" spans="2:27" x14ac:dyDescent="0.2">
      <c r="B48" s="22"/>
      <c r="C48" s="50"/>
      <c r="D48" s="396"/>
      <c r="E48" s="396"/>
      <c r="F48" s="63"/>
      <c r="G48" s="64"/>
      <c r="H48" s="63"/>
      <c r="I48" s="337"/>
      <c r="J48" s="54">
        <f t="shared" si="12"/>
        <v>0</v>
      </c>
      <c r="K48" s="558">
        <f t="shared" si="1"/>
        <v>0</v>
      </c>
      <c r="L48" s="559" t="str">
        <f t="shared" si="2"/>
        <v>-</v>
      </c>
      <c r="M48" s="560">
        <f t="shared" si="3"/>
        <v>0</v>
      </c>
      <c r="N48" s="337"/>
      <c r="O48" s="560">
        <f t="shared" si="10"/>
        <v>0</v>
      </c>
      <c r="P48" s="560">
        <f t="shared" si="10"/>
        <v>0</v>
      </c>
      <c r="Q48" s="560">
        <f t="shared" si="10"/>
        <v>0</v>
      </c>
      <c r="R48" s="560">
        <f t="shared" si="10"/>
        <v>0</v>
      </c>
      <c r="S48" s="560">
        <f t="shared" si="10"/>
        <v>0</v>
      </c>
      <c r="T48" s="337"/>
      <c r="U48" s="560">
        <f t="shared" si="11"/>
        <v>0</v>
      </c>
      <c r="V48" s="560">
        <f t="shared" si="11"/>
        <v>0</v>
      </c>
      <c r="W48" s="560">
        <f t="shared" si="11"/>
        <v>0</v>
      </c>
      <c r="X48" s="560">
        <f t="shared" si="11"/>
        <v>0</v>
      </c>
      <c r="Y48" s="560">
        <f t="shared" si="11"/>
        <v>0</v>
      </c>
      <c r="Z48" s="131"/>
      <c r="AA48" s="104"/>
    </row>
    <row r="49" spans="2:27" x14ac:dyDescent="0.2">
      <c r="B49" s="22"/>
      <c r="C49" s="50"/>
      <c r="D49" s="396"/>
      <c r="E49" s="396"/>
      <c r="F49" s="63"/>
      <c r="G49" s="64"/>
      <c r="H49" s="63"/>
      <c r="I49" s="337"/>
      <c r="J49" s="54">
        <f t="shared" si="12"/>
        <v>0</v>
      </c>
      <c r="K49" s="558">
        <f t="shared" si="1"/>
        <v>0</v>
      </c>
      <c r="L49" s="559" t="str">
        <f t="shared" si="2"/>
        <v>-</v>
      </c>
      <c r="M49" s="560">
        <f t="shared" si="3"/>
        <v>0</v>
      </c>
      <c r="N49" s="337"/>
      <c r="O49" s="560">
        <f t="shared" si="10"/>
        <v>0</v>
      </c>
      <c r="P49" s="560">
        <f t="shared" si="10"/>
        <v>0</v>
      </c>
      <c r="Q49" s="560">
        <f t="shared" si="10"/>
        <v>0</v>
      </c>
      <c r="R49" s="560">
        <f t="shared" si="10"/>
        <v>0</v>
      </c>
      <c r="S49" s="560">
        <f t="shared" si="10"/>
        <v>0</v>
      </c>
      <c r="T49" s="337"/>
      <c r="U49" s="560">
        <f t="shared" si="11"/>
        <v>0</v>
      </c>
      <c r="V49" s="560">
        <f t="shared" si="11"/>
        <v>0</v>
      </c>
      <c r="W49" s="560">
        <f t="shared" si="11"/>
        <v>0</v>
      </c>
      <c r="X49" s="560">
        <f t="shared" si="11"/>
        <v>0</v>
      </c>
      <c r="Y49" s="560">
        <f t="shared" si="11"/>
        <v>0</v>
      </c>
      <c r="Z49" s="131"/>
      <c r="AA49" s="104"/>
    </row>
    <row r="50" spans="2:27" x14ac:dyDescent="0.2">
      <c r="B50" s="22"/>
      <c r="C50" s="50"/>
      <c r="D50" s="396"/>
      <c r="E50" s="396"/>
      <c r="F50" s="63"/>
      <c r="G50" s="64"/>
      <c r="H50" s="63"/>
      <c r="I50" s="337"/>
      <c r="J50" s="54">
        <f t="shared" si="12"/>
        <v>0</v>
      </c>
      <c r="K50" s="558">
        <f t="shared" si="1"/>
        <v>0</v>
      </c>
      <c r="L50" s="559" t="str">
        <f t="shared" si="2"/>
        <v>-</v>
      </c>
      <c r="M50" s="560">
        <f t="shared" si="3"/>
        <v>0</v>
      </c>
      <c r="N50" s="337"/>
      <c r="O50" s="560">
        <f t="shared" si="10"/>
        <v>0</v>
      </c>
      <c r="P50" s="560">
        <f t="shared" si="10"/>
        <v>0</v>
      </c>
      <c r="Q50" s="560">
        <f t="shared" si="10"/>
        <v>0</v>
      </c>
      <c r="R50" s="560">
        <f t="shared" si="10"/>
        <v>0</v>
      </c>
      <c r="S50" s="560">
        <f t="shared" si="10"/>
        <v>0</v>
      </c>
      <c r="T50" s="337"/>
      <c r="U50" s="560">
        <f t="shared" si="11"/>
        <v>0</v>
      </c>
      <c r="V50" s="560">
        <f t="shared" si="11"/>
        <v>0</v>
      </c>
      <c r="W50" s="560">
        <f t="shared" si="11"/>
        <v>0</v>
      </c>
      <c r="X50" s="560">
        <f t="shared" si="11"/>
        <v>0</v>
      </c>
      <c r="Y50" s="560">
        <f t="shared" si="11"/>
        <v>0</v>
      </c>
      <c r="Z50" s="131"/>
      <c r="AA50" s="104"/>
    </row>
    <row r="51" spans="2:27" x14ac:dyDescent="0.2">
      <c r="B51" s="22"/>
      <c r="C51" s="50"/>
      <c r="D51" s="396"/>
      <c r="E51" s="396"/>
      <c r="F51" s="63"/>
      <c r="G51" s="64"/>
      <c r="H51" s="63"/>
      <c r="I51" s="337"/>
      <c r="J51" s="54">
        <f t="shared" si="12"/>
        <v>0</v>
      </c>
      <c r="K51" s="558">
        <f t="shared" si="1"/>
        <v>0</v>
      </c>
      <c r="L51" s="559" t="str">
        <f t="shared" si="2"/>
        <v>-</v>
      </c>
      <c r="M51" s="560">
        <f t="shared" si="3"/>
        <v>0</v>
      </c>
      <c r="N51" s="337"/>
      <c r="O51" s="560">
        <f t="shared" si="10"/>
        <v>0</v>
      </c>
      <c r="P51" s="560">
        <f t="shared" si="10"/>
        <v>0</v>
      </c>
      <c r="Q51" s="560">
        <f t="shared" si="10"/>
        <v>0</v>
      </c>
      <c r="R51" s="560">
        <f t="shared" si="10"/>
        <v>0</v>
      </c>
      <c r="S51" s="560">
        <f t="shared" si="10"/>
        <v>0</v>
      </c>
      <c r="T51" s="337"/>
      <c r="U51" s="560">
        <f t="shared" si="11"/>
        <v>0</v>
      </c>
      <c r="V51" s="560">
        <f t="shared" si="11"/>
        <v>0</v>
      </c>
      <c r="W51" s="560">
        <f t="shared" si="11"/>
        <v>0</v>
      </c>
      <c r="X51" s="560">
        <f t="shared" si="11"/>
        <v>0</v>
      </c>
      <c r="Y51" s="560">
        <f t="shared" si="11"/>
        <v>0</v>
      </c>
      <c r="Z51" s="131"/>
      <c r="AA51" s="104"/>
    </row>
    <row r="52" spans="2:27" x14ac:dyDescent="0.2">
      <c r="B52" s="22"/>
      <c r="C52" s="50"/>
      <c r="D52" s="396"/>
      <c r="E52" s="396"/>
      <c r="F52" s="63"/>
      <c r="G52" s="64"/>
      <c r="H52" s="63"/>
      <c r="I52" s="337"/>
      <c r="J52" s="54">
        <f t="shared" si="12"/>
        <v>0</v>
      </c>
      <c r="K52" s="558">
        <f t="shared" si="1"/>
        <v>0</v>
      </c>
      <c r="L52" s="559" t="str">
        <f t="shared" si="2"/>
        <v>-</v>
      </c>
      <c r="M52" s="560">
        <f t="shared" si="3"/>
        <v>0</v>
      </c>
      <c r="N52" s="337"/>
      <c r="O52" s="560">
        <f t="shared" si="10"/>
        <v>0</v>
      </c>
      <c r="P52" s="560">
        <f t="shared" si="10"/>
        <v>0</v>
      </c>
      <c r="Q52" s="560">
        <f t="shared" si="10"/>
        <v>0</v>
      </c>
      <c r="R52" s="560">
        <f t="shared" si="10"/>
        <v>0</v>
      </c>
      <c r="S52" s="560">
        <f t="shared" si="10"/>
        <v>0</v>
      </c>
      <c r="T52" s="337"/>
      <c r="U52" s="560">
        <f t="shared" si="11"/>
        <v>0</v>
      </c>
      <c r="V52" s="560">
        <f t="shared" si="11"/>
        <v>0</v>
      </c>
      <c r="W52" s="560">
        <f t="shared" si="11"/>
        <v>0</v>
      </c>
      <c r="X52" s="560">
        <f t="shared" si="11"/>
        <v>0</v>
      </c>
      <c r="Y52" s="560">
        <f t="shared" si="11"/>
        <v>0</v>
      </c>
      <c r="Z52" s="131"/>
      <c r="AA52" s="104"/>
    </row>
    <row r="53" spans="2:27" x14ac:dyDescent="0.2">
      <c r="B53" s="22"/>
      <c r="C53" s="50"/>
      <c r="D53" s="396"/>
      <c r="E53" s="396"/>
      <c r="F53" s="63"/>
      <c r="G53" s="64"/>
      <c r="H53" s="63"/>
      <c r="I53" s="337"/>
      <c r="J53" s="54">
        <f t="shared" si="12"/>
        <v>0</v>
      </c>
      <c r="K53" s="558">
        <f t="shared" si="1"/>
        <v>0</v>
      </c>
      <c r="L53" s="559" t="str">
        <f t="shared" si="2"/>
        <v>-</v>
      </c>
      <c r="M53" s="560">
        <f t="shared" si="3"/>
        <v>0</v>
      </c>
      <c r="N53" s="337"/>
      <c r="O53" s="560">
        <f t="shared" si="10"/>
        <v>0</v>
      </c>
      <c r="P53" s="560">
        <f t="shared" si="10"/>
        <v>0</v>
      </c>
      <c r="Q53" s="560">
        <f t="shared" si="10"/>
        <v>0</v>
      </c>
      <c r="R53" s="560">
        <f t="shared" si="10"/>
        <v>0</v>
      </c>
      <c r="S53" s="560">
        <f t="shared" si="10"/>
        <v>0</v>
      </c>
      <c r="T53" s="337"/>
      <c r="U53" s="560">
        <f t="shared" si="11"/>
        <v>0</v>
      </c>
      <c r="V53" s="560">
        <f t="shared" si="11"/>
        <v>0</v>
      </c>
      <c r="W53" s="560">
        <f t="shared" si="11"/>
        <v>0</v>
      </c>
      <c r="X53" s="560">
        <f t="shared" si="11"/>
        <v>0</v>
      </c>
      <c r="Y53" s="560">
        <f t="shared" si="11"/>
        <v>0</v>
      </c>
      <c r="Z53" s="131"/>
      <c r="AA53" s="104"/>
    </row>
    <row r="54" spans="2:27" x14ac:dyDescent="0.2">
      <c r="B54" s="22"/>
      <c r="C54" s="50"/>
      <c r="D54" s="396"/>
      <c r="E54" s="396"/>
      <c r="F54" s="63"/>
      <c r="G54" s="64"/>
      <c r="H54" s="63"/>
      <c r="I54" s="337"/>
      <c r="J54" s="54">
        <f t="shared" si="12"/>
        <v>0</v>
      </c>
      <c r="K54" s="558">
        <f t="shared" si="1"/>
        <v>0</v>
      </c>
      <c r="L54" s="559" t="str">
        <f t="shared" si="2"/>
        <v>-</v>
      </c>
      <c r="M54" s="560">
        <f t="shared" si="3"/>
        <v>0</v>
      </c>
      <c r="N54" s="337"/>
      <c r="O54" s="560">
        <f t="shared" ref="O54:S63" si="13">(IF(O$8&lt;$F54,0,IF($L54&lt;=O$8-1,0,$K54)))</f>
        <v>0</v>
      </c>
      <c r="P54" s="560">
        <f t="shared" si="13"/>
        <v>0</v>
      </c>
      <c r="Q54" s="560">
        <f t="shared" si="13"/>
        <v>0</v>
      </c>
      <c r="R54" s="560">
        <f t="shared" si="13"/>
        <v>0</v>
      </c>
      <c r="S54" s="560">
        <f t="shared" si="13"/>
        <v>0</v>
      </c>
      <c r="T54" s="337"/>
      <c r="U54" s="560">
        <f t="shared" ref="U54:Y63" si="14">IF(U$8=$F54,$G54,0)</f>
        <v>0</v>
      </c>
      <c r="V54" s="560">
        <f t="shared" si="14"/>
        <v>0</v>
      </c>
      <c r="W54" s="560">
        <f t="shared" si="14"/>
        <v>0</v>
      </c>
      <c r="X54" s="560">
        <f t="shared" si="14"/>
        <v>0</v>
      </c>
      <c r="Y54" s="560">
        <f t="shared" si="14"/>
        <v>0</v>
      </c>
      <c r="Z54" s="131"/>
      <c r="AA54" s="104"/>
    </row>
    <row r="55" spans="2:27" x14ac:dyDescent="0.2">
      <c r="B55" s="22"/>
      <c r="C55" s="50"/>
      <c r="D55" s="396"/>
      <c r="E55" s="396"/>
      <c r="F55" s="63"/>
      <c r="G55" s="64"/>
      <c r="H55" s="63"/>
      <c r="I55" s="337"/>
      <c r="J55" s="54">
        <f t="shared" si="12"/>
        <v>0</v>
      </c>
      <c r="K55" s="558">
        <f t="shared" si="1"/>
        <v>0</v>
      </c>
      <c r="L55" s="559" t="str">
        <f t="shared" si="2"/>
        <v>-</v>
      </c>
      <c r="M55" s="560">
        <f t="shared" si="3"/>
        <v>0</v>
      </c>
      <c r="N55" s="337"/>
      <c r="O55" s="560">
        <f t="shared" si="13"/>
        <v>0</v>
      </c>
      <c r="P55" s="560">
        <f t="shared" si="13"/>
        <v>0</v>
      </c>
      <c r="Q55" s="560">
        <f t="shared" si="13"/>
        <v>0</v>
      </c>
      <c r="R55" s="560">
        <f t="shared" si="13"/>
        <v>0</v>
      </c>
      <c r="S55" s="560">
        <f t="shared" si="13"/>
        <v>0</v>
      </c>
      <c r="T55" s="337"/>
      <c r="U55" s="560">
        <f t="shared" si="14"/>
        <v>0</v>
      </c>
      <c r="V55" s="560">
        <f t="shared" si="14"/>
        <v>0</v>
      </c>
      <c r="W55" s="560">
        <f t="shared" si="14"/>
        <v>0</v>
      </c>
      <c r="X55" s="560">
        <f t="shared" si="14"/>
        <v>0</v>
      </c>
      <c r="Y55" s="560">
        <f t="shared" si="14"/>
        <v>0</v>
      </c>
      <c r="Z55" s="131"/>
      <c r="AA55" s="104"/>
    </row>
    <row r="56" spans="2:27" x14ac:dyDescent="0.2">
      <c r="B56" s="22"/>
      <c r="C56" s="50"/>
      <c r="D56" s="396"/>
      <c r="E56" s="396"/>
      <c r="F56" s="63"/>
      <c r="G56" s="64"/>
      <c r="H56" s="63"/>
      <c r="I56" s="337"/>
      <c r="J56" s="54">
        <f t="shared" si="12"/>
        <v>0</v>
      </c>
      <c r="K56" s="558">
        <f t="shared" si="1"/>
        <v>0</v>
      </c>
      <c r="L56" s="559" t="str">
        <f t="shared" si="2"/>
        <v>-</v>
      </c>
      <c r="M56" s="560">
        <f t="shared" si="3"/>
        <v>0</v>
      </c>
      <c r="N56" s="337"/>
      <c r="O56" s="560">
        <f t="shared" si="13"/>
        <v>0</v>
      </c>
      <c r="P56" s="560">
        <f t="shared" si="13"/>
        <v>0</v>
      </c>
      <c r="Q56" s="560">
        <f t="shared" si="13"/>
        <v>0</v>
      </c>
      <c r="R56" s="560">
        <f t="shared" si="13"/>
        <v>0</v>
      </c>
      <c r="S56" s="560">
        <f t="shared" si="13"/>
        <v>0</v>
      </c>
      <c r="T56" s="337"/>
      <c r="U56" s="560">
        <f t="shared" si="14"/>
        <v>0</v>
      </c>
      <c r="V56" s="560">
        <f t="shared" si="14"/>
        <v>0</v>
      </c>
      <c r="W56" s="560">
        <f t="shared" si="14"/>
        <v>0</v>
      </c>
      <c r="X56" s="560">
        <f t="shared" si="14"/>
        <v>0</v>
      </c>
      <c r="Y56" s="560">
        <f t="shared" si="14"/>
        <v>0</v>
      </c>
      <c r="Z56" s="131"/>
      <c r="AA56" s="104"/>
    </row>
    <row r="57" spans="2:27" x14ac:dyDescent="0.2">
      <c r="B57" s="22"/>
      <c r="C57" s="50"/>
      <c r="D57" s="396"/>
      <c r="E57" s="396"/>
      <c r="F57" s="63"/>
      <c r="G57" s="64"/>
      <c r="H57" s="63"/>
      <c r="I57" s="337"/>
      <c r="J57" s="54">
        <f t="shared" si="12"/>
        <v>0</v>
      </c>
      <c r="K57" s="558">
        <f t="shared" si="1"/>
        <v>0</v>
      </c>
      <c r="L57" s="559" t="str">
        <f t="shared" si="2"/>
        <v>-</v>
      </c>
      <c r="M57" s="560">
        <f t="shared" si="3"/>
        <v>0</v>
      </c>
      <c r="N57" s="337"/>
      <c r="O57" s="560">
        <f t="shared" si="13"/>
        <v>0</v>
      </c>
      <c r="P57" s="560">
        <f t="shared" si="13"/>
        <v>0</v>
      </c>
      <c r="Q57" s="560">
        <f t="shared" si="13"/>
        <v>0</v>
      </c>
      <c r="R57" s="560">
        <f t="shared" si="13"/>
        <v>0</v>
      </c>
      <c r="S57" s="560">
        <f t="shared" si="13"/>
        <v>0</v>
      </c>
      <c r="T57" s="337"/>
      <c r="U57" s="560">
        <f t="shared" si="14"/>
        <v>0</v>
      </c>
      <c r="V57" s="560">
        <f t="shared" si="14"/>
        <v>0</v>
      </c>
      <c r="W57" s="560">
        <f t="shared" si="14"/>
        <v>0</v>
      </c>
      <c r="X57" s="560">
        <f t="shared" si="14"/>
        <v>0</v>
      </c>
      <c r="Y57" s="560">
        <f t="shared" si="14"/>
        <v>0</v>
      </c>
      <c r="Z57" s="131"/>
      <c r="AA57" s="104"/>
    </row>
    <row r="58" spans="2:27" x14ac:dyDescent="0.2">
      <c r="B58" s="22"/>
      <c r="C58" s="50"/>
      <c r="D58" s="396"/>
      <c r="E58" s="396"/>
      <c r="F58" s="63"/>
      <c r="G58" s="64"/>
      <c r="H58" s="63"/>
      <c r="I58" s="337"/>
      <c r="J58" s="54">
        <f t="shared" si="12"/>
        <v>0</v>
      </c>
      <c r="K58" s="558">
        <f t="shared" si="1"/>
        <v>0</v>
      </c>
      <c r="L58" s="559" t="str">
        <f t="shared" si="2"/>
        <v>-</v>
      </c>
      <c r="M58" s="560">
        <f t="shared" si="3"/>
        <v>0</v>
      </c>
      <c r="N58" s="337"/>
      <c r="O58" s="560">
        <f t="shared" si="13"/>
        <v>0</v>
      </c>
      <c r="P58" s="560">
        <f t="shared" si="13"/>
        <v>0</v>
      </c>
      <c r="Q58" s="560">
        <f t="shared" si="13"/>
        <v>0</v>
      </c>
      <c r="R58" s="560">
        <f t="shared" si="13"/>
        <v>0</v>
      </c>
      <c r="S58" s="560">
        <f t="shared" si="13"/>
        <v>0</v>
      </c>
      <c r="T58" s="337"/>
      <c r="U58" s="560">
        <f t="shared" si="14"/>
        <v>0</v>
      </c>
      <c r="V58" s="560">
        <f t="shared" si="14"/>
        <v>0</v>
      </c>
      <c r="W58" s="560">
        <f t="shared" si="14"/>
        <v>0</v>
      </c>
      <c r="X58" s="560">
        <f t="shared" si="14"/>
        <v>0</v>
      </c>
      <c r="Y58" s="560">
        <f t="shared" si="14"/>
        <v>0</v>
      </c>
      <c r="Z58" s="131"/>
      <c r="AA58" s="104"/>
    </row>
    <row r="59" spans="2:27" x14ac:dyDescent="0.2">
      <c r="B59" s="22"/>
      <c r="C59" s="50"/>
      <c r="D59" s="396"/>
      <c r="E59" s="396"/>
      <c r="F59" s="63"/>
      <c r="G59" s="64"/>
      <c r="H59" s="63"/>
      <c r="I59" s="337"/>
      <c r="J59" s="54">
        <f t="shared" si="12"/>
        <v>0</v>
      </c>
      <c r="K59" s="558">
        <f t="shared" si="1"/>
        <v>0</v>
      </c>
      <c r="L59" s="559" t="str">
        <f t="shared" si="2"/>
        <v>-</v>
      </c>
      <c r="M59" s="560">
        <f t="shared" si="3"/>
        <v>0</v>
      </c>
      <c r="N59" s="337"/>
      <c r="O59" s="560">
        <f t="shared" si="13"/>
        <v>0</v>
      </c>
      <c r="P59" s="560">
        <f t="shared" si="13"/>
        <v>0</v>
      </c>
      <c r="Q59" s="560">
        <f t="shared" si="13"/>
        <v>0</v>
      </c>
      <c r="R59" s="560">
        <f t="shared" si="13"/>
        <v>0</v>
      </c>
      <c r="S59" s="560">
        <f t="shared" si="13"/>
        <v>0</v>
      </c>
      <c r="T59" s="337"/>
      <c r="U59" s="560">
        <f t="shared" si="14"/>
        <v>0</v>
      </c>
      <c r="V59" s="560">
        <f t="shared" si="14"/>
        <v>0</v>
      </c>
      <c r="W59" s="560">
        <f t="shared" si="14"/>
        <v>0</v>
      </c>
      <c r="X59" s="560">
        <f t="shared" si="14"/>
        <v>0</v>
      </c>
      <c r="Y59" s="560">
        <f t="shared" si="14"/>
        <v>0</v>
      </c>
      <c r="Z59" s="131"/>
      <c r="AA59" s="104"/>
    </row>
    <row r="60" spans="2:27" x14ac:dyDescent="0.2">
      <c r="B60" s="22"/>
      <c r="C60" s="50"/>
      <c r="D60" s="396"/>
      <c r="E60" s="396"/>
      <c r="F60" s="63"/>
      <c r="G60" s="64"/>
      <c r="H60" s="63"/>
      <c r="I60" s="337"/>
      <c r="J60" s="54">
        <f t="shared" si="12"/>
        <v>0</v>
      </c>
      <c r="K60" s="558">
        <f t="shared" si="1"/>
        <v>0</v>
      </c>
      <c r="L60" s="559" t="str">
        <f t="shared" si="2"/>
        <v>-</v>
      </c>
      <c r="M60" s="560">
        <f t="shared" si="3"/>
        <v>0</v>
      </c>
      <c r="N60" s="337"/>
      <c r="O60" s="560">
        <f t="shared" si="13"/>
        <v>0</v>
      </c>
      <c r="P60" s="560">
        <f t="shared" si="13"/>
        <v>0</v>
      </c>
      <c r="Q60" s="560">
        <f t="shared" si="13"/>
        <v>0</v>
      </c>
      <c r="R60" s="560">
        <f t="shared" si="13"/>
        <v>0</v>
      </c>
      <c r="S60" s="560">
        <f t="shared" si="13"/>
        <v>0</v>
      </c>
      <c r="T60" s="337"/>
      <c r="U60" s="560">
        <f t="shared" si="14"/>
        <v>0</v>
      </c>
      <c r="V60" s="560">
        <f t="shared" si="14"/>
        <v>0</v>
      </c>
      <c r="W60" s="560">
        <f t="shared" si="14"/>
        <v>0</v>
      </c>
      <c r="X60" s="560">
        <f t="shared" si="14"/>
        <v>0</v>
      </c>
      <c r="Y60" s="560">
        <f t="shared" si="14"/>
        <v>0</v>
      </c>
      <c r="Z60" s="131"/>
      <c r="AA60" s="104"/>
    </row>
    <row r="61" spans="2:27" x14ac:dyDescent="0.2">
      <c r="B61" s="22"/>
      <c r="C61" s="50"/>
      <c r="D61" s="396"/>
      <c r="E61" s="396"/>
      <c r="F61" s="63"/>
      <c r="G61" s="64"/>
      <c r="H61" s="63"/>
      <c r="I61" s="337"/>
      <c r="J61" s="54">
        <f t="shared" si="12"/>
        <v>0</v>
      </c>
      <c r="K61" s="558">
        <f t="shared" si="1"/>
        <v>0</v>
      </c>
      <c r="L61" s="559" t="str">
        <f t="shared" si="2"/>
        <v>-</v>
      </c>
      <c r="M61" s="560">
        <f t="shared" si="3"/>
        <v>0</v>
      </c>
      <c r="N61" s="337"/>
      <c r="O61" s="560">
        <f t="shared" si="13"/>
        <v>0</v>
      </c>
      <c r="P61" s="560">
        <f t="shared" si="13"/>
        <v>0</v>
      </c>
      <c r="Q61" s="560">
        <f t="shared" si="13"/>
        <v>0</v>
      </c>
      <c r="R61" s="560">
        <f t="shared" si="13"/>
        <v>0</v>
      </c>
      <c r="S61" s="560">
        <f t="shared" si="13"/>
        <v>0</v>
      </c>
      <c r="T61" s="337"/>
      <c r="U61" s="560">
        <f t="shared" si="14"/>
        <v>0</v>
      </c>
      <c r="V61" s="560">
        <f t="shared" si="14"/>
        <v>0</v>
      </c>
      <c r="W61" s="560">
        <f t="shared" si="14"/>
        <v>0</v>
      </c>
      <c r="X61" s="560">
        <f t="shared" si="14"/>
        <v>0</v>
      </c>
      <c r="Y61" s="560">
        <f t="shared" si="14"/>
        <v>0</v>
      </c>
      <c r="Z61" s="131"/>
      <c r="AA61" s="104"/>
    </row>
    <row r="62" spans="2:27" x14ac:dyDescent="0.2">
      <c r="B62" s="22"/>
      <c r="C62" s="50"/>
      <c r="D62" s="396"/>
      <c r="E62" s="396"/>
      <c r="F62" s="63"/>
      <c r="G62" s="64"/>
      <c r="H62" s="63"/>
      <c r="I62" s="337"/>
      <c r="J62" s="54">
        <f t="shared" si="12"/>
        <v>0</v>
      </c>
      <c r="K62" s="558">
        <f t="shared" si="1"/>
        <v>0</v>
      </c>
      <c r="L62" s="559" t="str">
        <f t="shared" si="2"/>
        <v>-</v>
      </c>
      <c r="M62" s="560">
        <f t="shared" si="3"/>
        <v>0</v>
      </c>
      <c r="N62" s="337"/>
      <c r="O62" s="560">
        <f t="shared" si="13"/>
        <v>0</v>
      </c>
      <c r="P62" s="560">
        <f t="shared" si="13"/>
        <v>0</v>
      </c>
      <c r="Q62" s="560">
        <f t="shared" si="13"/>
        <v>0</v>
      </c>
      <c r="R62" s="560">
        <f t="shared" si="13"/>
        <v>0</v>
      </c>
      <c r="S62" s="560">
        <f t="shared" si="13"/>
        <v>0</v>
      </c>
      <c r="T62" s="337"/>
      <c r="U62" s="560">
        <f t="shared" si="14"/>
        <v>0</v>
      </c>
      <c r="V62" s="560">
        <f t="shared" si="14"/>
        <v>0</v>
      </c>
      <c r="W62" s="560">
        <f t="shared" si="14"/>
        <v>0</v>
      </c>
      <c r="X62" s="560">
        <f t="shared" si="14"/>
        <v>0</v>
      </c>
      <c r="Y62" s="560">
        <f t="shared" si="14"/>
        <v>0</v>
      </c>
      <c r="Z62" s="131"/>
      <c r="AA62" s="104"/>
    </row>
    <row r="63" spans="2:27" x14ac:dyDescent="0.2">
      <c r="B63" s="22"/>
      <c r="C63" s="50"/>
      <c r="D63" s="396"/>
      <c r="E63" s="396"/>
      <c r="F63" s="63"/>
      <c r="G63" s="64"/>
      <c r="H63" s="63"/>
      <c r="I63" s="337"/>
      <c r="J63" s="54">
        <f t="shared" si="12"/>
        <v>0</v>
      </c>
      <c r="K63" s="558">
        <f t="shared" si="1"/>
        <v>0</v>
      </c>
      <c r="L63" s="559" t="str">
        <f t="shared" si="2"/>
        <v>-</v>
      </c>
      <c r="M63" s="560">
        <f t="shared" si="3"/>
        <v>0</v>
      </c>
      <c r="N63" s="337"/>
      <c r="O63" s="560">
        <f t="shared" si="13"/>
        <v>0</v>
      </c>
      <c r="P63" s="560">
        <f t="shared" si="13"/>
        <v>0</v>
      </c>
      <c r="Q63" s="560">
        <f t="shared" si="13"/>
        <v>0</v>
      </c>
      <c r="R63" s="560">
        <f t="shared" si="13"/>
        <v>0</v>
      </c>
      <c r="S63" s="560">
        <f t="shared" si="13"/>
        <v>0</v>
      </c>
      <c r="T63" s="337"/>
      <c r="U63" s="560">
        <f t="shared" si="14"/>
        <v>0</v>
      </c>
      <c r="V63" s="560">
        <f t="shared" si="14"/>
        <v>0</v>
      </c>
      <c r="W63" s="560">
        <f t="shared" si="14"/>
        <v>0</v>
      </c>
      <c r="X63" s="560">
        <f t="shared" si="14"/>
        <v>0</v>
      </c>
      <c r="Y63" s="560">
        <f t="shared" si="14"/>
        <v>0</v>
      </c>
      <c r="Z63" s="131"/>
      <c r="AA63" s="104"/>
    </row>
    <row r="64" spans="2:27" x14ac:dyDescent="0.2">
      <c r="B64" s="22"/>
      <c r="C64" s="50"/>
      <c r="D64" s="396"/>
      <c r="E64" s="396"/>
      <c r="F64" s="63"/>
      <c r="G64" s="64"/>
      <c r="H64" s="63"/>
      <c r="I64" s="337"/>
      <c r="J64" s="54">
        <f t="shared" si="12"/>
        <v>0</v>
      </c>
      <c r="K64" s="558">
        <f t="shared" si="1"/>
        <v>0</v>
      </c>
      <c r="L64" s="559" t="str">
        <f t="shared" si="2"/>
        <v>-</v>
      </c>
      <c r="M64" s="560">
        <f t="shared" si="3"/>
        <v>0</v>
      </c>
      <c r="N64" s="337"/>
      <c r="O64" s="560">
        <f t="shared" ref="O64:S73" si="15">(IF(O$8&lt;$F64,0,IF($L64&lt;=O$8-1,0,$K64)))</f>
        <v>0</v>
      </c>
      <c r="P64" s="560">
        <f t="shared" si="15"/>
        <v>0</v>
      </c>
      <c r="Q64" s="560">
        <f t="shared" si="15"/>
        <v>0</v>
      </c>
      <c r="R64" s="560">
        <f t="shared" si="15"/>
        <v>0</v>
      </c>
      <c r="S64" s="560">
        <f t="shared" si="15"/>
        <v>0</v>
      </c>
      <c r="T64" s="337"/>
      <c r="U64" s="560">
        <f t="shared" ref="U64:Y73" si="16">IF(U$8=$F64,$G64,0)</f>
        <v>0</v>
      </c>
      <c r="V64" s="560">
        <f t="shared" si="16"/>
        <v>0</v>
      </c>
      <c r="W64" s="560">
        <f t="shared" si="16"/>
        <v>0</v>
      </c>
      <c r="X64" s="560">
        <f t="shared" si="16"/>
        <v>0</v>
      </c>
      <c r="Y64" s="560">
        <f t="shared" si="16"/>
        <v>0</v>
      </c>
      <c r="Z64" s="131"/>
      <c r="AA64" s="104"/>
    </row>
    <row r="65" spans="2:27" x14ac:dyDescent="0.2">
      <c r="B65" s="22"/>
      <c r="C65" s="50"/>
      <c r="D65" s="396"/>
      <c r="E65" s="396"/>
      <c r="F65" s="63"/>
      <c r="G65" s="64"/>
      <c r="H65" s="63"/>
      <c r="I65" s="337"/>
      <c r="J65" s="54">
        <f t="shared" si="12"/>
        <v>0</v>
      </c>
      <c r="K65" s="558">
        <f t="shared" si="1"/>
        <v>0</v>
      </c>
      <c r="L65" s="559" t="str">
        <f t="shared" si="2"/>
        <v>-</v>
      </c>
      <c r="M65" s="560">
        <f t="shared" si="3"/>
        <v>0</v>
      </c>
      <c r="N65" s="337"/>
      <c r="O65" s="560">
        <f t="shared" si="15"/>
        <v>0</v>
      </c>
      <c r="P65" s="560">
        <f t="shared" si="15"/>
        <v>0</v>
      </c>
      <c r="Q65" s="560">
        <f t="shared" si="15"/>
        <v>0</v>
      </c>
      <c r="R65" s="560">
        <f t="shared" si="15"/>
        <v>0</v>
      </c>
      <c r="S65" s="560">
        <f t="shared" si="15"/>
        <v>0</v>
      </c>
      <c r="T65" s="337"/>
      <c r="U65" s="560">
        <f t="shared" si="16"/>
        <v>0</v>
      </c>
      <c r="V65" s="560">
        <f t="shared" si="16"/>
        <v>0</v>
      </c>
      <c r="W65" s="560">
        <f t="shared" si="16"/>
        <v>0</v>
      </c>
      <c r="X65" s="560">
        <f t="shared" si="16"/>
        <v>0</v>
      </c>
      <c r="Y65" s="560">
        <f t="shared" si="16"/>
        <v>0</v>
      </c>
      <c r="Z65" s="131"/>
      <c r="AA65" s="104"/>
    </row>
    <row r="66" spans="2:27" x14ac:dyDescent="0.2">
      <c r="B66" s="22"/>
      <c r="C66" s="50"/>
      <c r="D66" s="396"/>
      <c r="E66" s="396"/>
      <c r="F66" s="63"/>
      <c r="G66" s="64"/>
      <c r="H66" s="63"/>
      <c r="I66" s="337"/>
      <c r="J66" s="54">
        <f t="shared" si="12"/>
        <v>0</v>
      </c>
      <c r="K66" s="558">
        <f t="shared" si="1"/>
        <v>0</v>
      </c>
      <c r="L66" s="559" t="str">
        <f t="shared" si="2"/>
        <v>-</v>
      </c>
      <c r="M66" s="560">
        <f t="shared" si="3"/>
        <v>0</v>
      </c>
      <c r="N66" s="337"/>
      <c r="O66" s="560">
        <f t="shared" si="15"/>
        <v>0</v>
      </c>
      <c r="P66" s="560">
        <f t="shared" si="15"/>
        <v>0</v>
      </c>
      <c r="Q66" s="560">
        <f t="shared" si="15"/>
        <v>0</v>
      </c>
      <c r="R66" s="560">
        <f t="shared" si="15"/>
        <v>0</v>
      </c>
      <c r="S66" s="560">
        <f t="shared" si="15"/>
        <v>0</v>
      </c>
      <c r="T66" s="337"/>
      <c r="U66" s="560">
        <f t="shared" si="16"/>
        <v>0</v>
      </c>
      <c r="V66" s="560">
        <f t="shared" si="16"/>
        <v>0</v>
      </c>
      <c r="W66" s="560">
        <f t="shared" si="16"/>
        <v>0</v>
      </c>
      <c r="X66" s="560">
        <f t="shared" si="16"/>
        <v>0</v>
      </c>
      <c r="Y66" s="560">
        <f t="shared" si="16"/>
        <v>0</v>
      </c>
      <c r="Z66" s="131"/>
      <c r="AA66" s="104"/>
    </row>
    <row r="67" spans="2:27" x14ac:dyDescent="0.2">
      <c r="B67" s="22"/>
      <c r="C67" s="50"/>
      <c r="D67" s="396"/>
      <c r="E67" s="396"/>
      <c r="F67" s="63"/>
      <c r="G67" s="64"/>
      <c r="H67" s="63"/>
      <c r="I67" s="337"/>
      <c r="J67" s="54">
        <f t="shared" si="12"/>
        <v>0</v>
      </c>
      <c r="K67" s="558">
        <f t="shared" si="1"/>
        <v>0</v>
      </c>
      <c r="L67" s="559" t="str">
        <f t="shared" si="2"/>
        <v>-</v>
      </c>
      <c r="M67" s="560">
        <f t="shared" si="3"/>
        <v>0</v>
      </c>
      <c r="N67" s="337"/>
      <c r="O67" s="560">
        <f t="shared" si="15"/>
        <v>0</v>
      </c>
      <c r="P67" s="560">
        <f t="shared" si="15"/>
        <v>0</v>
      </c>
      <c r="Q67" s="560">
        <f t="shared" si="15"/>
        <v>0</v>
      </c>
      <c r="R67" s="560">
        <f t="shared" si="15"/>
        <v>0</v>
      </c>
      <c r="S67" s="560">
        <f t="shared" si="15"/>
        <v>0</v>
      </c>
      <c r="T67" s="337"/>
      <c r="U67" s="560">
        <f t="shared" si="16"/>
        <v>0</v>
      </c>
      <c r="V67" s="560">
        <f t="shared" si="16"/>
        <v>0</v>
      </c>
      <c r="W67" s="560">
        <f t="shared" si="16"/>
        <v>0</v>
      </c>
      <c r="X67" s="560">
        <f t="shared" si="16"/>
        <v>0</v>
      </c>
      <c r="Y67" s="560">
        <f t="shared" si="16"/>
        <v>0</v>
      </c>
      <c r="Z67" s="131"/>
      <c r="AA67" s="104"/>
    </row>
    <row r="68" spans="2:27" x14ac:dyDescent="0.2">
      <c r="B68" s="22"/>
      <c r="C68" s="50"/>
      <c r="D68" s="396"/>
      <c r="E68" s="396"/>
      <c r="F68" s="63"/>
      <c r="G68" s="64"/>
      <c r="H68" s="63"/>
      <c r="I68" s="337"/>
      <c r="J68" s="54">
        <f t="shared" si="12"/>
        <v>0</v>
      </c>
      <c r="K68" s="558">
        <f t="shared" si="1"/>
        <v>0</v>
      </c>
      <c r="L68" s="559" t="str">
        <f t="shared" si="2"/>
        <v>-</v>
      </c>
      <c r="M68" s="560">
        <f t="shared" si="3"/>
        <v>0</v>
      </c>
      <c r="N68" s="337"/>
      <c r="O68" s="560">
        <f t="shared" si="15"/>
        <v>0</v>
      </c>
      <c r="P68" s="560">
        <f t="shared" si="15"/>
        <v>0</v>
      </c>
      <c r="Q68" s="560">
        <f t="shared" si="15"/>
        <v>0</v>
      </c>
      <c r="R68" s="560">
        <f t="shared" si="15"/>
        <v>0</v>
      </c>
      <c r="S68" s="560">
        <f t="shared" si="15"/>
        <v>0</v>
      </c>
      <c r="T68" s="337"/>
      <c r="U68" s="560">
        <f t="shared" si="16"/>
        <v>0</v>
      </c>
      <c r="V68" s="560">
        <f t="shared" si="16"/>
        <v>0</v>
      </c>
      <c r="W68" s="560">
        <f t="shared" si="16"/>
        <v>0</v>
      </c>
      <c r="X68" s="560">
        <f t="shared" si="16"/>
        <v>0</v>
      </c>
      <c r="Y68" s="560">
        <f t="shared" si="16"/>
        <v>0</v>
      </c>
      <c r="Z68" s="131"/>
      <c r="AA68" s="104"/>
    </row>
    <row r="69" spans="2:27" x14ac:dyDescent="0.2">
      <c r="B69" s="22"/>
      <c r="C69" s="50"/>
      <c r="D69" s="396"/>
      <c r="E69" s="396"/>
      <c r="F69" s="63"/>
      <c r="G69" s="64"/>
      <c r="H69" s="63"/>
      <c r="I69" s="337"/>
      <c r="J69" s="54">
        <f t="shared" si="12"/>
        <v>0</v>
      </c>
      <c r="K69" s="558">
        <f t="shared" si="1"/>
        <v>0</v>
      </c>
      <c r="L69" s="559" t="str">
        <f t="shared" si="2"/>
        <v>-</v>
      </c>
      <c r="M69" s="560">
        <f t="shared" si="3"/>
        <v>0</v>
      </c>
      <c r="N69" s="337"/>
      <c r="O69" s="560">
        <f t="shared" si="15"/>
        <v>0</v>
      </c>
      <c r="P69" s="560">
        <f t="shared" si="15"/>
        <v>0</v>
      </c>
      <c r="Q69" s="560">
        <f t="shared" si="15"/>
        <v>0</v>
      </c>
      <c r="R69" s="560">
        <f t="shared" si="15"/>
        <v>0</v>
      </c>
      <c r="S69" s="560">
        <f t="shared" si="15"/>
        <v>0</v>
      </c>
      <c r="T69" s="337"/>
      <c r="U69" s="560">
        <f t="shared" si="16"/>
        <v>0</v>
      </c>
      <c r="V69" s="560">
        <f t="shared" si="16"/>
        <v>0</v>
      </c>
      <c r="W69" s="560">
        <f t="shared" si="16"/>
        <v>0</v>
      </c>
      <c r="X69" s="560">
        <f t="shared" si="16"/>
        <v>0</v>
      </c>
      <c r="Y69" s="560">
        <f t="shared" si="16"/>
        <v>0</v>
      </c>
      <c r="Z69" s="131"/>
      <c r="AA69" s="104"/>
    </row>
    <row r="70" spans="2:27" x14ac:dyDescent="0.2">
      <c r="B70" s="22"/>
      <c r="C70" s="50"/>
      <c r="D70" s="396"/>
      <c r="E70" s="396"/>
      <c r="F70" s="63"/>
      <c r="G70" s="64"/>
      <c r="H70" s="63"/>
      <c r="I70" s="337"/>
      <c r="J70" s="54">
        <f t="shared" si="12"/>
        <v>0</v>
      </c>
      <c r="K70" s="558">
        <f t="shared" si="1"/>
        <v>0</v>
      </c>
      <c r="L70" s="559" t="str">
        <f t="shared" si="2"/>
        <v>-</v>
      </c>
      <c r="M70" s="560">
        <f t="shared" si="3"/>
        <v>0</v>
      </c>
      <c r="N70" s="337"/>
      <c r="O70" s="560">
        <f t="shared" si="15"/>
        <v>0</v>
      </c>
      <c r="P70" s="560">
        <f t="shared" si="15"/>
        <v>0</v>
      </c>
      <c r="Q70" s="560">
        <f t="shared" si="15"/>
        <v>0</v>
      </c>
      <c r="R70" s="560">
        <f t="shared" si="15"/>
        <v>0</v>
      </c>
      <c r="S70" s="560">
        <f t="shared" si="15"/>
        <v>0</v>
      </c>
      <c r="T70" s="337"/>
      <c r="U70" s="560">
        <f t="shared" si="16"/>
        <v>0</v>
      </c>
      <c r="V70" s="560">
        <f t="shared" si="16"/>
        <v>0</v>
      </c>
      <c r="W70" s="560">
        <f t="shared" si="16"/>
        <v>0</v>
      </c>
      <c r="X70" s="560">
        <f t="shared" si="16"/>
        <v>0</v>
      </c>
      <c r="Y70" s="560">
        <f t="shared" si="16"/>
        <v>0</v>
      </c>
      <c r="Z70" s="131"/>
      <c r="AA70" s="104"/>
    </row>
    <row r="71" spans="2:27" x14ac:dyDescent="0.2">
      <c r="B71" s="22"/>
      <c r="C71" s="50"/>
      <c r="D71" s="396"/>
      <c r="E71" s="396"/>
      <c r="F71" s="63"/>
      <c r="G71" s="64"/>
      <c r="H71" s="63"/>
      <c r="I71" s="337"/>
      <c r="J71" s="54">
        <f t="shared" si="12"/>
        <v>0</v>
      </c>
      <c r="K71" s="558">
        <f t="shared" si="1"/>
        <v>0</v>
      </c>
      <c r="L71" s="559" t="str">
        <f t="shared" si="2"/>
        <v>-</v>
      </c>
      <c r="M71" s="560">
        <f t="shared" si="3"/>
        <v>0</v>
      </c>
      <c r="N71" s="337"/>
      <c r="O71" s="560">
        <f t="shared" si="15"/>
        <v>0</v>
      </c>
      <c r="P71" s="560">
        <f t="shared" si="15"/>
        <v>0</v>
      </c>
      <c r="Q71" s="560">
        <f t="shared" si="15"/>
        <v>0</v>
      </c>
      <c r="R71" s="560">
        <f t="shared" si="15"/>
        <v>0</v>
      </c>
      <c r="S71" s="560">
        <f t="shared" si="15"/>
        <v>0</v>
      </c>
      <c r="T71" s="337"/>
      <c r="U71" s="560">
        <f t="shared" si="16"/>
        <v>0</v>
      </c>
      <c r="V71" s="560">
        <f t="shared" si="16"/>
        <v>0</v>
      </c>
      <c r="W71" s="560">
        <f t="shared" si="16"/>
        <v>0</v>
      </c>
      <c r="X71" s="560">
        <f t="shared" si="16"/>
        <v>0</v>
      </c>
      <c r="Y71" s="560">
        <f t="shared" si="16"/>
        <v>0</v>
      </c>
      <c r="Z71" s="131"/>
      <c r="AA71" s="104"/>
    </row>
    <row r="72" spans="2:27" x14ac:dyDescent="0.2">
      <c r="B72" s="22"/>
      <c r="C72" s="50"/>
      <c r="D72" s="396"/>
      <c r="E72" s="396"/>
      <c r="F72" s="63"/>
      <c r="G72" s="64"/>
      <c r="H72" s="63"/>
      <c r="I72" s="337"/>
      <c r="J72" s="54">
        <f t="shared" si="12"/>
        <v>0</v>
      </c>
      <c r="K72" s="558">
        <f t="shared" si="1"/>
        <v>0</v>
      </c>
      <c r="L72" s="559" t="str">
        <f t="shared" si="2"/>
        <v>-</v>
      </c>
      <c r="M72" s="560">
        <f t="shared" si="3"/>
        <v>0</v>
      </c>
      <c r="N72" s="337"/>
      <c r="O72" s="560">
        <f t="shared" si="15"/>
        <v>0</v>
      </c>
      <c r="P72" s="560">
        <f t="shared" si="15"/>
        <v>0</v>
      </c>
      <c r="Q72" s="560">
        <f t="shared" si="15"/>
        <v>0</v>
      </c>
      <c r="R72" s="560">
        <f t="shared" si="15"/>
        <v>0</v>
      </c>
      <c r="S72" s="560">
        <f t="shared" si="15"/>
        <v>0</v>
      </c>
      <c r="T72" s="337"/>
      <c r="U72" s="560">
        <f t="shared" si="16"/>
        <v>0</v>
      </c>
      <c r="V72" s="560">
        <f t="shared" si="16"/>
        <v>0</v>
      </c>
      <c r="W72" s="560">
        <f t="shared" si="16"/>
        <v>0</v>
      </c>
      <c r="X72" s="560">
        <f t="shared" si="16"/>
        <v>0</v>
      </c>
      <c r="Y72" s="560">
        <f t="shared" si="16"/>
        <v>0</v>
      </c>
      <c r="Z72" s="131"/>
      <c r="AA72" s="104"/>
    </row>
    <row r="73" spans="2:27" x14ac:dyDescent="0.2">
      <c r="B73" s="22"/>
      <c r="C73" s="50"/>
      <c r="D73" s="396"/>
      <c r="E73" s="396"/>
      <c r="F73" s="63"/>
      <c r="G73" s="64"/>
      <c r="H73" s="63"/>
      <c r="I73" s="337"/>
      <c r="J73" s="54">
        <f t="shared" si="12"/>
        <v>0</v>
      </c>
      <c r="K73" s="558">
        <f t="shared" si="1"/>
        <v>0</v>
      </c>
      <c r="L73" s="559" t="str">
        <f t="shared" si="2"/>
        <v>-</v>
      </c>
      <c r="M73" s="560">
        <f t="shared" si="3"/>
        <v>0</v>
      </c>
      <c r="N73" s="337"/>
      <c r="O73" s="560">
        <f t="shared" si="15"/>
        <v>0</v>
      </c>
      <c r="P73" s="560">
        <f t="shared" si="15"/>
        <v>0</v>
      </c>
      <c r="Q73" s="560">
        <f t="shared" si="15"/>
        <v>0</v>
      </c>
      <c r="R73" s="560">
        <f t="shared" si="15"/>
        <v>0</v>
      </c>
      <c r="S73" s="560">
        <f t="shared" si="15"/>
        <v>0</v>
      </c>
      <c r="T73" s="337"/>
      <c r="U73" s="560">
        <f t="shared" si="16"/>
        <v>0</v>
      </c>
      <c r="V73" s="560">
        <f t="shared" si="16"/>
        <v>0</v>
      </c>
      <c r="W73" s="560">
        <f t="shared" si="16"/>
        <v>0</v>
      </c>
      <c r="X73" s="560">
        <f t="shared" si="16"/>
        <v>0</v>
      </c>
      <c r="Y73" s="560">
        <f t="shared" si="16"/>
        <v>0</v>
      </c>
      <c r="Z73" s="131"/>
      <c r="AA73" s="104"/>
    </row>
    <row r="74" spans="2:27" x14ac:dyDescent="0.2">
      <c r="B74" s="22"/>
      <c r="C74" s="50"/>
      <c r="D74" s="396"/>
      <c r="E74" s="396"/>
      <c r="F74" s="63"/>
      <c r="G74" s="64"/>
      <c r="H74" s="63"/>
      <c r="I74" s="337"/>
      <c r="J74" s="54">
        <f t="shared" si="12"/>
        <v>0</v>
      </c>
      <c r="K74" s="558">
        <f t="shared" si="1"/>
        <v>0</v>
      </c>
      <c r="L74" s="559" t="str">
        <f t="shared" si="2"/>
        <v>-</v>
      </c>
      <c r="M74" s="560">
        <f t="shared" si="3"/>
        <v>0</v>
      </c>
      <c r="N74" s="337"/>
      <c r="O74" s="560">
        <f t="shared" ref="O74:S83" si="17">(IF(O$8&lt;$F74,0,IF($L74&lt;=O$8-1,0,$K74)))</f>
        <v>0</v>
      </c>
      <c r="P74" s="560">
        <f t="shared" si="17"/>
        <v>0</v>
      </c>
      <c r="Q74" s="560">
        <f t="shared" si="17"/>
        <v>0</v>
      </c>
      <c r="R74" s="560">
        <f t="shared" si="17"/>
        <v>0</v>
      </c>
      <c r="S74" s="560">
        <f t="shared" si="17"/>
        <v>0</v>
      </c>
      <c r="T74" s="337"/>
      <c r="U74" s="560">
        <f t="shared" ref="U74:Y83" si="18">IF(U$8=$F74,$G74,0)</f>
        <v>0</v>
      </c>
      <c r="V74" s="560">
        <f t="shared" si="18"/>
        <v>0</v>
      </c>
      <c r="W74" s="560">
        <f t="shared" si="18"/>
        <v>0</v>
      </c>
      <c r="X74" s="560">
        <f t="shared" si="18"/>
        <v>0</v>
      </c>
      <c r="Y74" s="560">
        <f t="shared" si="18"/>
        <v>0</v>
      </c>
      <c r="Z74" s="131"/>
      <c r="AA74" s="104"/>
    </row>
    <row r="75" spans="2:27" x14ac:dyDescent="0.2">
      <c r="B75" s="22"/>
      <c r="C75" s="50"/>
      <c r="D75" s="396"/>
      <c r="E75" s="396"/>
      <c r="F75" s="63"/>
      <c r="G75" s="64"/>
      <c r="H75" s="63"/>
      <c r="I75" s="337"/>
      <c r="J75" s="54">
        <f t="shared" si="12"/>
        <v>0</v>
      </c>
      <c r="K75" s="558">
        <f t="shared" si="1"/>
        <v>0</v>
      </c>
      <c r="L75" s="559" t="str">
        <f t="shared" si="2"/>
        <v>-</v>
      </c>
      <c r="M75" s="560">
        <f t="shared" si="3"/>
        <v>0</v>
      </c>
      <c r="N75" s="337"/>
      <c r="O75" s="560">
        <f t="shared" si="17"/>
        <v>0</v>
      </c>
      <c r="P75" s="560">
        <f t="shared" si="17"/>
        <v>0</v>
      </c>
      <c r="Q75" s="560">
        <f t="shared" si="17"/>
        <v>0</v>
      </c>
      <c r="R75" s="560">
        <f t="shared" si="17"/>
        <v>0</v>
      </c>
      <c r="S75" s="560">
        <f t="shared" si="17"/>
        <v>0</v>
      </c>
      <c r="T75" s="337"/>
      <c r="U75" s="560">
        <f t="shared" si="18"/>
        <v>0</v>
      </c>
      <c r="V75" s="560">
        <f t="shared" si="18"/>
        <v>0</v>
      </c>
      <c r="W75" s="560">
        <f t="shared" si="18"/>
        <v>0</v>
      </c>
      <c r="X75" s="560">
        <f t="shared" si="18"/>
        <v>0</v>
      </c>
      <c r="Y75" s="560">
        <f t="shared" si="18"/>
        <v>0</v>
      </c>
      <c r="Z75" s="131"/>
      <c r="AA75" s="104"/>
    </row>
    <row r="76" spans="2:27" x14ac:dyDescent="0.2">
      <c r="B76" s="22"/>
      <c r="C76" s="50"/>
      <c r="D76" s="396"/>
      <c r="E76" s="396"/>
      <c r="F76" s="63"/>
      <c r="G76" s="64"/>
      <c r="H76" s="63"/>
      <c r="I76" s="337"/>
      <c r="J76" s="54">
        <f t="shared" si="12"/>
        <v>0</v>
      </c>
      <c r="K76" s="558">
        <f t="shared" si="1"/>
        <v>0</v>
      </c>
      <c r="L76" s="559" t="str">
        <f t="shared" si="2"/>
        <v>-</v>
      </c>
      <c r="M76" s="560">
        <f t="shared" si="3"/>
        <v>0</v>
      </c>
      <c r="N76" s="337"/>
      <c r="O76" s="560">
        <f t="shared" si="17"/>
        <v>0</v>
      </c>
      <c r="P76" s="560">
        <f t="shared" si="17"/>
        <v>0</v>
      </c>
      <c r="Q76" s="560">
        <f t="shared" si="17"/>
        <v>0</v>
      </c>
      <c r="R76" s="560">
        <f t="shared" si="17"/>
        <v>0</v>
      </c>
      <c r="S76" s="560">
        <f t="shared" si="17"/>
        <v>0</v>
      </c>
      <c r="T76" s="337"/>
      <c r="U76" s="560">
        <f t="shared" si="18"/>
        <v>0</v>
      </c>
      <c r="V76" s="560">
        <f t="shared" si="18"/>
        <v>0</v>
      </c>
      <c r="W76" s="560">
        <f t="shared" si="18"/>
        <v>0</v>
      </c>
      <c r="X76" s="560">
        <f t="shared" si="18"/>
        <v>0</v>
      </c>
      <c r="Y76" s="560">
        <f t="shared" si="18"/>
        <v>0</v>
      </c>
      <c r="Z76" s="131"/>
      <c r="AA76" s="104"/>
    </row>
    <row r="77" spans="2:27" x14ac:dyDescent="0.2">
      <c r="B77" s="22"/>
      <c r="C77" s="50"/>
      <c r="D77" s="396"/>
      <c r="E77" s="396"/>
      <c r="F77" s="63"/>
      <c r="G77" s="64"/>
      <c r="H77" s="63"/>
      <c r="I77" s="337"/>
      <c r="J77" s="54">
        <f t="shared" si="12"/>
        <v>0</v>
      </c>
      <c r="K77" s="558">
        <f t="shared" si="1"/>
        <v>0</v>
      </c>
      <c r="L77" s="559" t="str">
        <f t="shared" si="2"/>
        <v>-</v>
      </c>
      <c r="M77" s="560">
        <f t="shared" si="3"/>
        <v>0</v>
      </c>
      <c r="N77" s="337"/>
      <c r="O77" s="560">
        <f t="shared" si="17"/>
        <v>0</v>
      </c>
      <c r="P77" s="560">
        <f t="shared" si="17"/>
        <v>0</v>
      </c>
      <c r="Q77" s="560">
        <f t="shared" si="17"/>
        <v>0</v>
      </c>
      <c r="R77" s="560">
        <f t="shared" si="17"/>
        <v>0</v>
      </c>
      <c r="S77" s="560">
        <f t="shared" si="17"/>
        <v>0</v>
      </c>
      <c r="T77" s="337"/>
      <c r="U77" s="560">
        <f t="shared" si="18"/>
        <v>0</v>
      </c>
      <c r="V77" s="560">
        <f t="shared" si="18"/>
        <v>0</v>
      </c>
      <c r="W77" s="560">
        <f t="shared" si="18"/>
        <v>0</v>
      </c>
      <c r="X77" s="560">
        <f t="shared" si="18"/>
        <v>0</v>
      </c>
      <c r="Y77" s="560">
        <f t="shared" si="18"/>
        <v>0</v>
      </c>
      <c r="Z77" s="131"/>
      <c r="AA77" s="104"/>
    </row>
    <row r="78" spans="2:27" x14ac:dyDescent="0.2">
      <c r="B78" s="22"/>
      <c r="C78" s="50"/>
      <c r="D78" s="396"/>
      <c r="E78" s="396"/>
      <c r="F78" s="63"/>
      <c r="G78" s="64"/>
      <c r="H78" s="63"/>
      <c r="I78" s="337"/>
      <c r="J78" s="54">
        <f t="shared" ref="J78:J94" si="19">IF(H78="geen",9999999999,H78)</f>
        <v>0</v>
      </c>
      <c r="K78" s="558">
        <f t="shared" ref="K78:K141" si="20">IF(G78=0,0,(G78/J78))</f>
        <v>0</v>
      </c>
      <c r="L78" s="559" t="str">
        <f t="shared" ref="L78:L94" si="21">IF(J78=0,"-",(IF(J78&gt;3000,"-",F78+J78-1)))</f>
        <v>-</v>
      </c>
      <c r="M78" s="560">
        <f t="shared" ref="M78:M141" si="22">IF(H78="geen",IF(F78&lt;$O$8,G78,0),IF(F78&gt;=$O$8,0,IF((G78-($O$8-F78)*K78)&lt;0,0,G78-($O$8-F78)*K78)))</f>
        <v>0</v>
      </c>
      <c r="N78" s="337"/>
      <c r="O78" s="560">
        <f t="shared" si="17"/>
        <v>0</v>
      </c>
      <c r="P78" s="560">
        <f t="shared" si="17"/>
        <v>0</v>
      </c>
      <c r="Q78" s="560">
        <f t="shared" si="17"/>
        <v>0</v>
      </c>
      <c r="R78" s="560">
        <f t="shared" si="17"/>
        <v>0</v>
      </c>
      <c r="S78" s="560">
        <f t="shared" si="17"/>
        <v>0</v>
      </c>
      <c r="T78" s="337"/>
      <c r="U78" s="560">
        <f t="shared" si="18"/>
        <v>0</v>
      </c>
      <c r="V78" s="560">
        <f t="shared" si="18"/>
        <v>0</v>
      </c>
      <c r="W78" s="560">
        <f t="shared" si="18"/>
        <v>0</v>
      </c>
      <c r="X78" s="560">
        <f t="shared" si="18"/>
        <v>0</v>
      </c>
      <c r="Y78" s="560">
        <f t="shared" si="18"/>
        <v>0</v>
      </c>
      <c r="Z78" s="131"/>
      <c r="AA78" s="104"/>
    </row>
    <row r="79" spans="2:27" x14ac:dyDescent="0.2">
      <c r="B79" s="22"/>
      <c r="C79" s="50"/>
      <c r="D79" s="396"/>
      <c r="E79" s="396"/>
      <c r="F79" s="63"/>
      <c r="G79" s="64"/>
      <c r="H79" s="63"/>
      <c r="I79" s="337"/>
      <c r="J79" s="54">
        <f t="shared" si="19"/>
        <v>0</v>
      </c>
      <c r="K79" s="558">
        <f t="shared" si="20"/>
        <v>0</v>
      </c>
      <c r="L79" s="559" t="str">
        <f t="shared" si="21"/>
        <v>-</v>
      </c>
      <c r="M79" s="560">
        <f t="shared" si="22"/>
        <v>0</v>
      </c>
      <c r="N79" s="337"/>
      <c r="O79" s="560">
        <f t="shared" si="17"/>
        <v>0</v>
      </c>
      <c r="P79" s="560">
        <f t="shared" si="17"/>
        <v>0</v>
      </c>
      <c r="Q79" s="560">
        <f t="shared" si="17"/>
        <v>0</v>
      </c>
      <c r="R79" s="560">
        <f t="shared" si="17"/>
        <v>0</v>
      </c>
      <c r="S79" s="560">
        <f t="shared" si="17"/>
        <v>0</v>
      </c>
      <c r="T79" s="337"/>
      <c r="U79" s="560">
        <f t="shared" si="18"/>
        <v>0</v>
      </c>
      <c r="V79" s="560">
        <f t="shared" si="18"/>
        <v>0</v>
      </c>
      <c r="W79" s="560">
        <f t="shared" si="18"/>
        <v>0</v>
      </c>
      <c r="X79" s="560">
        <f t="shared" si="18"/>
        <v>0</v>
      </c>
      <c r="Y79" s="560">
        <f t="shared" si="18"/>
        <v>0</v>
      </c>
      <c r="Z79" s="131"/>
      <c r="AA79" s="104"/>
    </row>
    <row r="80" spans="2:27" x14ac:dyDescent="0.2">
      <c r="B80" s="22"/>
      <c r="C80" s="50"/>
      <c r="D80" s="396"/>
      <c r="E80" s="396"/>
      <c r="F80" s="63"/>
      <c r="G80" s="64"/>
      <c r="H80" s="63"/>
      <c r="I80" s="337"/>
      <c r="J80" s="54">
        <f t="shared" si="19"/>
        <v>0</v>
      </c>
      <c r="K80" s="558">
        <f t="shared" si="20"/>
        <v>0</v>
      </c>
      <c r="L80" s="559" t="str">
        <f t="shared" si="21"/>
        <v>-</v>
      </c>
      <c r="M80" s="560">
        <f t="shared" si="22"/>
        <v>0</v>
      </c>
      <c r="N80" s="337"/>
      <c r="O80" s="560">
        <f t="shared" si="17"/>
        <v>0</v>
      </c>
      <c r="P80" s="560">
        <f t="shared" si="17"/>
        <v>0</v>
      </c>
      <c r="Q80" s="560">
        <f t="shared" si="17"/>
        <v>0</v>
      </c>
      <c r="R80" s="560">
        <f t="shared" si="17"/>
        <v>0</v>
      </c>
      <c r="S80" s="560">
        <f t="shared" si="17"/>
        <v>0</v>
      </c>
      <c r="T80" s="337"/>
      <c r="U80" s="560">
        <f t="shared" si="18"/>
        <v>0</v>
      </c>
      <c r="V80" s="560">
        <f t="shared" si="18"/>
        <v>0</v>
      </c>
      <c r="W80" s="560">
        <f t="shared" si="18"/>
        <v>0</v>
      </c>
      <c r="X80" s="560">
        <f t="shared" si="18"/>
        <v>0</v>
      </c>
      <c r="Y80" s="560">
        <f t="shared" si="18"/>
        <v>0</v>
      </c>
      <c r="Z80" s="131"/>
      <c r="AA80" s="104"/>
    </row>
    <row r="81" spans="2:27" x14ac:dyDescent="0.2">
      <c r="B81" s="22"/>
      <c r="C81" s="50"/>
      <c r="D81" s="396"/>
      <c r="E81" s="396"/>
      <c r="F81" s="63"/>
      <c r="G81" s="64"/>
      <c r="H81" s="63"/>
      <c r="I81" s="337"/>
      <c r="J81" s="54">
        <f t="shared" si="19"/>
        <v>0</v>
      </c>
      <c r="K81" s="558">
        <f t="shared" si="20"/>
        <v>0</v>
      </c>
      <c r="L81" s="559" t="str">
        <f t="shared" si="21"/>
        <v>-</v>
      </c>
      <c r="M81" s="560">
        <f t="shared" si="22"/>
        <v>0</v>
      </c>
      <c r="N81" s="337"/>
      <c r="O81" s="560">
        <f t="shared" si="17"/>
        <v>0</v>
      </c>
      <c r="P81" s="560">
        <f t="shared" si="17"/>
        <v>0</v>
      </c>
      <c r="Q81" s="560">
        <f t="shared" si="17"/>
        <v>0</v>
      </c>
      <c r="R81" s="560">
        <f t="shared" si="17"/>
        <v>0</v>
      </c>
      <c r="S81" s="560">
        <f t="shared" si="17"/>
        <v>0</v>
      </c>
      <c r="T81" s="337"/>
      <c r="U81" s="560">
        <f t="shared" si="18"/>
        <v>0</v>
      </c>
      <c r="V81" s="560">
        <f t="shared" si="18"/>
        <v>0</v>
      </c>
      <c r="W81" s="560">
        <f t="shared" si="18"/>
        <v>0</v>
      </c>
      <c r="X81" s="560">
        <f t="shared" si="18"/>
        <v>0</v>
      </c>
      <c r="Y81" s="560">
        <f t="shared" si="18"/>
        <v>0</v>
      </c>
      <c r="Z81" s="131"/>
      <c r="AA81" s="104"/>
    </row>
    <row r="82" spans="2:27" x14ac:dyDescent="0.2">
      <c r="B82" s="22"/>
      <c r="C82" s="50"/>
      <c r="D82" s="396"/>
      <c r="E82" s="396"/>
      <c r="F82" s="63"/>
      <c r="G82" s="64"/>
      <c r="H82" s="63"/>
      <c r="I82" s="337"/>
      <c r="J82" s="54">
        <f t="shared" si="19"/>
        <v>0</v>
      </c>
      <c r="K82" s="558">
        <f t="shared" si="20"/>
        <v>0</v>
      </c>
      <c r="L82" s="559" t="str">
        <f t="shared" si="21"/>
        <v>-</v>
      </c>
      <c r="M82" s="560">
        <f t="shared" si="22"/>
        <v>0</v>
      </c>
      <c r="N82" s="337"/>
      <c r="O82" s="560">
        <f t="shared" si="17"/>
        <v>0</v>
      </c>
      <c r="P82" s="560">
        <f t="shared" si="17"/>
        <v>0</v>
      </c>
      <c r="Q82" s="560">
        <f t="shared" si="17"/>
        <v>0</v>
      </c>
      <c r="R82" s="560">
        <f t="shared" si="17"/>
        <v>0</v>
      </c>
      <c r="S82" s="560">
        <f t="shared" si="17"/>
        <v>0</v>
      </c>
      <c r="T82" s="337"/>
      <c r="U82" s="560">
        <f t="shared" si="18"/>
        <v>0</v>
      </c>
      <c r="V82" s="560">
        <f t="shared" si="18"/>
        <v>0</v>
      </c>
      <c r="W82" s="560">
        <f t="shared" si="18"/>
        <v>0</v>
      </c>
      <c r="X82" s="560">
        <f t="shared" si="18"/>
        <v>0</v>
      </c>
      <c r="Y82" s="560">
        <f t="shared" si="18"/>
        <v>0</v>
      </c>
      <c r="Z82" s="131"/>
      <c r="AA82" s="104"/>
    </row>
    <row r="83" spans="2:27" x14ac:dyDescent="0.2">
      <c r="B83" s="22"/>
      <c r="C83" s="50"/>
      <c r="D83" s="396"/>
      <c r="E83" s="396"/>
      <c r="F83" s="63"/>
      <c r="G83" s="64"/>
      <c r="H83" s="63"/>
      <c r="I83" s="337"/>
      <c r="J83" s="54">
        <f t="shared" si="19"/>
        <v>0</v>
      </c>
      <c r="K83" s="558">
        <f t="shared" si="20"/>
        <v>0</v>
      </c>
      <c r="L83" s="559" t="str">
        <f t="shared" si="21"/>
        <v>-</v>
      </c>
      <c r="M83" s="560">
        <f t="shared" si="22"/>
        <v>0</v>
      </c>
      <c r="N83" s="337"/>
      <c r="O83" s="560">
        <f t="shared" si="17"/>
        <v>0</v>
      </c>
      <c r="P83" s="560">
        <f t="shared" si="17"/>
        <v>0</v>
      </c>
      <c r="Q83" s="560">
        <f t="shared" si="17"/>
        <v>0</v>
      </c>
      <c r="R83" s="560">
        <f t="shared" si="17"/>
        <v>0</v>
      </c>
      <c r="S83" s="560">
        <f t="shared" si="17"/>
        <v>0</v>
      </c>
      <c r="T83" s="337"/>
      <c r="U83" s="560">
        <f t="shared" si="18"/>
        <v>0</v>
      </c>
      <c r="V83" s="560">
        <f t="shared" si="18"/>
        <v>0</v>
      </c>
      <c r="W83" s="560">
        <f t="shared" si="18"/>
        <v>0</v>
      </c>
      <c r="X83" s="560">
        <f t="shared" si="18"/>
        <v>0</v>
      </c>
      <c r="Y83" s="560">
        <f t="shared" si="18"/>
        <v>0</v>
      </c>
      <c r="Z83" s="131"/>
      <c r="AA83" s="104"/>
    </row>
    <row r="84" spans="2:27" x14ac:dyDescent="0.2">
      <c r="B84" s="22"/>
      <c r="C84" s="50"/>
      <c r="D84" s="396"/>
      <c r="E84" s="396"/>
      <c r="F84" s="63"/>
      <c r="G84" s="64"/>
      <c r="H84" s="63"/>
      <c r="I84" s="337"/>
      <c r="J84" s="54">
        <f t="shared" si="19"/>
        <v>0</v>
      </c>
      <c r="K84" s="558">
        <f t="shared" si="20"/>
        <v>0</v>
      </c>
      <c r="L84" s="559" t="str">
        <f t="shared" si="21"/>
        <v>-</v>
      </c>
      <c r="M84" s="560">
        <f t="shared" si="22"/>
        <v>0</v>
      </c>
      <c r="N84" s="337"/>
      <c r="O84" s="560">
        <f t="shared" ref="O84:S93" si="23">(IF(O$8&lt;$F84,0,IF($L84&lt;=O$8-1,0,$K84)))</f>
        <v>0</v>
      </c>
      <c r="P84" s="560">
        <f t="shared" si="23"/>
        <v>0</v>
      </c>
      <c r="Q84" s="560">
        <f t="shared" si="23"/>
        <v>0</v>
      </c>
      <c r="R84" s="560">
        <f t="shared" si="23"/>
        <v>0</v>
      </c>
      <c r="S84" s="560">
        <f t="shared" si="23"/>
        <v>0</v>
      </c>
      <c r="T84" s="337"/>
      <c r="U84" s="560">
        <f t="shared" ref="U84:Y91" si="24">IF(U$8=$F84,$G84,0)</f>
        <v>0</v>
      </c>
      <c r="V84" s="560">
        <f t="shared" si="24"/>
        <v>0</v>
      </c>
      <c r="W84" s="560">
        <f t="shared" si="24"/>
        <v>0</v>
      </c>
      <c r="X84" s="560">
        <f t="shared" si="24"/>
        <v>0</v>
      </c>
      <c r="Y84" s="560">
        <f t="shared" si="24"/>
        <v>0</v>
      </c>
      <c r="Z84" s="131"/>
      <c r="AA84" s="104"/>
    </row>
    <row r="85" spans="2:27" x14ac:dyDescent="0.2">
      <c r="B85" s="22"/>
      <c r="C85" s="50"/>
      <c r="D85" s="396"/>
      <c r="E85" s="396"/>
      <c r="F85" s="63"/>
      <c r="G85" s="64"/>
      <c r="H85" s="63"/>
      <c r="I85" s="337"/>
      <c r="J85" s="54">
        <f t="shared" si="19"/>
        <v>0</v>
      </c>
      <c r="K85" s="558">
        <f t="shared" si="20"/>
        <v>0</v>
      </c>
      <c r="L85" s="559" t="str">
        <f t="shared" si="21"/>
        <v>-</v>
      </c>
      <c r="M85" s="560">
        <f t="shared" si="22"/>
        <v>0</v>
      </c>
      <c r="N85" s="337"/>
      <c r="O85" s="560">
        <f t="shared" si="23"/>
        <v>0</v>
      </c>
      <c r="P85" s="560">
        <f t="shared" si="23"/>
        <v>0</v>
      </c>
      <c r="Q85" s="560">
        <f t="shared" si="23"/>
        <v>0</v>
      </c>
      <c r="R85" s="560">
        <f t="shared" si="23"/>
        <v>0</v>
      </c>
      <c r="S85" s="560">
        <f t="shared" si="23"/>
        <v>0</v>
      </c>
      <c r="T85" s="337"/>
      <c r="U85" s="560">
        <f t="shared" si="24"/>
        <v>0</v>
      </c>
      <c r="V85" s="560">
        <f t="shared" si="24"/>
        <v>0</v>
      </c>
      <c r="W85" s="560">
        <f t="shared" si="24"/>
        <v>0</v>
      </c>
      <c r="X85" s="560">
        <f t="shared" si="24"/>
        <v>0</v>
      </c>
      <c r="Y85" s="560">
        <f t="shared" si="24"/>
        <v>0</v>
      </c>
      <c r="Z85" s="131"/>
      <c r="AA85" s="104"/>
    </row>
    <row r="86" spans="2:27" x14ac:dyDescent="0.2">
      <c r="B86" s="22"/>
      <c r="C86" s="50"/>
      <c r="D86" s="396"/>
      <c r="E86" s="396"/>
      <c r="F86" s="63"/>
      <c r="G86" s="64"/>
      <c r="H86" s="63"/>
      <c r="I86" s="337"/>
      <c r="J86" s="54">
        <f t="shared" si="19"/>
        <v>0</v>
      </c>
      <c r="K86" s="558">
        <f t="shared" si="20"/>
        <v>0</v>
      </c>
      <c r="L86" s="559" t="str">
        <f t="shared" si="21"/>
        <v>-</v>
      </c>
      <c r="M86" s="560">
        <f t="shared" si="22"/>
        <v>0</v>
      </c>
      <c r="N86" s="337"/>
      <c r="O86" s="560">
        <f t="shared" si="23"/>
        <v>0</v>
      </c>
      <c r="P86" s="560">
        <f t="shared" si="23"/>
        <v>0</v>
      </c>
      <c r="Q86" s="560">
        <f t="shared" si="23"/>
        <v>0</v>
      </c>
      <c r="R86" s="560">
        <f t="shared" si="23"/>
        <v>0</v>
      </c>
      <c r="S86" s="560">
        <f t="shared" si="23"/>
        <v>0</v>
      </c>
      <c r="T86" s="337"/>
      <c r="U86" s="560">
        <f t="shared" si="24"/>
        <v>0</v>
      </c>
      <c r="V86" s="560">
        <f t="shared" si="24"/>
        <v>0</v>
      </c>
      <c r="W86" s="560">
        <f t="shared" si="24"/>
        <v>0</v>
      </c>
      <c r="X86" s="560">
        <f t="shared" si="24"/>
        <v>0</v>
      </c>
      <c r="Y86" s="560">
        <f t="shared" si="24"/>
        <v>0</v>
      </c>
      <c r="Z86" s="131"/>
      <c r="AA86" s="104"/>
    </row>
    <row r="87" spans="2:27" x14ac:dyDescent="0.2">
      <c r="B87" s="22"/>
      <c r="C87" s="50"/>
      <c r="D87" s="396"/>
      <c r="E87" s="396"/>
      <c r="F87" s="63"/>
      <c r="G87" s="64"/>
      <c r="H87" s="63"/>
      <c r="I87" s="337"/>
      <c r="J87" s="54">
        <f t="shared" si="19"/>
        <v>0</v>
      </c>
      <c r="K87" s="558">
        <f t="shared" si="20"/>
        <v>0</v>
      </c>
      <c r="L87" s="559" t="str">
        <f t="shared" si="21"/>
        <v>-</v>
      </c>
      <c r="M87" s="560">
        <f t="shared" si="22"/>
        <v>0</v>
      </c>
      <c r="N87" s="337"/>
      <c r="O87" s="560">
        <f t="shared" si="23"/>
        <v>0</v>
      </c>
      <c r="P87" s="560">
        <f t="shared" si="23"/>
        <v>0</v>
      </c>
      <c r="Q87" s="560">
        <f t="shared" si="23"/>
        <v>0</v>
      </c>
      <c r="R87" s="560">
        <f t="shared" si="23"/>
        <v>0</v>
      </c>
      <c r="S87" s="560">
        <f t="shared" si="23"/>
        <v>0</v>
      </c>
      <c r="T87" s="337"/>
      <c r="U87" s="560">
        <f t="shared" si="24"/>
        <v>0</v>
      </c>
      <c r="V87" s="560">
        <f t="shared" si="24"/>
        <v>0</v>
      </c>
      <c r="W87" s="560">
        <f t="shared" si="24"/>
        <v>0</v>
      </c>
      <c r="X87" s="560">
        <f t="shared" si="24"/>
        <v>0</v>
      </c>
      <c r="Y87" s="560">
        <f t="shared" si="24"/>
        <v>0</v>
      </c>
      <c r="Z87" s="131"/>
      <c r="AA87" s="104"/>
    </row>
    <row r="88" spans="2:27" x14ac:dyDescent="0.2">
      <c r="B88" s="22"/>
      <c r="C88" s="50"/>
      <c r="D88" s="396"/>
      <c r="E88" s="396"/>
      <c r="F88" s="63"/>
      <c r="G88" s="64"/>
      <c r="H88" s="63"/>
      <c r="I88" s="337"/>
      <c r="J88" s="54">
        <f t="shared" si="19"/>
        <v>0</v>
      </c>
      <c r="K88" s="558">
        <f t="shared" si="20"/>
        <v>0</v>
      </c>
      <c r="L88" s="559" t="str">
        <f t="shared" si="21"/>
        <v>-</v>
      </c>
      <c r="M88" s="560">
        <f t="shared" si="22"/>
        <v>0</v>
      </c>
      <c r="N88" s="337"/>
      <c r="O88" s="560">
        <f t="shared" si="23"/>
        <v>0</v>
      </c>
      <c r="P88" s="560">
        <f t="shared" si="23"/>
        <v>0</v>
      </c>
      <c r="Q88" s="560">
        <f t="shared" si="23"/>
        <v>0</v>
      </c>
      <c r="R88" s="560">
        <f t="shared" si="23"/>
        <v>0</v>
      </c>
      <c r="S88" s="560">
        <f t="shared" si="23"/>
        <v>0</v>
      </c>
      <c r="T88" s="337"/>
      <c r="U88" s="560">
        <f t="shared" si="24"/>
        <v>0</v>
      </c>
      <c r="V88" s="560">
        <f t="shared" si="24"/>
        <v>0</v>
      </c>
      <c r="W88" s="560">
        <f t="shared" si="24"/>
        <v>0</v>
      </c>
      <c r="X88" s="560">
        <f t="shared" si="24"/>
        <v>0</v>
      </c>
      <c r="Y88" s="560">
        <f t="shared" si="24"/>
        <v>0</v>
      </c>
      <c r="Z88" s="131"/>
      <c r="AA88" s="104"/>
    </row>
    <row r="89" spans="2:27" x14ac:dyDescent="0.2">
      <c r="B89" s="22"/>
      <c r="C89" s="50"/>
      <c r="D89" s="396"/>
      <c r="E89" s="396"/>
      <c r="F89" s="63"/>
      <c r="G89" s="64"/>
      <c r="H89" s="63"/>
      <c r="I89" s="337"/>
      <c r="J89" s="54">
        <f t="shared" si="19"/>
        <v>0</v>
      </c>
      <c r="K89" s="558">
        <f t="shared" si="20"/>
        <v>0</v>
      </c>
      <c r="L89" s="559" t="str">
        <f t="shared" si="21"/>
        <v>-</v>
      </c>
      <c r="M89" s="560">
        <f t="shared" si="22"/>
        <v>0</v>
      </c>
      <c r="N89" s="337"/>
      <c r="O89" s="560">
        <f t="shared" si="23"/>
        <v>0</v>
      </c>
      <c r="P89" s="560">
        <f t="shared" si="23"/>
        <v>0</v>
      </c>
      <c r="Q89" s="560">
        <f t="shared" si="23"/>
        <v>0</v>
      </c>
      <c r="R89" s="560">
        <f t="shared" si="23"/>
        <v>0</v>
      </c>
      <c r="S89" s="560">
        <f t="shared" si="23"/>
        <v>0</v>
      </c>
      <c r="T89" s="337"/>
      <c r="U89" s="560">
        <f t="shared" si="24"/>
        <v>0</v>
      </c>
      <c r="V89" s="560">
        <f t="shared" si="24"/>
        <v>0</v>
      </c>
      <c r="W89" s="560">
        <f t="shared" si="24"/>
        <v>0</v>
      </c>
      <c r="X89" s="560">
        <f t="shared" si="24"/>
        <v>0</v>
      </c>
      <c r="Y89" s="560">
        <f t="shared" si="24"/>
        <v>0</v>
      </c>
      <c r="Z89" s="131"/>
      <c r="AA89" s="104"/>
    </row>
    <row r="90" spans="2:27" x14ac:dyDescent="0.2">
      <c r="B90" s="22"/>
      <c r="C90" s="50"/>
      <c r="D90" s="396"/>
      <c r="E90" s="396"/>
      <c r="F90" s="63"/>
      <c r="G90" s="64"/>
      <c r="H90" s="63"/>
      <c r="I90" s="337"/>
      <c r="J90" s="54">
        <f t="shared" si="19"/>
        <v>0</v>
      </c>
      <c r="K90" s="558">
        <f t="shared" si="20"/>
        <v>0</v>
      </c>
      <c r="L90" s="559" t="str">
        <f t="shared" si="21"/>
        <v>-</v>
      </c>
      <c r="M90" s="560">
        <f t="shared" si="22"/>
        <v>0</v>
      </c>
      <c r="N90" s="337"/>
      <c r="O90" s="560">
        <f t="shared" si="23"/>
        <v>0</v>
      </c>
      <c r="P90" s="560">
        <f t="shared" si="23"/>
        <v>0</v>
      </c>
      <c r="Q90" s="560">
        <f t="shared" si="23"/>
        <v>0</v>
      </c>
      <c r="R90" s="560">
        <f t="shared" si="23"/>
        <v>0</v>
      </c>
      <c r="S90" s="560">
        <f t="shared" si="23"/>
        <v>0</v>
      </c>
      <c r="T90" s="337"/>
      <c r="U90" s="560">
        <f t="shared" si="24"/>
        <v>0</v>
      </c>
      <c r="V90" s="560">
        <f t="shared" si="24"/>
        <v>0</v>
      </c>
      <c r="W90" s="560">
        <f t="shared" si="24"/>
        <v>0</v>
      </c>
      <c r="X90" s="560">
        <f t="shared" si="24"/>
        <v>0</v>
      </c>
      <c r="Y90" s="560">
        <f t="shared" si="24"/>
        <v>0</v>
      </c>
      <c r="Z90" s="131"/>
      <c r="AA90" s="104"/>
    </row>
    <row r="91" spans="2:27" x14ac:dyDescent="0.2">
      <c r="B91" s="22"/>
      <c r="C91" s="50"/>
      <c r="D91" s="396"/>
      <c r="E91" s="396"/>
      <c r="F91" s="63"/>
      <c r="G91" s="64"/>
      <c r="H91" s="63"/>
      <c r="I91" s="337"/>
      <c r="J91" s="54">
        <f t="shared" si="19"/>
        <v>0</v>
      </c>
      <c r="K91" s="558">
        <f t="shared" si="20"/>
        <v>0</v>
      </c>
      <c r="L91" s="559" t="str">
        <f t="shared" si="21"/>
        <v>-</v>
      </c>
      <c r="M91" s="560">
        <f t="shared" si="22"/>
        <v>0</v>
      </c>
      <c r="N91" s="337"/>
      <c r="O91" s="560">
        <f t="shared" si="23"/>
        <v>0</v>
      </c>
      <c r="P91" s="560">
        <f t="shared" si="23"/>
        <v>0</v>
      </c>
      <c r="Q91" s="560">
        <f t="shared" si="23"/>
        <v>0</v>
      </c>
      <c r="R91" s="560">
        <f t="shared" si="23"/>
        <v>0</v>
      </c>
      <c r="S91" s="560">
        <f t="shared" si="23"/>
        <v>0</v>
      </c>
      <c r="T91" s="337"/>
      <c r="U91" s="560">
        <f t="shared" si="24"/>
        <v>0</v>
      </c>
      <c r="V91" s="560">
        <f t="shared" si="24"/>
        <v>0</v>
      </c>
      <c r="W91" s="560">
        <f t="shared" si="24"/>
        <v>0</v>
      </c>
      <c r="X91" s="560">
        <f t="shared" si="24"/>
        <v>0</v>
      </c>
      <c r="Y91" s="560">
        <f t="shared" si="24"/>
        <v>0</v>
      </c>
      <c r="Z91" s="131"/>
      <c r="AA91" s="104"/>
    </row>
    <row r="92" spans="2:27" x14ac:dyDescent="0.2">
      <c r="B92" s="22"/>
      <c r="C92" s="50"/>
      <c r="D92" s="396"/>
      <c r="E92" s="396"/>
      <c r="F92" s="63"/>
      <c r="G92" s="64"/>
      <c r="H92" s="63"/>
      <c r="I92" s="337"/>
      <c r="J92" s="54">
        <f t="shared" si="19"/>
        <v>0</v>
      </c>
      <c r="K92" s="558">
        <f t="shared" si="20"/>
        <v>0</v>
      </c>
      <c r="L92" s="559" t="str">
        <f t="shared" si="21"/>
        <v>-</v>
      </c>
      <c r="M92" s="560">
        <f t="shared" si="22"/>
        <v>0</v>
      </c>
      <c r="N92" s="337"/>
      <c r="O92" s="560">
        <f t="shared" si="23"/>
        <v>0</v>
      </c>
      <c r="P92" s="560">
        <f t="shared" si="23"/>
        <v>0</v>
      </c>
      <c r="Q92" s="560">
        <f t="shared" si="23"/>
        <v>0</v>
      </c>
      <c r="R92" s="560">
        <f t="shared" si="23"/>
        <v>0</v>
      </c>
      <c r="S92" s="560">
        <f t="shared" si="23"/>
        <v>0</v>
      </c>
      <c r="T92" s="337"/>
      <c r="U92" s="560">
        <f t="shared" ref="U92:Y101" si="25">IF(U$8=$F92,$G92,0)</f>
        <v>0</v>
      </c>
      <c r="V92" s="560">
        <f t="shared" si="25"/>
        <v>0</v>
      </c>
      <c r="W92" s="560">
        <f t="shared" si="25"/>
        <v>0</v>
      </c>
      <c r="X92" s="560">
        <f t="shared" si="25"/>
        <v>0</v>
      </c>
      <c r="Y92" s="560">
        <f t="shared" si="25"/>
        <v>0</v>
      </c>
      <c r="Z92" s="131"/>
      <c r="AA92" s="104"/>
    </row>
    <row r="93" spans="2:27" x14ac:dyDescent="0.2">
      <c r="B93" s="22"/>
      <c r="C93" s="50"/>
      <c r="D93" s="396"/>
      <c r="E93" s="396"/>
      <c r="F93" s="63"/>
      <c r="G93" s="64"/>
      <c r="H93" s="63"/>
      <c r="I93" s="337"/>
      <c r="J93" s="54">
        <f t="shared" si="19"/>
        <v>0</v>
      </c>
      <c r="K93" s="558">
        <f t="shared" si="20"/>
        <v>0</v>
      </c>
      <c r="L93" s="559" t="str">
        <f t="shared" si="21"/>
        <v>-</v>
      </c>
      <c r="M93" s="560">
        <f t="shared" si="22"/>
        <v>0</v>
      </c>
      <c r="N93" s="337"/>
      <c r="O93" s="560">
        <f t="shared" si="23"/>
        <v>0</v>
      </c>
      <c r="P93" s="560">
        <f t="shared" si="23"/>
        <v>0</v>
      </c>
      <c r="Q93" s="560">
        <f t="shared" si="23"/>
        <v>0</v>
      </c>
      <c r="R93" s="560">
        <f t="shared" si="23"/>
        <v>0</v>
      </c>
      <c r="S93" s="560">
        <f t="shared" si="23"/>
        <v>0</v>
      </c>
      <c r="T93" s="337"/>
      <c r="U93" s="560">
        <f t="shared" si="25"/>
        <v>0</v>
      </c>
      <c r="V93" s="560">
        <f t="shared" si="25"/>
        <v>0</v>
      </c>
      <c r="W93" s="560">
        <f t="shared" si="25"/>
        <v>0</v>
      </c>
      <c r="X93" s="560">
        <f t="shared" si="25"/>
        <v>0</v>
      </c>
      <c r="Y93" s="560">
        <f t="shared" si="25"/>
        <v>0</v>
      </c>
      <c r="Z93" s="131"/>
      <c r="AA93" s="104"/>
    </row>
    <row r="94" spans="2:27" x14ac:dyDescent="0.2">
      <c r="B94" s="22"/>
      <c r="C94" s="50"/>
      <c r="D94" s="396"/>
      <c r="E94" s="396"/>
      <c r="F94" s="63"/>
      <c r="G94" s="64"/>
      <c r="H94" s="63"/>
      <c r="I94" s="337"/>
      <c r="J94" s="54">
        <f t="shared" si="19"/>
        <v>0</v>
      </c>
      <c r="K94" s="558">
        <f t="shared" si="20"/>
        <v>0</v>
      </c>
      <c r="L94" s="559" t="str">
        <f t="shared" si="21"/>
        <v>-</v>
      </c>
      <c r="M94" s="560">
        <f t="shared" si="22"/>
        <v>0</v>
      </c>
      <c r="N94" s="337"/>
      <c r="O94" s="560">
        <f t="shared" ref="O94:S103" si="26">(IF(O$8&lt;$F94,0,IF($L94&lt;=O$8-1,0,$K94)))</f>
        <v>0</v>
      </c>
      <c r="P94" s="560">
        <f t="shared" si="26"/>
        <v>0</v>
      </c>
      <c r="Q94" s="560">
        <f t="shared" si="26"/>
        <v>0</v>
      </c>
      <c r="R94" s="560">
        <f t="shared" si="26"/>
        <v>0</v>
      </c>
      <c r="S94" s="560">
        <f t="shared" si="26"/>
        <v>0</v>
      </c>
      <c r="T94" s="337"/>
      <c r="U94" s="560">
        <f t="shared" si="25"/>
        <v>0</v>
      </c>
      <c r="V94" s="560">
        <f t="shared" si="25"/>
        <v>0</v>
      </c>
      <c r="W94" s="560">
        <f t="shared" si="25"/>
        <v>0</v>
      </c>
      <c r="X94" s="560">
        <f t="shared" si="25"/>
        <v>0</v>
      </c>
      <c r="Y94" s="560">
        <f t="shared" si="25"/>
        <v>0</v>
      </c>
      <c r="Z94" s="131"/>
      <c r="AA94" s="104"/>
    </row>
    <row r="95" spans="2:27" x14ac:dyDescent="0.2">
      <c r="B95" s="22"/>
      <c r="C95" s="50"/>
      <c r="D95" s="396"/>
      <c r="E95" s="396"/>
      <c r="F95" s="63"/>
      <c r="G95" s="64"/>
      <c r="H95" s="63"/>
      <c r="I95" s="337"/>
      <c r="J95" s="54">
        <f t="shared" ref="J95:J177" si="27">IF(H95="geen",9999999999,H95)</f>
        <v>0</v>
      </c>
      <c r="K95" s="558">
        <f t="shared" si="20"/>
        <v>0</v>
      </c>
      <c r="L95" s="559" t="str">
        <f t="shared" ref="L95:L177" si="28">IF(J95=0,"-",(IF(J95&gt;3000,"-",F95+J95-1)))</f>
        <v>-</v>
      </c>
      <c r="M95" s="560">
        <f t="shared" si="22"/>
        <v>0</v>
      </c>
      <c r="N95" s="337"/>
      <c r="O95" s="560">
        <f t="shared" si="26"/>
        <v>0</v>
      </c>
      <c r="P95" s="560">
        <f t="shared" si="26"/>
        <v>0</v>
      </c>
      <c r="Q95" s="560">
        <f t="shared" si="26"/>
        <v>0</v>
      </c>
      <c r="R95" s="560">
        <f t="shared" si="26"/>
        <v>0</v>
      </c>
      <c r="S95" s="560">
        <f t="shared" si="26"/>
        <v>0</v>
      </c>
      <c r="T95" s="337"/>
      <c r="U95" s="560">
        <f t="shared" si="25"/>
        <v>0</v>
      </c>
      <c r="V95" s="560">
        <f t="shared" si="25"/>
        <v>0</v>
      </c>
      <c r="W95" s="560">
        <f t="shared" si="25"/>
        <v>0</v>
      </c>
      <c r="X95" s="560">
        <f t="shared" si="25"/>
        <v>0</v>
      </c>
      <c r="Y95" s="560">
        <f t="shared" si="25"/>
        <v>0</v>
      </c>
      <c r="Z95" s="131"/>
      <c r="AA95" s="104"/>
    </row>
    <row r="96" spans="2:27" x14ac:dyDescent="0.2">
      <c r="B96" s="22"/>
      <c r="C96" s="50"/>
      <c r="D96" s="396"/>
      <c r="E96" s="396"/>
      <c r="F96" s="63"/>
      <c r="G96" s="64"/>
      <c r="H96" s="63"/>
      <c r="I96" s="337"/>
      <c r="J96" s="54">
        <f t="shared" si="27"/>
        <v>0</v>
      </c>
      <c r="K96" s="558">
        <f t="shared" si="20"/>
        <v>0</v>
      </c>
      <c r="L96" s="559" t="str">
        <f t="shared" si="28"/>
        <v>-</v>
      </c>
      <c r="M96" s="560">
        <f t="shared" si="22"/>
        <v>0</v>
      </c>
      <c r="N96" s="337"/>
      <c r="O96" s="560">
        <f t="shared" si="26"/>
        <v>0</v>
      </c>
      <c r="P96" s="560">
        <f t="shared" si="26"/>
        <v>0</v>
      </c>
      <c r="Q96" s="560">
        <f t="shared" si="26"/>
        <v>0</v>
      </c>
      <c r="R96" s="560">
        <f t="shared" si="26"/>
        <v>0</v>
      </c>
      <c r="S96" s="560">
        <f t="shared" si="26"/>
        <v>0</v>
      </c>
      <c r="T96" s="337"/>
      <c r="U96" s="560">
        <f t="shared" si="25"/>
        <v>0</v>
      </c>
      <c r="V96" s="560">
        <f t="shared" si="25"/>
        <v>0</v>
      </c>
      <c r="W96" s="560">
        <f t="shared" si="25"/>
        <v>0</v>
      </c>
      <c r="X96" s="560">
        <f t="shared" si="25"/>
        <v>0</v>
      </c>
      <c r="Y96" s="560">
        <f t="shared" si="25"/>
        <v>0</v>
      </c>
      <c r="Z96" s="131"/>
      <c r="AA96" s="104"/>
    </row>
    <row r="97" spans="2:27" x14ac:dyDescent="0.2">
      <c r="B97" s="22"/>
      <c r="C97" s="50"/>
      <c r="D97" s="396"/>
      <c r="E97" s="396"/>
      <c r="F97" s="63"/>
      <c r="G97" s="64"/>
      <c r="H97" s="63"/>
      <c r="I97" s="337"/>
      <c r="J97" s="54">
        <f t="shared" si="27"/>
        <v>0</v>
      </c>
      <c r="K97" s="558">
        <f t="shared" si="20"/>
        <v>0</v>
      </c>
      <c r="L97" s="559" t="str">
        <f t="shared" si="28"/>
        <v>-</v>
      </c>
      <c r="M97" s="560">
        <f t="shared" si="22"/>
        <v>0</v>
      </c>
      <c r="N97" s="337"/>
      <c r="O97" s="560">
        <f t="shared" si="26"/>
        <v>0</v>
      </c>
      <c r="P97" s="560">
        <f t="shared" si="26"/>
        <v>0</v>
      </c>
      <c r="Q97" s="560">
        <f t="shared" si="26"/>
        <v>0</v>
      </c>
      <c r="R97" s="560">
        <f t="shared" si="26"/>
        <v>0</v>
      </c>
      <c r="S97" s="560">
        <f t="shared" si="26"/>
        <v>0</v>
      </c>
      <c r="T97" s="337"/>
      <c r="U97" s="560">
        <f t="shared" si="25"/>
        <v>0</v>
      </c>
      <c r="V97" s="560">
        <f t="shared" si="25"/>
        <v>0</v>
      </c>
      <c r="W97" s="560">
        <f t="shared" si="25"/>
        <v>0</v>
      </c>
      <c r="X97" s="560">
        <f t="shared" si="25"/>
        <v>0</v>
      </c>
      <c r="Y97" s="560">
        <f t="shared" si="25"/>
        <v>0</v>
      </c>
      <c r="Z97" s="131"/>
      <c r="AA97" s="104"/>
    </row>
    <row r="98" spans="2:27" x14ac:dyDescent="0.2">
      <c r="B98" s="22"/>
      <c r="C98" s="50"/>
      <c r="D98" s="396"/>
      <c r="E98" s="396"/>
      <c r="F98" s="63"/>
      <c r="G98" s="64"/>
      <c r="H98" s="63"/>
      <c r="I98" s="337"/>
      <c r="J98" s="54">
        <f t="shared" si="27"/>
        <v>0</v>
      </c>
      <c r="K98" s="558">
        <f t="shared" si="20"/>
        <v>0</v>
      </c>
      <c r="L98" s="559" t="str">
        <f t="shared" si="28"/>
        <v>-</v>
      </c>
      <c r="M98" s="560">
        <f t="shared" si="22"/>
        <v>0</v>
      </c>
      <c r="N98" s="337"/>
      <c r="O98" s="560">
        <f t="shared" si="26"/>
        <v>0</v>
      </c>
      <c r="P98" s="560">
        <f t="shared" si="26"/>
        <v>0</v>
      </c>
      <c r="Q98" s="560">
        <f t="shared" si="26"/>
        <v>0</v>
      </c>
      <c r="R98" s="560">
        <f t="shared" si="26"/>
        <v>0</v>
      </c>
      <c r="S98" s="560">
        <f t="shared" si="26"/>
        <v>0</v>
      </c>
      <c r="T98" s="337"/>
      <c r="U98" s="560">
        <f t="shared" si="25"/>
        <v>0</v>
      </c>
      <c r="V98" s="560">
        <f t="shared" si="25"/>
        <v>0</v>
      </c>
      <c r="W98" s="560">
        <f t="shared" si="25"/>
        <v>0</v>
      </c>
      <c r="X98" s="560">
        <f t="shared" si="25"/>
        <v>0</v>
      </c>
      <c r="Y98" s="560">
        <f t="shared" si="25"/>
        <v>0</v>
      </c>
      <c r="Z98" s="131"/>
      <c r="AA98" s="104"/>
    </row>
    <row r="99" spans="2:27" x14ac:dyDescent="0.2">
      <c r="B99" s="22"/>
      <c r="C99" s="50"/>
      <c r="D99" s="396"/>
      <c r="E99" s="396"/>
      <c r="F99" s="63"/>
      <c r="G99" s="64"/>
      <c r="H99" s="63"/>
      <c r="I99" s="337"/>
      <c r="J99" s="54">
        <f t="shared" si="27"/>
        <v>0</v>
      </c>
      <c r="K99" s="558">
        <f t="shared" si="20"/>
        <v>0</v>
      </c>
      <c r="L99" s="559" t="str">
        <f t="shared" si="28"/>
        <v>-</v>
      </c>
      <c r="M99" s="560">
        <f t="shared" si="22"/>
        <v>0</v>
      </c>
      <c r="N99" s="337"/>
      <c r="O99" s="560">
        <f t="shared" si="26"/>
        <v>0</v>
      </c>
      <c r="P99" s="560">
        <f t="shared" si="26"/>
        <v>0</v>
      </c>
      <c r="Q99" s="560">
        <f t="shared" si="26"/>
        <v>0</v>
      </c>
      <c r="R99" s="560">
        <f t="shared" si="26"/>
        <v>0</v>
      </c>
      <c r="S99" s="560">
        <f t="shared" si="26"/>
        <v>0</v>
      </c>
      <c r="T99" s="337"/>
      <c r="U99" s="560">
        <f t="shared" si="25"/>
        <v>0</v>
      </c>
      <c r="V99" s="560">
        <f t="shared" si="25"/>
        <v>0</v>
      </c>
      <c r="W99" s="560">
        <f t="shared" si="25"/>
        <v>0</v>
      </c>
      <c r="X99" s="560">
        <f t="shared" si="25"/>
        <v>0</v>
      </c>
      <c r="Y99" s="560">
        <f t="shared" si="25"/>
        <v>0</v>
      </c>
      <c r="Z99" s="131"/>
      <c r="AA99" s="104"/>
    </row>
    <row r="100" spans="2:27" x14ac:dyDescent="0.2">
      <c r="B100" s="22"/>
      <c r="C100" s="50"/>
      <c r="D100" s="396"/>
      <c r="E100" s="396"/>
      <c r="F100" s="63"/>
      <c r="G100" s="64"/>
      <c r="H100" s="63"/>
      <c r="I100" s="337"/>
      <c r="J100" s="54">
        <f t="shared" si="27"/>
        <v>0</v>
      </c>
      <c r="K100" s="558">
        <f t="shared" si="20"/>
        <v>0</v>
      </c>
      <c r="L100" s="559" t="str">
        <f t="shared" si="28"/>
        <v>-</v>
      </c>
      <c r="M100" s="560">
        <f t="shared" si="22"/>
        <v>0</v>
      </c>
      <c r="N100" s="337"/>
      <c r="O100" s="560">
        <f t="shared" si="26"/>
        <v>0</v>
      </c>
      <c r="P100" s="560">
        <f t="shared" si="26"/>
        <v>0</v>
      </c>
      <c r="Q100" s="560">
        <f t="shared" si="26"/>
        <v>0</v>
      </c>
      <c r="R100" s="560">
        <f t="shared" si="26"/>
        <v>0</v>
      </c>
      <c r="S100" s="560">
        <f t="shared" si="26"/>
        <v>0</v>
      </c>
      <c r="T100" s="337"/>
      <c r="U100" s="560">
        <f t="shared" si="25"/>
        <v>0</v>
      </c>
      <c r="V100" s="560">
        <f t="shared" si="25"/>
        <v>0</v>
      </c>
      <c r="W100" s="560">
        <f t="shared" si="25"/>
        <v>0</v>
      </c>
      <c r="X100" s="560">
        <f t="shared" si="25"/>
        <v>0</v>
      </c>
      <c r="Y100" s="560">
        <f t="shared" si="25"/>
        <v>0</v>
      </c>
      <c r="Z100" s="131"/>
      <c r="AA100" s="104"/>
    </row>
    <row r="101" spans="2:27" x14ac:dyDescent="0.2">
      <c r="B101" s="22"/>
      <c r="C101" s="50"/>
      <c r="D101" s="396"/>
      <c r="E101" s="396"/>
      <c r="F101" s="63"/>
      <c r="G101" s="64"/>
      <c r="H101" s="63"/>
      <c r="I101" s="337"/>
      <c r="J101" s="54">
        <f t="shared" si="27"/>
        <v>0</v>
      </c>
      <c r="K101" s="558">
        <f t="shared" si="20"/>
        <v>0</v>
      </c>
      <c r="L101" s="559" t="str">
        <f t="shared" si="28"/>
        <v>-</v>
      </c>
      <c r="M101" s="560">
        <f t="shared" si="22"/>
        <v>0</v>
      </c>
      <c r="N101" s="337"/>
      <c r="O101" s="560">
        <f t="shared" si="26"/>
        <v>0</v>
      </c>
      <c r="P101" s="560">
        <f t="shared" si="26"/>
        <v>0</v>
      </c>
      <c r="Q101" s="560">
        <f t="shared" si="26"/>
        <v>0</v>
      </c>
      <c r="R101" s="560">
        <f t="shared" si="26"/>
        <v>0</v>
      </c>
      <c r="S101" s="560">
        <f t="shared" si="26"/>
        <v>0</v>
      </c>
      <c r="T101" s="337"/>
      <c r="U101" s="560">
        <f t="shared" si="25"/>
        <v>0</v>
      </c>
      <c r="V101" s="560">
        <f t="shared" si="25"/>
        <v>0</v>
      </c>
      <c r="W101" s="560">
        <f t="shared" si="25"/>
        <v>0</v>
      </c>
      <c r="X101" s="560">
        <f t="shared" si="25"/>
        <v>0</v>
      </c>
      <c r="Y101" s="560">
        <f t="shared" si="25"/>
        <v>0</v>
      </c>
      <c r="Z101" s="131"/>
      <c r="AA101" s="104"/>
    </row>
    <row r="102" spans="2:27" x14ac:dyDescent="0.2">
      <c r="B102" s="22"/>
      <c r="C102" s="50"/>
      <c r="D102" s="396"/>
      <c r="E102" s="396"/>
      <c r="F102" s="63"/>
      <c r="G102" s="64"/>
      <c r="H102" s="63"/>
      <c r="I102" s="337"/>
      <c r="J102" s="54">
        <f t="shared" si="27"/>
        <v>0</v>
      </c>
      <c r="K102" s="558">
        <f t="shared" si="20"/>
        <v>0</v>
      </c>
      <c r="L102" s="559" t="str">
        <f t="shared" si="28"/>
        <v>-</v>
      </c>
      <c r="M102" s="560">
        <f t="shared" si="22"/>
        <v>0</v>
      </c>
      <c r="N102" s="337"/>
      <c r="O102" s="560">
        <f t="shared" si="26"/>
        <v>0</v>
      </c>
      <c r="P102" s="560">
        <f t="shared" si="26"/>
        <v>0</v>
      </c>
      <c r="Q102" s="560">
        <f t="shared" si="26"/>
        <v>0</v>
      </c>
      <c r="R102" s="560">
        <f t="shared" si="26"/>
        <v>0</v>
      </c>
      <c r="S102" s="560">
        <f t="shared" si="26"/>
        <v>0</v>
      </c>
      <c r="T102" s="337"/>
      <c r="U102" s="560">
        <f t="shared" ref="U102:Y111" si="29">IF(U$8=$F102,$G102,0)</f>
        <v>0</v>
      </c>
      <c r="V102" s="560">
        <f t="shared" si="29"/>
        <v>0</v>
      </c>
      <c r="W102" s="560">
        <f t="shared" si="29"/>
        <v>0</v>
      </c>
      <c r="X102" s="560">
        <f t="shared" si="29"/>
        <v>0</v>
      </c>
      <c r="Y102" s="560">
        <f t="shared" si="29"/>
        <v>0</v>
      </c>
      <c r="Z102" s="131"/>
      <c r="AA102" s="104"/>
    </row>
    <row r="103" spans="2:27" x14ac:dyDescent="0.2">
      <c r="B103" s="22"/>
      <c r="C103" s="50"/>
      <c r="D103" s="396"/>
      <c r="E103" s="396"/>
      <c r="F103" s="63"/>
      <c r="G103" s="64"/>
      <c r="H103" s="63"/>
      <c r="I103" s="337"/>
      <c r="J103" s="54">
        <f t="shared" si="27"/>
        <v>0</v>
      </c>
      <c r="K103" s="558">
        <f t="shared" si="20"/>
        <v>0</v>
      </c>
      <c r="L103" s="559" t="str">
        <f t="shared" si="28"/>
        <v>-</v>
      </c>
      <c r="M103" s="560">
        <f t="shared" si="22"/>
        <v>0</v>
      </c>
      <c r="N103" s="337"/>
      <c r="O103" s="560">
        <f t="shared" si="26"/>
        <v>0</v>
      </c>
      <c r="P103" s="560">
        <f t="shared" si="26"/>
        <v>0</v>
      </c>
      <c r="Q103" s="560">
        <f t="shared" si="26"/>
        <v>0</v>
      </c>
      <c r="R103" s="560">
        <f t="shared" si="26"/>
        <v>0</v>
      </c>
      <c r="S103" s="560">
        <f t="shared" si="26"/>
        <v>0</v>
      </c>
      <c r="T103" s="337"/>
      <c r="U103" s="560">
        <f t="shared" si="29"/>
        <v>0</v>
      </c>
      <c r="V103" s="560">
        <f t="shared" si="29"/>
        <v>0</v>
      </c>
      <c r="W103" s="560">
        <f t="shared" si="29"/>
        <v>0</v>
      </c>
      <c r="X103" s="560">
        <f t="shared" si="29"/>
        <v>0</v>
      </c>
      <c r="Y103" s="560">
        <f t="shared" si="29"/>
        <v>0</v>
      </c>
      <c r="Z103" s="131"/>
      <c r="AA103" s="104"/>
    </row>
    <row r="104" spans="2:27" x14ac:dyDescent="0.2">
      <c r="B104" s="22"/>
      <c r="C104" s="50"/>
      <c r="D104" s="396"/>
      <c r="E104" s="396"/>
      <c r="F104" s="63"/>
      <c r="G104" s="64"/>
      <c r="H104" s="63"/>
      <c r="I104" s="337"/>
      <c r="J104" s="54">
        <f t="shared" si="27"/>
        <v>0</v>
      </c>
      <c r="K104" s="558">
        <f t="shared" si="20"/>
        <v>0</v>
      </c>
      <c r="L104" s="559" t="str">
        <f t="shared" si="28"/>
        <v>-</v>
      </c>
      <c r="M104" s="560">
        <f t="shared" si="22"/>
        <v>0</v>
      </c>
      <c r="N104" s="337"/>
      <c r="O104" s="560">
        <f t="shared" ref="O104:S113" si="30">(IF(O$8&lt;$F104,0,IF($L104&lt;=O$8-1,0,$K104)))</f>
        <v>0</v>
      </c>
      <c r="P104" s="560">
        <f t="shared" si="30"/>
        <v>0</v>
      </c>
      <c r="Q104" s="560">
        <f t="shared" si="30"/>
        <v>0</v>
      </c>
      <c r="R104" s="560">
        <f t="shared" si="30"/>
        <v>0</v>
      </c>
      <c r="S104" s="560">
        <f t="shared" si="30"/>
        <v>0</v>
      </c>
      <c r="T104" s="337"/>
      <c r="U104" s="560">
        <f t="shared" si="29"/>
        <v>0</v>
      </c>
      <c r="V104" s="560">
        <f t="shared" si="29"/>
        <v>0</v>
      </c>
      <c r="W104" s="560">
        <f t="shared" si="29"/>
        <v>0</v>
      </c>
      <c r="X104" s="560">
        <f t="shared" si="29"/>
        <v>0</v>
      </c>
      <c r="Y104" s="560">
        <f t="shared" si="29"/>
        <v>0</v>
      </c>
      <c r="Z104" s="131"/>
      <c r="AA104" s="104"/>
    </row>
    <row r="105" spans="2:27" x14ac:dyDescent="0.2">
      <c r="B105" s="22"/>
      <c r="C105" s="50"/>
      <c r="D105" s="396"/>
      <c r="E105" s="396"/>
      <c r="F105" s="63"/>
      <c r="G105" s="64"/>
      <c r="H105" s="63"/>
      <c r="I105" s="337"/>
      <c r="J105" s="54">
        <f t="shared" si="27"/>
        <v>0</v>
      </c>
      <c r="K105" s="558">
        <f t="shared" si="20"/>
        <v>0</v>
      </c>
      <c r="L105" s="559" t="str">
        <f t="shared" si="28"/>
        <v>-</v>
      </c>
      <c r="M105" s="560">
        <f t="shared" si="22"/>
        <v>0</v>
      </c>
      <c r="N105" s="337"/>
      <c r="O105" s="560">
        <f t="shared" si="30"/>
        <v>0</v>
      </c>
      <c r="P105" s="560">
        <f t="shared" si="30"/>
        <v>0</v>
      </c>
      <c r="Q105" s="560">
        <f t="shared" si="30"/>
        <v>0</v>
      </c>
      <c r="R105" s="560">
        <f t="shared" si="30"/>
        <v>0</v>
      </c>
      <c r="S105" s="560">
        <f t="shared" si="30"/>
        <v>0</v>
      </c>
      <c r="T105" s="337"/>
      <c r="U105" s="560">
        <f t="shared" si="29"/>
        <v>0</v>
      </c>
      <c r="V105" s="560">
        <f t="shared" si="29"/>
        <v>0</v>
      </c>
      <c r="W105" s="560">
        <f t="shared" si="29"/>
        <v>0</v>
      </c>
      <c r="X105" s="560">
        <f t="shared" si="29"/>
        <v>0</v>
      </c>
      <c r="Y105" s="560">
        <f t="shared" si="29"/>
        <v>0</v>
      </c>
      <c r="Z105" s="131"/>
      <c r="AA105" s="104"/>
    </row>
    <row r="106" spans="2:27" x14ac:dyDescent="0.2">
      <c r="B106" s="22"/>
      <c r="C106" s="50"/>
      <c r="D106" s="396"/>
      <c r="E106" s="396"/>
      <c r="F106" s="63"/>
      <c r="G106" s="64"/>
      <c r="H106" s="63"/>
      <c r="I106" s="337"/>
      <c r="J106" s="54">
        <f t="shared" si="27"/>
        <v>0</v>
      </c>
      <c r="K106" s="558">
        <f t="shared" si="20"/>
        <v>0</v>
      </c>
      <c r="L106" s="559" t="str">
        <f t="shared" si="28"/>
        <v>-</v>
      </c>
      <c r="M106" s="560">
        <f t="shared" si="22"/>
        <v>0</v>
      </c>
      <c r="N106" s="337"/>
      <c r="O106" s="560">
        <f t="shared" si="30"/>
        <v>0</v>
      </c>
      <c r="P106" s="560">
        <f t="shared" si="30"/>
        <v>0</v>
      </c>
      <c r="Q106" s="560">
        <f t="shared" si="30"/>
        <v>0</v>
      </c>
      <c r="R106" s="560">
        <f t="shared" si="30"/>
        <v>0</v>
      </c>
      <c r="S106" s="560">
        <f t="shared" si="30"/>
        <v>0</v>
      </c>
      <c r="T106" s="337"/>
      <c r="U106" s="560">
        <f t="shared" si="29"/>
        <v>0</v>
      </c>
      <c r="V106" s="560">
        <f t="shared" si="29"/>
        <v>0</v>
      </c>
      <c r="W106" s="560">
        <f t="shared" si="29"/>
        <v>0</v>
      </c>
      <c r="X106" s="560">
        <f t="shared" si="29"/>
        <v>0</v>
      </c>
      <c r="Y106" s="560">
        <f t="shared" si="29"/>
        <v>0</v>
      </c>
      <c r="Z106" s="131"/>
      <c r="AA106" s="104"/>
    </row>
    <row r="107" spans="2:27" x14ac:dyDescent="0.2">
      <c r="B107" s="22"/>
      <c r="C107" s="50"/>
      <c r="D107" s="396"/>
      <c r="E107" s="396"/>
      <c r="F107" s="63"/>
      <c r="G107" s="64"/>
      <c r="H107" s="63"/>
      <c r="I107" s="337"/>
      <c r="J107" s="54">
        <f t="shared" si="27"/>
        <v>0</v>
      </c>
      <c r="K107" s="558">
        <f t="shared" si="20"/>
        <v>0</v>
      </c>
      <c r="L107" s="559" t="str">
        <f t="shared" si="28"/>
        <v>-</v>
      </c>
      <c r="M107" s="560">
        <f t="shared" si="22"/>
        <v>0</v>
      </c>
      <c r="N107" s="337"/>
      <c r="O107" s="560">
        <f t="shared" si="30"/>
        <v>0</v>
      </c>
      <c r="P107" s="560">
        <f t="shared" si="30"/>
        <v>0</v>
      </c>
      <c r="Q107" s="560">
        <f t="shared" si="30"/>
        <v>0</v>
      </c>
      <c r="R107" s="560">
        <f t="shared" si="30"/>
        <v>0</v>
      </c>
      <c r="S107" s="560">
        <f t="shared" si="30"/>
        <v>0</v>
      </c>
      <c r="T107" s="337"/>
      <c r="U107" s="560">
        <f t="shared" si="29"/>
        <v>0</v>
      </c>
      <c r="V107" s="560">
        <f t="shared" si="29"/>
        <v>0</v>
      </c>
      <c r="W107" s="560">
        <f t="shared" si="29"/>
        <v>0</v>
      </c>
      <c r="X107" s="560">
        <f t="shared" si="29"/>
        <v>0</v>
      </c>
      <c r="Y107" s="560">
        <f t="shared" si="29"/>
        <v>0</v>
      </c>
      <c r="Z107" s="131"/>
      <c r="AA107" s="104"/>
    </row>
    <row r="108" spans="2:27" x14ac:dyDescent="0.2">
      <c r="B108" s="22"/>
      <c r="C108" s="50"/>
      <c r="D108" s="396"/>
      <c r="E108" s="396"/>
      <c r="F108" s="63"/>
      <c r="G108" s="64"/>
      <c r="H108" s="63"/>
      <c r="I108" s="337"/>
      <c r="J108" s="54">
        <f t="shared" si="27"/>
        <v>0</v>
      </c>
      <c r="K108" s="558">
        <f t="shared" si="20"/>
        <v>0</v>
      </c>
      <c r="L108" s="559" t="str">
        <f t="shared" si="28"/>
        <v>-</v>
      </c>
      <c r="M108" s="560">
        <f t="shared" si="22"/>
        <v>0</v>
      </c>
      <c r="N108" s="337"/>
      <c r="O108" s="560">
        <f t="shared" si="30"/>
        <v>0</v>
      </c>
      <c r="P108" s="560">
        <f t="shared" si="30"/>
        <v>0</v>
      </c>
      <c r="Q108" s="560">
        <f t="shared" si="30"/>
        <v>0</v>
      </c>
      <c r="R108" s="560">
        <f t="shared" si="30"/>
        <v>0</v>
      </c>
      <c r="S108" s="560">
        <f t="shared" si="30"/>
        <v>0</v>
      </c>
      <c r="T108" s="337"/>
      <c r="U108" s="560">
        <f t="shared" si="29"/>
        <v>0</v>
      </c>
      <c r="V108" s="560">
        <f t="shared" si="29"/>
        <v>0</v>
      </c>
      <c r="W108" s="560">
        <f t="shared" si="29"/>
        <v>0</v>
      </c>
      <c r="X108" s="560">
        <f t="shared" si="29"/>
        <v>0</v>
      </c>
      <c r="Y108" s="560">
        <f t="shared" si="29"/>
        <v>0</v>
      </c>
      <c r="Z108" s="131"/>
      <c r="AA108" s="104"/>
    </row>
    <row r="109" spans="2:27" x14ac:dyDescent="0.2">
      <c r="B109" s="22"/>
      <c r="C109" s="50"/>
      <c r="D109" s="396"/>
      <c r="E109" s="396"/>
      <c r="F109" s="63"/>
      <c r="G109" s="64"/>
      <c r="H109" s="63"/>
      <c r="I109" s="337"/>
      <c r="J109" s="54">
        <f t="shared" si="27"/>
        <v>0</v>
      </c>
      <c r="K109" s="558">
        <f t="shared" si="20"/>
        <v>0</v>
      </c>
      <c r="L109" s="559" t="str">
        <f t="shared" si="28"/>
        <v>-</v>
      </c>
      <c r="M109" s="560">
        <f t="shared" si="22"/>
        <v>0</v>
      </c>
      <c r="N109" s="337"/>
      <c r="O109" s="560">
        <f t="shared" si="30"/>
        <v>0</v>
      </c>
      <c r="P109" s="560">
        <f t="shared" si="30"/>
        <v>0</v>
      </c>
      <c r="Q109" s="560">
        <f t="shared" si="30"/>
        <v>0</v>
      </c>
      <c r="R109" s="560">
        <f t="shared" si="30"/>
        <v>0</v>
      </c>
      <c r="S109" s="560">
        <f t="shared" si="30"/>
        <v>0</v>
      </c>
      <c r="T109" s="337"/>
      <c r="U109" s="560">
        <f t="shared" si="29"/>
        <v>0</v>
      </c>
      <c r="V109" s="560">
        <f t="shared" si="29"/>
        <v>0</v>
      </c>
      <c r="W109" s="560">
        <f t="shared" si="29"/>
        <v>0</v>
      </c>
      <c r="X109" s="560">
        <f t="shared" si="29"/>
        <v>0</v>
      </c>
      <c r="Y109" s="560">
        <f t="shared" si="29"/>
        <v>0</v>
      </c>
      <c r="Z109" s="131"/>
      <c r="AA109" s="104"/>
    </row>
    <row r="110" spans="2:27" x14ac:dyDescent="0.2">
      <c r="B110" s="22"/>
      <c r="C110" s="50"/>
      <c r="D110" s="396"/>
      <c r="E110" s="396"/>
      <c r="F110" s="63"/>
      <c r="G110" s="64"/>
      <c r="H110" s="63"/>
      <c r="I110" s="337"/>
      <c r="J110" s="54">
        <f t="shared" si="27"/>
        <v>0</v>
      </c>
      <c r="K110" s="558">
        <f t="shared" si="20"/>
        <v>0</v>
      </c>
      <c r="L110" s="559" t="str">
        <f t="shared" si="28"/>
        <v>-</v>
      </c>
      <c r="M110" s="560">
        <f t="shared" si="22"/>
        <v>0</v>
      </c>
      <c r="N110" s="337"/>
      <c r="O110" s="560">
        <f t="shared" si="30"/>
        <v>0</v>
      </c>
      <c r="P110" s="560">
        <f t="shared" si="30"/>
        <v>0</v>
      </c>
      <c r="Q110" s="560">
        <f t="shared" si="30"/>
        <v>0</v>
      </c>
      <c r="R110" s="560">
        <f t="shared" si="30"/>
        <v>0</v>
      </c>
      <c r="S110" s="560">
        <f t="shared" si="30"/>
        <v>0</v>
      </c>
      <c r="T110" s="337"/>
      <c r="U110" s="560">
        <f t="shared" si="29"/>
        <v>0</v>
      </c>
      <c r="V110" s="560">
        <f t="shared" si="29"/>
        <v>0</v>
      </c>
      <c r="W110" s="560">
        <f t="shared" si="29"/>
        <v>0</v>
      </c>
      <c r="X110" s="560">
        <f t="shared" si="29"/>
        <v>0</v>
      </c>
      <c r="Y110" s="560">
        <f t="shared" si="29"/>
        <v>0</v>
      </c>
      <c r="Z110" s="131"/>
      <c r="AA110" s="104"/>
    </row>
    <row r="111" spans="2:27" x14ac:dyDescent="0.2">
      <c r="B111" s="22"/>
      <c r="C111" s="50"/>
      <c r="D111" s="396"/>
      <c r="E111" s="396"/>
      <c r="F111" s="63"/>
      <c r="G111" s="64"/>
      <c r="H111" s="63"/>
      <c r="I111" s="337"/>
      <c r="J111" s="54">
        <f t="shared" si="27"/>
        <v>0</v>
      </c>
      <c r="K111" s="558">
        <f t="shared" si="20"/>
        <v>0</v>
      </c>
      <c r="L111" s="559" t="str">
        <f t="shared" si="28"/>
        <v>-</v>
      </c>
      <c r="M111" s="560">
        <f t="shared" si="22"/>
        <v>0</v>
      </c>
      <c r="N111" s="337"/>
      <c r="O111" s="560">
        <f t="shared" si="30"/>
        <v>0</v>
      </c>
      <c r="P111" s="560">
        <f t="shared" si="30"/>
        <v>0</v>
      </c>
      <c r="Q111" s="560">
        <f t="shared" si="30"/>
        <v>0</v>
      </c>
      <c r="R111" s="560">
        <f t="shared" si="30"/>
        <v>0</v>
      </c>
      <c r="S111" s="560">
        <f t="shared" si="30"/>
        <v>0</v>
      </c>
      <c r="T111" s="337"/>
      <c r="U111" s="560">
        <f t="shared" si="29"/>
        <v>0</v>
      </c>
      <c r="V111" s="560">
        <f t="shared" si="29"/>
        <v>0</v>
      </c>
      <c r="W111" s="560">
        <f t="shared" si="29"/>
        <v>0</v>
      </c>
      <c r="X111" s="560">
        <f t="shared" si="29"/>
        <v>0</v>
      </c>
      <c r="Y111" s="560">
        <f t="shared" si="29"/>
        <v>0</v>
      </c>
      <c r="Z111" s="131"/>
      <c r="AA111" s="104"/>
    </row>
    <row r="112" spans="2:27" x14ac:dyDescent="0.2">
      <c r="B112" s="22"/>
      <c r="C112" s="50"/>
      <c r="D112" s="396"/>
      <c r="E112" s="396"/>
      <c r="F112" s="63"/>
      <c r="G112" s="64"/>
      <c r="H112" s="63"/>
      <c r="I112" s="337"/>
      <c r="J112" s="54">
        <f t="shared" si="27"/>
        <v>0</v>
      </c>
      <c r="K112" s="558">
        <f t="shared" si="20"/>
        <v>0</v>
      </c>
      <c r="L112" s="559" t="str">
        <f t="shared" si="28"/>
        <v>-</v>
      </c>
      <c r="M112" s="560">
        <f t="shared" si="22"/>
        <v>0</v>
      </c>
      <c r="N112" s="337"/>
      <c r="O112" s="560">
        <f t="shared" si="30"/>
        <v>0</v>
      </c>
      <c r="P112" s="560">
        <f t="shared" si="30"/>
        <v>0</v>
      </c>
      <c r="Q112" s="560">
        <f t="shared" si="30"/>
        <v>0</v>
      </c>
      <c r="R112" s="560">
        <f t="shared" si="30"/>
        <v>0</v>
      </c>
      <c r="S112" s="560">
        <f t="shared" si="30"/>
        <v>0</v>
      </c>
      <c r="T112" s="337"/>
      <c r="U112" s="560">
        <f t="shared" ref="U112:Y121" si="31">IF(U$8=$F112,$G112,0)</f>
        <v>0</v>
      </c>
      <c r="V112" s="560">
        <f t="shared" si="31"/>
        <v>0</v>
      </c>
      <c r="W112" s="560">
        <f t="shared" si="31"/>
        <v>0</v>
      </c>
      <c r="X112" s="560">
        <f t="shared" si="31"/>
        <v>0</v>
      </c>
      <c r="Y112" s="560">
        <f t="shared" si="31"/>
        <v>0</v>
      </c>
      <c r="Z112" s="131"/>
      <c r="AA112" s="104"/>
    </row>
    <row r="113" spans="2:27" x14ac:dyDescent="0.2">
      <c r="B113" s="22"/>
      <c r="C113" s="50"/>
      <c r="D113" s="396"/>
      <c r="E113" s="396"/>
      <c r="F113" s="63"/>
      <c r="G113" s="64"/>
      <c r="H113" s="63"/>
      <c r="I113" s="337"/>
      <c r="J113" s="54">
        <f t="shared" si="27"/>
        <v>0</v>
      </c>
      <c r="K113" s="558">
        <f t="shared" si="20"/>
        <v>0</v>
      </c>
      <c r="L113" s="559" t="str">
        <f t="shared" si="28"/>
        <v>-</v>
      </c>
      <c r="M113" s="560">
        <f t="shared" si="22"/>
        <v>0</v>
      </c>
      <c r="N113" s="337"/>
      <c r="O113" s="560">
        <f t="shared" si="30"/>
        <v>0</v>
      </c>
      <c r="P113" s="560">
        <f t="shared" si="30"/>
        <v>0</v>
      </c>
      <c r="Q113" s="560">
        <f t="shared" si="30"/>
        <v>0</v>
      </c>
      <c r="R113" s="560">
        <f t="shared" si="30"/>
        <v>0</v>
      </c>
      <c r="S113" s="560">
        <f t="shared" si="30"/>
        <v>0</v>
      </c>
      <c r="T113" s="337"/>
      <c r="U113" s="560">
        <f t="shared" si="31"/>
        <v>0</v>
      </c>
      <c r="V113" s="560">
        <f t="shared" si="31"/>
        <v>0</v>
      </c>
      <c r="W113" s="560">
        <f t="shared" si="31"/>
        <v>0</v>
      </c>
      <c r="X113" s="560">
        <f t="shared" si="31"/>
        <v>0</v>
      </c>
      <c r="Y113" s="560">
        <f t="shared" si="31"/>
        <v>0</v>
      </c>
      <c r="Z113" s="131"/>
      <c r="AA113" s="104"/>
    </row>
    <row r="114" spans="2:27" x14ac:dyDescent="0.2">
      <c r="B114" s="22"/>
      <c r="C114" s="50"/>
      <c r="D114" s="396"/>
      <c r="E114" s="396"/>
      <c r="F114" s="63"/>
      <c r="G114" s="64"/>
      <c r="H114" s="63"/>
      <c r="I114" s="337"/>
      <c r="J114" s="54">
        <f t="shared" si="27"/>
        <v>0</v>
      </c>
      <c r="K114" s="558">
        <f t="shared" si="20"/>
        <v>0</v>
      </c>
      <c r="L114" s="559" t="str">
        <f t="shared" si="28"/>
        <v>-</v>
      </c>
      <c r="M114" s="560">
        <f t="shared" si="22"/>
        <v>0</v>
      </c>
      <c r="N114" s="337"/>
      <c r="O114" s="560">
        <f t="shared" ref="O114:S123" si="32">(IF(O$8&lt;$F114,0,IF($L114&lt;=O$8-1,0,$K114)))</f>
        <v>0</v>
      </c>
      <c r="P114" s="560">
        <f t="shared" si="32"/>
        <v>0</v>
      </c>
      <c r="Q114" s="560">
        <f t="shared" si="32"/>
        <v>0</v>
      </c>
      <c r="R114" s="560">
        <f t="shared" si="32"/>
        <v>0</v>
      </c>
      <c r="S114" s="560">
        <f t="shared" si="32"/>
        <v>0</v>
      </c>
      <c r="T114" s="337"/>
      <c r="U114" s="560">
        <f t="shared" si="31"/>
        <v>0</v>
      </c>
      <c r="V114" s="560">
        <f t="shared" si="31"/>
        <v>0</v>
      </c>
      <c r="W114" s="560">
        <f t="shared" si="31"/>
        <v>0</v>
      </c>
      <c r="X114" s="560">
        <f t="shared" si="31"/>
        <v>0</v>
      </c>
      <c r="Y114" s="560">
        <f t="shared" si="31"/>
        <v>0</v>
      </c>
      <c r="Z114" s="131"/>
      <c r="AA114" s="104"/>
    </row>
    <row r="115" spans="2:27" x14ac:dyDescent="0.2">
      <c r="B115" s="22"/>
      <c r="C115" s="50"/>
      <c r="D115" s="396"/>
      <c r="E115" s="396"/>
      <c r="F115" s="63"/>
      <c r="G115" s="64"/>
      <c r="H115" s="63"/>
      <c r="I115" s="337"/>
      <c r="J115" s="54">
        <f t="shared" si="27"/>
        <v>0</v>
      </c>
      <c r="K115" s="558">
        <f t="shared" si="20"/>
        <v>0</v>
      </c>
      <c r="L115" s="559" t="str">
        <f t="shared" si="28"/>
        <v>-</v>
      </c>
      <c r="M115" s="560">
        <f t="shared" si="22"/>
        <v>0</v>
      </c>
      <c r="N115" s="337"/>
      <c r="O115" s="560">
        <f t="shared" si="32"/>
        <v>0</v>
      </c>
      <c r="P115" s="560">
        <f t="shared" si="32"/>
        <v>0</v>
      </c>
      <c r="Q115" s="560">
        <f t="shared" si="32"/>
        <v>0</v>
      </c>
      <c r="R115" s="560">
        <f t="shared" si="32"/>
        <v>0</v>
      </c>
      <c r="S115" s="560">
        <f t="shared" si="32"/>
        <v>0</v>
      </c>
      <c r="T115" s="337"/>
      <c r="U115" s="560">
        <f t="shared" si="31"/>
        <v>0</v>
      </c>
      <c r="V115" s="560">
        <f t="shared" si="31"/>
        <v>0</v>
      </c>
      <c r="W115" s="560">
        <f t="shared" si="31"/>
        <v>0</v>
      </c>
      <c r="X115" s="560">
        <f t="shared" si="31"/>
        <v>0</v>
      </c>
      <c r="Y115" s="560">
        <f t="shared" si="31"/>
        <v>0</v>
      </c>
      <c r="Z115" s="131"/>
      <c r="AA115" s="104"/>
    </row>
    <row r="116" spans="2:27" x14ac:dyDescent="0.2">
      <c r="B116" s="22"/>
      <c r="C116" s="50"/>
      <c r="D116" s="396"/>
      <c r="E116" s="396"/>
      <c r="F116" s="63"/>
      <c r="G116" s="64"/>
      <c r="H116" s="63"/>
      <c r="I116" s="337"/>
      <c r="J116" s="54">
        <f t="shared" si="27"/>
        <v>0</v>
      </c>
      <c r="K116" s="558">
        <f t="shared" si="20"/>
        <v>0</v>
      </c>
      <c r="L116" s="559" t="str">
        <f t="shared" si="28"/>
        <v>-</v>
      </c>
      <c r="M116" s="560">
        <f t="shared" si="22"/>
        <v>0</v>
      </c>
      <c r="N116" s="337"/>
      <c r="O116" s="560">
        <f t="shared" si="32"/>
        <v>0</v>
      </c>
      <c r="P116" s="560">
        <f t="shared" si="32"/>
        <v>0</v>
      </c>
      <c r="Q116" s="560">
        <f t="shared" si="32"/>
        <v>0</v>
      </c>
      <c r="R116" s="560">
        <f t="shared" si="32"/>
        <v>0</v>
      </c>
      <c r="S116" s="560">
        <f t="shared" si="32"/>
        <v>0</v>
      </c>
      <c r="T116" s="337"/>
      <c r="U116" s="560">
        <f t="shared" si="31"/>
        <v>0</v>
      </c>
      <c r="V116" s="560">
        <f t="shared" si="31"/>
        <v>0</v>
      </c>
      <c r="W116" s="560">
        <f t="shared" si="31"/>
        <v>0</v>
      </c>
      <c r="X116" s="560">
        <f t="shared" si="31"/>
        <v>0</v>
      </c>
      <c r="Y116" s="560">
        <f t="shared" si="31"/>
        <v>0</v>
      </c>
      <c r="Z116" s="131"/>
      <c r="AA116" s="104"/>
    </row>
    <row r="117" spans="2:27" x14ac:dyDescent="0.2">
      <c r="B117" s="22"/>
      <c r="C117" s="50"/>
      <c r="D117" s="396"/>
      <c r="E117" s="396"/>
      <c r="F117" s="63"/>
      <c r="G117" s="64"/>
      <c r="H117" s="63"/>
      <c r="I117" s="337"/>
      <c r="J117" s="54">
        <f t="shared" si="27"/>
        <v>0</v>
      </c>
      <c r="K117" s="558">
        <f t="shared" si="20"/>
        <v>0</v>
      </c>
      <c r="L117" s="559" t="str">
        <f t="shared" si="28"/>
        <v>-</v>
      </c>
      <c r="M117" s="560">
        <f t="shared" si="22"/>
        <v>0</v>
      </c>
      <c r="N117" s="337"/>
      <c r="O117" s="560">
        <f t="shared" si="32"/>
        <v>0</v>
      </c>
      <c r="P117" s="560">
        <f t="shared" si="32"/>
        <v>0</v>
      </c>
      <c r="Q117" s="560">
        <f t="shared" si="32"/>
        <v>0</v>
      </c>
      <c r="R117" s="560">
        <f t="shared" si="32"/>
        <v>0</v>
      </c>
      <c r="S117" s="560">
        <f t="shared" si="32"/>
        <v>0</v>
      </c>
      <c r="T117" s="337"/>
      <c r="U117" s="560">
        <f t="shared" si="31"/>
        <v>0</v>
      </c>
      <c r="V117" s="560">
        <f t="shared" si="31"/>
        <v>0</v>
      </c>
      <c r="W117" s="560">
        <f t="shared" si="31"/>
        <v>0</v>
      </c>
      <c r="X117" s="560">
        <f t="shared" si="31"/>
        <v>0</v>
      </c>
      <c r="Y117" s="560">
        <f t="shared" si="31"/>
        <v>0</v>
      </c>
      <c r="Z117" s="131"/>
      <c r="AA117" s="104"/>
    </row>
    <row r="118" spans="2:27" x14ac:dyDescent="0.2">
      <c r="B118" s="22"/>
      <c r="C118" s="50"/>
      <c r="D118" s="396"/>
      <c r="E118" s="396"/>
      <c r="F118" s="63"/>
      <c r="G118" s="64"/>
      <c r="H118" s="63"/>
      <c r="I118" s="337"/>
      <c r="J118" s="54">
        <f t="shared" si="27"/>
        <v>0</v>
      </c>
      <c r="K118" s="558">
        <f t="shared" si="20"/>
        <v>0</v>
      </c>
      <c r="L118" s="559" t="str">
        <f t="shared" si="28"/>
        <v>-</v>
      </c>
      <c r="M118" s="560">
        <f t="shared" si="22"/>
        <v>0</v>
      </c>
      <c r="N118" s="337"/>
      <c r="O118" s="560">
        <f t="shared" si="32"/>
        <v>0</v>
      </c>
      <c r="P118" s="560">
        <f t="shared" si="32"/>
        <v>0</v>
      </c>
      <c r="Q118" s="560">
        <f t="shared" si="32"/>
        <v>0</v>
      </c>
      <c r="R118" s="560">
        <f t="shared" si="32"/>
        <v>0</v>
      </c>
      <c r="S118" s="560">
        <f t="shared" si="32"/>
        <v>0</v>
      </c>
      <c r="T118" s="337"/>
      <c r="U118" s="560">
        <f t="shared" si="31"/>
        <v>0</v>
      </c>
      <c r="V118" s="560">
        <f t="shared" si="31"/>
        <v>0</v>
      </c>
      <c r="W118" s="560">
        <f t="shared" si="31"/>
        <v>0</v>
      </c>
      <c r="X118" s="560">
        <f t="shared" si="31"/>
        <v>0</v>
      </c>
      <c r="Y118" s="560">
        <f t="shared" si="31"/>
        <v>0</v>
      </c>
      <c r="Z118" s="131"/>
      <c r="AA118" s="104"/>
    </row>
    <row r="119" spans="2:27" x14ac:dyDescent="0.2">
      <c r="B119" s="22"/>
      <c r="C119" s="50"/>
      <c r="D119" s="396"/>
      <c r="E119" s="396"/>
      <c r="F119" s="63"/>
      <c r="G119" s="64"/>
      <c r="H119" s="63"/>
      <c r="I119" s="337"/>
      <c r="J119" s="54">
        <f t="shared" si="27"/>
        <v>0</v>
      </c>
      <c r="K119" s="558">
        <f t="shared" si="20"/>
        <v>0</v>
      </c>
      <c r="L119" s="559" t="str">
        <f t="shared" si="28"/>
        <v>-</v>
      </c>
      <c r="M119" s="560">
        <f t="shared" si="22"/>
        <v>0</v>
      </c>
      <c r="N119" s="337"/>
      <c r="O119" s="560">
        <f t="shared" si="32"/>
        <v>0</v>
      </c>
      <c r="P119" s="560">
        <f t="shared" si="32"/>
        <v>0</v>
      </c>
      <c r="Q119" s="560">
        <f t="shared" si="32"/>
        <v>0</v>
      </c>
      <c r="R119" s="560">
        <f t="shared" si="32"/>
        <v>0</v>
      </c>
      <c r="S119" s="560">
        <f t="shared" si="32"/>
        <v>0</v>
      </c>
      <c r="T119" s="337"/>
      <c r="U119" s="560">
        <f t="shared" si="31"/>
        <v>0</v>
      </c>
      <c r="V119" s="560">
        <f t="shared" si="31"/>
        <v>0</v>
      </c>
      <c r="W119" s="560">
        <f t="shared" si="31"/>
        <v>0</v>
      </c>
      <c r="X119" s="560">
        <f t="shared" si="31"/>
        <v>0</v>
      </c>
      <c r="Y119" s="560">
        <f t="shared" si="31"/>
        <v>0</v>
      </c>
      <c r="Z119" s="131"/>
      <c r="AA119" s="104"/>
    </row>
    <row r="120" spans="2:27" x14ac:dyDescent="0.2">
      <c r="B120" s="22"/>
      <c r="C120" s="50"/>
      <c r="D120" s="396"/>
      <c r="E120" s="396"/>
      <c r="F120" s="63"/>
      <c r="G120" s="64"/>
      <c r="H120" s="63"/>
      <c r="I120" s="337"/>
      <c r="J120" s="54">
        <f t="shared" si="27"/>
        <v>0</v>
      </c>
      <c r="K120" s="558">
        <f t="shared" si="20"/>
        <v>0</v>
      </c>
      <c r="L120" s="559" t="str">
        <f t="shared" si="28"/>
        <v>-</v>
      </c>
      <c r="M120" s="560">
        <f t="shared" si="22"/>
        <v>0</v>
      </c>
      <c r="N120" s="337"/>
      <c r="O120" s="560">
        <f t="shared" si="32"/>
        <v>0</v>
      </c>
      <c r="P120" s="560">
        <f t="shared" si="32"/>
        <v>0</v>
      </c>
      <c r="Q120" s="560">
        <f t="shared" si="32"/>
        <v>0</v>
      </c>
      <c r="R120" s="560">
        <f t="shared" si="32"/>
        <v>0</v>
      </c>
      <c r="S120" s="560">
        <f t="shared" si="32"/>
        <v>0</v>
      </c>
      <c r="T120" s="337"/>
      <c r="U120" s="560">
        <f t="shared" si="31"/>
        <v>0</v>
      </c>
      <c r="V120" s="560">
        <f t="shared" si="31"/>
        <v>0</v>
      </c>
      <c r="W120" s="560">
        <f t="shared" si="31"/>
        <v>0</v>
      </c>
      <c r="X120" s="560">
        <f t="shared" si="31"/>
        <v>0</v>
      </c>
      <c r="Y120" s="560">
        <f t="shared" si="31"/>
        <v>0</v>
      </c>
      <c r="Z120" s="131"/>
      <c r="AA120" s="104"/>
    </row>
    <row r="121" spans="2:27" x14ac:dyDescent="0.2">
      <c r="B121" s="22"/>
      <c r="C121" s="50"/>
      <c r="D121" s="396"/>
      <c r="E121" s="396"/>
      <c r="F121" s="63"/>
      <c r="G121" s="64"/>
      <c r="H121" s="63"/>
      <c r="I121" s="337"/>
      <c r="J121" s="54">
        <f t="shared" si="27"/>
        <v>0</v>
      </c>
      <c r="K121" s="558">
        <f t="shared" si="20"/>
        <v>0</v>
      </c>
      <c r="L121" s="559" t="str">
        <f t="shared" si="28"/>
        <v>-</v>
      </c>
      <c r="M121" s="560">
        <f t="shared" si="22"/>
        <v>0</v>
      </c>
      <c r="N121" s="337"/>
      <c r="O121" s="560">
        <f t="shared" si="32"/>
        <v>0</v>
      </c>
      <c r="P121" s="560">
        <f t="shared" si="32"/>
        <v>0</v>
      </c>
      <c r="Q121" s="560">
        <f t="shared" si="32"/>
        <v>0</v>
      </c>
      <c r="R121" s="560">
        <f t="shared" si="32"/>
        <v>0</v>
      </c>
      <c r="S121" s="560">
        <f t="shared" si="32"/>
        <v>0</v>
      </c>
      <c r="T121" s="337"/>
      <c r="U121" s="560">
        <f t="shared" si="31"/>
        <v>0</v>
      </c>
      <c r="V121" s="560">
        <f t="shared" si="31"/>
        <v>0</v>
      </c>
      <c r="W121" s="560">
        <f t="shared" si="31"/>
        <v>0</v>
      </c>
      <c r="X121" s="560">
        <f t="shared" si="31"/>
        <v>0</v>
      </c>
      <c r="Y121" s="560">
        <f t="shared" si="31"/>
        <v>0</v>
      </c>
      <c r="Z121" s="131"/>
      <c r="AA121" s="104"/>
    </row>
    <row r="122" spans="2:27" x14ac:dyDescent="0.2">
      <c r="B122" s="22"/>
      <c r="C122" s="50"/>
      <c r="D122" s="396"/>
      <c r="E122" s="396"/>
      <c r="F122" s="63"/>
      <c r="G122" s="64"/>
      <c r="H122" s="63"/>
      <c r="I122" s="337"/>
      <c r="J122" s="54">
        <f t="shared" si="27"/>
        <v>0</v>
      </c>
      <c r="K122" s="558">
        <f t="shared" si="20"/>
        <v>0</v>
      </c>
      <c r="L122" s="559" t="str">
        <f t="shared" si="28"/>
        <v>-</v>
      </c>
      <c r="M122" s="560">
        <f t="shared" si="22"/>
        <v>0</v>
      </c>
      <c r="N122" s="337"/>
      <c r="O122" s="560">
        <f t="shared" si="32"/>
        <v>0</v>
      </c>
      <c r="P122" s="560">
        <f t="shared" si="32"/>
        <v>0</v>
      </c>
      <c r="Q122" s="560">
        <f t="shared" si="32"/>
        <v>0</v>
      </c>
      <c r="R122" s="560">
        <f t="shared" si="32"/>
        <v>0</v>
      </c>
      <c r="S122" s="560">
        <f t="shared" si="32"/>
        <v>0</v>
      </c>
      <c r="T122" s="337"/>
      <c r="U122" s="560">
        <f t="shared" ref="U122:Y131" si="33">IF(U$8=$F122,$G122,0)</f>
        <v>0</v>
      </c>
      <c r="V122" s="560">
        <f t="shared" si="33"/>
        <v>0</v>
      </c>
      <c r="W122" s="560">
        <f t="shared" si="33"/>
        <v>0</v>
      </c>
      <c r="X122" s="560">
        <f t="shared" si="33"/>
        <v>0</v>
      </c>
      <c r="Y122" s="560">
        <f t="shared" si="33"/>
        <v>0</v>
      </c>
      <c r="Z122" s="131"/>
      <c r="AA122" s="104"/>
    </row>
    <row r="123" spans="2:27" x14ac:dyDescent="0.2">
      <c r="B123" s="22"/>
      <c r="C123" s="50"/>
      <c r="D123" s="396"/>
      <c r="E123" s="396"/>
      <c r="F123" s="63"/>
      <c r="G123" s="64"/>
      <c r="H123" s="63"/>
      <c r="I123" s="337"/>
      <c r="J123" s="54">
        <f t="shared" si="27"/>
        <v>0</v>
      </c>
      <c r="K123" s="558">
        <f t="shared" si="20"/>
        <v>0</v>
      </c>
      <c r="L123" s="559" t="str">
        <f t="shared" si="28"/>
        <v>-</v>
      </c>
      <c r="M123" s="560">
        <f t="shared" si="22"/>
        <v>0</v>
      </c>
      <c r="N123" s="337"/>
      <c r="O123" s="560">
        <f t="shared" si="32"/>
        <v>0</v>
      </c>
      <c r="P123" s="560">
        <f t="shared" si="32"/>
        <v>0</v>
      </c>
      <c r="Q123" s="560">
        <f t="shared" si="32"/>
        <v>0</v>
      </c>
      <c r="R123" s="560">
        <f t="shared" si="32"/>
        <v>0</v>
      </c>
      <c r="S123" s="560">
        <f t="shared" si="32"/>
        <v>0</v>
      </c>
      <c r="T123" s="337"/>
      <c r="U123" s="560">
        <f t="shared" si="33"/>
        <v>0</v>
      </c>
      <c r="V123" s="560">
        <f t="shared" si="33"/>
        <v>0</v>
      </c>
      <c r="W123" s="560">
        <f t="shared" si="33"/>
        <v>0</v>
      </c>
      <c r="X123" s="560">
        <f t="shared" si="33"/>
        <v>0</v>
      </c>
      <c r="Y123" s="560">
        <f t="shared" si="33"/>
        <v>0</v>
      </c>
      <c r="Z123" s="131"/>
      <c r="AA123" s="104"/>
    </row>
    <row r="124" spans="2:27" x14ac:dyDescent="0.2">
      <c r="B124" s="22"/>
      <c r="C124" s="50"/>
      <c r="D124" s="396"/>
      <c r="E124" s="396"/>
      <c r="F124" s="63"/>
      <c r="G124" s="64"/>
      <c r="H124" s="63"/>
      <c r="I124" s="337"/>
      <c r="J124" s="54">
        <f t="shared" si="27"/>
        <v>0</v>
      </c>
      <c r="K124" s="558">
        <f t="shared" si="20"/>
        <v>0</v>
      </c>
      <c r="L124" s="559" t="str">
        <f t="shared" si="28"/>
        <v>-</v>
      </c>
      <c r="M124" s="560">
        <f t="shared" si="22"/>
        <v>0</v>
      </c>
      <c r="N124" s="337"/>
      <c r="O124" s="560">
        <f t="shared" ref="O124:S133" si="34">(IF(O$8&lt;$F124,0,IF($L124&lt;=O$8-1,0,$K124)))</f>
        <v>0</v>
      </c>
      <c r="P124" s="560">
        <f t="shared" si="34"/>
        <v>0</v>
      </c>
      <c r="Q124" s="560">
        <f t="shared" si="34"/>
        <v>0</v>
      </c>
      <c r="R124" s="560">
        <f t="shared" si="34"/>
        <v>0</v>
      </c>
      <c r="S124" s="560">
        <f t="shared" si="34"/>
        <v>0</v>
      </c>
      <c r="T124" s="337"/>
      <c r="U124" s="560">
        <f t="shared" si="33"/>
        <v>0</v>
      </c>
      <c r="V124" s="560">
        <f t="shared" si="33"/>
        <v>0</v>
      </c>
      <c r="W124" s="560">
        <f t="shared" si="33"/>
        <v>0</v>
      </c>
      <c r="X124" s="560">
        <f t="shared" si="33"/>
        <v>0</v>
      </c>
      <c r="Y124" s="560">
        <f t="shared" si="33"/>
        <v>0</v>
      </c>
      <c r="Z124" s="131"/>
      <c r="AA124" s="104"/>
    </row>
    <row r="125" spans="2:27" x14ac:dyDescent="0.2">
      <c r="B125" s="22"/>
      <c r="C125" s="50"/>
      <c r="D125" s="396"/>
      <c r="E125" s="396"/>
      <c r="F125" s="63"/>
      <c r="G125" s="64"/>
      <c r="H125" s="63"/>
      <c r="I125" s="337"/>
      <c r="J125" s="54">
        <f t="shared" si="27"/>
        <v>0</v>
      </c>
      <c r="K125" s="558">
        <f t="shared" si="20"/>
        <v>0</v>
      </c>
      <c r="L125" s="559" t="str">
        <f t="shared" si="28"/>
        <v>-</v>
      </c>
      <c r="M125" s="560">
        <f t="shared" si="22"/>
        <v>0</v>
      </c>
      <c r="N125" s="337"/>
      <c r="O125" s="560">
        <f t="shared" si="34"/>
        <v>0</v>
      </c>
      <c r="P125" s="560">
        <f t="shared" si="34"/>
        <v>0</v>
      </c>
      <c r="Q125" s="560">
        <f t="shared" si="34"/>
        <v>0</v>
      </c>
      <c r="R125" s="560">
        <f t="shared" si="34"/>
        <v>0</v>
      </c>
      <c r="S125" s="560">
        <f t="shared" si="34"/>
        <v>0</v>
      </c>
      <c r="T125" s="337"/>
      <c r="U125" s="560">
        <f t="shared" si="33"/>
        <v>0</v>
      </c>
      <c r="V125" s="560">
        <f t="shared" si="33"/>
        <v>0</v>
      </c>
      <c r="W125" s="560">
        <f t="shared" si="33"/>
        <v>0</v>
      </c>
      <c r="X125" s="560">
        <f t="shared" si="33"/>
        <v>0</v>
      </c>
      <c r="Y125" s="560">
        <f t="shared" si="33"/>
        <v>0</v>
      </c>
      <c r="Z125" s="131"/>
      <c r="AA125" s="104"/>
    </row>
    <row r="126" spans="2:27" x14ac:dyDescent="0.2">
      <c r="B126" s="22"/>
      <c r="C126" s="50"/>
      <c r="D126" s="396"/>
      <c r="E126" s="396"/>
      <c r="F126" s="63"/>
      <c r="G126" s="64"/>
      <c r="H126" s="63"/>
      <c r="I126" s="337"/>
      <c r="J126" s="54">
        <f t="shared" si="27"/>
        <v>0</v>
      </c>
      <c r="K126" s="558">
        <f t="shared" si="20"/>
        <v>0</v>
      </c>
      <c r="L126" s="559" t="str">
        <f t="shared" si="28"/>
        <v>-</v>
      </c>
      <c r="M126" s="560">
        <f t="shared" si="22"/>
        <v>0</v>
      </c>
      <c r="N126" s="337"/>
      <c r="O126" s="560">
        <f t="shared" si="34"/>
        <v>0</v>
      </c>
      <c r="P126" s="560">
        <f t="shared" si="34"/>
        <v>0</v>
      </c>
      <c r="Q126" s="560">
        <f t="shared" si="34"/>
        <v>0</v>
      </c>
      <c r="R126" s="560">
        <f t="shared" si="34"/>
        <v>0</v>
      </c>
      <c r="S126" s="560">
        <f t="shared" si="34"/>
        <v>0</v>
      </c>
      <c r="T126" s="337"/>
      <c r="U126" s="560">
        <f t="shared" si="33"/>
        <v>0</v>
      </c>
      <c r="V126" s="560">
        <f t="shared" si="33"/>
        <v>0</v>
      </c>
      <c r="W126" s="560">
        <f t="shared" si="33"/>
        <v>0</v>
      </c>
      <c r="X126" s="560">
        <f t="shared" si="33"/>
        <v>0</v>
      </c>
      <c r="Y126" s="560">
        <f t="shared" si="33"/>
        <v>0</v>
      </c>
      <c r="Z126" s="131"/>
      <c r="AA126" s="104"/>
    </row>
    <row r="127" spans="2:27" x14ac:dyDescent="0.2">
      <c r="B127" s="22"/>
      <c r="C127" s="50"/>
      <c r="D127" s="396"/>
      <c r="E127" s="396"/>
      <c r="F127" s="63"/>
      <c r="G127" s="64"/>
      <c r="H127" s="63"/>
      <c r="I127" s="337"/>
      <c r="J127" s="54">
        <f t="shared" si="27"/>
        <v>0</v>
      </c>
      <c r="K127" s="558">
        <f t="shared" si="20"/>
        <v>0</v>
      </c>
      <c r="L127" s="559" t="str">
        <f t="shared" si="28"/>
        <v>-</v>
      </c>
      <c r="M127" s="560">
        <f t="shared" si="22"/>
        <v>0</v>
      </c>
      <c r="N127" s="337"/>
      <c r="O127" s="560">
        <f t="shared" si="34"/>
        <v>0</v>
      </c>
      <c r="P127" s="560">
        <f t="shared" si="34"/>
        <v>0</v>
      </c>
      <c r="Q127" s="560">
        <f t="shared" si="34"/>
        <v>0</v>
      </c>
      <c r="R127" s="560">
        <f t="shared" si="34"/>
        <v>0</v>
      </c>
      <c r="S127" s="560">
        <f t="shared" si="34"/>
        <v>0</v>
      </c>
      <c r="T127" s="337"/>
      <c r="U127" s="560">
        <f t="shared" si="33"/>
        <v>0</v>
      </c>
      <c r="V127" s="560">
        <f t="shared" si="33"/>
        <v>0</v>
      </c>
      <c r="W127" s="560">
        <f t="shared" si="33"/>
        <v>0</v>
      </c>
      <c r="X127" s="560">
        <f t="shared" si="33"/>
        <v>0</v>
      </c>
      <c r="Y127" s="560">
        <f t="shared" si="33"/>
        <v>0</v>
      </c>
      <c r="Z127" s="131"/>
      <c r="AA127" s="104"/>
    </row>
    <row r="128" spans="2:27" x14ac:dyDescent="0.2">
      <c r="B128" s="22"/>
      <c r="C128" s="50"/>
      <c r="D128" s="396"/>
      <c r="E128" s="396"/>
      <c r="F128" s="63"/>
      <c r="G128" s="64"/>
      <c r="H128" s="63"/>
      <c r="I128" s="337"/>
      <c r="J128" s="54">
        <f t="shared" si="27"/>
        <v>0</v>
      </c>
      <c r="K128" s="558">
        <f t="shared" si="20"/>
        <v>0</v>
      </c>
      <c r="L128" s="559" t="str">
        <f t="shared" si="28"/>
        <v>-</v>
      </c>
      <c r="M128" s="560">
        <f t="shared" si="22"/>
        <v>0</v>
      </c>
      <c r="N128" s="337"/>
      <c r="O128" s="560">
        <f t="shared" si="34"/>
        <v>0</v>
      </c>
      <c r="P128" s="560">
        <f t="shared" si="34"/>
        <v>0</v>
      </c>
      <c r="Q128" s="560">
        <f t="shared" si="34"/>
        <v>0</v>
      </c>
      <c r="R128" s="560">
        <f t="shared" si="34"/>
        <v>0</v>
      </c>
      <c r="S128" s="560">
        <f t="shared" si="34"/>
        <v>0</v>
      </c>
      <c r="T128" s="337"/>
      <c r="U128" s="560">
        <f t="shared" si="33"/>
        <v>0</v>
      </c>
      <c r="V128" s="560">
        <f t="shared" si="33"/>
        <v>0</v>
      </c>
      <c r="W128" s="560">
        <f t="shared" si="33"/>
        <v>0</v>
      </c>
      <c r="X128" s="560">
        <f t="shared" si="33"/>
        <v>0</v>
      </c>
      <c r="Y128" s="560">
        <f t="shared" si="33"/>
        <v>0</v>
      </c>
      <c r="Z128" s="131"/>
      <c r="AA128" s="104"/>
    </row>
    <row r="129" spans="2:27" x14ac:dyDescent="0.2">
      <c r="B129" s="22"/>
      <c r="C129" s="50"/>
      <c r="D129" s="396"/>
      <c r="E129" s="396"/>
      <c r="F129" s="63"/>
      <c r="G129" s="64"/>
      <c r="H129" s="63"/>
      <c r="I129" s="337"/>
      <c r="J129" s="54">
        <f t="shared" si="27"/>
        <v>0</v>
      </c>
      <c r="K129" s="558">
        <f t="shared" si="20"/>
        <v>0</v>
      </c>
      <c r="L129" s="559" t="str">
        <f t="shared" si="28"/>
        <v>-</v>
      </c>
      <c r="M129" s="560">
        <f t="shared" si="22"/>
        <v>0</v>
      </c>
      <c r="N129" s="337"/>
      <c r="O129" s="560">
        <f t="shared" si="34"/>
        <v>0</v>
      </c>
      <c r="P129" s="560">
        <f t="shared" si="34"/>
        <v>0</v>
      </c>
      <c r="Q129" s="560">
        <f t="shared" si="34"/>
        <v>0</v>
      </c>
      <c r="R129" s="560">
        <f t="shared" si="34"/>
        <v>0</v>
      </c>
      <c r="S129" s="560">
        <f t="shared" si="34"/>
        <v>0</v>
      </c>
      <c r="T129" s="337"/>
      <c r="U129" s="560">
        <f t="shared" si="33"/>
        <v>0</v>
      </c>
      <c r="V129" s="560">
        <f t="shared" si="33"/>
        <v>0</v>
      </c>
      <c r="W129" s="560">
        <f t="shared" si="33"/>
        <v>0</v>
      </c>
      <c r="X129" s="560">
        <f t="shared" si="33"/>
        <v>0</v>
      </c>
      <c r="Y129" s="560">
        <f t="shared" si="33"/>
        <v>0</v>
      </c>
      <c r="Z129" s="131"/>
      <c r="AA129" s="104"/>
    </row>
    <row r="130" spans="2:27" x14ac:dyDescent="0.2">
      <c r="B130" s="22"/>
      <c r="C130" s="50"/>
      <c r="D130" s="396"/>
      <c r="E130" s="396"/>
      <c r="F130" s="63"/>
      <c r="G130" s="64"/>
      <c r="H130" s="63"/>
      <c r="I130" s="337"/>
      <c r="J130" s="54">
        <f t="shared" si="27"/>
        <v>0</v>
      </c>
      <c r="K130" s="558">
        <f t="shared" si="20"/>
        <v>0</v>
      </c>
      <c r="L130" s="559" t="str">
        <f t="shared" si="28"/>
        <v>-</v>
      </c>
      <c r="M130" s="560">
        <f t="shared" si="22"/>
        <v>0</v>
      </c>
      <c r="N130" s="337"/>
      <c r="O130" s="560">
        <f t="shared" si="34"/>
        <v>0</v>
      </c>
      <c r="P130" s="560">
        <f t="shared" si="34"/>
        <v>0</v>
      </c>
      <c r="Q130" s="560">
        <f t="shared" si="34"/>
        <v>0</v>
      </c>
      <c r="R130" s="560">
        <f t="shared" si="34"/>
        <v>0</v>
      </c>
      <c r="S130" s="560">
        <f t="shared" si="34"/>
        <v>0</v>
      </c>
      <c r="T130" s="337"/>
      <c r="U130" s="560">
        <f t="shared" si="33"/>
        <v>0</v>
      </c>
      <c r="V130" s="560">
        <f t="shared" si="33"/>
        <v>0</v>
      </c>
      <c r="W130" s="560">
        <f t="shared" si="33"/>
        <v>0</v>
      </c>
      <c r="X130" s="560">
        <f t="shared" si="33"/>
        <v>0</v>
      </c>
      <c r="Y130" s="560">
        <f t="shared" si="33"/>
        <v>0</v>
      </c>
      <c r="Z130" s="131"/>
      <c r="AA130" s="104"/>
    </row>
    <row r="131" spans="2:27" x14ac:dyDescent="0.2">
      <c r="B131" s="22"/>
      <c r="C131" s="50"/>
      <c r="D131" s="396"/>
      <c r="E131" s="396"/>
      <c r="F131" s="63"/>
      <c r="G131" s="64"/>
      <c r="H131" s="63"/>
      <c r="I131" s="337"/>
      <c r="J131" s="54">
        <f t="shared" si="27"/>
        <v>0</v>
      </c>
      <c r="K131" s="558">
        <f t="shared" si="20"/>
        <v>0</v>
      </c>
      <c r="L131" s="559" t="str">
        <f t="shared" si="28"/>
        <v>-</v>
      </c>
      <c r="M131" s="560">
        <f t="shared" si="22"/>
        <v>0</v>
      </c>
      <c r="N131" s="337"/>
      <c r="O131" s="560">
        <f t="shared" si="34"/>
        <v>0</v>
      </c>
      <c r="P131" s="560">
        <f t="shared" si="34"/>
        <v>0</v>
      </c>
      <c r="Q131" s="560">
        <f t="shared" si="34"/>
        <v>0</v>
      </c>
      <c r="R131" s="560">
        <f t="shared" si="34"/>
        <v>0</v>
      </c>
      <c r="S131" s="560">
        <f t="shared" si="34"/>
        <v>0</v>
      </c>
      <c r="T131" s="337"/>
      <c r="U131" s="560">
        <f t="shared" si="33"/>
        <v>0</v>
      </c>
      <c r="V131" s="560">
        <f t="shared" si="33"/>
        <v>0</v>
      </c>
      <c r="W131" s="560">
        <f t="shared" si="33"/>
        <v>0</v>
      </c>
      <c r="X131" s="560">
        <f t="shared" si="33"/>
        <v>0</v>
      </c>
      <c r="Y131" s="560">
        <f t="shared" si="33"/>
        <v>0</v>
      </c>
      <c r="Z131" s="131"/>
      <c r="AA131" s="104"/>
    </row>
    <row r="132" spans="2:27" x14ac:dyDescent="0.2">
      <c r="B132" s="22"/>
      <c r="C132" s="50"/>
      <c r="D132" s="396"/>
      <c r="E132" s="396"/>
      <c r="F132" s="63"/>
      <c r="G132" s="64"/>
      <c r="H132" s="63"/>
      <c r="I132" s="337"/>
      <c r="J132" s="54">
        <f t="shared" si="27"/>
        <v>0</v>
      </c>
      <c r="K132" s="558">
        <f t="shared" si="20"/>
        <v>0</v>
      </c>
      <c r="L132" s="559" t="str">
        <f t="shared" si="28"/>
        <v>-</v>
      </c>
      <c r="M132" s="560">
        <f t="shared" si="22"/>
        <v>0</v>
      </c>
      <c r="N132" s="337"/>
      <c r="O132" s="560">
        <f t="shared" si="34"/>
        <v>0</v>
      </c>
      <c r="P132" s="560">
        <f t="shared" si="34"/>
        <v>0</v>
      </c>
      <c r="Q132" s="560">
        <f t="shared" si="34"/>
        <v>0</v>
      </c>
      <c r="R132" s="560">
        <f t="shared" si="34"/>
        <v>0</v>
      </c>
      <c r="S132" s="560">
        <f t="shared" si="34"/>
        <v>0</v>
      </c>
      <c r="T132" s="337"/>
      <c r="U132" s="560">
        <f t="shared" ref="U132:Y174" si="35">IF(U$8=$F132,$G132,0)</f>
        <v>0</v>
      </c>
      <c r="V132" s="560">
        <f t="shared" si="35"/>
        <v>0</v>
      </c>
      <c r="W132" s="560">
        <f t="shared" si="35"/>
        <v>0</v>
      </c>
      <c r="X132" s="560">
        <f t="shared" si="35"/>
        <v>0</v>
      </c>
      <c r="Y132" s="560">
        <f t="shared" si="35"/>
        <v>0</v>
      </c>
      <c r="Z132" s="131"/>
      <c r="AA132" s="104"/>
    </row>
    <row r="133" spans="2:27" x14ac:dyDescent="0.2">
      <c r="B133" s="22"/>
      <c r="C133" s="50"/>
      <c r="D133" s="396"/>
      <c r="E133" s="396"/>
      <c r="F133" s="63"/>
      <c r="G133" s="64"/>
      <c r="H133" s="63"/>
      <c r="I133" s="337"/>
      <c r="J133" s="54">
        <f t="shared" si="27"/>
        <v>0</v>
      </c>
      <c r="K133" s="558">
        <f t="shared" si="20"/>
        <v>0</v>
      </c>
      <c r="L133" s="559" t="str">
        <f t="shared" si="28"/>
        <v>-</v>
      </c>
      <c r="M133" s="560">
        <f t="shared" si="22"/>
        <v>0</v>
      </c>
      <c r="N133" s="337"/>
      <c r="O133" s="560">
        <f t="shared" si="34"/>
        <v>0</v>
      </c>
      <c r="P133" s="560">
        <f t="shared" si="34"/>
        <v>0</v>
      </c>
      <c r="Q133" s="560">
        <f t="shared" si="34"/>
        <v>0</v>
      </c>
      <c r="R133" s="560">
        <f t="shared" si="34"/>
        <v>0</v>
      </c>
      <c r="S133" s="560">
        <f t="shared" si="34"/>
        <v>0</v>
      </c>
      <c r="T133" s="337"/>
      <c r="U133" s="560">
        <f t="shared" si="35"/>
        <v>0</v>
      </c>
      <c r="V133" s="560">
        <f t="shared" si="35"/>
        <v>0</v>
      </c>
      <c r="W133" s="560">
        <f t="shared" si="35"/>
        <v>0</v>
      </c>
      <c r="X133" s="560">
        <f t="shared" si="35"/>
        <v>0</v>
      </c>
      <c r="Y133" s="560">
        <f t="shared" si="35"/>
        <v>0</v>
      </c>
      <c r="Z133" s="131"/>
      <c r="AA133" s="104"/>
    </row>
    <row r="134" spans="2:27" x14ac:dyDescent="0.2">
      <c r="B134" s="22"/>
      <c r="C134" s="50"/>
      <c r="D134" s="396"/>
      <c r="E134" s="396"/>
      <c r="F134" s="63"/>
      <c r="G134" s="64"/>
      <c r="H134" s="63"/>
      <c r="I134" s="337"/>
      <c r="J134" s="54">
        <f t="shared" si="27"/>
        <v>0</v>
      </c>
      <c r="K134" s="558">
        <f t="shared" si="20"/>
        <v>0</v>
      </c>
      <c r="L134" s="559" t="str">
        <f t="shared" si="28"/>
        <v>-</v>
      </c>
      <c r="M134" s="560">
        <f t="shared" si="22"/>
        <v>0</v>
      </c>
      <c r="N134" s="337"/>
      <c r="O134" s="560">
        <f t="shared" ref="O134:S172" si="36">(IF(O$8&lt;$F134,0,IF($L134&lt;=O$8-1,0,$K134)))</f>
        <v>0</v>
      </c>
      <c r="P134" s="560">
        <f t="shared" si="36"/>
        <v>0</v>
      </c>
      <c r="Q134" s="560">
        <f t="shared" si="36"/>
        <v>0</v>
      </c>
      <c r="R134" s="560">
        <f t="shared" si="36"/>
        <v>0</v>
      </c>
      <c r="S134" s="560">
        <f t="shared" si="36"/>
        <v>0</v>
      </c>
      <c r="T134" s="337"/>
      <c r="U134" s="560">
        <f t="shared" si="35"/>
        <v>0</v>
      </c>
      <c r="V134" s="560">
        <f t="shared" si="35"/>
        <v>0</v>
      </c>
      <c r="W134" s="560">
        <f t="shared" si="35"/>
        <v>0</v>
      </c>
      <c r="X134" s="560">
        <f t="shared" si="35"/>
        <v>0</v>
      </c>
      <c r="Y134" s="560">
        <f t="shared" si="35"/>
        <v>0</v>
      </c>
      <c r="Z134" s="131"/>
      <c r="AA134" s="104"/>
    </row>
    <row r="135" spans="2:27" x14ac:dyDescent="0.2">
      <c r="B135" s="22"/>
      <c r="C135" s="50"/>
      <c r="D135" s="396"/>
      <c r="E135" s="396"/>
      <c r="F135" s="63"/>
      <c r="G135" s="64"/>
      <c r="H135" s="63"/>
      <c r="I135" s="337"/>
      <c r="J135" s="54">
        <f t="shared" si="27"/>
        <v>0</v>
      </c>
      <c r="K135" s="558">
        <f t="shared" si="20"/>
        <v>0</v>
      </c>
      <c r="L135" s="559" t="str">
        <f t="shared" si="28"/>
        <v>-</v>
      </c>
      <c r="M135" s="560">
        <f t="shared" si="22"/>
        <v>0</v>
      </c>
      <c r="N135" s="337"/>
      <c r="O135" s="560">
        <f t="shared" si="36"/>
        <v>0</v>
      </c>
      <c r="P135" s="560">
        <f t="shared" si="36"/>
        <v>0</v>
      </c>
      <c r="Q135" s="560">
        <f t="shared" si="36"/>
        <v>0</v>
      </c>
      <c r="R135" s="560">
        <f t="shared" si="36"/>
        <v>0</v>
      </c>
      <c r="S135" s="560">
        <f t="shared" si="36"/>
        <v>0</v>
      </c>
      <c r="T135" s="337"/>
      <c r="U135" s="560">
        <f t="shared" si="35"/>
        <v>0</v>
      </c>
      <c r="V135" s="560">
        <f t="shared" si="35"/>
        <v>0</v>
      </c>
      <c r="W135" s="560">
        <f t="shared" si="35"/>
        <v>0</v>
      </c>
      <c r="X135" s="560">
        <f t="shared" si="35"/>
        <v>0</v>
      </c>
      <c r="Y135" s="560">
        <f t="shared" si="35"/>
        <v>0</v>
      </c>
      <c r="Z135" s="131"/>
      <c r="AA135" s="104"/>
    </row>
    <row r="136" spans="2:27" x14ac:dyDescent="0.2">
      <c r="B136" s="22"/>
      <c r="C136" s="50"/>
      <c r="D136" s="396"/>
      <c r="E136" s="396"/>
      <c r="F136" s="63"/>
      <c r="G136" s="64"/>
      <c r="H136" s="63"/>
      <c r="I136" s="337"/>
      <c r="J136" s="54">
        <f t="shared" si="27"/>
        <v>0</v>
      </c>
      <c r="K136" s="558">
        <f t="shared" si="20"/>
        <v>0</v>
      </c>
      <c r="L136" s="559" t="str">
        <f t="shared" si="28"/>
        <v>-</v>
      </c>
      <c r="M136" s="560">
        <f t="shared" si="22"/>
        <v>0</v>
      </c>
      <c r="N136" s="337"/>
      <c r="O136" s="560">
        <f t="shared" si="36"/>
        <v>0</v>
      </c>
      <c r="P136" s="560">
        <f t="shared" si="36"/>
        <v>0</v>
      </c>
      <c r="Q136" s="560">
        <f t="shared" si="36"/>
        <v>0</v>
      </c>
      <c r="R136" s="560">
        <f t="shared" si="36"/>
        <v>0</v>
      </c>
      <c r="S136" s="560">
        <f t="shared" si="36"/>
        <v>0</v>
      </c>
      <c r="T136" s="337"/>
      <c r="U136" s="560">
        <f t="shared" si="35"/>
        <v>0</v>
      </c>
      <c r="V136" s="560">
        <f t="shared" si="35"/>
        <v>0</v>
      </c>
      <c r="W136" s="560">
        <f t="shared" si="35"/>
        <v>0</v>
      </c>
      <c r="X136" s="560">
        <f t="shared" si="35"/>
        <v>0</v>
      </c>
      <c r="Y136" s="560">
        <f t="shared" si="35"/>
        <v>0</v>
      </c>
      <c r="Z136" s="131"/>
      <c r="AA136" s="104"/>
    </row>
    <row r="137" spans="2:27" x14ac:dyDescent="0.2">
      <c r="B137" s="22"/>
      <c r="C137" s="50"/>
      <c r="D137" s="396"/>
      <c r="E137" s="396"/>
      <c r="F137" s="63"/>
      <c r="G137" s="64"/>
      <c r="H137" s="63"/>
      <c r="I137" s="337"/>
      <c r="J137" s="54">
        <f t="shared" ref="J137:J170" si="37">IF(H137="geen",9999999999,H137)</f>
        <v>0</v>
      </c>
      <c r="K137" s="558">
        <f t="shared" si="20"/>
        <v>0</v>
      </c>
      <c r="L137" s="559" t="str">
        <f t="shared" ref="L137:L170" si="38">IF(J137=0,"-",(IF(J137&gt;3000,"-",F137+J137-1)))</f>
        <v>-</v>
      </c>
      <c r="M137" s="560">
        <f t="shared" si="22"/>
        <v>0</v>
      </c>
      <c r="N137" s="337"/>
      <c r="O137" s="560">
        <f t="shared" si="36"/>
        <v>0</v>
      </c>
      <c r="P137" s="560">
        <f t="shared" si="36"/>
        <v>0</v>
      </c>
      <c r="Q137" s="560">
        <f t="shared" si="36"/>
        <v>0</v>
      </c>
      <c r="R137" s="560">
        <f t="shared" si="36"/>
        <v>0</v>
      </c>
      <c r="S137" s="560">
        <f t="shared" si="36"/>
        <v>0</v>
      </c>
      <c r="T137" s="337"/>
      <c r="U137" s="560">
        <f t="shared" si="35"/>
        <v>0</v>
      </c>
      <c r="V137" s="560">
        <f t="shared" si="35"/>
        <v>0</v>
      </c>
      <c r="W137" s="560">
        <f t="shared" si="35"/>
        <v>0</v>
      </c>
      <c r="X137" s="560">
        <f t="shared" si="35"/>
        <v>0</v>
      </c>
      <c r="Y137" s="560">
        <f t="shared" si="35"/>
        <v>0</v>
      </c>
      <c r="Z137" s="131"/>
      <c r="AA137" s="104"/>
    </row>
    <row r="138" spans="2:27" x14ac:dyDescent="0.2">
      <c r="B138" s="22"/>
      <c r="C138" s="50"/>
      <c r="D138" s="396"/>
      <c r="E138" s="396"/>
      <c r="F138" s="63"/>
      <c r="G138" s="64"/>
      <c r="H138" s="63"/>
      <c r="I138" s="337"/>
      <c r="J138" s="54">
        <f t="shared" si="37"/>
        <v>0</v>
      </c>
      <c r="K138" s="558">
        <f t="shared" si="20"/>
        <v>0</v>
      </c>
      <c r="L138" s="559" t="str">
        <f t="shared" si="38"/>
        <v>-</v>
      </c>
      <c r="M138" s="560">
        <f t="shared" si="22"/>
        <v>0</v>
      </c>
      <c r="N138" s="337"/>
      <c r="O138" s="560">
        <f t="shared" si="36"/>
        <v>0</v>
      </c>
      <c r="P138" s="560">
        <f t="shared" si="36"/>
        <v>0</v>
      </c>
      <c r="Q138" s="560">
        <f t="shared" si="36"/>
        <v>0</v>
      </c>
      <c r="R138" s="560">
        <f t="shared" si="36"/>
        <v>0</v>
      </c>
      <c r="S138" s="560">
        <f t="shared" si="36"/>
        <v>0</v>
      </c>
      <c r="T138" s="337"/>
      <c r="U138" s="560">
        <f t="shared" si="35"/>
        <v>0</v>
      </c>
      <c r="V138" s="560">
        <f t="shared" si="35"/>
        <v>0</v>
      </c>
      <c r="W138" s="560">
        <f t="shared" si="35"/>
        <v>0</v>
      </c>
      <c r="X138" s="560">
        <f t="shared" si="35"/>
        <v>0</v>
      </c>
      <c r="Y138" s="560">
        <f t="shared" si="35"/>
        <v>0</v>
      </c>
      <c r="Z138" s="131"/>
      <c r="AA138" s="104"/>
    </row>
    <row r="139" spans="2:27" x14ac:dyDescent="0.2">
      <c r="B139" s="22"/>
      <c r="C139" s="50"/>
      <c r="D139" s="396"/>
      <c r="E139" s="396"/>
      <c r="F139" s="63"/>
      <c r="G139" s="64"/>
      <c r="H139" s="63"/>
      <c r="I139" s="337"/>
      <c r="J139" s="54">
        <f t="shared" si="37"/>
        <v>0</v>
      </c>
      <c r="K139" s="558">
        <f t="shared" si="20"/>
        <v>0</v>
      </c>
      <c r="L139" s="559" t="str">
        <f t="shared" si="38"/>
        <v>-</v>
      </c>
      <c r="M139" s="560">
        <f t="shared" si="22"/>
        <v>0</v>
      </c>
      <c r="N139" s="337"/>
      <c r="O139" s="560">
        <f t="shared" si="36"/>
        <v>0</v>
      </c>
      <c r="P139" s="560">
        <f t="shared" si="36"/>
        <v>0</v>
      </c>
      <c r="Q139" s="560">
        <f t="shared" si="36"/>
        <v>0</v>
      </c>
      <c r="R139" s="560">
        <f t="shared" si="36"/>
        <v>0</v>
      </c>
      <c r="S139" s="560">
        <f t="shared" si="36"/>
        <v>0</v>
      </c>
      <c r="T139" s="337"/>
      <c r="U139" s="560">
        <f t="shared" si="35"/>
        <v>0</v>
      </c>
      <c r="V139" s="560">
        <f t="shared" si="35"/>
        <v>0</v>
      </c>
      <c r="W139" s="560">
        <f t="shared" si="35"/>
        <v>0</v>
      </c>
      <c r="X139" s="560">
        <f t="shared" si="35"/>
        <v>0</v>
      </c>
      <c r="Y139" s="560">
        <f t="shared" si="35"/>
        <v>0</v>
      </c>
      <c r="Z139" s="131"/>
      <c r="AA139" s="104"/>
    </row>
    <row r="140" spans="2:27" x14ac:dyDescent="0.2">
      <c r="B140" s="22"/>
      <c r="C140" s="50"/>
      <c r="D140" s="396"/>
      <c r="E140" s="396"/>
      <c r="F140" s="63"/>
      <c r="G140" s="64"/>
      <c r="H140" s="63"/>
      <c r="I140" s="337"/>
      <c r="J140" s="54">
        <f t="shared" si="37"/>
        <v>0</v>
      </c>
      <c r="K140" s="558">
        <f t="shared" si="20"/>
        <v>0</v>
      </c>
      <c r="L140" s="559" t="str">
        <f t="shared" si="38"/>
        <v>-</v>
      </c>
      <c r="M140" s="560">
        <f t="shared" si="22"/>
        <v>0</v>
      </c>
      <c r="N140" s="337"/>
      <c r="O140" s="560">
        <f t="shared" si="36"/>
        <v>0</v>
      </c>
      <c r="P140" s="560">
        <f t="shared" si="36"/>
        <v>0</v>
      </c>
      <c r="Q140" s="560">
        <f t="shared" si="36"/>
        <v>0</v>
      </c>
      <c r="R140" s="560">
        <f t="shared" si="36"/>
        <v>0</v>
      </c>
      <c r="S140" s="560">
        <f t="shared" si="36"/>
        <v>0</v>
      </c>
      <c r="T140" s="337"/>
      <c r="U140" s="560">
        <f t="shared" si="35"/>
        <v>0</v>
      </c>
      <c r="V140" s="560">
        <f t="shared" si="35"/>
        <v>0</v>
      </c>
      <c r="W140" s="560">
        <f t="shared" si="35"/>
        <v>0</v>
      </c>
      <c r="X140" s="560">
        <f t="shared" si="35"/>
        <v>0</v>
      </c>
      <c r="Y140" s="560">
        <f t="shared" si="35"/>
        <v>0</v>
      </c>
      <c r="Z140" s="131"/>
      <c r="AA140" s="104"/>
    </row>
    <row r="141" spans="2:27" x14ac:dyDescent="0.2">
      <c r="B141" s="22"/>
      <c r="C141" s="50"/>
      <c r="D141" s="396"/>
      <c r="E141" s="396"/>
      <c r="F141" s="63"/>
      <c r="G141" s="64"/>
      <c r="H141" s="63"/>
      <c r="I141" s="337"/>
      <c r="J141" s="54">
        <f t="shared" si="37"/>
        <v>0</v>
      </c>
      <c r="K141" s="558">
        <f t="shared" si="20"/>
        <v>0</v>
      </c>
      <c r="L141" s="559" t="str">
        <f t="shared" si="38"/>
        <v>-</v>
      </c>
      <c r="M141" s="560">
        <f t="shared" si="22"/>
        <v>0</v>
      </c>
      <c r="N141" s="337"/>
      <c r="O141" s="560">
        <f t="shared" si="36"/>
        <v>0</v>
      </c>
      <c r="P141" s="560">
        <f t="shared" si="36"/>
        <v>0</v>
      </c>
      <c r="Q141" s="560">
        <f t="shared" si="36"/>
        <v>0</v>
      </c>
      <c r="R141" s="560">
        <f t="shared" si="36"/>
        <v>0</v>
      </c>
      <c r="S141" s="560">
        <f t="shared" si="36"/>
        <v>0</v>
      </c>
      <c r="T141" s="337"/>
      <c r="U141" s="560">
        <f t="shared" si="35"/>
        <v>0</v>
      </c>
      <c r="V141" s="560">
        <f t="shared" si="35"/>
        <v>0</v>
      </c>
      <c r="W141" s="560">
        <f t="shared" si="35"/>
        <v>0</v>
      </c>
      <c r="X141" s="560">
        <f t="shared" si="35"/>
        <v>0</v>
      </c>
      <c r="Y141" s="560">
        <f t="shared" si="35"/>
        <v>0</v>
      </c>
      <c r="Z141" s="131"/>
      <c r="AA141" s="104"/>
    </row>
    <row r="142" spans="2:27" x14ac:dyDescent="0.2">
      <c r="B142" s="22"/>
      <c r="C142" s="50"/>
      <c r="D142" s="396"/>
      <c r="E142" s="396"/>
      <c r="F142" s="63"/>
      <c r="G142" s="64"/>
      <c r="H142" s="63"/>
      <c r="I142" s="337"/>
      <c r="J142" s="54">
        <f t="shared" si="37"/>
        <v>0</v>
      </c>
      <c r="K142" s="558">
        <f t="shared" ref="K142:K170" si="39">IF(G142=0,0,(G142/J142))</f>
        <v>0</v>
      </c>
      <c r="L142" s="559" t="str">
        <f t="shared" si="38"/>
        <v>-</v>
      </c>
      <c r="M142" s="560">
        <f t="shared" ref="M142:M170" si="40">IF(H142="geen",IF(F142&lt;$O$8,G142,0),IF(F142&gt;=$O$8,0,IF((G142-($O$8-F142)*K142)&lt;0,0,G142-($O$8-F142)*K142)))</f>
        <v>0</v>
      </c>
      <c r="N142" s="337"/>
      <c r="O142" s="560">
        <f t="shared" si="36"/>
        <v>0</v>
      </c>
      <c r="P142" s="560">
        <f t="shared" si="36"/>
        <v>0</v>
      </c>
      <c r="Q142" s="560">
        <f t="shared" si="36"/>
        <v>0</v>
      </c>
      <c r="R142" s="560">
        <f t="shared" si="36"/>
        <v>0</v>
      </c>
      <c r="S142" s="560">
        <f t="shared" si="36"/>
        <v>0</v>
      </c>
      <c r="T142" s="337"/>
      <c r="U142" s="560">
        <f t="shared" si="35"/>
        <v>0</v>
      </c>
      <c r="V142" s="560">
        <f t="shared" si="35"/>
        <v>0</v>
      </c>
      <c r="W142" s="560">
        <f t="shared" si="35"/>
        <v>0</v>
      </c>
      <c r="X142" s="560">
        <f t="shared" si="35"/>
        <v>0</v>
      </c>
      <c r="Y142" s="560">
        <f t="shared" si="35"/>
        <v>0</v>
      </c>
      <c r="Z142" s="131"/>
      <c r="AA142" s="104"/>
    </row>
    <row r="143" spans="2:27" x14ac:dyDescent="0.2">
      <c r="B143" s="22"/>
      <c r="C143" s="50"/>
      <c r="D143" s="396"/>
      <c r="E143" s="396"/>
      <c r="F143" s="63"/>
      <c r="G143" s="64"/>
      <c r="H143" s="63"/>
      <c r="I143" s="337"/>
      <c r="J143" s="54">
        <f t="shared" si="37"/>
        <v>0</v>
      </c>
      <c r="K143" s="558">
        <f t="shared" si="39"/>
        <v>0</v>
      </c>
      <c r="L143" s="559" t="str">
        <f t="shared" si="38"/>
        <v>-</v>
      </c>
      <c r="M143" s="560">
        <f t="shared" si="40"/>
        <v>0</v>
      </c>
      <c r="N143" s="337"/>
      <c r="O143" s="560">
        <f t="shared" si="36"/>
        <v>0</v>
      </c>
      <c r="P143" s="560">
        <f t="shared" si="36"/>
        <v>0</v>
      </c>
      <c r="Q143" s="560">
        <f t="shared" si="36"/>
        <v>0</v>
      </c>
      <c r="R143" s="560">
        <f t="shared" si="36"/>
        <v>0</v>
      </c>
      <c r="S143" s="560">
        <f t="shared" si="36"/>
        <v>0</v>
      </c>
      <c r="T143" s="337"/>
      <c r="U143" s="560">
        <f t="shared" si="35"/>
        <v>0</v>
      </c>
      <c r="V143" s="560">
        <f t="shared" si="35"/>
        <v>0</v>
      </c>
      <c r="W143" s="560">
        <f t="shared" si="35"/>
        <v>0</v>
      </c>
      <c r="X143" s="560">
        <f t="shared" si="35"/>
        <v>0</v>
      </c>
      <c r="Y143" s="560">
        <f t="shared" si="35"/>
        <v>0</v>
      </c>
      <c r="Z143" s="131"/>
      <c r="AA143" s="104"/>
    </row>
    <row r="144" spans="2:27" x14ac:dyDescent="0.2">
      <c r="B144" s="22"/>
      <c r="C144" s="50"/>
      <c r="D144" s="396"/>
      <c r="E144" s="396"/>
      <c r="F144" s="63"/>
      <c r="G144" s="64"/>
      <c r="H144" s="63"/>
      <c r="I144" s="337"/>
      <c r="J144" s="54">
        <f t="shared" si="37"/>
        <v>0</v>
      </c>
      <c r="K144" s="558">
        <f t="shared" si="39"/>
        <v>0</v>
      </c>
      <c r="L144" s="559" t="str">
        <f t="shared" si="38"/>
        <v>-</v>
      </c>
      <c r="M144" s="560">
        <f t="shared" si="40"/>
        <v>0</v>
      </c>
      <c r="N144" s="337"/>
      <c r="O144" s="560">
        <f t="shared" si="36"/>
        <v>0</v>
      </c>
      <c r="P144" s="560">
        <f t="shared" si="36"/>
        <v>0</v>
      </c>
      <c r="Q144" s="560">
        <f t="shared" si="36"/>
        <v>0</v>
      </c>
      <c r="R144" s="560">
        <f t="shared" si="36"/>
        <v>0</v>
      </c>
      <c r="S144" s="560">
        <f t="shared" si="36"/>
        <v>0</v>
      </c>
      <c r="T144" s="337"/>
      <c r="U144" s="560">
        <f t="shared" si="35"/>
        <v>0</v>
      </c>
      <c r="V144" s="560">
        <f t="shared" si="35"/>
        <v>0</v>
      </c>
      <c r="W144" s="560">
        <f t="shared" si="35"/>
        <v>0</v>
      </c>
      <c r="X144" s="560">
        <f t="shared" si="35"/>
        <v>0</v>
      </c>
      <c r="Y144" s="560">
        <f t="shared" si="35"/>
        <v>0</v>
      </c>
      <c r="Z144" s="131"/>
      <c r="AA144" s="104"/>
    </row>
    <row r="145" spans="2:27" x14ac:dyDescent="0.2">
      <c r="B145" s="22"/>
      <c r="C145" s="50"/>
      <c r="D145" s="396"/>
      <c r="E145" s="396"/>
      <c r="F145" s="63"/>
      <c r="G145" s="64"/>
      <c r="H145" s="63"/>
      <c r="I145" s="337"/>
      <c r="J145" s="54">
        <f t="shared" si="37"/>
        <v>0</v>
      </c>
      <c r="K145" s="558">
        <f t="shared" si="39"/>
        <v>0</v>
      </c>
      <c r="L145" s="559" t="str">
        <f t="shared" si="38"/>
        <v>-</v>
      </c>
      <c r="M145" s="560">
        <f t="shared" si="40"/>
        <v>0</v>
      </c>
      <c r="N145" s="337"/>
      <c r="O145" s="560">
        <f t="shared" si="36"/>
        <v>0</v>
      </c>
      <c r="P145" s="560">
        <f t="shared" si="36"/>
        <v>0</v>
      </c>
      <c r="Q145" s="560">
        <f t="shared" si="36"/>
        <v>0</v>
      </c>
      <c r="R145" s="560">
        <f t="shared" si="36"/>
        <v>0</v>
      </c>
      <c r="S145" s="560">
        <f t="shared" si="36"/>
        <v>0</v>
      </c>
      <c r="T145" s="337"/>
      <c r="U145" s="560">
        <f t="shared" si="35"/>
        <v>0</v>
      </c>
      <c r="V145" s="560">
        <f t="shared" si="35"/>
        <v>0</v>
      </c>
      <c r="W145" s="560">
        <f t="shared" si="35"/>
        <v>0</v>
      </c>
      <c r="X145" s="560">
        <f t="shared" si="35"/>
        <v>0</v>
      </c>
      <c r="Y145" s="560">
        <f t="shared" si="35"/>
        <v>0</v>
      </c>
      <c r="Z145" s="131"/>
      <c r="AA145" s="104"/>
    </row>
    <row r="146" spans="2:27" x14ac:dyDescent="0.2">
      <c r="B146" s="22"/>
      <c r="C146" s="50"/>
      <c r="D146" s="396"/>
      <c r="E146" s="396"/>
      <c r="F146" s="63"/>
      <c r="G146" s="64"/>
      <c r="H146" s="63"/>
      <c r="I146" s="337"/>
      <c r="J146" s="54">
        <f t="shared" si="37"/>
        <v>0</v>
      </c>
      <c r="K146" s="558">
        <f t="shared" si="39"/>
        <v>0</v>
      </c>
      <c r="L146" s="559" t="str">
        <f t="shared" si="38"/>
        <v>-</v>
      </c>
      <c r="M146" s="560">
        <f t="shared" si="40"/>
        <v>0</v>
      </c>
      <c r="N146" s="337"/>
      <c r="O146" s="560">
        <f t="shared" si="36"/>
        <v>0</v>
      </c>
      <c r="P146" s="560">
        <f t="shared" si="36"/>
        <v>0</v>
      </c>
      <c r="Q146" s="560">
        <f t="shared" si="36"/>
        <v>0</v>
      </c>
      <c r="R146" s="560">
        <f t="shared" si="36"/>
        <v>0</v>
      </c>
      <c r="S146" s="560">
        <f t="shared" si="36"/>
        <v>0</v>
      </c>
      <c r="T146" s="337"/>
      <c r="U146" s="560">
        <f t="shared" si="35"/>
        <v>0</v>
      </c>
      <c r="V146" s="560">
        <f t="shared" si="35"/>
        <v>0</v>
      </c>
      <c r="W146" s="560">
        <f t="shared" si="35"/>
        <v>0</v>
      </c>
      <c r="X146" s="560">
        <f t="shared" si="35"/>
        <v>0</v>
      </c>
      <c r="Y146" s="560">
        <f t="shared" si="35"/>
        <v>0</v>
      </c>
      <c r="Z146" s="131"/>
      <c r="AA146" s="104"/>
    </row>
    <row r="147" spans="2:27" x14ac:dyDescent="0.2">
      <c r="B147" s="22"/>
      <c r="C147" s="50"/>
      <c r="D147" s="396"/>
      <c r="E147" s="396"/>
      <c r="F147" s="63"/>
      <c r="G147" s="64"/>
      <c r="H147" s="63"/>
      <c r="I147" s="337"/>
      <c r="J147" s="54">
        <f t="shared" si="37"/>
        <v>0</v>
      </c>
      <c r="K147" s="558">
        <f t="shared" si="39"/>
        <v>0</v>
      </c>
      <c r="L147" s="559" t="str">
        <f t="shared" si="38"/>
        <v>-</v>
      </c>
      <c r="M147" s="560">
        <f t="shared" si="40"/>
        <v>0</v>
      </c>
      <c r="N147" s="337"/>
      <c r="O147" s="560">
        <f t="shared" si="36"/>
        <v>0</v>
      </c>
      <c r="P147" s="560">
        <f t="shared" si="36"/>
        <v>0</v>
      </c>
      <c r="Q147" s="560">
        <f t="shared" si="36"/>
        <v>0</v>
      </c>
      <c r="R147" s="560">
        <f t="shared" si="36"/>
        <v>0</v>
      </c>
      <c r="S147" s="560">
        <f t="shared" si="36"/>
        <v>0</v>
      </c>
      <c r="T147" s="337"/>
      <c r="U147" s="560">
        <f t="shared" si="35"/>
        <v>0</v>
      </c>
      <c r="V147" s="560">
        <f t="shared" si="35"/>
        <v>0</v>
      </c>
      <c r="W147" s="560">
        <f t="shared" si="35"/>
        <v>0</v>
      </c>
      <c r="X147" s="560">
        <f t="shared" si="35"/>
        <v>0</v>
      </c>
      <c r="Y147" s="560">
        <f t="shared" si="35"/>
        <v>0</v>
      </c>
      <c r="Z147" s="131"/>
      <c r="AA147" s="104"/>
    </row>
    <row r="148" spans="2:27" x14ac:dyDescent="0.2">
      <c r="B148" s="22"/>
      <c r="C148" s="50"/>
      <c r="D148" s="396"/>
      <c r="E148" s="396"/>
      <c r="F148" s="63"/>
      <c r="G148" s="64"/>
      <c r="H148" s="63"/>
      <c r="I148" s="337"/>
      <c r="J148" s="54">
        <f t="shared" si="37"/>
        <v>0</v>
      </c>
      <c r="K148" s="558">
        <f t="shared" si="39"/>
        <v>0</v>
      </c>
      <c r="L148" s="559" t="str">
        <f t="shared" si="38"/>
        <v>-</v>
      </c>
      <c r="M148" s="560">
        <f t="shared" si="40"/>
        <v>0</v>
      </c>
      <c r="N148" s="337"/>
      <c r="O148" s="560">
        <f t="shared" si="36"/>
        <v>0</v>
      </c>
      <c r="P148" s="560">
        <f t="shared" si="36"/>
        <v>0</v>
      </c>
      <c r="Q148" s="560">
        <f t="shared" si="36"/>
        <v>0</v>
      </c>
      <c r="R148" s="560">
        <f t="shared" si="36"/>
        <v>0</v>
      </c>
      <c r="S148" s="560">
        <f t="shared" si="36"/>
        <v>0</v>
      </c>
      <c r="T148" s="337"/>
      <c r="U148" s="560">
        <f t="shared" si="35"/>
        <v>0</v>
      </c>
      <c r="V148" s="560">
        <f t="shared" si="35"/>
        <v>0</v>
      </c>
      <c r="W148" s="560">
        <f t="shared" si="35"/>
        <v>0</v>
      </c>
      <c r="X148" s="560">
        <f t="shared" si="35"/>
        <v>0</v>
      </c>
      <c r="Y148" s="560">
        <f t="shared" si="35"/>
        <v>0</v>
      </c>
      <c r="Z148" s="131"/>
      <c r="AA148" s="104"/>
    </row>
    <row r="149" spans="2:27" x14ac:dyDescent="0.2">
      <c r="B149" s="22"/>
      <c r="C149" s="50"/>
      <c r="D149" s="396"/>
      <c r="E149" s="396"/>
      <c r="F149" s="63"/>
      <c r="G149" s="64"/>
      <c r="H149" s="63"/>
      <c r="I149" s="337"/>
      <c r="J149" s="54">
        <f t="shared" si="37"/>
        <v>0</v>
      </c>
      <c r="K149" s="558">
        <f t="shared" si="39"/>
        <v>0</v>
      </c>
      <c r="L149" s="559" t="str">
        <f t="shared" si="38"/>
        <v>-</v>
      </c>
      <c r="M149" s="560">
        <f t="shared" si="40"/>
        <v>0</v>
      </c>
      <c r="N149" s="337"/>
      <c r="O149" s="560">
        <f t="shared" si="36"/>
        <v>0</v>
      </c>
      <c r="P149" s="560">
        <f t="shared" si="36"/>
        <v>0</v>
      </c>
      <c r="Q149" s="560">
        <f t="shared" si="36"/>
        <v>0</v>
      </c>
      <c r="R149" s="560">
        <f t="shared" si="36"/>
        <v>0</v>
      </c>
      <c r="S149" s="560">
        <f t="shared" si="36"/>
        <v>0</v>
      </c>
      <c r="T149" s="337"/>
      <c r="U149" s="560">
        <f t="shared" si="35"/>
        <v>0</v>
      </c>
      <c r="V149" s="560">
        <f t="shared" si="35"/>
        <v>0</v>
      </c>
      <c r="W149" s="560">
        <f t="shared" si="35"/>
        <v>0</v>
      </c>
      <c r="X149" s="560">
        <f t="shared" si="35"/>
        <v>0</v>
      </c>
      <c r="Y149" s="560">
        <f t="shared" si="35"/>
        <v>0</v>
      </c>
      <c r="Z149" s="131"/>
      <c r="AA149" s="104"/>
    </row>
    <row r="150" spans="2:27" x14ac:dyDescent="0.2">
      <c r="B150" s="22"/>
      <c r="C150" s="50"/>
      <c r="D150" s="396"/>
      <c r="E150" s="396"/>
      <c r="F150" s="63"/>
      <c r="G150" s="64"/>
      <c r="H150" s="63"/>
      <c r="I150" s="337"/>
      <c r="J150" s="54">
        <f t="shared" si="37"/>
        <v>0</v>
      </c>
      <c r="K150" s="558">
        <f t="shared" si="39"/>
        <v>0</v>
      </c>
      <c r="L150" s="559" t="str">
        <f t="shared" si="38"/>
        <v>-</v>
      </c>
      <c r="M150" s="560">
        <f t="shared" si="40"/>
        <v>0</v>
      </c>
      <c r="N150" s="337"/>
      <c r="O150" s="560">
        <f t="shared" si="36"/>
        <v>0</v>
      </c>
      <c r="P150" s="560">
        <f t="shared" si="36"/>
        <v>0</v>
      </c>
      <c r="Q150" s="560">
        <f t="shared" si="36"/>
        <v>0</v>
      </c>
      <c r="R150" s="560">
        <f t="shared" si="36"/>
        <v>0</v>
      </c>
      <c r="S150" s="560">
        <f t="shared" si="36"/>
        <v>0</v>
      </c>
      <c r="T150" s="337"/>
      <c r="U150" s="560">
        <f t="shared" si="35"/>
        <v>0</v>
      </c>
      <c r="V150" s="560">
        <f t="shared" si="35"/>
        <v>0</v>
      </c>
      <c r="W150" s="560">
        <f t="shared" si="35"/>
        <v>0</v>
      </c>
      <c r="X150" s="560">
        <f t="shared" si="35"/>
        <v>0</v>
      </c>
      <c r="Y150" s="560">
        <f t="shared" si="35"/>
        <v>0</v>
      </c>
      <c r="Z150" s="131"/>
      <c r="AA150" s="104"/>
    </row>
    <row r="151" spans="2:27" x14ac:dyDescent="0.2">
      <c r="B151" s="22"/>
      <c r="C151" s="50"/>
      <c r="D151" s="396"/>
      <c r="E151" s="396"/>
      <c r="F151" s="63"/>
      <c r="G151" s="64"/>
      <c r="H151" s="63"/>
      <c r="I151" s="337"/>
      <c r="J151" s="54">
        <f t="shared" si="37"/>
        <v>0</v>
      </c>
      <c r="K151" s="558">
        <f t="shared" si="39"/>
        <v>0</v>
      </c>
      <c r="L151" s="559" t="str">
        <f t="shared" si="38"/>
        <v>-</v>
      </c>
      <c r="M151" s="560">
        <f t="shared" si="40"/>
        <v>0</v>
      </c>
      <c r="N151" s="337"/>
      <c r="O151" s="560">
        <f t="shared" si="36"/>
        <v>0</v>
      </c>
      <c r="P151" s="560">
        <f t="shared" si="36"/>
        <v>0</v>
      </c>
      <c r="Q151" s="560">
        <f t="shared" si="36"/>
        <v>0</v>
      </c>
      <c r="R151" s="560">
        <f t="shared" si="36"/>
        <v>0</v>
      </c>
      <c r="S151" s="560">
        <f t="shared" si="36"/>
        <v>0</v>
      </c>
      <c r="T151" s="337"/>
      <c r="U151" s="560">
        <f t="shared" si="35"/>
        <v>0</v>
      </c>
      <c r="V151" s="560">
        <f t="shared" si="35"/>
        <v>0</v>
      </c>
      <c r="W151" s="560">
        <f t="shared" si="35"/>
        <v>0</v>
      </c>
      <c r="X151" s="560">
        <f t="shared" si="35"/>
        <v>0</v>
      </c>
      <c r="Y151" s="560">
        <f t="shared" si="35"/>
        <v>0</v>
      </c>
      <c r="Z151" s="131"/>
      <c r="AA151" s="104"/>
    </row>
    <row r="152" spans="2:27" x14ac:dyDescent="0.2">
      <c r="B152" s="22"/>
      <c r="C152" s="50"/>
      <c r="D152" s="396"/>
      <c r="E152" s="396"/>
      <c r="F152" s="63"/>
      <c r="G152" s="64"/>
      <c r="H152" s="63"/>
      <c r="I152" s="337"/>
      <c r="J152" s="54">
        <f t="shared" si="37"/>
        <v>0</v>
      </c>
      <c r="K152" s="558">
        <f t="shared" si="39"/>
        <v>0</v>
      </c>
      <c r="L152" s="559" t="str">
        <f t="shared" si="38"/>
        <v>-</v>
      </c>
      <c r="M152" s="560">
        <f t="shared" si="40"/>
        <v>0</v>
      </c>
      <c r="N152" s="337"/>
      <c r="O152" s="560">
        <f t="shared" si="36"/>
        <v>0</v>
      </c>
      <c r="P152" s="560">
        <f t="shared" si="36"/>
        <v>0</v>
      </c>
      <c r="Q152" s="560">
        <f t="shared" si="36"/>
        <v>0</v>
      </c>
      <c r="R152" s="560">
        <f t="shared" si="36"/>
        <v>0</v>
      </c>
      <c r="S152" s="560">
        <f t="shared" si="36"/>
        <v>0</v>
      </c>
      <c r="T152" s="337"/>
      <c r="U152" s="560">
        <f t="shared" si="35"/>
        <v>0</v>
      </c>
      <c r="V152" s="560">
        <f t="shared" si="35"/>
        <v>0</v>
      </c>
      <c r="W152" s="560">
        <f t="shared" si="35"/>
        <v>0</v>
      </c>
      <c r="X152" s="560">
        <f t="shared" si="35"/>
        <v>0</v>
      </c>
      <c r="Y152" s="560">
        <f t="shared" si="35"/>
        <v>0</v>
      </c>
      <c r="Z152" s="131"/>
      <c r="AA152" s="104"/>
    </row>
    <row r="153" spans="2:27" x14ac:dyDescent="0.2">
      <c r="B153" s="22"/>
      <c r="C153" s="50"/>
      <c r="D153" s="396"/>
      <c r="E153" s="396"/>
      <c r="F153" s="63"/>
      <c r="G153" s="64"/>
      <c r="H153" s="63"/>
      <c r="I153" s="337"/>
      <c r="J153" s="54">
        <f t="shared" si="37"/>
        <v>0</v>
      </c>
      <c r="K153" s="558">
        <f t="shared" si="39"/>
        <v>0</v>
      </c>
      <c r="L153" s="559" t="str">
        <f t="shared" si="38"/>
        <v>-</v>
      </c>
      <c r="M153" s="560">
        <f t="shared" si="40"/>
        <v>0</v>
      </c>
      <c r="N153" s="337"/>
      <c r="O153" s="560">
        <f t="shared" si="36"/>
        <v>0</v>
      </c>
      <c r="P153" s="560">
        <f t="shared" si="36"/>
        <v>0</v>
      </c>
      <c r="Q153" s="560">
        <f t="shared" si="36"/>
        <v>0</v>
      </c>
      <c r="R153" s="560">
        <f t="shared" si="36"/>
        <v>0</v>
      </c>
      <c r="S153" s="560">
        <f t="shared" si="36"/>
        <v>0</v>
      </c>
      <c r="T153" s="337"/>
      <c r="U153" s="560">
        <f t="shared" si="35"/>
        <v>0</v>
      </c>
      <c r="V153" s="560">
        <f t="shared" si="35"/>
        <v>0</v>
      </c>
      <c r="W153" s="560">
        <f t="shared" si="35"/>
        <v>0</v>
      </c>
      <c r="X153" s="560">
        <f t="shared" si="35"/>
        <v>0</v>
      </c>
      <c r="Y153" s="560">
        <f t="shared" si="35"/>
        <v>0</v>
      </c>
      <c r="Z153" s="131"/>
      <c r="AA153" s="104"/>
    </row>
    <row r="154" spans="2:27" x14ac:dyDescent="0.2">
      <c r="B154" s="22"/>
      <c r="C154" s="50"/>
      <c r="D154" s="396"/>
      <c r="E154" s="396"/>
      <c r="F154" s="63"/>
      <c r="G154" s="64"/>
      <c r="H154" s="63"/>
      <c r="I154" s="337"/>
      <c r="J154" s="54">
        <f t="shared" si="37"/>
        <v>0</v>
      </c>
      <c r="K154" s="558">
        <f t="shared" si="39"/>
        <v>0</v>
      </c>
      <c r="L154" s="559" t="str">
        <f t="shared" si="38"/>
        <v>-</v>
      </c>
      <c r="M154" s="560">
        <f t="shared" si="40"/>
        <v>0</v>
      </c>
      <c r="N154" s="337"/>
      <c r="O154" s="560">
        <f t="shared" si="36"/>
        <v>0</v>
      </c>
      <c r="P154" s="560">
        <f t="shared" si="36"/>
        <v>0</v>
      </c>
      <c r="Q154" s="560">
        <f t="shared" si="36"/>
        <v>0</v>
      </c>
      <c r="R154" s="560">
        <f t="shared" si="36"/>
        <v>0</v>
      </c>
      <c r="S154" s="560">
        <f t="shared" si="36"/>
        <v>0</v>
      </c>
      <c r="T154" s="337"/>
      <c r="U154" s="560">
        <f t="shared" si="35"/>
        <v>0</v>
      </c>
      <c r="V154" s="560">
        <f t="shared" si="35"/>
        <v>0</v>
      </c>
      <c r="W154" s="560">
        <f t="shared" si="35"/>
        <v>0</v>
      </c>
      <c r="X154" s="560">
        <f t="shared" si="35"/>
        <v>0</v>
      </c>
      <c r="Y154" s="560">
        <f t="shared" si="35"/>
        <v>0</v>
      </c>
      <c r="Z154" s="131"/>
      <c r="AA154" s="104"/>
    </row>
    <row r="155" spans="2:27" x14ac:dyDescent="0.2">
      <c r="B155" s="22"/>
      <c r="C155" s="50"/>
      <c r="D155" s="396"/>
      <c r="E155" s="396"/>
      <c r="F155" s="63"/>
      <c r="G155" s="64"/>
      <c r="H155" s="63"/>
      <c r="I155" s="337"/>
      <c r="J155" s="54">
        <f t="shared" si="37"/>
        <v>0</v>
      </c>
      <c r="K155" s="558">
        <f t="shared" si="39"/>
        <v>0</v>
      </c>
      <c r="L155" s="559" t="str">
        <f t="shared" si="38"/>
        <v>-</v>
      </c>
      <c r="M155" s="560">
        <f t="shared" si="40"/>
        <v>0</v>
      </c>
      <c r="N155" s="337"/>
      <c r="O155" s="560">
        <f t="shared" si="36"/>
        <v>0</v>
      </c>
      <c r="P155" s="560">
        <f t="shared" si="36"/>
        <v>0</v>
      </c>
      <c r="Q155" s="560">
        <f t="shared" si="36"/>
        <v>0</v>
      </c>
      <c r="R155" s="560">
        <f t="shared" si="36"/>
        <v>0</v>
      </c>
      <c r="S155" s="560">
        <f t="shared" si="36"/>
        <v>0</v>
      </c>
      <c r="T155" s="337"/>
      <c r="U155" s="560">
        <f t="shared" si="35"/>
        <v>0</v>
      </c>
      <c r="V155" s="560">
        <f t="shared" si="35"/>
        <v>0</v>
      </c>
      <c r="W155" s="560">
        <f t="shared" si="35"/>
        <v>0</v>
      </c>
      <c r="X155" s="560">
        <f t="shared" si="35"/>
        <v>0</v>
      </c>
      <c r="Y155" s="560">
        <f t="shared" si="35"/>
        <v>0</v>
      </c>
      <c r="Z155" s="131"/>
      <c r="AA155" s="104"/>
    </row>
    <row r="156" spans="2:27" x14ac:dyDescent="0.2">
      <c r="B156" s="22"/>
      <c r="C156" s="50"/>
      <c r="D156" s="396"/>
      <c r="E156" s="396"/>
      <c r="F156" s="63"/>
      <c r="G156" s="64"/>
      <c r="H156" s="63"/>
      <c r="I156" s="337"/>
      <c r="J156" s="54">
        <f t="shared" si="37"/>
        <v>0</v>
      </c>
      <c r="K156" s="558">
        <f t="shared" si="39"/>
        <v>0</v>
      </c>
      <c r="L156" s="559" t="str">
        <f t="shared" si="38"/>
        <v>-</v>
      </c>
      <c r="M156" s="560">
        <f t="shared" si="40"/>
        <v>0</v>
      </c>
      <c r="N156" s="337"/>
      <c r="O156" s="560">
        <f t="shared" si="36"/>
        <v>0</v>
      </c>
      <c r="P156" s="560">
        <f t="shared" si="36"/>
        <v>0</v>
      </c>
      <c r="Q156" s="560">
        <f t="shared" si="36"/>
        <v>0</v>
      </c>
      <c r="R156" s="560">
        <f t="shared" si="36"/>
        <v>0</v>
      </c>
      <c r="S156" s="560">
        <f t="shared" si="36"/>
        <v>0</v>
      </c>
      <c r="T156" s="337"/>
      <c r="U156" s="560">
        <f t="shared" si="35"/>
        <v>0</v>
      </c>
      <c r="V156" s="560">
        <f t="shared" si="35"/>
        <v>0</v>
      </c>
      <c r="W156" s="560">
        <f t="shared" si="35"/>
        <v>0</v>
      </c>
      <c r="X156" s="560">
        <f t="shared" si="35"/>
        <v>0</v>
      </c>
      <c r="Y156" s="560">
        <f t="shared" si="35"/>
        <v>0</v>
      </c>
      <c r="Z156" s="131"/>
      <c r="AA156" s="104"/>
    </row>
    <row r="157" spans="2:27" x14ac:dyDescent="0.2">
      <c r="B157" s="22"/>
      <c r="C157" s="50"/>
      <c r="D157" s="396"/>
      <c r="E157" s="396"/>
      <c r="F157" s="63"/>
      <c r="G157" s="64"/>
      <c r="H157" s="63"/>
      <c r="I157" s="337"/>
      <c r="J157" s="54">
        <f t="shared" si="37"/>
        <v>0</v>
      </c>
      <c r="K157" s="558">
        <f t="shared" si="39"/>
        <v>0</v>
      </c>
      <c r="L157" s="559" t="str">
        <f t="shared" si="38"/>
        <v>-</v>
      </c>
      <c r="M157" s="560">
        <f t="shared" si="40"/>
        <v>0</v>
      </c>
      <c r="N157" s="337"/>
      <c r="O157" s="560">
        <f t="shared" si="36"/>
        <v>0</v>
      </c>
      <c r="P157" s="560">
        <f t="shared" si="36"/>
        <v>0</v>
      </c>
      <c r="Q157" s="560">
        <f t="shared" si="36"/>
        <v>0</v>
      </c>
      <c r="R157" s="560">
        <f t="shared" si="36"/>
        <v>0</v>
      </c>
      <c r="S157" s="560">
        <f t="shared" si="36"/>
        <v>0</v>
      </c>
      <c r="T157" s="337"/>
      <c r="U157" s="560">
        <f t="shared" si="35"/>
        <v>0</v>
      </c>
      <c r="V157" s="560">
        <f t="shared" si="35"/>
        <v>0</v>
      </c>
      <c r="W157" s="560">
        <f t="shared" si="35"/>
        <v>0</v>
      </c>
      <c r="X157" s="560">
        <f t="shared" si="35"/>
        <v>0</v>
      </c>
      <c r="Y157" s="560">
        <f t="shared" si="35"/>
        <v>0</v>
      </c>
      <c r="Z157" s="131"/>
      <c r="AA157" s="104"/>
    </row>
    <row r="158" spans="2:27" x14ac:dyDescent="0.2">
      <c r="B158" s="22"/>
      <c r="C158" s="50"/>
      <c r="D158" s="396"/>
      <c r="E158" s="396"/>
      <c r="F158" s="63"/>
      <c r="G158" s="64"/>
      <c r="H158" s="63"/>
      <c r="I158" s="337"/>
      <c r="J158" s="54">
        <f t="shared" si="37"/>
        <v>0</v>
      </c>
      <c r="K158" s="558">
        <f t="shared" si="39"/>
        <v>0</v>
      </c>
      <c r="L158" s="559" t="str">
        <f t="shared" si="38"/>
        <v>-</v>
      </c>
      <c r="M158" s="560">
        <f t="shared" si="40"/>
        <v>0</v>
      </c>
      <c r="N158" s="337"/>
      <c r="O158" s="560">
        <f t="shared" si="36"/>
        <v>0</v>
      </c>
      <c r="P158" s="560">
        <f t="shared" si="36"/>
        <v>0</v>
      </c>
      <c r="Q158" s="560">
        <f t="shared" si="36"/>
        <v>0</v>
      </c>
      <c r="R158" s="560">
        <f t="shared" si="36"/>
        <v>0</v>
      </c>
      <c r="S158" s="560">
        <f t="shared" si="36"/>
        <v>0</v>
      </c>
      <c r="T158" s="337"/>
      <c r="U158" s="560">
        <f t="shared" si="35"/>
        <v>0</v>
      </c>
      <c r="V158" s="560">
        <f t="shared" si="35"/>
        <v>0</v>
      </c>
      <c r="W158" s="560">
        <f t="shared" si="35"/>
        <v>0</v>
      </c>
      <c r="X158" s="560">
        <f t="shared" si="35"/>
        <v>0</v>
      </c>
      <c r="Y158" s="560">
        <f t="shared" si="35"/>
        <v>0</v>
      </c>
      <c r="Z158" s="131"/>
      <c r="AA158" s="104"/>
    </row>
    <row r="159" spans="2:27" x14ac:dyDescent="0.2">
      <c r="B159" s="22"/>
      <c r="C159" s="50"/>
      <c r="D159" s="396"/>
      <c r="E159" s="396"/>
      <c r="F159" s="63"/>
      <c r="G159" s="64"/>
      <c r="H159" s="63"/>
      <c r="I159" s="337"/>
      <c r="J159" s="54">
        <f t="shared" si="37"/>
        <v>0</v>
      </c>
      <c r="K159" s="558">
        <f t="shared" si="39"/>
        <v>0</v>
      </c>
      <c r="L159" s="559" t="str">
        <f t="shared" si="38"/>
        <v>-</v>
      </c>
      <c r="M159" s="560">
        <f t="shared" si="40"/>
        <v>0</v>
      </c>
      <c r="N159" s="337"/>
      <c r="O159" s="560">
        <f t="shared" si="36"/>
        <v>0</v>
      </c>
      <c r="P159" s="560">
        <f t="shared" si="36"/>
        <v>0</v>
      </c>
      <c r="Q159" s="560">
        <f t="shared" si="36"/>
        <v>0</v>
      </c>
      <c r="R159" s="560">
        <f t="shared" si="36"/>
        <v>0</v>
      </c>
      <c r="S159" s="560">
        <f t="shared" si="36"/>
        <v>0</v>
      </c>
      <c r="T159" s="337"/>
      <c r="U159" s="560">
        <f t="shared" si="35"/>
        <v>0</v>
      </c>
      <c r="V159" s="560">
        <f t="shared" si="35"/>
        <v>0</v>
      </c>
      <c r="W159" s="560">
        <f t="shared" si="35"/>
        <v>0</v>
      </c>
      <c r="X159" s="560">
        <f t="shared" si="35"/>
        <v>0</v>
      </c>
      <c r="Y159" s="560">
        <f t="shared" si="35"/>
        <v>0</v>
      </c>
      <c r="Z159" s="131"/>
      <c r="AA159" s="104"/>
    </row>
    <row r="160" spans="2:27" x14ac:dyDescent="0.2">
      <c r="B160" s="22"/>
      <c r="C160" s="50"/>
      <c r="D160" s="396"/>
      <c r="E160" s="396"/>
      <c r="F160" s="63"/>
      <c r="G160" s="64"/>
      <c r="H160" s="63"/>
      <c r="I160" s="337"/>
      <c r="J160" s="54">
        <f t="shared" si="37"/>
        <v>0</v>
      </c>
      <c r="K160" s="558">
        <f t="shared" si="39"/>
        <v>0</v>
      </c>
      <c r="L160" s="559" t="str">
        <f t="shared" si="38"/>
        <v>-</v>
      </c>
      <c r="M160" s="560">
        <f t="shared" si="40"/>
        <v>0</v>
      </c>
      <c r="N160" s="337"/>
      <c r="O160" s="560">
        <f t="shared" si="36"/>
        <v>0</v>
      </c>
      <c r="P160" s="560">
        <f t="shared" si="36"/>
        <v>0</v>
      </c>
      <c r="Q160" s="560">
        <f t="shared" si="36"/>
        <v>0</v>
      </c>
      <c r="R160" s="560">
        <f t="shared" si="36"/>
        <v>0</v>
      </c>
      <c r="S160" s="560">
        <f t="shared" si="36"/>
        <v>0</v>
      </c>
      <c r="T160" s="337"/>
      <c r="U160" s="560">
        <f t="shared" si="35"/>
        <v>0</v>
      </c>
      <c r="V160" s="560">
        <f t="shared" si="35"/>
        <v>0</v>
      </c>
      <c r="W160" s="560">
        <f t="shared" si="35"/>
        <v>0</v>
      </c>
      <c r="X160" s="560">
        <f t="shared" si="35"/>
        <v>0</v>
      </c>
      <c r="Y160" s="560">
        <f t="shared" si="35"/>
        <v>0</v>
      </c>
      <c r="Z160" s="131"/>
      <c r="AA160" s="104"/>
    </row>
    <row r="161" spans="2:27" x14ac:dyDescent="0.2">
      <c r="B161" s="22"/>
      <c r="C161" s="50"/>
      <c r="D161" s="396"/>
      <c r="E161" s="396"/>
      <c r="F161" s="63"/>
      <c r="G161" s="64"/>
      <c r="H161" s="63"/>
      <c r="I161" s="337"/>
      <c r="J161" s="54">
        <f t="shared" si="37"/>
        <v>0</v>
      </c>
      <c r="K161" s="558">
        <f t="shared" si="39"/>
        <v>0</v>
      </c>
      <c r="L161" s="559" t="str">
        <f t="shared" si="38"/>
        <v>-</v>
      </c>
      <c r="M161" s="560">
        <f t="shared" si="40"/>
        <v>0</v>
      </c>
      <c r="N161" s="337"/>
      <c r="O161" s="560">
        <f t="shared" si="36"/>
        <v>0</v>
      </c>
      <c r="P161" s="560">
        <f t="shared" si="36"/>
        <v>0</v>
      </c>
      <c r="Q161" s="560">
        <f t="shared" si="36"/>
        <v>0</v>
      </c>
      <c r="R161" s="560">
        <f t="shared" si="36"/>
        <v>0</v>
      </c>
      <c r="S161" s="560">
        <f t="shared" si="36"/>
        <v>0</v>
      </c>
      <c r="T161" s="337"/>
      <c r="U161" s="560">
        <f t="shared" si="35"/>
        <v>0</v>
      </c>
      <c r="V161" s="560">
        <f t="shared" si="35"/>
        <v>0</v>
      </c>
      <c r="W161" s="560">
        <f t="shared" si="35"/>
        <v>0</v>
      </c>
      <c r="X161" s="560">
        <f t="shared" si="35"/>
        <v>0</v>
      </c>
      <c r="Y161" s="560">
        <f t="shared" si="35"/>
        <v>0</v>
      </c>
      <c r="Z161" s="131"/>
      <c r="AA161" s="104"/>
    </row>
    <row r="162" spans="2:27" x14ac:dyDescent="0.2">
      <c r="B162" s="22"/>
      <c r="C162" s="50"/>
      <c r="D162" s="396"/>
      <c r="E162" s="396"/>
      <c r="F162" s="63"/>
      <c r="G162" s="64"/>
      <c r="H162" s="63"/>
      <c r="I162" s="337"/>
      <c r="J162" s="54">
        <f t="shared" si="37"/>
        <v>0</v>
      </c>
      <c r="K162" s="558">
        <f t="shared" si="39"/>
        <v>0</v>
      </c>
      <c r="L162" s="559" t="str">
        <f t="shared" si="38"/>
        <v>-</v>
      </c>
      <c r="M162" s="560">
        <f t="shared" si="40"/>
        <v>0</v>
      </c>
      <c r="N162" s="337"/>
      <c r="O162" s="560">
        <f t="shared" si="36"/>
        <v>0</v>
      </c>
      <c r="P162" s="560">
        <f t="shared" si="36"/>
        <v>0</v>
      </c>
      <c r="Q162" s="560">
        <f t="shared" si="36"/>
        <v>0</v>
      </c>
      <c r="R162" s="560">
        <f t="shared" si="36"/>
        <v>0</v>
      </c>
      <c r="S162" s="560">
        <f t="shared" si="36"/>
        <v>0</v>
      </c>
      <c r="T162" s="337"/>
      <c r="U162" s="560">
        <f t="shared" si="35"/>
        <v>0</v>
      </c>
      <c r="V162" s="560">
        <f t="shared" si="35"/>
        <v>0</v>
      </c>
      <c r="W162" s="560">
        <f t="shared" si="35"/>
        <v>0</v>
      </c>
      <c r="X162" s="560">
        <f t="shared" si="35"/>
        <v>0</v>
      </c>
      <c r="Y162" s="560">
        <f t="shared" si="35"/>
        <v>0</v>
      </c>
      <c r="Z162" s="131"/>
      <c r="AA162" s="104"/>
    </row>
    <row r="163" spans="2:27" x14ac:dyDescent="0.2">
      <c r="B163" s="22"/>
      <c r="C163" s="50"/>
      <c r="D163" s="396"/>
      <c r="E163" s="396"/>
      <c r="F163" s="63"/>
      <c r="G163" s="64"/>
      <c r="H163" s="63"/>
      <c r="I163" s="337"/>
      <c r="J163" s="54">
        <f t="shared" si="37"/>
        <v>0</v>
      </c>
      <c r="K163" s="558">
        <f t="shared" si="39"/>
        <v>0</v>
      </c>
      <c r="L163" s="559" t="str">
        <f t="shared" si="38"/>
        <v>-</v>
      </c>
      <c r="M163" s="560">
        <f t="shared" si="40"/>
        <v>0</v>
      </c>
      <c r="N163" s="337"/>
      <c r="O163" s="560">
        <f t="shared" si="36"/>
        <v>0</v>
      </c>
      <c r="P163" s="560">
        <f t="shared" si="36"/>
        <v>0</v>
      </c>
      <c r="Q163" s="560">
        <f t="shared" si="36"/>
        <v>0</v>
      </c>
      <c r="R163" s="560">
        <f t="shared" si="36"/>
        <v>0</v>
      </c>
      <c r="S163" s="560">
        <f t="shared" si="36"/>
        <v>0</v>
      </c>
      <c r="T163" s="337"/>
      <c r="U163" s="560">
        <f t="shared" si="35"/>
        <v>0</v>
      </c>
      <c r="V163" s="560">
        <f t="shared" si="35"/>
        <v>0</v>
      </c>
      <c r="W163" s="560">
        <f t="shared" si="35"/>
        <v>0</v>
      </c>
      <c r="X163" s="560">
        <f t="shared" si="35"/>
        <v>0</v>
      </c>
      <c r="Y163" s="560">
        <f t="shared" si="35"/>
        <v>0</v>
      </c>
      <c r="Z163" s="131"/>
      <c r="AA163" s="104"/>
    </row>
    <row r="164" spans="2:27" x14ac:dyDescent="0.2">
      <c r="B164" s="22"/>
      <c r="C164" s="50"/>
      <c r="D164" s="396"/>
      <c r="E164" s="396"/>
      <c r="F164" s="63"/>
      <c r="G164" s="64"/>
      <c r="H164" s="63"/>
      <c r="I164" s="337"/>
      <c r="J164" s="54">
        <f t="shared" si="37"/>
        <v>0</v>
      </c>
      <c r="K164" s="558">
        <f t="shared" si="39"/>
        <v>0</v>
      </c>
      <c r="L164" s="559" t="str">
        <f t="shared" si="38"/>
        <v>-</v>
      </c>
      <c r="M164" s="560">
        <f t="shared" si="40"/>
        <v>0</v>
      </c>
      <c r="N164" s="337"/>
      <c r="O164" s="560">
        <f t="shared" si="36"/>
        <v>0</v>
      </c>
      <c r="P164" s="560">
        <f t="shared" si="36"/>
        <v>0</v>
      </c>
      <c r="Q164" s="560">
        <f t="shared" si="36"/>
        <v>0</v>
      </c>
      <c r="R164" s="560">
        <f t="shared" si="36"/>
        <v>0</v>
      </c>
      <c r="S164" s="560">
        <f t="shared" si="36"/>
        <v>0</v>
      </c>
      <c r="T164" s="337"/>
      <c r="U164" s="560">
        <f t="shared" si="35"/>
        <v>0</v>
      </c>
      <c r="V164" s="560">
        <f t="shared" si="35"/>
        <v>0</v>
      </c>
      <c r="W164" s="560">
        <f t="shared" si="35"/>
        <v>0</v>
      </c>
      <c r="X164" s="560">
        <f t="shared" si="35"/>
        <v>0</v>
      </c>
      <c r="Y164" s="560">
        <f t="shared" si="35"/>
        <v>0</v>
      </c>
      <c r="Z164" s="131"/>
      <c r="AA164" s="104"/>
    </row>
    <row r="165" spans="2:27" x14ac:dyDescent="0.2">
      <c r="B165" s="22"/>
      <c r="C165" s="50"/>
      <c r="D165" s="396"/>
      <c r="E165" s="396"/>
      <c r="F165" s="63"/>
      <c r="G165" s="64"/>
      <c r="H165" s="63"/>
      <c r="I165" s="337"/>
      <c r="J165" s="54">
        <f t="shared" si="37"/>
        <v>0</v>
      </c>
      <c r="K165" s="558">
        <f t="shared" si="39"/>
        <v>0</v>
      </c>
      <c r="L165" s="559" t="str">
        <f t="shared" si="38"/>
        <v>-</v>
      </c>
      <c r="M165" s="560">
        <f t="shared" si="40"/>
        <v>0</v>
      </c>
      <c r="N165" s="337"/>
      <c r="O165" s="560">
        <f t="shared" si="36"/>
        <v>0</v>
      </c>
      <c r="P165" s="560">
        <f t="shared" si="36"/>
        <v>0</v>
      </c>
      <c r="Q165" s="560">
        <f t="shared" si="36"/>
        <v>0</v>
      </c>
      <c r="R165" s="560">
        <f t="shared" si="36"/>
        <v>0</v>
      </c>
      <c r="S165" s="560">
        <f t="shared" si="36"/>
        <v>0</v>
      </c>
      <c r="T165" s="337"/>
      <c r="U165" s="560">
        <f t="shared" si="35"/>
        <v>0</v>
      </c>
      <c r="V165" s="560">
        <f t="shared" si="35"/>
        <v>0</v>
      </c>
      <c r="W165" s="560">
        <f t="shared" si="35"/>
        <v>0</v>
      </c>
      <c r="X165" s="560">
        <f t="shared" si="35"/>
        <v>0</v>
      </c>
      <c r="Y165" s="560">
        <f t="shared" si="35"/>
        <v>0</v>
      </c>
      <c r="Z165" s="131"/>
      <c r="AA165" s="104"/>
    </row>
    <row r="166" spans="2:27" x14ac:dyDescent="0.2">
      <c r="B166" s="22"/>
      <c r="C166" s="50"/>
      <c r="D166" s="396"/>
      <c r="E166" s="396"/>
      <c r="F166" s="63"/>
      <c r="G166" s="64"/>
      <c r="H166" s="63"/>
      <c r="I166" s="337"/>
      <c r="J166" s="54">
        <f t="shared" si="37"/>
        <v>0</v>
      </c>
      <c r="K166" s="558">
        <f t="shared" si="39"/>
        <v>0</v>
      </c>
      <c r="L166" s="559" t="str">
        <f t="shared" si="38"/>
        <v>-</v>
      </c>
      <c r="M166" s="560">
        <f t="shared" si="40"/>
        <v>0</v>
      </c>
      <c r="N166" s="337"/>
      <c r="O166" s="560">
        <f t="shared" si="36"/>
        <v>0</v>
      </c>
      <c r="P166" s="560">
        <f t="shared" si="36"/>
        <v>0</v>
      </c>
      <c r="Q166" s="560">
        <f t="shared" si="36"/>
        <v>0</v>
      </c>
      <c r="R166" s="560">
        <f t="shared" si="36"/>
        <v>0</v>
      </c>
      <c r="S166" s="560">
        <f t="shared" si="36"/>
        <v>0</v>
      </c>
      <c r="T166" s="337"/>
      <c r="U166" s="560">
        <f t="shared" si="35"/>
        <v>0</v>
      </c>
      <c r="V166" s="560">
        <f t="shared" si="35"/>
        <v>0</v>
      </c>
      <c r="W166" s="560">
        <f t="shared" si="35"/>
        <v>0</v>
      </c>
      <c r="X166" s="560">
        <f t="shared" si="35"/>
        <v>0</v>
      </c>
      <c r="Y166" s="560">
        <f t="shared" si="35"/>
        <v>0</v>
      </c>
      <c r="Z166" s="131"/>
      <c r="AA166" s="104"/>
    </row>
    <row r="167" spans="2:27" x14ac:dyDescent="0.2">
      <c r="B167" s="22"/>
      <c r="C167" s="50"/>
      <c r="D167" s="396"/>
      <c r="E167" s="396"/>
      <c r="F167" s="63"/>
      <c r="G167" s="64"/>
      <c r="H167" s="63"/>
      <c r="I167" s="337"/>
      <c r="J167" s="54">
        <f t="shared" si="37"/>
        <v>0</v>
      </c>
      <c r="K167" s="558">
        <f t="shared" si="39"/>
        <v>0</v>
      </c>
      <c r="L167" s="559" t="str">
        <f t="shared" si="38"/>
        <v>-</v>
      </c>
      <c r="M167" s="560">
        <f t="shared" si="40"/>
        <v>0</v>
      </c>
      <c r="N167" s="337"/>
      <c r="O167" s="560">
        <f t="shared" si="36"/>
        <v>0</v>
      </c>
      <c r="P167" s="560">
        <f t="shared" si="36"/>
        <v>0</v>
      </c>
      <c r="Q167" s="560">
        <f t="shared" si="36"/>
        <v>0</v>
      </c>
      <c r="R167" s="560">
        <f t="shared" si="36"/>
        <v>0</v>
      </c>
      <c r="S167" s="560">
        <f t="shared" si="36"/>
        <v>0</v>
      </c>
      <c r="T167" s="337"/>
      <c r="U167" s="560">
        <f t="shared" si="35"/>
        <v>0</v>
      </c>
      <c r="V167" s="560">
        <f t="shared" si="35"/>
        <v>0</v>
      </c>
      <c r="W167" s="560">
        <f t="shared" si="35"/>
        <v>0</v>
      </c>
      <c r="X167" s="560">
        <f t="shared" si="35"/>
        <v>0</v>
      </c>
      <c r="Y167" s="560">
        <f t="shared" si="35"/>
        <v>0</v>
      </c>
      <c r="Z167" s="131"/>
      <c r="AA167" s="104"/>
    </row>
    <row r="168" spans="2:27" x14ac:dyDescent="0.2">
      <c r="B168" s="22"/>
      <c r="C168" s="50"/>
      <c r="D168" s="396"/>
      <c r="E168" s="396"/>
      <c r="F168" s="63"/>
      <c r="G168" s="64"/>
      <c r="H168" s="63"/>
      <c r="I168" s="337"/>
      <c r="J168" s="54">
        <f t="shared" si="37"/>
        <v>0</v>
      </c>
      <c r="K168" s="558">
        <f t="shared" si="39"/>
        <v>0</v>
      </c>
      <c r="L168" s="559" t="str">
        <f t="shared" si="38"/>
        <v>-</v>
      </c>
      <c r="M168" s="560">
        <f t="shared" si="40"/>
        <v>0</v>
      </c>
      <c r="N168" s="337"/>
      <c r="O168" s="560">
        <f t="shared" si="36"/>
        <v>0</v>
      </c>
      <c r="P168" s="560">
        <f t="shared" si="36"/>
        <v>0</v>
      </c>
      <c r="Q168" s="560">
        <f t="shared" si="36"/>
        <v>0</v>
      </c>
      <c r="R168" s="560">
        <f t="shared" si="36"/>
        <v>0</v>
      </c>
      <c r="S168" s="560">
        <f t="shared" si="36"/>
        <v>0</v>
      </c>
      <c r="T168" s="337"/>
      <c r="U168" s="560">
        <f t="shared" si="35"/>
        <v>0</v>
      </c>
      <c r="V168" s="560">
        <f t="shared" si="35"/>
        <v>0</v>
      </c>
      <c r="W168" s="560">
        <f t="shared" si="35"/>
        <v>0</v>
      </c>
      <c r="X168" s="560">
        <f t="shared" si="35"/>
        <v>0</v>
      </c>
      <c r="Y168" s="560">
        <f t="shared" si="35"/>
        <v>0</v>
      </c>
      <c r="Z168" s="131"/>
      <c r="AA168" s="104"/>
    </row>
    <row r="169" spans="2:27" x14ac:dyDescent="0.2">
      <c r="B169" s="22"/>
      <c r="C169" s="50"/>
      <c r="D169" s="396"/>
      <c r="E169" s="396"/>
      <c r="F169" s="63"/>
      <c r="G169" s="64"/>
      <c r="H169" s="63"/>
      <c r="I169" s="337"/>
      <c r="J169" s="54">
        <f t="shared" si="37"/>
        <v>0</v>
      </c>
      <c r="K169" s="558">
        <f t="shared" si="39"/>
        <v>0</v>
      </c>
      <c r="L169" s="559" t="str">
        <f t="shared" si="38"/>
        <v>-</v>
      </c>
      <c r="M169" s="560">
        <f t="shared" si="40"/>
        <v>0</v>
      </c>
      <c r="N169" s="337"/>
      <c r="O169" s="560">
        <f t="shared" si="36"/>
        <v>0</v>
      </c>
      <c r="P169" s="560">
        <f t="shared" si="36"/>
        <v>0</v>
      </c>
      <c r="Q169" s="560">
        <f t="shared" si="36"/>
        <v>0</v>
      </c>
      <c r="R169" s="560">
        <f t="shared" si="36"/>
        <v>0</v>
      </c>
      <c r="S169" s="560">
        <f t="shared" si="36"/>
        <v>0</v>
      </c>
      <c r="T169" s="337"/>
      <c r="U169" s="560">
        <f t="shared" si="35"/>
        <v>0</v>
      </c>
      <c r="V169" s="560">
        <f t="shared" si="35"/>
        <v>0</v>
      </c>
      <c r="W169" s="560">
        <f t="shared" si="35"/>
        <v>0</v>
      </c>
      <c r="X169" s="560">
        <f t="shared" si="35"/>
        <v>0</v>
      </c>
      <c r="Y169" s="560">
        <f t="shared" si="35"/>
        <v>0</v>
      </c>
      <c r="Z169" s="131"/>
      <c r="AA169" s="104"/>
    </row>
    <row r="170" spans="2:27" x14ac:dyDescent="0.2">
      <c r="B170" s="22"/>
      <c r="C170" s="50"/>
      <c r="D170" s="396"/>
      <c r="E170" s="396"/>
      <c r="F170" s="63"/>
      <c r="G170" s="64"/>
      <c r="H170" s="63"/>
      <c r="I170" s="337"/>
      <c r="J170" s="54">
        <f t="shared" si="37"/>
        <v>0</v>
      </c>
      <c r="K170" s="558">
        <f t="shared" si="39"/>
        <v>0</v>
      </c>
      <c r="L170" s="559" t="str">
        <f t="shared" si="38"/>
        <v>-</v>
      </c>
      <c r="M170" s="560">
        <f t="shared" si="40"/>
        <v>0</v>
      </c>
      <c r="N170" s="337"/>
      <c r="O170" s="560">
        <f t="shared" si="36"/>
        <v>0</v>
      </c>
      <c r="P170" s="560">
        <f t="shared" si="36"/>
        <v>0</v>
      </c>
      <c r="Q170" s="560">
        <f t="shared" si="36"/>
        <v>0</v>
      </c>
      <c r="R170" s="560">
        <f t="shared" si="36"/>
        <v>0</v>
      </c>
      <c r="S170" s="560">
        <f t="shared" si="36"/>
        <v>0</v>
      </c>
      <c r="T170" s="337"/>
      <c r="U170" s="560">
        <f t="shared" si="35"/>
        <v>0</v>
      </c>
      <c r="V170" s="560">
        <f t="shared" si="35"/>
        <v>0</v>
      </c>
      <c r="W170" s="560">
        <f t="shared" si="35"/>
        <v>0</v>
      </c>
      <c r="X170" s="560">
        <f t="shared" si="35"/>
        <v>0</v>
      </c>
      <c r="Y170" s="560">
        <f t="shared" si="35"/>
        <v>0</v>
      </c>
      <c r="Z170" s="131"/>
      <c r="AA170" s="104"/>
    </row>
    <row r="171" spans="2:27" x14ac:dyDescent="0.2">
      <c r="B171" s="22"/>
      <c r="C171" s="50"/>
      <c r="D171" s="396"/>
      <c r="E171" s="396"/>
      <c r="F171" s="63"/>
      <c r="G171" s="64"/>
      <c r="H171" s="63"/>
      <c r="I171" s="337"/>
      <c r="J171" s="54">
        <f t="shared" si="27"/>
        <v>0</v>
      </c>
      <c r="K171" s="558">
        <f t="shared" ref="K171:K177" si="41">IF(G171=0,0,(G171/J171))</f>
        <v>0</v>
      </c>
      <c r="L171" s="559" t="str">
        <f t="shared" si="28"/>
        <v>-</v>
      </c>
      <c r="M171" s="560">
        <f t="shared" ref="M171:M177" si="42">IF(H171="geen",IF(F171&lt;$O$8,G171,0),IF(F171&gt;=$O$8,0,IF((G171-($O$8-F171)*K171)&lt;0,0,G171-($O$8-F171)*K171)))</f>
        <v>0</v>
      </c>
      <c r="N171" s="337"/>
      <c r="O171" s="560">
        <f t="shared" si="36"/>
        <v>0</v>
      </c>
      <c r="P171" s="560">
        <f t="shared" si="36"/>
        <v>0</v>
      </c>
      <c r="Q171" s="560">
        <f t="shared" si="36"/>
        <v>0</v>
      </c>
      <c r="R171" s="560">
        <f t="shared" si="36"/>
        <v>0</v>
      </c>
      <c r="S171" s="560">
        <f t="shared" si="36"/>
        <v>0</v>
      </c>
      <c r="T171" s="337"/>
      <c r="U171" s="560">
        <f t="shared" si="35"/>
        <v>0</v>
      </c>
      <c r="V171" s="560">
        <f t="shared" si="35"/>
        <v>0</v>
      </c>
      <c r="W171" s="560">
        <f t="shared" si="35"/>
        <v>0</v>
      </c>
      <c r="X171" s="560">
        <f t="shared" si="35"/>
        <v>0</v>
      </c>
      <c r="Y171" s="560">
        <f t="shared" si="35"/>
        <v>0</v>
      </c>
      <c r="Z171" s="131"/>
      <c r="AA171" s="104"/>
    </row>
    <row r="172" spans="2:27" x14ac:dyDescent="0.2">
      <c r="B172" s="22"/>
      <c r="C172" s="50"/>
      <c r="D172" s="396"/>
      <c r="E172" s="396"/>
      <c r="F172" s="63"/>
      <c r="G172" s="64"/>
      <c r="H172" s="63"/>
      <c r="I172" s="337"/>
      <c r="J172" s="54">
        <f t="shared" si="27"/>
        <v>0</v>
      </c>
      <c r="K172" s="558">
        <f t="shared" si="41"/>
        <v>0</v>
      </c>
      <c r="L172" s="559" t="str">
        <f t="shared" si="28"/>
        <v>-</v>
      </c>
      <c r="M172" s="560">
        <f t="shared" si="42"/>
        <v>0</v>
      </c>
      <c r="N172" s="337"/>
      <c r="O172" s="560">
        <f t="shared" si="36"/>
        <v>0</v>
      </c>
      <c r="P172" s="560">
        <f t="shared" si="36"/>
        <v>0</v>
      </c>
      <c r="Q172" s="560">
        <f t="shared" si="36"/>
        <v>0</v>
      </c>
      <c r="R172" s="560">
        <f t="shared" si="36"/>
        <v>0</v>
      </c>
      <c r="S172" s="560">
        <f t="shared" si="36"/>
        <v>0</v>
      </c>
      <c r="T172" s="337"/>
      <c r="U172" s="560">
        <f t="shared" si="35"/>
        <v>0</v>
      </c>
      <c r="V172" s="560">
        <f t="shared" si="35"/>
        <v>0</v>
      </c>
      <c r="W172" s="560">
        <f t="shared" si="35"/>
        <v>0</v>
      </c>
      <c r="X172" s="560">
        <f t="shared" si="35"/>
        <v>0</v>
      </c>
      <c r="Y172" s="560">
        <f t="shared" si="35"/>
        <v>0</v>
      </c>
      <c r="Z172" s="131"/>
      <c r="AA172" s="104"/>
    </row>
    <row r="173" spans="2:27" x14ac:dyDescent="0.2">
      <c r="B173" s="22"/>
      <c r="C173" s="50"/>
      <c r="D173" s="396"/>
      <c r="E173" s="396"/>
      <c r="F173" s="63"/>
      <c r="G173" s="64"/>
      <c r="H173" s="63"/>
      <c r="I173" s="337"/>
      <c r="J173" s="54">
        <f t="shared" si="27"/>
        <v>0</v>
      </c>
      <c r="K173" s="558">
        <f t="shared" si="41"/>
        <v>0</v>
      </c>
      <c r="L173" s="559" t="str">
        <f t="shared" si="28"/>
        <v>-</v>
      </c>
      <c r="M173" s="560">
        <f t="shared" si="42"/>
        <v>0</v>
      </c>
      <c r="N173" s="337"/>
      <c r="O173" s="560">
        <f t="shared" ref="O173:S177" si="43">(IF(O$8&lt;$F173,0,IF($L173&lt;=O$8-1,0,$K173)))</f>
        <v>0</v>
      </c>
      <c r="P173" s="560">
        <f t="shared" si="43"/>
        <v>0</v>
      </c>
      <c r="Q173" s="560">
        <f t="shared" si="43"/>
        <v>0</v>
      </c>
      <c r="R173" s="560">
        <f t="shared" si="43"/>
        <v>0</v>
      </c>
      <c r="S173" s="560">
        <f t="shared" si="43"/>
        <v>0</v>
      </c>
      <c r="T173" s="337"/>
      <c r="U173" s="560">
        <f t="shared" si="35"/>
        <v>0</v>
      </c>
      <c r="V173" s="560">
        <f t="shared" si="35"/>
        <v>0</v>
      </c>
      <c r="W173" s="560">
        <f t="shared" si="35"/>
        <v>0</v>
      </c>
      <c r="X173" s="560">
        <f t="shared" si="35"/>
        <v>0</v>
      </c>
      <c r="Y173" s="560">
        <f t="shared" si="35"/>
        <v>0</v>
      </c>
      <c r="Z173" s="131"/>
      <c r="AA173" s="104"/>
    </row>
    <row r="174" spans="2:27" x14ac:dyDescent="0.2">
      <c r="B174" s="22"/>
      <c r="C174" s="50"/>
      <c r="D174" s="396"/>
      <c r="E174" s="396"/>
      <c r="F174" s="63"/>
      <c r="G174" s="64"/>
      <c r="H174" s="63"/>
      <c r="I174" s="337"/>
      <c r="J174" s="54">
        <f t="shared" si="27"/>
        <v>0</v>
      </c>
      <c r="K174" s="558">
        <f t="shared" si="41"/>
        <v>0</v>
      </c>
      <c r="L174" s="559" t="str">
        <f t="shared" si="28"/>
        <v>-</v>
      </c>
      <c r="M174" s="560">
        <f t="shared" si="42"/>
        <v>0</v>
      </c>
      <c r="N174" s="337"/>
      <c r="O174" s="560">
        <f t="shared" si="43"/>
        <v>0</v>
      </c>
      <c r="P174" s="560">
        <f t="shared" si="43"/>
        <v>0</v>
      </c>
      <c r="Q174" s="560">
        <f t="shared" si="43"/>
        <v>0</v>
      </c>
      <c r="R174" s="560">
        <f t="shared" si="43"/>
        <v>0</v>
      </c>
      <c r="S174" s="560">
        <f t="shared" si="43"/>
        <v>0</v>
      </c>
      <c r="T174" s="337"/>
      <c r="U174" s="560">
        <f t="shared" si="35"/>
        <v>0</v>
      </c>
      <c r="V174" s="560">
        <f t="shared" si="35"/>
        <v>0</v>
      </c>
      <c r="W174" s="560">
        <f t="shared" si="35"/>
        <v>0</v>
      </c>
      <c r="X174" s="560">
        <f t="shared" si="35"/>
        <v>0</v>
      </c>
      <c r="Y174" s="560">
        <f t="shared" si="35"/>
        <v>0</v>
      </c>
      <c r="Z174" s="131"/>
      <c r="AA174" s="104"/>
    </row>
    <row r="175" spans="2:27" x14ac:dyDescent="0.2">
      <c r="B175" s="22"/>
      <c r="C175" s="50"/>
      <c r="D175" s="396"/>
      <c r="E175" s="396"/>
      <c r="F175" s="63"/>
      <c r="G175" s="64"/>
      <c r="H175" s="63"/>
      <c r="I175" s="337"/>
      <c r="J175" s="54">
        <f t="shared" si="27"/>
        <v>0</v>
      </c>
      <c r="K175" s="558">
        <f t="shared" si="41"/>
        <v>0</v>
      </c>
      <c r="L175" s="559" t="str">
        <f t="shared" si="28"/>
        <v>-</v>
      </c>
      <c r="M175" s="560">
        <f t="shared" si="42"/>
        <v>0</v>
      </c>
      <c r="N175" s="337"/>
      <c r="O175" s="560">
        <f t="shared" si="43"/>
        <v>0</v>
      </c>
      <c r="P175" s="560">
        <f t="shared" si="43"/>
        <v>0</v>
      </c>
      <c r="Q175" s="560">
        <f t="shared" si="43"/>
        <v>0</v>
      </c>
      <c r="R175" s="560">
        <f t="shared" si="43"/>
        <v>0</v>
      </c>
      <c r="S175" s="560">
        <f t="shared" si="43"/>
        <v>0</v>
      </c>
      <c r="T175" s="337"/>
      <c r="U175" s="560">
        <f t="shared" ref="U175:Y177" si="44">IF(U$8=$F175,$G175,0)</f>
        <v>0</v>
      </c>
      <c r="V175" s="560">
        <f t="shared" si="44"/>
        <v>0</v>
      </c>
      <c r="W175" s="560">
        <f t="shared" si="44"/>
        <v>0</v>
      </c>
      <c r="X175" s="560">
        <f t="shared" si="44"/>
        <v>0</v>
      </c>
      <c r="Y175" s="560">
        <f t="shared" si="44"/>
        <v>0</v>
      </c>
      <c r="Z175" s="131"/>
      <c r="AA175" s="104"/>
    </row>
    <row r="176" spans="2:27" x14ac:dyDescent="0.2">
      <c r="B176" s="22"/>
      <c r="C176" s="50"/>
      <c r="D176" s="396"/>
      <c r="E176" s="396"/>
      <c r="F176" s="63"/>
      <c r="G176" s="64"/>
      <c r="H176" s="63"/>
      <c r="I176" s="337"/>
      <c r="J176" s="54">
        <f t="shared" si="27"/>
        <v>0</v>
      </c>
      <c r="K176" s="558">
        <f t="shared" si="41"/>
        <v>0</v>
      </c>
      <c r="L176" s="559" t="str">
        <f t="shared" si="28"/>
        <v>-</v>
      </c>
      <c r="M176" s="560">
        <f t="shared" si="42"/>
        <v>0</v>
      </c>
      <c r="N176" s="337"/>
      <c r="O176" s="560">
        <f t="shared" si="43"/>
        <v>0</v>
      </c>
      <c r="P176" s="560">
        <f t="shared" si="43"/>
        <v>0</v>
      </c>
      <c r="Q176" s="560">
        <f t="shared" si="43"/>
        <v>0</v>
      </c>
      <c r="R176" s="560">
        <f t="shared" si="43"/>
        <v>0</v>
      </c>
      <c r="S176" s="560">
        <f t="shared" si="43"/>
        <v>0</v>
      </c>
      <c r="T176" s="337"/>
      <c r="U176" s="560">
        <f t="shared" si="44"/>
        <v>0</v>
      </c>
      <c r="V176" s="560">
        <f t="shared" si="44"/>
        <v>0</v>
      </c>
      <c r="W176" s="560">
        <f t="shared" si="44"/>
        <v>0</v>
      </c>
      <c r="X176" s="560">
        <f t="shared" si="44"/>
        <v>0</v>
      </c>
      <c r="Y176" s="560">
        <f t="shared" si="44"/>
        <v>0</v>
      </c>
      <c r="Z176" s="131"/>
      <c r="AA176" s="104"/>
    </row>
    <row r="177" spans="2:27" x14ac:dyDescent="0.2">
      <c r="B177" s="22"/>
      <c r="C177" s="50"/>
      <c r="D177" s="396"/>
      <c r="E177" s="396"/>
      <c r="F177" s="63"/>
      <c r="G177" s="64"/>
      <c r="H177" s="63"/>
      <c r="I177" s="337"/>
      <c r="J177" s="54">
        <f t="shared" si="27"/>
        <v>0</v>
      </c>
      <c r="K177" s="558">
        <f t="shared" si="41"/>
        <v>0</v>
      </c>
      <c r="L177" s="559" t="str">
        <f t="shared" si="28"/>
        <v>-</v>
      </c>
      <c r="M177" s="560">
        <f t="shared" si="42"/>
        <v>0</v>
      </c>
      <c r="N177" s="337"/>
      <c r="O177" s="560">
        <f t="shared" si="43"/>
        <v>0</v>
      </c>
      <c r="P177" s="560">
        <f t="shared" si="43"/>
        <v>0</v>
      </c>
      <c r="Q177" s="560">
        <f t="shared" si="43"/>
        <v>0</v>
      </c>
      <c r="R177" s="560">
        <f t="shared" si="43"/>
        <v>0</v>
      </c>
      <c r="S177" s="560">
        <f t="shared" si="43"/>
        <v>0</v>
      </c>
      <c r="T177" s="337"/>
      <c r="U177" s="560">
        <f t="shared" si="44"/>
        <v>0</v>
      </c>
      <c r="V177" s="560">
        <f t="shared" si="44"/>
        <v>0</v>
      </c>
      <c r="W177" s="560">
        <f t="shared" si="44"/>
        <v>0</v>
      </c>
      <c r="X177" s="560">
        <f t="shared" si="44"/>
        <v>0</v>
      </c>
      <c r="Y177" s="560">
        <f t="shared" si="44"/>
        <v>0</v>
      </c>
      <c r="Z177" s="131"/>
      <c r="AA177" s="104"/>
    </row>
    <row r="178" spans="2:27" x14ac:dyDescent="0.2">
      <c r="B178" s="22"/>
      <c r="C178" s="50"/>
      <c r="D178" s="244"/>
      <c r="E178" s="244"/>
      <c r="F178" s="438"/>
      <c r="G178" s="55"/>
      <c r="H178" s="438"/>
      <c r="I178" s="293"/>
      <c r="J178" s="54"/>
      <c r="K178" s="246"/>
      <c r="L178" s="58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5"/>
      <c r="AA178" s="104"/>
    </row>
    <row r="179" spans="2:27" x14ac:dyDescent="0.2">
      <c r="B179" s="32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41"/>
    </row>
  </sheetData>
  <sheetProtection algorithmName="SHA-512" hashValue="WBsrc/k/VbGmGmscwHsEjp8bgGMKJBFy+BIchYtevmvV6UG+GyGI/rcvVSg893g9gHiDusU0M0xFhZPUbeOXng==" saltValue="/7lUi28hCc/MToGXJPcRkQ==" spinCount="100000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45.7109375" style="37" customWidth="1"/>
    <col min="5" max="5" width="2.7109375" style="37" customWidth="1"/>
    <col min="6" max="8" width="14.85546875" style="37" customWidth="1"/>
    <col min="9" max="9" width="14.85546875" style="159" customWidth="1"/>
    <col min="10" max="10" width="14.85546875" style="37" customWidth="1"/>
    <col min="11" max="12" width="2.7109375" style="37" customWidth="1"/>
    <col min="13" max="16384" width="9.140625" style="37"/>
  </cols>
  <sheetData>
    <row r="1" spans="2:12" ht="12.75" customHeight="1" x14ac:dyDescent="0.2"/>
    <row r="2" spans="2:12" x14ac:dyDescent="0.2">
      <c r="B2" s="261"/>
      <c r="C2" s="262"/>
      <c r="D2" s="262"/>
      <c r="E2" s="262"/>
      <c r="F2" s="262"/>
      <c r="G2" s="262"/>
      <c r="H2" s="263"/>
      <c r="I2" s="262"/>
      <c r="J2" s="262"/>
      <c r="K2" s="262"/>
      <c r="L2" s="264"/>
    </row>
    <row r="3" spans="2:12" x14ac:dyDescent="0.2">
      <c r="B3" s="99"/>
      <c r="C3" s="100"/>
      <c r="D3" s="100"/>
      <c r="E3" s="100"/>
      <c r="F3" s="100"/>
      <c r="G3" s="100"/>
      <c r="H3" s="265"/>
      <c r="I3" s="100"/>
      <c r="J3" s="100"/>
      <c r="K3" s="100"/>
      <c r="L3" s="104"/>
    </row>
    <row r="4" spans="2:12" s="150" customFormat="1" ht="18.75" x14ac:dyDescent="0.3">
      <c r="B4" s="83"/>
      <c r="C4" s="87" t="s">
        <v>115</v>
      </c>
      <c r="D4" s="87"/>
      <c r="E4" s="87"/>
      <c r="F4" s="87"/>
      <c r="G4" s="87"/>
      <c r="H4" s="87"/>
      <c r="I4" s="87"/>
      <c r="J4" s="87"/>
      <c r="K4" s="87"/>
      <c r="L4" s="88"/>
    </row>
    <row r="5" spans="2:12" s="150" customFormat="1" ht="11.45" customHeight="1" x14ac:dyDescent="0.3">
      <c r="B5" s="266"/>
      <c r="C5" s="149"/>
      <c r="D5" s="147"/>
      <c r="E5" s="146"/>
      <c r="F5" s="146"/>
      <c r="G5" s="146"/>
      <c r="H5" s="146"/>
      <c r="I5" s="146"/>
      <c r="J5" s="146"/>
      <c r="K5" s="146"/>
      <c r="L5" s="268"/>
    </row>
    <row r="6" spans="2:12" ht="11.45" customHeight="1" x14ac:dyDescent="0.2">
      <c r="B6" s="324"/>
      <c r="C6" s="325"/>
      <c r="D6" s="326"/>
      <c r="E6" s="267"/>
      <c r="F6" s="267"/>
      <c r="G6" s="267"/>
      <c r="H6" s="267"/>
      <c r="I6" s="267"/>
      <c r="J6" s="267"/>
      <c r="K6" s="267"/>
      <c r="L6" s="277"/>
    </row>
    <row r="7" spans="2:12" ht="11.45" customHeight="1" x14ac:dyDescent="0.2">
      <c r="B7" s="324"/>
      <c r="C7" s="325"/>
      <c r="D7" s="326"/>
      <c r="E7" s="267"/>
      <c r="F7" s="267"/>
      <c r="G7" s="267"/>
      <c r="H7" s="267"/>
      <c r="I7" s="267"/>
      <c r="J7" s="267"/>
      <c r="K7" s="267"/>
      <c r="L7" s="277"/>
    </row>
    <row r="8" spans="2:12" s="154" customFormat="1" ht="11.45" customHeight="1" x14ac:dyDescent="0.2">
      <c r="B8" s="327"/>
      <c r="C8" s="328"/>
      <c r="D8" s="329"/>
      <c r="E8" s="330"/>
      <c r="F8" s="553">
        <f>tab!D2</f>
        <v>2015</v>
      </c>
      <c r="G8" s="553">
        <f t="shared" ref="G8:J8" si="0">F8+1</f>
        <v>2016</v>
      </c>
      <c r="H8" s="553">
        <f t="shared" si="0"/>
        <v>2017</v>
      </c>
      <c r="I8" s="553">
        <f t="shared" si="0"/>
        <v>2018</v>
      </c>
      <c r="J8" s="553">
        <f t="shared" si="0"/>
        <v>2019</v>
      </c>
      <c r="K8" s="565"/>
      <c r="L8" s="331"/>
    </row>
    <row r="9" spans="2:12" ht="12" customHeight="1" x14ac:dyDescent="0.2">
      <c r="B9" s="324"/>
      <c r="C9" s="325"/>
      <c r="D9" s="332"/>
      <c r="E9" s="267"/>
      <c r="F9" s="267"/>
      <c r="G9" s="267"/>
      <c r="H9" s="267"/>
      <c r="I9" s="267"/>
      <c r="J9" s="267"/>
      <c r="K9" s="267"/>
      <c r="L9" s="277"/>
    </row>
    <row r="10" spans="2:12" ht="12" customHeight="1" x14ac:dyDescent="0.2">
      <c r="B10" s="333"/>
      <c r="C10" s="334"/>
      <c r="D10" s="335"/>
      <c r="E10" s="280"/>
      <c r="F10" s="280"/>
      <c r="G10" s="280"/>
      <c r="H10" s="280"/>
      <c r="I10" s="280"/>
      <c r="J10" s="280"/>
      <c r="K10" s="282"/>
      <c r="L10" s="104"/>
    </row>
    <row r="11" spans="2:12" ht="12" customHeight="1" x14ac:dyDescent="0.2">
      <c r="B11" s="333"/>
      <c r="C11" s="336"/>
      <c r="D11" s="529" t="s">
        <v>111</v>
      </c>
      <c r="E11" s="337"/>
      <c r="F11" s="337"/>
      <c r="G11" s="337"/>
      <c r="H11" s="337"/>
      <c r="I11" s="337"/>
      <c r="J11" s="337"/>
      <c r="K11" s="131"/>
      <c r="L11" s="104"/>
    </row>
    <row r="12" spans="2:12" ht="12" customHeight="1" x14ac:dyDescent="0.2">
      <c r="B12" s="333"/>
      <c r="C12" s="336"/>
      <c r="D12" s="132" t="s">
        <v>44</v>
      </c>
      <c r="E12" s="337"/>
      <c r="F12" s="338">
        <v>0</v>
      </c>
      <c r="G12" s="566">
        <f t="shared" ref="G12:J12" si="1">F55</f>
        <v>0</v>
      </c>
      <c r="H12" s="566">
        <f t="shared" si="1"/>
        <v>0</v>
      </c>
      <c r="I12" s="566">
        <f t="shared" si="1"/>
        <v>0</v>
      </c>
      <c r="J12" s="566">
        <f t="shared" si="1"/>
        <v>0</v>
      </c>
      <c r="K12" s="131"/>
      <c r="L12" s="104"/>
    </row>
    <row r="13" spans="2:12" ht="12" customHeight="1" x14ac:dyDescent="0.2">
      <c r="B13" s="333"/>
      <c r="C13" s="336"/>
      <c r="D13" s="132" t="s">
        <v>45</v>
      </c>
      <c r="E13" s="337"/>
      <c r="F13" s="339">
        <v>0</v>
      </c>
      <c r="G13" s="566">
        <f t="shared" ref="G13:J13" si="2">F56</f>
        <v>0</v>
      </c>
      <c r="H13" s="566">
        <f t="shared" si="2"/>
        <v>0</v>
      </c>
      <c r="I13" s="566">
        <f t="shared" si="2"/>
        <v>0</v>
      </c>
      <c r="J13" s="566">
        <f t="shared" si="2"/>
        <v>0</v>
      </c>
      <c r="K13" s="131"/>
      <c r="L13" s="104"/>
    </row>
    <row r="14" spans="2:12" ht="12" customHeight="1" x14ac:dyDescent="0.2">
      <c r="B14" s="333"/>
      <c r="C14" s="336"/>
      <c r="D14" s="340" t="s">
        <v>101</v>
      </c>
      <c r="E14" s="337"/>
      <c r="F14" s="339">
        <v>0</v>
      </c>
      <c r="G14" s="566">
        <f t="shared" ref="G14:J14" si="3">F57</f>
        <v>0</v>
      </c>
      <c r="H14" s="566">
        <f t="shared" si="3"/>
        <v>0</v>
      </c>
      <c r="I14" s="566">
        <f t="shared" si="3"/>
        <v>0</v>
      </c>
      <c r="J14" s="566">
        <f t="shared" si="3"/>
        <v>0</v>
      </c>
      <c r="K14" s="131"/>
      <c r="L14" s="104"/>
    </row>
    <row r="15" spans="2:12" ht="12" customHeight="1" x14ac:dyDescent="0.2">
      <c r="B15" s="333"/>
      <c r="C15" s="336"/>
      <c r="D15" s="340" t="s">
        <v>102</v>
      </c>
      <c r="E15" s="337"/>
      <c r="F15" s="339">
        <v>0</v>
      </c>
      <c r="G15" s="566">
        <f t="shared" ref="G15:J15" si="4">F58</f>
        <v>0</v>
      </c>
      <c r="H15" s="566">
        <f t="shared" si="4"/>
        <v>0</v>
      </c>
      <c r="I15" s="566">
        <f t="shared" si="4"/>
        <v>0</v>
      </c>
      <c r="J15" s="566">
        <f t="shared" si="4"/>
        <v>0</v>
      </c>
      <c r="K15" s="131"/>
      <c r="L15" s="104"/>
    </row>
    <row r="16" spans="2:12" ht="12" customHeight="1" x14ac:dyDescent="0.2">
      <c r="B16" s="333"/>
      <c r="C16" s="336"/>
      <c r="D16" s="132" t="s">
        <v>46</v>
      </c>
      <c r="E16" s="337"/>
      <c r="F16" s="339">
        <v>0</v>
      </c>
      <c r="G16" s="566">
        <f t="shared" ref="G16:J16" si="5">F59</f>
        <v>0</v>
      </c>
      <c r="H16" s="566">
        <f t="shared" si="5"/>
        <v>0</v>
      </c>
      <c r="I16" s="566">
        <f t="shared" si="5"/>
        <v>0</v>
      </c>
      <c r="J16" s="566">
        <f t="shared" si="5"/>
        <v>0</v>
      </c>
      <c r="K16" s="131"/>
      <c r="L16" s="104"/>
    </row>
    <row r="17" spans="2:12" ht="12" customHeight="1" x14ac:dyDescent="0.2">
      <c r="B17" s="333"/>
      <c r="C17" s="336"/>
      <c r="D17" s="132" t="s">
        <v>47</v>
      </c>
      <c r="E17" s="337"/>
      <c r="F17" s="339">
        <v>0</v>
      </c>
      <c r="G17" s="566">
        <f t="shared" ref="G17:J17" si="6">F60</f>
        <v>0</v>
      </c>
      <c r="H17" s="566">
        <f t="shared" si="6"/>
        <v>0</v>
      </c>
      <c r="I17" s="566">
        <f t="shared" si="6"/>
        <v>0</v>
      </c>
      <c r="J17" s="566">
        <f t="shared" si="6"/>
        <v>0</v>
      </c>
      <c r="K17" s="131"/>
      <c r="L17" s="104"/>
    </row>
    <row r="18" spans="2:12" ht="12" customHeight="1" x14ac:dyDescent="0.2">
      <c r="B18" s="333"/>
      <c r="C18" s="336"/>
      <c r="D18" s="341" t="s">
        <v>40</v>
      </c>
      <c r="E18" s="337"/>
      <c r="F18" s="524">
        <f>SUM(F12:F17)</f>
        <v>0</v>
      </c>
      <c r="G18" s="524">
        <f t="shared" ref="G18:J18" si="7">SUM(G12:G17)</f>
        <v>0</v>
      </c>
      <c r="H18" s="524">
        <f t="shared" si="7"/>
        <v>0</v>
      </c>
      <c r="I18" s="524">
        <f t="shared" si="7"/>
        <v>0</v>
      </c>
      <c r="J18" s="524">
        <f t="shared" si="7"/>
        <v>0</v>
      </c>
      <c r="K18" s="131"/>
      <c r="L18" s="104"/>
    </row>
    <row r="19" spans="2:12" ht="12" customHeight="1" x14ac:dyDescent="0.2">
      <c r="B19" s="333"/>
      <c r="C19" s="342"/>
      <c r="D19" s="343"/>
      <c r="E19" s="293"/>
      <c r="F19" s="293"/>
      <c r="G19" s="293"/>
      <c r="H19" s="293"/>
      <c r="I19" s="293"/>
      <c r="J19" s="293"/>
      <c r="K19" s="295"/>
      <c r="L19" s="104"/>
    </row>
    <row r="20" spans="2:12" ht="12" customHeight="1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4"/>
    </row>
    <row r="21" spans="2:12" ht="12" customHeight="1" x14ac:dyDescent="0.2">
      <c r="B21" s="333"/>
      <c r="C21" s="334"/>
      <c r="D21" s="335"/>
      <c r="E21" s="280"/>
      <c r="F21" s="280"/>
      <c r="G21" s="280"/>
      <c r="H21" s="280"/>
      <c r="I21" s="280"/>
      <c r="J21" s="280"/>
      <c r="K21" s="282"/>
      <c r="L21" s="104"/>
    </row>
    <row r="22" spans="2:12" ht="12" customHeight="1" x14ac:dyDescent="0.2">
      <c r="B22" s="333"/>
      <c r="C22" s="336"/>
      <c r="D22" s="529" t="s">
        <v>61</v>
      </c>
      <c r="E22" s="337"/>
      <c r="F22" s="341"/>
      <c r="G22" s="337"/>
      <c r="H22" s="337"/>
      <c r="I22" s="337"/>
      <c r="J22" s="337"/>
      <c r="K22" s="131"/>
      <c r="L22" s="104"/>
    </row>
    <row r="23" spans="2:12" ht="12" customHeight="1" x14ac:dyDescent="0.2">
      <c r="B23" s="333"/>
      <c r="C23" s="336"/>
      <c r="D23" s="132" t="s">
        <v>44</v>
      </c>
      <c r="E23" s="337"/>
      <c r="F23" s="560">
        <f>(SUMIF(mip!$D14:$D179,"gebouwen en terreinen",mip!U14:U179))</f>
        <v>0</v>
      </c>
      <c r="G23" s="560">
        <f>(SUMIF(mip!$D14:$D179,"gebouwen en terreinen",mip!V14:V179))</f>
        <v>0</v>
      </c>
      <c r="H23" s="560">
        <f>(SUMIF(mip!$D14:$D179,"gebouwen en terreinen",mip!W14:W179))</f>
        <v>0</v>
      </c>
      <c r="I23" s="560">
        <f>(SUMIF(mip!$D14:$D179,"gebouwen en terreinen",mip!X14:X179))</f>
        <v>0</v>
      </c>
      <c r="J23" s="560">
        <f>(SUMIF(mip!$D14:$D179,"gebouwen en terreinen",mip!Y14:Y179))</f>
        <v>0</v>
      </c>
      <c r="K23" s="131"/>
      <c r="L23" s="104"/>
    </row>
    <row r="24" spans="2:12" ht="12" customHeight="1" x14ac:dyDescent="0.2">
      <c r="B24" s="333"/>
      <c r="C24" s="336"/>
      <c r="D24" s="132" t="s">
        <v>45</v>
      </c>
      <c r="E24" s="337"/>
      <c r="F24" s="556">
        <f>(SUMIF(mip!$D14:$D179,"inventaris en apparatuur",mip!U14:U179))</f>
        <v>0</v>
      </c>
      <c r="G24" s="556">
        <f>(SUMIF(mip!$D14:$D179,"inventaris en apparatuur",mip!V14:V179))</f>
        <v>0</v>
      </c>
      <c r="H24" s="556">
        <f>(SUMIF(mip!$D14:$D179,"inventaris en apparatuur",mip!W14:W179))</f>
        <v>0</v>
      </c>
      <c r="I24" s="556">
        <f>(SUMIF(mip!$D14:$D179,"inventaris en apparatuur",mip!X14:X179))</f>
        <v>0</v>
      </c>
      <c r="J24" s="556">
        <f>(SUMIF(mip!$D14:$D179,"inventaris en apparatuur",mip!Y14:Y179))</f>
        <v>0</v>
      </c>
      <c r="K24" s="131"/>
      <c r="L24" s="104"/>
    </row>
    <row r="25" spans="2:12" ht="12" customHeight="1" x14ac:dyDescent="0.2">
      <c r="B25" s="333"/>
      <c r="C25" s="336"/>
      <c r="D25" s="340" t="s">
        <v>101</v>
      </c>
      <c r="E25" s="337"/>
      <c r="F25" s="556">
        <f>(SUMIF(mip!$D14:$D179,"meubilair",mip!U14:U179))</f>
        <v>0</v>
      </c>
      <c r="G25" s="556">
        <f>(SUMIF(mip!$D14:$D179,"meubilair",mip!V14:V179))</f>
        <v>0</v>
      </c>
      <c r="H25" s="556">
        <f>(SUMIF(mip!$D14:$D179,"meubilair",mip!W14:W179))</f>
        <v>0</v>
      </c>
      <c r="I25" s="556">
        <f>(SUMIF(mip!$D14:$D179,"meubilair",mip!X14:X179))</f>
        <v>0</v>
      </c>
      <c r="J25" s="556">
        <f>(SUMIF(mip!$D14:$D179,"meubilair",mip!Y14:Y179))</f>
        <v>0</v>
      </c>
      <c r="K25" s="131"/>
      <c r="L25" s="104"/>
    </row>
    <row r="26" spans="2:12" ht="12" customHeight="1" x14ac:dyDescent="0.2">
      <c r="B26" s="333"/>
      <c r="C26" s="336"/>
      <c r="D26" s="340" t="s">
        <v>102</v>
      </c>
      <c r="E26" s="337"/>
      <c r="F26" s="556">
        <f>(SUMIF(mip!$D14:$D179,"ICT",mip!U14:U179))</f>
        <v>0</v>
      </c>
      <c r="G26" s="556">
        <f>(SUMIF(mip!$D14:$D179,"ICT",mip!V14:V179))</f>
        <v>0</v>
      </c>
      <c r="H26" s="556">
        <f>(SUMIF(mip!$D14:$D179,"ICT",mip!W14:W179))</f>
        <v>0</v>
      </c>
      <c r="I26" s="556">
        <f>(SUMIF(mip!$D14:$D179,"ICT",mip!X14:X179))</f>
        <v>0</v>
      </c>
      <c r="J26" s="556">
        <f>(SUMIF(mip!$D14:$D179,"ICT",mip!Y14:Y179))</f>
        <v>0</v>
      </c>
      <c r="K26" s="131"/>
      <c r="L26" s="104"/>
    </row>
    <row r="27" spans="2:12" ht="12" customHeight="1" x14ac:dyDescent="0.2">
      <c r="B27" s="333"/>
      <c r="C27" s="336"/>
      <c r="D27" s="132" t="s">
        <v>46</v>
      </c>
      <c r="E27" s="337"/>
      <c r="F27" s="556">
        <f>(SUMIF(mip!$D14:$D179,"Leermiddelen PO",mip!U14:U179))</f>
        <v>0</v>
      </c>
      <c r="G27" s="556">
        <f>(SUMIF(mip!$D14:$D179,"Leermiddelen PO",mip!V14:V179))</f>
        <v>0</v>
      </c>
      <c r="H27" s="556">
        <f>(SUMIF(mip!$D14:$D179,"Leermiddelen PO",mip!W14:W179))</f>
        <v>0</v>
      </c>
      <c r="I27" s="556">
        <f>(SUMIF(mip!$D14:$D179,"Leermiddelen PO",mip!X14:X179))</f>
        <v>0</v>
      </c>
      <c r="J27" s="556">
        <f>(SUMIF(mip!$D14:$D179,"Leermiddelen PO",mip!Y14:Y179))</f>
        <v>0</v>
      </c>
      <c r="K27" s="131"/>
      <c r="L27" s="104"/>
    </row>
    <row r="28" spans="2:12" ht="12" customHeight="1" x14ac:dyDescent="0.2">
      <c r="B28" s="333"/>
      <c r="C28" s="336"/>
      <c r="D28" s="132" t="s">
        <v>47</v>
      </c>
      <c r="E28" s="337"/>
      <c r="F28" s="556">
        <f>(SUMIF(mip!$D14:$D179,"overige materiële vaste activa",mip!U14:U179))</f>
        <v>0</v>
      </c>
      <c r="G28" s="556">
        <f>(SUMIF(mip!$D14:$D179,"overige materiële vaste activa",mip!V14:V179))</f>
        <v>0</v>
      </c>
      <c r="H28" s="556">
        <f>(SUMIF(mip!$D14:$D179,"overige materiële vaste activa",mip!W14:W179))</f>
        <v>0</v>
      </c>
      <c r="I28" s="556">
        <f>(SUMIF(mip!$D14:$D179,"overige materiële vaste activa",mip!X14:X179))</f>
        <v>0</v>
      </c>
      <c r="J28" s="556">
        <f>(SUMIF(mip!$D14:$D179,"overige materiële vaste activa",mip!Y14:Y179))</f>
        <v>0</v>
      </c>
      <c r="K28" s="131"/>
      <c r="L28" s="104"/>
    </row>
    <row r="29" spans="2:12" ht="12" customHeight="1" x14ac:dyDescent="0.2">
      <c r="B29" s="333"/>
      <c r="C29" s="336"/>
      <c r="D29" s="341" t="s">
        <v>40</v>
      </c>
      <c r="E29" s="337"/>
      <c r="F29" s="524">
        <f t="shared" ref="F29:J29" si="8">SUM(F23:F28)</f>
        <v>0</v>
      </c>
      <c r="G29" s="524">
        <f t="shared" si="8"/>
        <v>0</v>
      </c>
      <c r="H29" s="524">
        <f t="shared" si="8"/>
        <v>0</v>
      </c>
      <c r="I29" s="524">
        <f t="shared" si="8"/>
        <v>0</v>
      </c>
      <c r="J29" s="524">
        <f t="shared" si="8"/>
        <v>0</v>
      </c>
      <c r="K29" s="131"/>
      <c r="L29" s="104"/>
    </row>
    <row r="30" spans="2:12" ht="12" customHeight="1" x14ac:dyDescent="0.2">
      <c r="B30" s="333"/>
      <c r="C30" s="336"/>
      <c r="D30" s="132"/>
      <c r="E30" s="337"/>
      <c r="F30" s="337"/>
      <c r="G30" s="337"/>
      <c r="H30" s="337"/>
      <c r="I30" s="337"/>
      <c r="J30" s="337"/>
      <c r="K30" s="131"/>
      <c r="L30" s="104"/>
    </row>
    <row r="31" spans="2:12" ht="12" customHeight="1" x14ac:dyDescent="0.2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4"/>
    </row>
    <row r="32" spans="2:12" ht="12" customHeight="1" x14ac:dyDescent="0.2">
      <c r="B32" s="99"/>
      <c r="C32" s="127"/>
      <c r="D32" s="132"/>
      <c r="E32" s="337"/>
      <c r="F32" s="337"/>
      <c r="G32" s="337"/>
      <c r="H32" s="344"/>
      <c r="I32" s="337"/>
      <c r="J32" s="337"/>
      <c r="K32" s="131"/>
      <c r="L32" s="104"/>
    </row>
    <row r="33" spans="2:12" ht="12" customHeight="1" x14ac:dyDescent="0.2">
      <c r="B33" s="333"/>
      <c r="C33" s="336"/>
      <c r="D33" s="529" t="s">
        <v>3</v>
      </c>
      <c r="E33" s="337"/>
      <c r="F33" s="337"/>
      <c r="G33" s="337"/>
      <c r="H33" s="337"/>
      <c r="I33" s="337"/>
      <c r="J33" s="337"/>
      <c r="K33" s="131"/>
      <c r="L33" s="104"/>
    </row>
    <row r="34" spans="2:12" ht="12" customHeight="1" x14ac:dyDescent="0.2">
      <c r="B34" s="333"/>
      <c r="C34" s="336"/>
      <c r="D34" s="132" t="s">
        <v>44</v>
      </c>
      <c r="E34" s="337"/>
      <c r="F34" s="560">
        <f>(SUMIF(mip!$D14:$D179,"gebouwen en terreinen",mip!O14:O179))</f>
        <v>0</v>
      </c>
      <c r="G34" s="566">
        <f>(SUMIF(mip!$D14:$D179,"gebouwen en terreinen",mip!P14:P179))</f>
        <v>0</v>
      </c>
      <c r="H34" s="566">
        <f>(SUMIF(mip!$D14:$D179,"gebouwen en terreinen",mip!Q14:Q179))</f>
        <v>0</v>
      </c>
      <c r="I34" s="566">
        <f>(SUMIF(mip!$D14:$D179,"gebouwen en terreinen",mip!R14:R179))</f>
        <v>0</v>
      </c>
      <c r="J34" s="566">
        <f>(SUMIF(mip!$D14:$D179,"gebouwen en terreinen",mip!S14:S179))</f>
        <v>0</v>
      </c>
      <c r="K34" s="131"/>
      <c r="L34" s="104"/>
    </row>
    <row r="35" spans="2:12" ht="12" customHeight="1" x14ac:dyDescent="0.2">
      <c r="B35" s="333"/>
      <c r="C35" s="336"/>
      <c r="D35" s="132" t="s">
        <v>45</v>
      </c>
      <c r="E35" s="337"/>
      <c r="F35" s="556">
        <f>(SUMIF(mip!$D14:$D179,"inventaris en apparatuur",mip!O14:O179))</f>
        <v>0</v>
      </c>
      <c r="G35" s="566">
        <f>(SUMIF(mip!$D14:$D179,"inventaris en apparatuur",mip!P14:P179))</f>
        <v>0</v>
      </c>
      <c r="H35" s="566">
        <f>(SUMIF(mip!$D14:$D179,"inventaris en apparatuur",mip!Q14:Q179))</f>
        <v>0</v>
      </c>
      <c r="I35" s="566">
        <f>(SUMIF(mip!$D14:$D179,"inventaris en apparatuur",mip!R14:R179))</f>
        <v>0</v>
      </c>
      <c r="J35" s="566">
        <f>(SUMIF(mip!$D14:$D179,"inventaris en apparatuur",mip!S14:S179))</f>
        <v>0</v>
      </c>
      <c r="K35" s="131"/>
      <c r="L35" s="104"/>
    </row>
    <row r="36" spans="2:12" ht="12" customHeight="1" x14ac:dyDescent="0.2">
      <c r="B36" s="333"/>
      <c r="C36" s="336"/>
      <c r="D36" s="340" t="s">
        <v>101</v>
      </c>
      <c r="E36" s="337"/>
      <c r="F36" s="556">
        <f>(SUMIF(mip!$D14:$D179,"meubilair",mip!O14:O179))</f>
        <v>0</v>
      </c>
      <c r="G36" s="566">
        <f>(SUMIF(mip!$D14:$D179,"meubilair",mip!P14:P179))</f>
        <v>0</v>
      </c>
      <c r="H36" s="566">
        <f>(SUMIF(mip!$D14:$D179,"meubilair",mip!Q14:Q179))</f>
        <v>0</v>
      </c>
      <c r="I36" s="566">
        <f>(SUMIF(mip!$D14:$D179,"meubilair",mip!R14:R179))</f>
        <v>0</v>
      </c>
      <c r="J36" s="566">
        <f>(SUMIF(mip!$D14:$D179,"meubilair",mip!S14:S179))</f>
        <v>0</v>
      </c>
      <c r="K36" s="131"/>
      <c r="L36" s="104"/>
    </row>
    <row r="37" spans="2:12" ht="12" customHeight="1" x14ac:dyDescent="0.2">
      <c r="B37" s="333"/>
      <c r="C37" s="336"/>
      <c r="D37" s="340" t="s">
        <v>102</v>
      </c>
      <c r="E37" s="337"/>
      <c r="F37" s="556">
        <f>(SUMIF(mip!$D14:$D179,"ICT",mip!O14:O179))</f>
        <v>0</v>
      </c>
      <c r="G37" s="566">
        <f>(SUMIF(mip!$D14:$D179,"ICT",mip!P14:P179))</f>
        <v>0</v>
      </c>
      <c r="H37" s="566">
        <f>(SUMIF(mip!$D14:$D179,"ICT",mip!Q14:Q179))</f>
        <v>0</v>
      </c>
      <c r="I37" s="566">
        <f>(SUMIF(mip!$D14:$D179,"ICT",mip!R14:R179))</f>
        <v>0</v>
      </c>
      <c r="J37" s="566">
        <f>(SUMIF(mip!$D14:$D179,"ICT",mip!S14:S179))</f>
        <v>0</v>
      </c>
      <c r="K37" s="131"/>
      <c r="L37" s="104"/>
    </row>
    <row r="38" spans="2:12" ht="12" customHeight="1" x14ac:dyDescent="0.2">
      <c r="B38" s="333"/>
      <c r="C38" s="336"/>
      <c r="D38" s="132" t="s">
        <v>46</v>
      </c>
      <c r="E38" s="337"/>
      <c r="F38" s="556">
        <f>(SUMIF(mip!$D14:$D179,"Leermiddelen PO",mip!O14:O179))</f>
        <v>0</v>
      </c>
      <c r="G38" s="566">
        <f>(SUMIF(mip!$D14:$D179,"Leermiddelen PO",mip!P14:P179))</f>
        <v>0</v>
      </c>
      <c r="H38" s="566">
        <f>(SUMIF(mip!$D14:$D179,"Leermiddelen PO",mip!Q14:Q179))</f>
        <v>0</v>
      </c>
      <c r="I38" s="566">
        <f>(SUMIF(mip!$D14:$D179,"Leermiddelen PO",mip!R14:R179))</f>
        <v>0</v>
      </c>
      <c r="J38" s="566">
        <f>(SUMIF(mip!$D14:$D179,"Leermiddelen PO",mip!S14:S179))</f>
        <v>0</v>
      </c>
      <c r="K38" s="131"/>
      <c r="L38" s="104"/>
    </row>
    <row r="39" spans="2:12" ht="12" customHeight="1" x14ac:dyDescent="0.2">
      <c r="B39" s="333"/>
      <c r="C39" s="336"/>
      <c r="D39" s="132" t="s">
        <v>47</v>
      </c>
      <c r="E39" s="337"/>
      <c r="F39" s="556">
        <f>(SUMIF(mip!$D14:$D179,"overige materiële vaste activa",mip!O14:O179))</f>
        <v>0</v>
      </c>
      <c r="G39" s="566">
        <f>(SUMIF(mip!$D14:$D179,"overige materiële vaste activa",mip!P14:P179))</f>
        <v>0</v>
      </c>
      <c r="H39" s="566">
        <f>(SUMIF(mip!$D14:$D179,"overige materiële vaste activa",mip!Q14:Q179))</f>
        <v>0</v>
      </c>
      <c r="I39" s="566">
        <f>(SUMIF(mip!$D14:$D179,"overige materiële vaste activa",mip!R14:R179))</f>
        <v>0</v>
      </c>
      <c r="J39" s="566">
        <f>(SUMIF(mip!$D14:$D179,"overige materiële vaste activa",mip!S14:S179))</f>
        <v>0</v>
      </c>
      <c r="K39" s="131"/>
      <c r="L39" s="104"/>
    </row>
    <row r="40" spans="2:12" ht="12" hidden="1" customHeight="1" x14ac:dyDescent="0.2">
      <c r="B40" s="272"/>
      <c r="C40" s="345"/>
      <c r="D40" s="346"/>
      <c r="E40" s="347"/>
      <c r="F40" s="550">
        <f t="shared" ref="F40:J40" si="9">SUM(F34:F39)</f>
        <v>0</v>
      </c>
      <c r="G40" s="550">
        <f t="shared" si="9"/>
        <v>0</v>
      </c>
      <c r="H40" s="550">
        <f t="shared" si="9"/>
        <v>0</v>
      </c>
      <c r="I40" s="550">
        <f t="shared" si="9"/>
        <v>0</v>
      </c>
      <c r="J40" s="550">
        <f t="shared" si="9"/>
        <v>0</v>
      </c>
      <c r="K40" s="348"/>
      <c r="L40" s="349"/>
    </row>
    <row r="41" spans="2:12" ht="12" hidden="1" customHeight="1" x14ac:dyDescent="0.2">
      <c r="B41" s="333"/>
      <c r="C41" s="336"/>
      <c r="D41" s="529" t="s">
        <v>283</v>
      </c>
      <c r="E41" s="337"/>
      <c r="F41" s="337"/>
      <c r="G41" s="337"/>
      <c r="H41" s="337"/>
      <c r="I41" s="337"/>
      <c r="J41" s="337"/>
      <c r="K41" s="131"/>
      <c r="L41" s="104"/>
    </row>
    <row r="42" spans="2:12" ht="12" hidden="1" customHeight="1" x14ac:dyDescent="0.2">
      <c r="B42" s="333"/>
      <c r="C42" s="336"/>
      <c r="D42" s="132" t="s">
        <v>44</v>
      </c>
      <c r="E42" s="337"/>
      <c r="F42" s="338">
        <v>0</v>
      </c>
      <c r="G42" s="288">
        <v>0</v>
      </c>
      <c r="H42" s="288">
        <v>0</v>
      </c>
      <c r="I42" s="288">
        <v>0</v>
      </c>
      <c r="J42" s="288">
        <v>0</v>
      </c>
      <c r="K42" s="131"/>
      <c r="L42" s="104"/>
    </row>
    <row r="43" spans="2:12" ht="12" hidden="1" customHeight="1" x14ac:dyDescent="0.2">
      <c r="B43" s="333"/>
      <c r="C43" s="336"/>
      <c r="D43" s="132" t="s">
        <v>45</v>
      </c>
      <c r="E43" s="337"/>
      <c r="F43" s="339">
        <v>0</v>
      </c>
      <c r="G43" s="288">
        <v>0</v>
      </c>
      <c r="H43" s="288">
        <v>0</v>
      </c>
      <c r="I43" s="288">
        <v>0</v>
      </c>
      <c r="J43" s="288">
        <v>0</v>
      </c>
      <c r="K43" s="131"/>
      <c r="L43" s="104"/>
    </row>
    <row r="44" spans="2:12" ht="12" hidden="1" customHeight="1" x14ac:dyDescent="0.2">
      <c r="B44" s="333"/>
      <c r="C44" s="336"/>
      <c r="D44" s="340" t="s">
        <v>101</v>
      </c>
      <c r="E44" s="337"/>
      <c r="F44" s="339">
        <v>0</v>
      </c>
      <c r="G44" s="288">
        <v>0</v>
      </c>
      <c r="H44" s="288">
        <v>0</v>
      </c>
      <c r="I44" s="288">
        <v>0</v>
      </c>
      <c r="J44" s="288">
        <v>0</v>
      </c>
      <c r="K44" s="131"/>
      <c r="L44" s="104"/>
    </row>
    <row r="45" spans="2:12" ht="12" hidden="1" customHeight="1" x14ac:dyDescent="0.2">
      <c r="B45" s="333"/>
      <c r="C45" s="336"/>
      <c r="D45" s="340" t="s">
        <v>102</v>
      </c>
      <c r="E45" s="337"/>
      <c r="F45" s="339">
        <v>0</v>
      </c>
      <c r="G45" s="288">
        <v>0</v>
      </c>
      <c r="H45" s="288">
        <v>0</v>
      </c>
      <c r="I45" s="288">
        <v>0</v>
      </c>
      <c r="J45" s="288">
        <v>0</v>
      </c>
      <c r="K45" s="131"/>
      <c r="L45" s="104"/>
    </row>
    <row r="46" spans="2:12" ht="12" hidden="1" customHeight="1" x14ac:dyDescent="0.2">
      <c r="B46" s="333"/>
      <c r="C46" s="336"/>
      <c r="D46" s="132" t="s">
        <v>46</v>
      </c>
      <c r="E46" s="337"/>
      <c r="F46" s="339">
        <v>0</v>
      </c>
      <c r="G46" s="288">
        <v>0</v>
      </c>
      <c r="H46" s="288">
        <v>0</v>
      </c>
      <c r="I46" s="288">
        <v>0</v>
      </c>
      <c r="J46" s="288">
        <v>0</v>
      </c>
      <c r="K46" s="131"/>
      <c r="L46" s="104"/>
    </row>
    <row r="47" spans="2:12" ht="12" hidden="1" customHeight="1" x14ac:dyDescent="0.2">
      <c r="B47" s="333"/>
      <c r="C47" s="336"/>
      <c r="D47" s="132" t="s">
        <v>47</v>
      </c>
      <c r="E47" s="337"/>
      <c r="F47" s="339">
        <v>0</v>
      </c>
      <c r="G47" s="288">
        <v>0</v>
      </c>
      <c r="H47" s="288">
        <v>0</v>
      </c>
      <c r="I47" s="288">
        <v>0</v>
      </c>
      <c r="J47" s="288">
        <v>0</v>
      </c>
      <c r="K47" s="131"/>
      <c r="L47" s="104"/>
    </row>
    <row r="48" spans="2:12" ht="12" hidden="1" customHeight="1" x14ac:dyDescent="0.2">
      <c r="B48" s="272"/>
      <c r="C48" s="345"/>
      <c r="D48" s="346"/>
      <c r="E48" s="347"/>
      <c r="F48" s="550">
        <f t="shared" ref="F48:J48" si="10">SUM(F42:F47)</f>
        <v>0</v>
      </c>
      <c r="G48" s="550">
        <f t="shared" si="10"/>
        <v>0</v>
      </c>
      <c r="H48" s="550">
        <f t="shared" si="10"/>
        <v>0</v>
      </c>
      <c r="I48" s="550">
        <f t="shared" si="10"/>
        <v>0</v>
      </c>
      <c r="J48" s="550">
        <f t="shared" si="10"/>
        <v>0</v>
      </c>
      <c r="K48" s="348"/>
      <c r="L48" s="349"/>
    </row>
    <row r="49" spans="2:12" ht="12" hidden="1" customHeight="1" x14ac:dyDescent="0.2">
      <c r="B49" s="99"/>
      <c r="C49" s="127"/>
      <c r="D49" s="337"/>
      <c r="E49" s="337"/>
      <c r="F49" s="337"/>
      <c r="G49" s="337"/>
      <c r="H49" s="344"/>
      <c r="I49" s="337"/>
      <c r="J49" s="337"/>
      <c r="K49" s="131"/>
      <c r="L49" s="104"/>
    </row>
    <row r="50" spans="2:12" s="40" customFormat="1" ht="12" customHeight="1" x14ac:dyDescent="0.2">
      <c r="B50" s="350"/>
      <c r="C50" s="351"/>
      <c r="D50" s="352" t="s">
        <v>62</v>
      </c>
      <c r="E50" s="352"/>
      <c r="F50" s="525">
        <f t="shared" ref="F50:J50" si="11">F40+F48</f>
        <v>0</v>
      </c>
      <c r="G50" s="525">
        <f t="shared" si="11"/>
        <v>0</v>
      </c>
      <c r="H50" s="525">
        <f t="shared" si="11"/>
        <v>0</v>
      </c>
      <c r="I50" s="525">
        <f t="shared" si="11"/>
        <v>0</v>
      </c>
      <c r="J50" s="525">
        <f t="shared" si="11"/>
        <v>0</v>
      </c>
      <c r="K50" s="353"/>
      <c r="L50" s="354"/>
    </row>
    <row r="51" spans="2:12" ht="12" customHeight="1" x14ac:dyDescent="0.2">
      <c r="B51" s="99"/>
      <c r="C51" s="127"/>
      <c r="D51" s="337"/>
      <c r="E51" s="337"/>
      <c r="F51" s="337"/>
      <c r="G51" s="337"/>
      <c r="H51" s="344"/>
      <c r="I51" s="337"/>
      <c r="J51" s="337"/>
      <c r="K51" s="131"/>
      <c r="L51" s="104"/>
    </row>
    <row r="52" spans="2:12" ht="12" customHeight="1" x14ac:dyDescent="0.2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4"/>
    </row>
    <row r="53" spans="2:12" ht="12" customHeight="1" x14ac:dyDescent="0.2">
      <c r="B53" s="333"/>
      <c r="C53" s="336"/>
      <c r="D53" s="341"/>
      <c r="E53" s="337"/>
      <c r="F53" s="337"/>
      <c r="G53" s="337"/>
      <c r="H53" s="337"/>
      <c r="I53" s="337"/>
      <c r="J53" s="337"/>
      <c r="K53" s="131"/>
      <c r="L53" s="104"/>
    </row>
    <row r="54" spans="2:12" ht="12" customHeight="1" x14ac:dyDescent="0.2">
      <c r="B54" s="333"/>
      <c r="C54" s="336"/>
      <c r="D54" s="529" t="s">
        <v>112</v>
      </c>
      <c r="E54" s="337"/>
      <c r="F54" s="337"/>
      <c r="G54" s="337"/>
      <c r="H54" s="337"/>
      <c r="I54" s="337"/>
      <c r="J54" s="337"/>
      <c r="K54" s="131"/>
      <c r="L54" s="104"/>
    </row>
    <row r="55" spans="2:12" ht="12" customHeight="1" x14ac:dyDescent="0.2">
      <c r="B55" s="333"/>
      <c r="C55" s="336"/>
      <c r="D55" s="132" t="s">
        <v>44</v>
      </c>
      <c r="E55" s="337"/>
      <c r="F55" s="566">
        <f t="shared" ref="F55:J55" si="12">F12+F23-F34-F42</f>
        <v>0</v>
      </c>
      <c r="G55" s="566">
        <f t="shared" si="12"/>
        <v>0</v>
      </c>
      <c r="H55" s="566">
        <f t="shared" si="12"/>
        <v>0</v>
      </c>
      <c r="I55" s="566">
        <f t="shared" si="12"/>
        <v>0</v>
      </c>
      <c r="J55" s="566">
        <f t="shared" si="12"/>
        <v>0</v>
      </c>
      <c r="K55" s="131"/>
      <c r="L55" s="104"/>
    </row>
    <row r="56" spans="2:12" ht="12" customHeight="1" x14ac:dyDescent="0.2">
      <c r="B56" s="333"/>
      <c r="C56" s="336"/>
      <c r="D56" s="132" t="s">
        <v>45</v>
      </c>
      <c r="E56" s="337"/>
      <c r="F56" s="566">
        <f t="shared" ref="F56:J56" si="13">F13+F24-F35-F43</f>
        <v>0</v>
      </c>
      <c r="G56" s="566">
        <f t="shared" si="13"/>
        <v>0</v>
      </c>
      <c r="H56" s="566">
        <f t="shared" si="13"/>
        <v>0</v>
      </c>
      <c r="I56" s="566">
        <f t="shared" si="13"/>
        <v>0</v>
      </c>
      <c r="J56" s="566">
        <f t="shared" si="13"/>
        <v>0</v>
      </c>
      <c r="K56" s="131"/>
      <c r="L56" s="104"/>
    </row>
    <row r="57" spans="2:12" ht="12" customHeight="1" x14ac:dyDescent="0.2">
      <c r="B57" s="333"/>
      <c r="C57" s="336"/>
      <c r="D57" s="340" t="s">
        <v>101</v>
      </c>
      <c r="E57" s="337"/>
      <c r="F57" s="566">
        <f t="shared" ref="F57:J57" si="14">F14+F25-F36-F44</f>
        <v>0</v>
      </c>
      <c r="G57" s="566">
        <f t="shared" si="14"/>
        <v>0</v>
      </c>
      <c r="H57" s="566">
        <f t="shared" si="14"/>
        <v>0</v>
      </c>
      <c r="I57" s="566">
        <f t="shared" si="14"/>
        <v>0</v>
      </c>
      <c r="J57" s="566">
        <f t="shared" si="14"/>
        <v>0</v>
      </c>
      <c r="K57" s="131"/>
      <c r="L57" s="104"/>
    </row>
    <row r="58" spans="2:12" ht="12" customHeight="1" x14ac:dyDescent="0.2">
      <c r="B58" s="333"/>
      <c r="C58" s="336"/>
      <c r="D58" s="340" t="s">
        <v>102</v>
      </c>
      <c r="E58" s="337"/>
      <c r="F58" s="566">
        <f t="shared" ref="F58:J58" si="15">F15+F26-F37-F45</f>
        <v>0</v>
      </c>
      <c r="G58" s="566">
        <f t="shared" si="15"/>
        <v>0</v>
      </c>
      <c r="H58" s="566">
        <f t="shared" si="15"/>
        <v>0</v>
      </c>
      <c r="I58" s="566">
        <f t="shared" si="15"/>
        <v>0</v>
      </c>
      <c r="J58" s="566">
        <f t="shared" si="15"/>
        <v>0</v>
      </c>
      <c r="K58" s="131"/>
      <c r="L58" s="104"/>
    </row>
    <row r="59" spans="2:12" ht="12" customHeight="1" x14ac:dyDescent="0.2">
      <c r="B59" s="333"/>
      <c r="C59" s="336"/>
      <c r="D59" s="132" t="s">
        <v>46</v>
      </c>
      <c r="E59" s="337"/>
      <c r="F59" s="566">
        <f t="shared" ref="F59:J59" si="16">F16+F27-F38-F46</f>
        <v>0</v>
      </c>
      <c r="G59" s="566">
        <f t="shared" si="16"/>
        <v>0</v>
      </c>
      <c r="H59" s="566">
        <f t="shared" si="16"/>
        <v>0</v>
      </c>
      <c r="I59" s="566">
        <f t="shared" si="16"/>
        <v>0</v>
      </c>
      <c r="J59" s="566">
        <f t="shared" si="16"/>
        <v>0</v>
      </c>
      <c r="K59" s="131"/>
      <c r="L59" s="104"/>
    </row>
    <row r="60" spans="2:12" ht="12" customHeight="1" x14ac:dyDescent="0.2">
      <c r="B60" s="333"/>
      <c r="C60" s="336"/>
      <c r="D60" s="132" t="s">
        <v>47</v>
      </c>
      <c r="E60" s="337"/>
      <c r="F60" s="566">
        <f t="shared" ref="F60:J60" si="17">F17+F28-F39-F47</f>
        <v>0</v>
      </c>
      <c r="G60" s="566">
        <f t="shared" si="17"/>
        <v>0</v>
      </c>
      <c r="H60" s="566">
        <f t="shared" si="17"/>
        <v>0</v>
      </c>
      <c r="I60" s="566">
        <f t="shared" si="17"/>
        <v>0</v>
      </c>
      <c r="J60" s="566">
        <f t="shared" si="17"/>
        <v>0</v>
      </c>
      <c r="K60" s="131"/>
      <c r="L60" s="104"/>
    </row>
    <row r="61" spans="2:12" ht="12" customHeight="1" x14ac:dyDescent="0.2">
      <c r="B61" s="355"/>
      <c r="C61" s="356"/>
      <c r="D61" s="341" t="s">
        <v>40</v>
      </c>
      <c r="E61" s="352"/>
      <c r="F61" s="525">
        <f>SUM(F55:F60)</f>
        <v>0</v>
      </c>
      <c r="G61" s="525">
        <f t="shared" ref="G61:J61" si="18">SUM(G55:G60)</f>
        <v>0</v>
      </c>
      <c r="H61" s="525">
        <f t="shared" si="18"/>
        <v>0</v>
      </c>
      <c r="I61" s="525">
        <f t="shared" si="18"/>
        <v>0</v>
      </c>
      <c r="J61" s="525">
        <f t="shared" si="18"/>
        <v>0</v>
      </c>
      <c r="K61" s="353"/>
      <c r="L61" s="354"/>
    </row>
    <row r="62" spans="2:12" ht="12" customHeight="1" x14ac:dyDescent="0.2">
      <c r="B62" s="99"/>
      <c r="C62" s="292"/>
      <c r="D62" s="293"/>
      <c r="E62" s="293"/>
      <c r="F62" s="293"/>
      <c r="G62" s="293"/>
      <c r="H62" s="293"/>
      <c r="I62" s="293"/>
      <c r="J62" s="293"/>
      <c r="K62" s="295"/>
      <c r="L62" s="104"/>
    </row>
    <row r="63" spans="2:12" ht="12" customHeight="1" x14ac:dyDescent="0.2"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4"/>
    </row>
    <row r="64" spans="2:12" ht="15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91" t="s">
        <v>228</v>
      </c>
      <c r="L64" s="141"/>
    </row>
  </sheetData>
  <sheetProtection algorithmName="SHA-512" hashValue="b7MksyiupObuNRmYlsYb838NFuP9WHkz23ESRzg3IdKGyxLFC1hBYTcauYDmF7CiEpAnnjpyG321pr4jOFgG1A==" saltValue="/Vm7HUJJKX6FoxPGvmWhiQ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2:BL76"/>
  <sheetViews>
    <sheetView showGridLines="0" topLeftCell="A6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7" customWidth="1"/>
    <col min="2" max="3" width="2.7109375" style="37" customWidth="1"/>
    <col min="4" max="4" width="45.7109375" style="43" customWidth="1"/>
    <col min="5" max="5" width="1.7109375" style="43" customWidth="1"/>
    <col min="6" max="6" width="16.85546875" style="43" customWidth="1"/>
    <col min="7" max="9" width="16.85546875" style="37" customWidth="1"/>
    <col min="10" max="11" width="2.7109375" style="37" customWidth="1"/>
    <col min="12" max="12" width="5.7109375" style="37" customWidth="1"/>
    <col min="13" max="25" width="10.7109375" style="37" customWidth="1"/>
    <col min="26" max="26" width="6.85546875" style="37" customWidth="1"/>
    <col min="27" max="61" width="9.7109375" style="37" customWidth="1"/>
    <col min="62" max="63" width="9.7109375" style="38" customWidth="1"/>
    <col min="64" max="64" width="9.7109375" style="39" customWidth="1"/>
    <col min="65" max="141" width="9.7109375" style="37" customWidth="1"/>
    <col min="142" max="16384" width="9.140625" style="37"/>
  </cols>
  <sheetData>
    <row r="2" spans="2:34" ht="12.75" customHeight="1" x14ac:dyDescent="0.2">
      <c r="B2" s="17"/>
      <c r="C2" s="18"/>
      <c r="D2" s="19"/>
      <c r="E2" s="19"/>
      <c r="F2" s="19"/>
      <c r="G2" s="18"/>
      <c r="H2" s="18"/>
      <c r="I2" s="18"/>
      <c r="J2" s="18"/>
      <c r="K2" s="20"/>
    </row>
    <row r="3" spans="2:34" ht="12.75" customHeight="1" x14ac:dyDescent="0.2">
      <c r="B3" s="22"/>
      <c r="C3" s="21"/>
      <c r="D3" s="23"/>
      <c r="E3" s="24"/>
      <c r="F3" s="24"/>
      <c r="G3" s="25"/>
      <c r="H3" s="25"/>
      <c r="I3" s="25"/>
      <c r="J3" s="21"/>
      <c r="K3" s="26"/>
      <c r="AB3" s="40"/>
      <c r="AC3" s="40"/>
      <c r="AD3" s="40"/>
      <c r="AG3" s="41"/>
      <c r="AH3" s="41"/>
    </row>
    <row r="4" spans="2:34" ht="12.75" customHeight="1" x14ac:dyDescent="0.2">
      <c r="B4" s="22"/>
      <c r="C4" s="21"/>
      <c r="D4" s="36"/>
      <c r="E4" s="21"/>
      <c r="F4" s="553">
        <f>'begr(tot)'!$G$8</f>
        <v>2016</v>
      </c>
      <c r="G4" s="553">
        <f>'begr(tot)'!$H$8</f>
        <v>2017</v>
      </c>
      <c r="H4" s="553">
        <f>'begr(tot)'!$I$8</f>
        <v>2018</v>
      </c>
      <c r="I4" s="553">
        <f>'begr(tot)'!$J$8</f>
        <v>2019</v>
      </c>
      <c r="J4" s="21"/>
      <c r="K4" s="26"/>
      <c r="AB4" s="40"/>
      <c r="AC4" s="40"/>
      <c r="AD4" s="40"/>
      <c r="AG4" s="41"/>
      <c r="AH4" s="41"/>
    </row>
    <row r="5" spans="2:34" ht="12.75" customHeight="1" x14ac:dyDescent="0.2">
      <c r="B5" s="22"/>
      <c r="C5" s="21"/>
      <c r="D5" s="23"/>
      <c r="E5" s="24"/>
      <c r="F5" s="24"/>
      <c r="G5" s="25"/>
      <c r="H5" s="25"/>
      <c r="I5" s="25"/>
      <c r="J5" s="21"/>
      <c r="K5" s="26"/>
      <c r="AB5" s="40"/>
      <c r="AC5" s="40"/>
      <c r="AD5" s="40"/>
      <c r="AG5" s="41"/>
      <c r="AH5" s="41"/>
    </row>
    <row r="6" spans="2:34" ht="12.75" customHeight="1" x14ac:dyDescent="0.2">
      <c r="B6" s="22"/>
      <c r="C6" s="46"/>
      <c r="D6" s="47"/>
      <c r="E6" s="47"/>
      <c r="F6" s="48"/>
      <c r="G6" s="48"/>
      <c r="H6" s="48"/>
      <c r="I6" s="48"/>
      <c r="J6" s="49"/>
      <c r="K6" s="26"/>
      <c r="AB6" s="40"/>
      <c r="AC6" s="40"/>
      <c r="AD6" s="40"/>
      <c r="AG6" s="41"/>
      <c r="AH6" s="41"/>
    </row>
    <row r="7" spans="2:34" ht="12.75" customHeight="1" x14ac:dyDescent="0.2">
      <c r="B7" s="22"/>
      <c r="C7" s="50"/>
      <c r="D7" s="132" t="s">
        <v>261</v>
      </c>
      <c r="E7" s="51"/>
      <c r="F7" s="494"/>
      <c r="G7" s="494"/>
      <c r="H7" s="494"/>
      <c r="I7" s="494"/>
      <c r="J7" s="52"/>
      <c r="K7" s="26"/>
      <c r="AB7" s="40"/>
      <c r="AC7" s="40"/>
      <c r="AD7" s="40"/>
      <c r="AG7" s="41"/>
      <c r="AH7" s="41"/>
    </row>
    <row r="8" spans="2:34" ht="12.75" customHeight="1" x14ac:dyDescent="0.2">
      <c r="B8" s="22"/>
      <c r="C8" s="50"/>
      <c r="D8" s="132" t="s">
        <v>9</v>
      </c>
      <c r="E8" s="51"/>
      <c r="F8" s="494"/>
      <c r="G8" s="494"/>
      <c r="H8" s="494"/>
      <c r="I8" s="494"/>
      <c r="J8" s="52"/>
      <c r="K8" s="26"/>
      <c r="AB8" s="40"/>
      <c r="AC8" s="40"/>
      <c r="AD8" s="40"/>
      <c r="AG8" s="41"/>
      <c r="AH8" s="41"/>
    </row>
    <row r="9" spans="2:34" ht="12.75" customHeight="1" x14ac:dyDescent="0.2">
      <c r="B9" s="22"/>
      <c r="C9" s="50"/>
      <c r="D9" s="132" t="s">
        <v>39</v>
      </c>
      <c r="E9" s="51"/>
      <c r="F9" s="501"/>
      <c r="G9" s="494"/>
      <c r="H9" s="494"/>
      <c r="I9" s="494"/>
      <c r="J9" s="52"/>
      <c r="K9" s="26"/>
      <c r="AB9" s="40"/>
      <c r="AC9" s="40"/>
      <c r="AD9" s="40"/>
      <c r="AG9" s="41"/>
      <c r="AH9" s="41"/>
    </row>
    <row r="10" spans="2:34" ht="12.75" customHeight="1" x14ac:dyDescent="0.2">
      <c r="B10" s="22"/>
      <c r="C10" s="50"/>
      <c r="D10" s="337" t="s">
        <v>5</v>
      </c>
      <c r="E10" s="53"/>
      <c r="F10" s="496"/>
      <c r="G10" s="496"/>
      <c r="H10" s="496"/>
      <c r="I10" s="496"/>
      <c r="J10" s="52"/>
      <c r="K10" s="26"/>
      <c r="AB10" s="40"/>
      <c r="AC10" s="40"/>
      <c r="AD10" s="40"/>
      <c r="AG10" s="41"/>
      <c r="AH10" s="41"/>
    </row>
    <row r="11" spans="2:34" ht="12.75" customHeight="1" x14ac:dyDescent="0.2">
      <c r="B11" s="22"/>
      <c r="C11" s="50"/>
      <c r="D11" s="337" t="s">
        <v>6</v>
      </c>
      <c r="E11" s="53"/>
      <c r="F11" s="496"/>
      <c r="G11" s="496"/>
      <c r="H11" s="496"/>
      <c r="I11" s="496"/>
      <c r="J11" s="52"/>
      <c r="K11" s="26"/>
      <c r="AB11" s="40"/>
      <c r="AC11" s="40"/>
      <c r="AD11" s="40"/>
      <c r="AG11" s="41"/>
      <c r="AH11" s="41"/>
    </row>
    <row r="12" spans="2:34" ht="12.75" customHeight="1" x14ac:dyDescent="0.2">
      <c r="B12" s="22"/>
      <c r="C12" s="50"/>
      <c r="D12" s="132" t="s">
        <v>7</v>
      </c>
      <c r="E12" s="54"/>
      <c r="F12" s="494"/>
      <c r="G12" s="494"/>
      <c r="H12" s="494"/>
      <c r="I12" s="494"/>
      <c r="J12" s="52"/>
      <c r="K12" s="26"/>
      <c r="AB12" s="40"/>
      <c r="AC12" s="40"/>
      <c r="AD12" s="40"/>
      <c r="AG12" s="41"/>
      <c r="AH12" s="41"/>
    </row>
    <row r="13" spans="2:34" ht="12.75" customHeight="1" x14ac:dyDescent="0.2">
      <c r="B13" s="22"/>
      <c r="C13" s="50"/>
      <c r="D13" s="132" t="s">
        <v>73</v>
      </c>
      <c r="E13" s="53"/>
      <c r="F13" s="496"/>
      <c r="G13" s="496"/>
      <c r="H13" s="496"/>
      <c r="I13" s="496"/>
      <c r="J13" s="52"/>
      <c r="K13" s="26"/>
      <c r="AB13" s="40"/>
      <c r="AC13" s="40"/>
      <c r="AD13" s="40"/>
      <c r="AG13" s="41"/>
      <c r="AH13" s="41"/>
    </row>
    <row r="14" spans="2:34" ht="12.75" customHeight="1" x14ac:dyDescent="0.2">
      <c r="B14" s="22"/>
      <c r="C14" s="50"/>
      <c r="D14" s="132" t="s">
        <v>74</v>
      </c>
      <c r="E14" s="53"/>
      <c r="F14" s="496"/>
      <c r="G14" s="496"/>
      <c r="H14" s="496"/>
      <c r="I14" s="496"/>
      <c r="J14" s="52"/>
      <c r="K14" s="26"/>
      <c r="AB14" s="40"/>
      <c r="AC14" s="40"/>
      <c r="AD14" s="40"/>
      <c r="AG14" s="41"/>
      <c r="AH14" s="41"/>
    </row>
    <row r="15" spans="2:34" ht="12.75" customHeight="1" x14ac:dyDescent="0.2">
      <c r="B15" s="22"/>
      <c r="C15" s="50"/>
      <c r="D15" s="132" t="s">
        <v>106</v>
      </c>
      <c r="E15" s="53"/>
      <c r="F15" s="496"/>
      <c r="G15" s="496"/>
      <c r="H15" s="496"/>
      <c r="I15" s="496"/>
      <c r="J15" s="52"/>
      <c r="K15" s="26"/>
      <c r="AB15" s="40"/>
      <c r="AC15" s="40"/>
      <c r="AD15" s="40"/>
      <c r="AG15" s="41"/>
      <c r="AH15" s="41"/>
    </row>
    <row r="16" spans="2:34" ht="12.75" customHeight="1" x14ac:dyDescent="0.2">
      <c r="B16" s="22"/>
      <c r="C16" s="50"/>
      <c r="D16" s="337" t="s">
        <v>76</v>
      </c>
      <c r="E16" s="54"/>
      <c r="F16" s="497"/>
      <c r="G16" s="497"/>
      <c r="H16" s="497"/>
      <c r="I16" s="497"/>
      <c r="J16" s="52"/>
      <c r="K16" s="26"/>
      <c r="AB16" s="40"/>
      <c r="AC16" s="40"/>
      <c r="AD16" s="40"/>
      <c r="AG16" s="41"/>
      <c r="AH16" s="41"/>
    </row>
    <row r="17" spans="2:34" ht="12.75" customHeight="1" x14ac:dyDescent="0.2">
      <c r="B17" s="22"/>
      <c r="C17" s="50"/>
      <c r="D17" s="337" t="s">
        <v>77</v>
      </c>
      <c r="E17" s="54"/>
      <c r="F17" s="497"/>
      <c r="G17" s="497"/>
      <c r="H17" s="497"/>
      <c r="I17" s="497"/>
      <c r="J17" s="52"/>
      <c r="K17" s="26"/>
      <c r="AB17" s="40"/>
      <c r="AC17" s="40"/>
      <c r="AD17" s="40"/>
      <c r="AG17" s="41"/>
      <c r="AH17" s="41"/>
    </row>
    <row r="18" spans="2:34" ht="12.75" customHeight="1" x14ac:dyDescent="0.2">
      <c r="B18" s="22"/>
      <c r="C18" s="50"/>
      <c r="D18" s="337" t="s">
        <v>78</v>
      </c>
      <c r="E18" s="54"/>
      <c r="F18" s="497"/>
      <c r="G18" s="497"/>
      <c r="H18" s="497"/>
      <c r="I18" s="497"/>
      <c r="J18" s="52"/>
      <c r="K18" s="26"/>
      <c r="AB18" s="40"/>
      <c r="AC18" s="40"/>
      <c r="AD18" s="40"/>
      <c r="AG18" s="41"/>
      <c r="AH18" s="41"/>
    </row>
    <row r="19" spans="2:34" ht="12.75" customHeight="1" x14ac:dyDescent="0.2">
      <c r="B19" s="22"/>
      <c r="C19" s="50"/>
      <c r="D19" s="337" t="s">
        <v>79</v>
      </c>
      <c r="E19" s="54"/>
      <c r="F19" s="497"/>
      <c r="G19" s="497"/>
      <c r="H19" s="497"/>
      <c r="I19" s="497"/>
      <c r="J19" s="52"/>
      <c r="K19" s="26"/>
      <c r="AB19" s="40"/>
      <c r="AC19" s="40"/>
      <c r="AD19" s="40"/>
      <c r="AG19" s="41"/>
      <c r="AH19" s="41"/>
    </row>
    <row r="20" spans="2:34" ht="12.75" customHeight="1" x14ac:dyDescent="0.2">
      <c r="B20" s="22"/>
      <c r="C20" s="50"/>
      <c r="D20" s="337" t="s">
        <v>80</v>
      </c>
      <c r="E20" s="54"/>
      <c r="F20" s="497"/>
      <c r="G20" s="497"/>
      <c r="H20" s="497"/>
      <c r="I20" s="497"/>
      <c r="J20" s="52"/>
      <c r="K20" s="26"/>
      <c r="AB20" s="40"/>
      <c r="AC20" s="40"/>
      <c r="AD20" s="40"/>
      <c r="AG20" s="41"/>
      <c r="AH20" s="41"/>
    </row>
    <row r="21" spans="2:34" ht="12.75" customHeight="1" x14ac:dyDescent="0.2">
      <c r="B21" s="22"/>
      <c r="C21" s="50"/>
      <c r="D21" s="337" t="s">
        <v>81</v>
      </c>
      <c r="E21" s="54"/>
      <c r="F21" s="497"/>
      <c r="G21" s="497"/>
      <c r="H21" s="497"/>
      <c r="I21" s="497"/>
      <c r="J21" s="52"/>
      <c r="K21" s="26"/>
      <c r="AB21" s="40"/>
      <c r="AC21" s="40"/>
      <c r="AD21" s="40"/>
      <c r="AG21" s="41"/>
      <c r="AH21" s="41"/>
    </row>
    <row r="22" spans="2:34" ht="12.75" customHeight="1" x14ac:dyDescent="0.2">
      <c r="B22" s="22"/>
      <c r="C22" s="50"/>
      <c r="D22" s="132" t="s">
        <v>10</v>
      </c>
      <c r="E22" s="51"/>
      <c r="F22" s="502"/>
      <c r="G22" s="502"/>
      <c r="H22" s="502"/>
      <c r="I22" s="502"/>
      <c r="J22" s="52"/>
      <c r="K22" s="26"/>
      <c r="AB22" s="40"/>
      <c r="AC22" s="40"/>
      <c r="AD22" s="40"/>
      <c r="AG22" s="41"/>
      <c r="AH22" s="41"/>
    </row>
    <row r="23" spans="2:34" ht="12.75" customHeight="1" x14ac:dyDescent="0.2">
      <c r="B23" s="22"/>
      <c r="C23" s="50"/>
      <c r="D23" s="132" t="s">
        <v>11</v>
      </c>
      <c r="E23" s="51"/>
      <c r="F23" s="502"/>
      <c r="G23" s="502"/>
      <c r="H23" s="502"/>
      <c r="I23" s="502"/>
      <c r="J23" s="52"/>
      <c r="K23" s="26"/>
      <c r="AB23" s="40"/>
      <c r="AC23" s="40"/>
      <c r="AD23" s="40"/>
      <c r="AG23" s="41"/>
      <c r="AH23" s="41"/>
    </row>
    <row r="24" spans="2:34" ht="12.75" customHeight="1" x14ac:dyDescent="0.2">
      <c r="B24" s="22"/>
      <c r="C24" s="50"/>
      <c r="D24" s="132" t="s">
        <v>12</v>
      </c>
      <c r="E24" s="51"/>
      <c r="F24" s="502"/>
      <c r="G24" s="502"/>
      <c r="H24" s="502"/>
      <c r="I24" s="502"/>
      <c r="J24" s="52"/>
      <c r="K24" s="26"/>
      <c r="AB24" s="40"/>
      <c r="AC24" s="40"/>
      <c r="AD24" s="40"/>
      <c r="AG24" s="41"/>
      <c r="AH24" s="41"/>
    </row>
    <row r="25" spans="2:34" ht="12.75" customHeight="1" x14ac:dyDescent="0.2">
      <c r="B25" s="22"/>
      <c r="C25" s="50"/>
      <c r="D25" s="132" t="s">
        <v>13</v>
      </c>
      <c r="E25" s="51"/>
      <c r="F25" s="502"/>
      <c r="G25" s="502"/>
      <c r="H25" s="502"/>
      <c r="I25" s="502"/>
      <c r="J25" s="52"/>
      <c r="K25" s="26"/>
      <c r="AB25" s="40"/>
      <c r="AC25" s="40"/>
      <c r="AD25" s="40"/>
      <c r="AG25" s="41"/>
      <c r="AH25" s="41"/>
    </row>
    <row r="26" spans="2:34" ht="12.75" customHeight="1" x14ac:dyDescent="0.2">
      <c r="B26" s="22"/>
      <c r="C26" s="50"/>
      <c r="D26" s="132" t="s">
        <v>14</v>
      </c>
      <c r="E26" s="51"/>
      <c r="F26" s="502"/>
      <c r="G26" s="502"/>
      <c r="H26" s="502"/>
      <c r="I26" s="502"/>
      <c r="J26" s="52"/>
      <c r="K26" s="26"/>
      <c r="AB26" s="40"/>
      <c r="AC26" s="40"/>
      <c r="AD26" s="40"/>
      <c r="AG26" s="41"/>
      <c r="AH26" s="41"/>
    </row>
    <row r="27" spans="2:34" ht="12.75" customHeight="1" x14ac:dyDescent="0.2">
      <c r="B27" s="22"/>
      <c r="C27" s="50"/>
      <c r="D27" s="132" t="s">
        <v>15</v>
      </c>
      <c r="E27" s="51"/>
      <c r="F27" s="502"/>
      <c r="G27" s="502"/>
      <c r="H27" s="502"/>
      <c r="I27" s="502"/>
      <c r="J27" s="52"/>
      <c r="K27" s="26"/>
      <c r="AB27" s="40"/>
      <c r="AC27" s="40"/>
      <c r="AD27" s="40"/>
      <c r="AG27" s="41"/>
      <c r="AH27" s="41"/>
    </row>
    <row r="28" spans="2:34" ht="12.75" customHeight="1" x14ac:dyDescent="0.2">
      <c r="B28" s="22"/>
      <c r="C28" s="50"/>
      <c r="D28" s="132" t="s">
        <v>16</v>
      </c>
      <c r="E28" s="51"/>
      <c r="F28" s="502"/>
      <c r="G28" s="502"/>
      <c r="H28" s="502"/>
      <c r="I28" s="502"/>
      <c r="J28" s="52"/>
      <c r="K28" s="26"/>
      <c r="AB28" s="40"/>
      <c r="AC28" s="40"/>
      <c r="AD28" s="40"/>
      <c r="AG28" s="41"/>
      <c r="AH28" s="41"/>
    </row>
    <row r="29" spans="2:34" ht="12.75" customHeight="1" x14ac:dyDescent="0.2">
      <c r="B29" s="22"/>
      <c r="C29" s="50"/>
      <c r="D29" s="132" t="s">
        <v>17</v>
      </c>
      <c r="E29" s="51"/>
      <c r="F29" s="502"/>
      <c r="G29" s="502"/>
      <c r="H29" s="502"/>
      <c r="I29" s="502"/>
      <c r="J29" s="52"/>
      <c r="K29" s="26"/>
      <c r="AB29" s="40"/>
      <c r="AC29" s="40"/>
      <c r="AD29" s="40"/>
      <c r="AG29" s="41"/>
      <c r="AH29" s="41"/>
    </row>
    <row r="30" spans="2:34" ht="12.75" customHeight="1" x14ac:dyDescent="0.2">
      <c r="B30" s="22"/>
      <c r="C30" s="50"/>
      <c r="D30" s="132" t="s">
        <v>18</v>
      </c>
      <c r="E30" s="51"/>
      <c r="F30" s="502"/>
      <c r="G30" s="502"/>
      <c r="H30" s="502"/>
      <c r="I30" s="502"/>
      <c r="J30" s="52"/>
      <c r="K30" s="26"/>
      <c r="AB30" s="40"/>
      <c r="AC30" s="40"/>
      <c r="AD30" s="40"/>
      <c r="AG30" s="41"/>
      <c r="AH30" s="41"/>
    </row>
    <row r="31" spans="2:34" ht="12.75" customHeight="1" x14ac:dyDescent="0.2">
      <c r="B31" s="22"/>
      <c r="C31" s="50"/>
      <c r="D31" s="132" t="s">
        <v>19</v>
      </c>
      <c r="E31" s="51"/>
      <c r="F31" s="502"/>
      <c r="G31" s="502"/>
      <c r="H31" s="502"/>
      <c r="I31" s="502"/>
      <c r="J31" s="52"/>
      <c r="K31" s="26"/>
      <c r="AB31" s="40"/>
      <c r="AC31" s="40"/>
      <c r="AD31" s="40"/>
      <c r="AG31" s="41"/>
      <c r="AH31" s="41"/>
    </row>
    <row r="32" spans="2:34" ht="12.75" customHeight="1" x14ac:dyDescent="0.2">
      <c r="B32" s="22"/>
      <c r="C32" s="50"/>
      <c r="D32" s="132" t="s">
        <v>20</v>
      </c>
      <c r="E32" s="51"/>
      <c r="F32" s="502"/>
      <c r="G32" s="502"/>
      <c r="H32" s="502"/>
      <c r="I32" s="502"/>
      <c r="J32" s="52"/>
      <c r="K32" s="26"/>
    </row>
    <row r="33" spans="2:34" ht="12.75" customHeight="1" x14ac:dyDescent="0.2">
      <c r="B33" s="22"/>
      <c r="C33" s="50"/>
      <c r="D33" s="132" t="s">
        <v>21</v>
      </c>
      <c r="E33" s="51"/>
      <c r="F33" s="502"/>
      <c r="G33" s="502"/>
      <c r="H33" s="502"/>
      <c r="I33" s="502"/>
      <c r="J33" s="52"/>
      <c r="K33" s="26"/>
      <c r="AB33" s="40"/>
      <c r="AC33" s="40"/>
      <c r="AD33" s="40"/>
      <c r="AG33" s="41"/>
      <c r="AH33" s="41"/>
    </row>
    <row r="34" spans="2:34" ht="12.75" customHeight="1" x14ac:dyDescent="0.2">
      <c r="B34" s="22"/>
      <c r="C34" s="50"/>
      <c r="D34" s="132" t="s">
        <v>22</v>
      </c>
      <c r="E34" s="51"/>
      <c r="F34" s="502"/>
      <c r="G34" s="502"/>
      <c r="H34" s="502"/>
      <c r="I34" s="502"/>
      <c r="J34" s="52"/>
      <c r="K34" s="26"/>
      <c r="AB34" s="40"/>
      <c r="AC34" s="40"/>
      <c r="AD34" s="40"/>
      <c r="AG34" s="41"/>
      <c r="AH34" s="41"/>
    </row>
    <row r="35" spans="2:34" ht="12.75" customHeight="1" x14ac:dyDescent="0.2">
      <c r="B35" s="22"/>
      <c r="C35" s="50"/>
      <c r="D35" s="132" t="s">
        <v>23</v>
      </c>
      <c r="E35" s="51"/>
      <c r="F35" s="502"/>
      <c r="G35" s="502"/>
      <c r="H35" s="502"/>
      <c r="I35" s="502"/>
      <c r="J35" s="52"/>
      <c r="K35" s="26"/>
      <c r="AB35" s="40"/>
      <c r="AC35" s="40"/>
      <c r="AD35" s="40"/>
      <c r="AG35" s="41"/>
      <c r="AH35" s="41"/>
    </row>
    <row r="36" spans="2:34" ht="12.75" customHeight="1" x14ac:dyDescent="0.2">
      <c r="B36" s="22"/>
      <c r="C36" s="50"/>
      <c r="D36" s="132" t="s">
        <v>24</v>
      </c>
      <c r="E36" s="51"/>
      <c r="F36" s="502"/>
      <c r="G36" s="502"/>
      <c r="H36" s="502"/>
      <c r="I36" s="502"/>
      <c r="J36" s="52"/>
      <c r="K36" s="26"/>
    </row>
    <row r="37" spans="2:34" ht="12.75" customHeight="1" x14ac:dyDescent="0.2">
      <c r="B37" s="22"/>
      <c r="C37" s="50"/>
      <c r="D37" s="132" t="s">
        <v>25</v>
      </c>
      <c r="E37" s="51"/>
      <c r="F37" s="502"/>
      <c r="G37" s="502"/>
      <c r="H37" s="502"/>
      <c r="I37" s="502"/>
      <c r="J37" s="52"/>
      <c r="K37" s="26"/>
    </row>
    <row r="38" spans="2:34" ht="12.75" customHeight="1" x14ac:dyDescent="0.2">
      <c r="B38" s="22"/>
      <c r="C38" s="50"/>
      <c r="D38" s="132" t="s">
        <v>26</v>
      </c>
      <c r="E38" s="51"/>
      <c r="F38" s="502"/>
      <c r="G38" s="502"/>
      <c r="H38" s="502"/>
      <c r="I38" s="502"/>
      <c r="J38" s="52"/>
      <c r="K38" s="26"/>
    </row>
    <row r="39" spans="2:34" ht="12.75" customHeight="1" x14ac:dyDescent="0.2">
      <c r="B39" s="22"/>
      <c r="C39" s="50"/>
      <c r="D39" s="132">
        <v>1</v>
      </c>
      <c r="E39" s="51"/>
      <c r="F39" s="502"/>
      <c r="G39" s="502"/>
      <c r="H39" s="502"/>
      <c r="I39" s="502"/>
      <c r="J39" s="52"/>
      <c r="K39" s="26"/>
    </row>
    <row r="40" spans="2:34" ht="12.75" customHeight="1" x14ac:dyDescent="0.2">
      <c r="B40" s="22"/>
      <c r="C40" s="50"/>
      <c r="D40" s="132">
        <v>2</v>
      </c>
      <c r="E40" s="51"/>
      <c r="F40" s="502"/>
      <c r="G40" s="502"/>
      <c r="H40" s="502"/>
      <c r="I40" s="502"/>
      <c r="J40" s="52"/>
      <c r="K40" s="26"/>
    </row>
    <row r="41" spans="2:34" ht="12.75" customHeight="1" x14ac:dyDescent="0.2">
      <c r="B41" s="22"/>
      <c r="C41" s="50"/>
      <c r="D41" s="132">
        <v>3</v>
      </c>
      <c r="E41" s="51"/>
      <c r="F41" s="502"/>
      <c r="G41" s="502"/>
      <c r="H41" s="502"/>
      <c r="I41" s="502"/>
      <c r="J41" s="52"/>
      <c r="K41" s="26"/>
    </row>
    <row r="42" spans="2:34" ht="12.75" customHeight="1" x14ac:dyDescent="0.2">
      <c r="B42" s="22"/>
      <c r="C42" s="50"/>
      <c r="D42" s="132">
        <v>4</v>
      </c>
      <c r="E42" s="51"/>
      <c r="F42" s="502"/>
      <c r="G42" s="502"/>
      <c r="H42" s="502"/>
      <c r="I42" s="502"/>
      <c r="J42" s="52"/>
      <c r="K42" s="26"/>
    </row>
    <row r="43" spans="2:34" ht="12.75" customHeight="1" x14ac:dyDescent="0.2">
      <c r="B43" s="22"/>
      <c r="C43" s="50"/>
      <c r="D43" s="132">
        <v>5</v>
      </c>
      <c r="E43" s="51"/>
      <c r="F43" s="502"/>
      <c r="G43" s="502"/>
      <c r="H43" s="502"/>
      <c r="I43" s="502"/>
      <c r="J43" s="52"/>
      <c r="K43" s="26"/>
    </row>
    <row r="44" spans="2:34" ht="12.75" customHeight="1" x14ac:dyDescent="0.2">
      <c r="B44" s="22"/>
      <c r="C44" s="50"/>
      <c r="D44" s="132">
        <v>6</v>
      </c>
      <c r="E44" s="51"/>
      <c r="F44" s="502"/>
      <c r="G44" s="502"/>
      <c r="H44" s="502"/>
      <c r="I44" s="502"/>
      <c r="J44" s="52"/>
      <c r="K44" s="26"/>
    </row>
    <row r="45" spans="2:34" ht="12.75" customHeight="1" x14ac:dyDescent="0.2">
      <c r="B45" s="22"/>
      <c r="C45" s="50"/>
      <c r="D45" s="132">
        <v>7</v>
      </c>
      <c r="E45" s="51"/>
      <c r="F45" s="502"/>
      <c r="G45" s="502"/>
      <c r="H45" s="502"/>
      <c r="I45" s="502"/>
      <c r="J45" s="52"/>
      <c r="K45" s="26"/>
    </row>
    <row r="46" spans="2:34" ht="12.75" customHeight="1" x14ac:dyDescent="0.2">
      <c r="B46" s="22"/>
      <c r="C46" s="50"/>
      <c r="D46" s="132">
        <v>8</v>
      </c>
      <c r="E46" s="51"/>
      <c r="F46" s="502"/>
      <c r="G46" s="502"/>
      <c r="H46" s="502"/>
      <c r="I46" s="502"/>
      <c r="J46" s="52"/>
      <c r="K46" s="26"/>
    </row>
    <row r="47" spans="2:34" ht="12.75" customHeight="1" x14ac:dyDescent="0.2">
      <c r="B47" s="22"/>
      <c r="C47" s="50"/>
      <c r="D47" s="132">
        <v>9</v>
      </c>
      <c r="E47" s="51"/>
      <c r="F47" s="502"/>
      <c r="G47" s="502"/>
      <c r="H47" s="502"/>
      <c r="I47" s="502"/>
      <c r="J47" s="52"/>
      <c r="K47" s="26"/>
    </row>
    <row r="48" spans="2:34" ht="12.75" customHeight="1" x14ac:dyDescent="0.2">
      <c r="B48" s="22"/>
      <c r="C48" s="50"/>
      <c r="D48" s="132">
        <v>10</v>
      </c>
      <c r="E48" s="51"/>
      <c r="F48" s="502"/>
      <c r="G48" s="502"/>
      <c r="H48" s="502"/>
      <c r="I48" s="502"/>
      <c r="J48" s="52"/>
      <c r="K48" s="26"/>
    </row>
    <row r="49" spans="2:11" ht="12.75" customHeight="1" x14ac:dyDescent="0.2">
      <c r="B49" s="22"/>
      <c r="C49" s="50"/>
      <c r="D49" s="132">
        <v>11</v>
      </c>
      <c r="E49" s="51"/>
      <c r="F49" s="502"/>
      <c r="G49" s="502"/>
      <c r="H49" s="502"/>
      <c r="I49" s="502"/>
      <c r="J49" s="52"/>
      <c r="K49" s="26"/>
    </row>
    <row r="50" spans="2:11" ht="12.75" customHeight="1" x14ac:dyDescent="0.2">
      <c r="B50" s="22"/>
      <c r="C50" s="50"/>
      <c r="D50" s="132">
        <v>12</v>
      </c>
      <c r="E50" s="51"/>
      <c r="F50" s="502"/>
      <c r="G50" s="502"/>
      <c r="H50" s="502"/>
      <c r="I50" s="502"/>
      <c r="J50" s="52"/>
      <c r="K50" s="26"/>
    </row>
    <row r="51" spans="2:11" ht="12.75" customHeight="1" x14ac:dyDescent="0.2">
      <c r="B51" s="22"/>
      <c r="C51" s="50"/>
      <c r="D51" s="132">
        <v>13</v>
      </c>
      <c r="E51" s="51"/>
      <c r="F51" s="502"/>
      <c r="G51" s="502"/>
      <c r="H51" s="502"/>
      <c r="I51" s="502"/>
      <c r="J51" s="52"/>
      <c r="K51" s="26"/>
    </row>
    <row r="52" spans="2:11" ht="12.75" customHeight="1" x14ac:dyDescent="0.2">
      <c r="B52" s="22"/>
      <c r="C52" s="50"/>
      <c r="D52" s="132">
        <v>14</v>
      </c>
      <c r="E52" s="51"/>
      <c r="F52" s="502"/>
      <c r="G52" s="502"/>
      <c r="H52" s="502"/>
      <c r="I52" s="502"/>
      <c r="J52" s="52"/>
      <c r="K52" s="26"/>
    </row>
    <row r="53" spans="2:11" ht="12.75" customHeight="1" x14ac:dyDescent="0.2">
      <c r="B53" s="22"/>
      <c r="C53" s="50"/>
      <c r="D53" s="132">
        <v>15</v>
      </c>
      <c r="E53" s="51"/>
      <c r="F53" s="502"/>
      <c r="G53" s="502"/>
      <c r="H53" s="502"/>
      <c r="I53" s="502"/>
      <c r="J53" s="52"/>
      <c r="K53" s="26"/>
    </row>
    <row r="54" spans="2:11" ht="12.75" customHeight="1" x14ac:dyDescent="0.2">
      <c r="B54" s="22"/>
      <c r="C54" s="50"/>
      <c r="D54" s="132">
        <v>16</v>
      </c>
      <c r="E54" s="51"/>
      <c r="F54" s="502"/>
      <c r="G54" s="502"/>
      <c r="H54" s="502"/>
      <c r="I54" s="502"/>
      <c r="J54" s="52"/>
      <c r="K54" s="26"/>
    </row>
    <row r="55" spans="2:11" ht="12.75" customHeight="1" x14ac:dyDescent="0.2">
      <c r="B55" s="22"/>
      <c r="C55" s="50"/>
      <c r="D55" s="132" t="s">
        <v>27</v>
      </c>
      <c r="E55" s="51"/>
      <c r="F55" s="502"/>
      <c r="G55" s="502"/>
      <c r="H55" s="502"/>
      <c r="I55" s="502"/>
      <c r="J55" s="52"/>
      <c r="K55" s="26"/>
    </row>
    <row r="56" spans="2:11" ht="12.75" customHeight="1" x14ac:dyDescent="0.2">
      <c r="B56" s="22"/>
      <c r="C56" s="50"/>
      <c r="D56" s="132" t="s">
        <v>28</v>
      </c>
      <c r="E56" s="51"/>
      <c r="F56" s="502"/>
      <c r="G56" s="502"/>
      <c r="H56" s="502"/>
      <c r="I56" s="502"/>
      <c r="J56" s="52"/>
      <c r="K56" s="26"/>
    </row>
    <row r="57" spans="2:11" ht="12.75" customHeight="1" x14ac:dyDescent="0.2">
      <c r="B57" s="22"/>
      <c r="C57" s="50"/>
      <c r="D57" s="132" t="s">
        <v>262</v>
      </c>
      <c r="E57" s="51"/>
      <c r="F57" s="500"/>
      <c r="G57" s="500"/>
      <c r="H57" s="500"/>
      <c r="I57" s="500"/>
      <c r="J57" s="52"/>
      <c r="K57" s="26"/>
    </row>
    <row r="58" spans="2:11" ht="12.75" customHeight="1" x14ac:dyDescent="0.2">
      <c r="B58" s="22"/>
      <c r="C58" s="50"/>
      <c r="D58" s="132" t="s">
        <v>29</v>
      </c>
      <c r="E58" s="51"/>
      <c r="F58" s="500"/>
      <c r="G58" s="500"/>
      <c r="H58" s="500"/>
      <c r="I58" s="500"/>
      <c r="J58" s="56"/>
      <c r="K58" s="26"/>
    </row>
    <row r="59" spans="2:11" ht="12.75" customHeight="1" x14ac:dyDescent="0.2">
      <c r="B59" s="22"/>
      <c r="C59" s="50"/>
      <c r="D59" s="132" t="s">
        <v>137</v>
      </c>
      <c r="E59" s="51"/>
      <c r="F59" s="500"/>
      <c r="G59" s="500"/>
      <c r="H59" s="500"/>
      <c r="I59" s="500"/>
      <c r="J59" s="56"/>
      <c r="K59" s="26"/>
    </row>
    <row r="60" spans="2:11" ht="12.75" customHeight="1" x14ac:dyDescent="0.2">
      <c r="B60" s="22"/>
      <c r="C60" s="50"/>
      <c r="D60" s="132" t="s">
        <v>131</v>
      </c>
      <c r="E60" s="51"/>
      <c r="F60" s="500"/>
      <c r="G60" s="500"/>
      <c r="H60" s="500"/>
      <c r="I60" s="500"/>
      <c r="J60" s="56"/>
      <c r="K60" s="26"/>
    </row>
    <row r="61" spans="2:11" ht="12.75" customHeight="1" x14ac:dyDescent="0.2">
      <c r="B61" s="22"/>
      <c r="C61" s="50"/>
      <c r="D61" s="337" t="s">
        <v>30</v>
      </c>
      <c r="E61" s="53"/>
      <c r="F61" s="500"/>
      <c r="G61" s="500"/>
      <c r="H61" s="500"/>
      <c r="I61" s="500"/>
      <c r="J61" s="56"/>
      <c r="K61" s="26"/>
    </row>
    <row r="62" spans="2:11" ht="12.75" customHeight="1" x14ac:dyDescent="0.2">
      <c r="B62" s="22"/>
      <c r="C62" s="50"/>
      <c r="D62" s="337" t="s">
        <v>263</v>
      </c>
      <c r="E62" s="53"/>
      <c r="F62" s="500"/>
      <c r="G62" s="500"/>
      <c r="H62" s="500"/>
      <c r="I62" s="500"/>
      <c r="J62" s="56"/>
      <c r="K62" s="26"/>
    </row>
    <row r="63" spans="2:11" ht="12.75" customHeight="1" x14ac:dyDescent="0.2">
      <c r="B63" s="22"/>
      <c r="C63" s="50"/>
      <c r="D63" s="337" t="s">
        <v>264</v>
      </c>
      <c r="E63" s="53"/>
      <c r="F63" s="500"/>
      <c r="G63" s="500"/>
      <c r="H63" s="500"/>
      <c r="I63" s="500"/>
      <c r="J63" s="56"/>
      <c r="K63" s="26"/>
    </row>
    <row r="64" spans="2:11" ht="12.75" customHeight="1" x14ac:dyDescent="0.2">
      <c r="B64" s="22"/>
      <c r="C64" s="50"/>
      <c r="D64" s="337" t="s">
        <v>31</v>
      </c>
      <c r="E64" s="53"/>
      <c r="F64" s="498"/>
      <c r="G64" s="498"/>
      <c r="H64" s="498"/>
      <c r="I64" s="498"/>
      <c r="J64" s="56"/>
      <c r="K64" s="26"/>
    </row>
    <row r="65" spans="2:11" ht="12.75" customHeight="1" x14ac:dyDescent="0.2">
      <c r="B65" s="22"/>
      <c r="C65" s="50"/>
      <c r="D65" s="337" t="s">
        <v>32</v>
      </c>
      <c r="E65" s="53"/>
      <c r="F65" s="498"/>
      <c r="G65" s="498"/>
      <c r="H65" s="498"/>
      <c r="I65" s="498"/>
      <c r="J65" s="56"/>
      <c r="K65" s="26"/>
    </row>
    <row r="66" spans="2:11" ht="12.75" customHeight="1" x14ac:dyDescent="0.2">
      <c r="B66" s="22"/>
      <c r="C66" s="50"/>
      <c r="D66" s="337" t="s">
        <v>265</v>
      </c>
      <c r="E66" s="53"/>
      <c r="F66" s="498"/>
      <c r="G66" s="498"/>
      <c r="H66" s="498"/>
      <c r="I66" s="498"/>
      <c r="J66" s="56"/>
      <c r="K66" s="26"/>
    </row>
    <row r="67" spans="2:11" ht="12.75" customHeight="1" x14ac:dyDescent="0.2">
      <c r="B67" s="22"/>
      <c r="C67" s="50"/>
      <c r="D67" s="132" t="s">
        <v>33</v>
      </c>
      <c r="E67" s="51"/>
      <c r="F67" s="500"/>
      <c r="G67" s="500"/>
      <c r="H67" s="500"/>
      <c r="I67" s="500"/>
      <c r="J67" s="56"/>
      <c r="K67" s="26"/>
    </row>
    <row r="68" spans="2:11" ht="12.75" customHeight="1" x14ac:dyDescent="0.2">
      <c r="B68" s="22"/>
      <c r="C68" s="50"/>
      <c r="D68" s="132" t="s">
        <v>34</v>
      </c>
      <c r="E68" s="51"/>
      <c r="F68" s="500"/>
      <c r="G68" s="500"/>
      <c r="H68" s="500"/>
      <c r="I68" s="500"/>
      <c r="J68" s="56"/>
      <c r="K68" s="26"/>
    </row>
    <row r="69" spans="2:11" ht="12.75" customHeight="1" x14ac:dyDescent="0.2">
      <c r="B69" s="22"/>
      <c r="C69" s="50"/>
      <c r="D69" s="132" t="s">
        <v>37</v>
      </c>
      <c r="E69" s="51"/>
      <c r="F69" s="498"/>
      <c r="G69" s="498"/>
      <c r="H69" s="498"/>
      <c r="I69" s="498"/>
      <c r="J69" s="52"/>
      <c r="K69" s="26"/>
    </row>
    <row r="70" spans="2:11" ht="12.75" customHeight="1" x14ac:dyDescent="0.2">
      <c r="B70" s="22"/>
      <c r="C70" s="50"/>
      <c r="D70" s="132" t="s">
        <v>38</v>
      </c>
      <c r="E70" s="51"/>
      <c r="F70" s="498"/>
      <c r="G70" s="498"/>
      <c r="H70" s="498"/>
      <c r="I70" s="498"/>
      <c r="J70" s="52"/>
      <c r="K70" s="26"/>
    </row>
    <row r="71" spans="2:11" ht="12.75" customHeight="1" x14ac:dyDescent="0.2">
      <c r="B71" s="22"/>
      <c r="C71" s="50"/>
      <c r="D71" s="132" t="s">
        <v>35</v>
      </c>
      <c r="E71" s="51"/>
      <c r="F71" s="498"/>
      <c r="G71" s="498"/>
      <c r="H71" s="498"/>
      <c r="I71" s="498"/>
      <c r="J71" s="57"/>
      <c r="K71" s="26"/>
    </row>
    <row r="72" spans="2:11" ht="12.75" customHeight="1" x14ac:dyDescent="0.2">
      <c r="B72" s="22"/>
      <c r="C72" s="50"/>
      <c r="D72" s="132" t="s">
        <v>144</v>
      </c>
      <c r="E72" s="51"/>
      <c r="F72" s="498"/>
      <c r="G72" s="498"/>
      <c r="H72" s="498"/>
      <c r="I72" s="498"/>
      <c r="J72" s="57"/>
      <c r="K72" s="26"/>
    </row>
    <row r="73" spans="2:11" ht="12.75" customHeight="1" x14ac:dyDescent="0.2">
      <c r="B73" s="22"/>
      <c r="C73" s="50"/>
      <c r="D73" s="132" t="s">
        <v>36</v>
      </c>
      <c r="E73" s="51"/>
      <c r="F73" s="498"/>
      <c r="G73" s="498"/>
      <c r="H73" s="498"/>
      <c r="I73" s="498"/>
      <c r="J73" s="57"/>
      <c r="K73" s="26"/>
    </row>
    <row r="74" spans="2:11" ht="12.75" customHeight="1" x14ac:dyDescent="0.2">
      <c r="B74" s="22"/>
      <c r="C74" s="50"/>
      <c r="D74" s="51"/>
      <c r="E74" s="51"/>
      <c r="F74" s="58"/>
      <c r="G74" s="58"/>
      <c r="H74" s="58"/>
      <c r="I74" s="58"/>
      <c r="J74" s="57"/>
      <c r="K74" s="26"/>
    </row>
    <row r="75" spans="2:11" ht="12.75" customHeight="1" x14ac:dyDescent="0.2">
      <c r="B75" s="22"/>
      <c r="C75" s="21"/>
      <c r="D75" s="29"/>
      <c r="E75" s="29"/>
      <c r="F75" s="29"/>
      <c r="G75" s="21"/>
      <c r="H75" s="21"/>
      <c r="I75" s="21"/>
      <c r="J75" s="21"/>
      <c r="K75" s="26"/>
    </row>
    <row r="76" spans="2:11" ht="12.75" customHeight="1" x14ac:dyDescent="0.2">
      <c r="B76" s="32"/>
      <c r="C76" s="33"/>
      <c r="D76" s="34"/>
      <c r="E76" s="34"/>
      <c r="F76" s="34"/>
      <c r="G76" s="33"/>
      <c r="H76" s="33"/>
      <c r="I76" s="33"/>
      <c r="J76" s="33"/>
      <c r="K76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L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40.5703125" style="37" customWidth="1"/>
    <col min="5" max="5" width="2.7109375" style="37" customWidth="1"/>
    <col min="6" max="10" width="14.7109375" style="37" customWidth="1"/>
    <col min="11" max="12" width="2.7109375" style="37" customWidth="1"/>
    <col min="13" max="16384" width="9.140625" style="37"/>
  </cols>
  <sheetData>
    <row r="1" spans="2:12" ht="12.75" customHeight="1" x14ac:dyDescent="0.2"/>
    <row r="2" spans="2:12" x14ac:dyDescent="0.2"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4"/>
    </row>
    <row r="3" spans="2:12" x14ac:dyDescent="0.2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4"/>
    </row>
    <row r="4" spans="2:12" s="279" customFormat="1" ht="18.75" x14ac:dyDescent="0.3">
      <c r="B4" s="83"/>
      <c r="C4" s="87" t="s">
        <v>143</v>
      </c>
      <c r="D4" s="87"/>
      <c r="E4" s="108"/>
      <c r="F4" s="108"/>
      <c r="G4" s="108"/>
      <c r="H4" s="108"/>
      <c r="I4" s="108"/>
      <c r="J4" s="108"/>
      <c r="K4" s="108"/>
      <c r="L4" s="111"/>
    </row>
    <row r="5" spans="2:12" ht="11.45" customHeight="1" x14ac:dyDescent="0.3">
      <c r="B5" s="317"/>
      <c r="C5" s="149"/>
      <c r="D5" s="267"/>
      <c r="E5" s="267"/>
      <c r="F5" s="267"/>
      <c r="G5" s="267"/>
      <c r="H5" s="267"/>
      <c r="I5" s="267"/>
      <c r="J5" s="267"/>
      <c r="K5" s="267"/>
      <c r="L5" s="277"/>
    </row>
    <row r="6" spans="2:12" ht="11.45" customHeight="1" x14ac:dyDescent="0.2">
      <c r="B6" s="317"/>
      <c r="C6" s="267"/>
      <c r="D6" s="267"/>
      <c r="E6" s="267"/>
      <c r="F6" s="357"/>
      <c r="G6" s="357"/>
      <c r="H6" s="357"/>
      <c r="I6" s="358"/>
      <c r="J6" s="358"/>
      <c r="K6" s="267"/>
      <c r="L6" s="277"/>
    </row>
    <row r="7" spans="2:12" ht="11.45" customHeight="1" x14ac:dyDescent="0.2">
      <c r="B7" s="317"/>
      <c r="C7" s="267"/>
      <c r="D7" s="267"/>
      <c r="E7" s="267"/>
      <c r="F7" s="357"/>
      <c r="G7" s="357"/>
      <c r="H7" s="357"/>
      <c r="I7" s="358"/>
      <c r="J7" s="358"/>
      <c r="K7" s="267"/>
      <c r="L7" s="277"/>
    </row>
    <row r="8" spans="2:12" s="42" customFormat="1" x14ac:dyDescent="0.2">
      <c r="B8" s="107"/>
      <c r="C8" s="108"/>
      <c r="D8" s="329"/>
      <c r="E8" s="305"/>
      <c r="F8" s="553">
        <f>tab!D2</f>
        <v>2015</v>
      </c>
      <c r="G8" s="553">
        <f>tab!E2</f>
        <v>2016</v>
      </c>
      <c r="H8" s="553">
        <f>'begr(bk)'!I8</f>
        <v>2017</v>
      </c>
      <c r="I8" s="553">
        <f>'begr(bk)'!J8</f>
        <v>2018</v>
      </c>
      <c r="J8" s="553">
        <f>'begr(bk)'!K8</f>
        <v>2019</v>
      </c>
      <c r="K8" s="359"/>
      <c r="L8" s="360"/>
    </row>
    <row r="9" spans="2:12" x14ac:dyDescent="0.2">
      <c r="B9" s="99"/>
      <c r="C9" s="100"/>
      <c r="D9" s="100"/>
      <c r="E9" s="270"/>
      <c r="F9" s="100"/>
      <c r="G9" s="100"/>
      <c r="H9" s="100"/>
      <c r="I9" s="100"/>
      <c r="J9" s="100"/>
      <c r="K9" s="361"/>
      <c r="L9" s="362"/>
    </row>
    <row r="10" spans="2:12" x14ac:dyDescent="0.2">
      <c r="B10" s="99"/>
      <c r="C10" s="122"/>
      <c r="D10" s="280"/>
      <c r="E10" s="363"/>
      <c r="F10" s="280"/>
      <c r="G10" s="280"/>
      <c r="H10" s="280"/>
      <c r="I10" s="280"/>
      <c r="J10" s="280"/>
      <c r="K10" s="364"/>
      <c r="L10" s="362"/>
    </row>
    <row r="11" spans="2:12" x14ac:dyDescent="0.2">
      <c r="B11" s="107"/>
      <c r="C11" s="365"/>
      <c r="D11" s="530" t="s">
        <v>237</v>
      </c>
      <c r="E11" s="366"/>
      <c r="F11" s="367"/>
      <c r="G11" s="367"/>
      <c r="H11" s="367"/>
      <c r="I11" s="367"/>
      <c r="J11" s="367"/>
      <c r="K11" s="368"/>
      <c r="L11" s="360"/>
    </row>
    <row r="12" spans="2:12" x14ac:dyDescent="0.2">
      <c r="B12" s="99"/>
      <c r="C12" s="127"/>
      <c r="D12" s="337"/>
      <c r="E12" s="369"/>
      <c r="F12" s="337"/>
      <c r="G12" s="337"/>
      <c r="H12" s="337"/>
      <c r="I12" s="337"/>
      <c r="J12" s="337"/>
      <c r="K12" s="370"/>
      <c r="L12" s="362"/>
    </row>
    <row r="13" spans="2:12" x14ac:dyDescent="0.2">
      <c r="B13" s="371"/>
      <c r="C13" s="372"/>
      <c r="D13" s="572" t="s">
        <v>140</v>
      </c>
      <c r="E13" s="337"/>
      <c r="F13" s="337"/>
      <c r="G13" s="337"/>
      <c r="H13" s="337"/>
      <c r="I13" s="337"/>
      <c r="J13" s="337"/>
      <c r="K13" s="131"/>
      <c r="L13" s="104"/>
    </row>
    <row r="14" spans="2:12" x14ac:dyDescent="0.2">
      <c r="B14" s="99"/>
      <c r="C14" s="127"/>
      <c r="D14" s="132" t="s">
        <v>238</v>
      </c>
      <c r="E14" s="337"/>
      <c r="F14" s="288">
        <v>0</v>
      </c>
      <c r="G14" s="567">
        <f>'begr(bk)'!H26+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H14" s="567">
        <f>'begr(bk)'!I26+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I14" s="567">
        <f>'begr(bk)'!J26+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J14" s="567">
        <f>'begr(bk)'!K26+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K14" s="131"/>
      <c r="L14" s="104"/>
    </row>
    <row r="15" spans="2:12" x14ac:dyDescent="0.2">
      <c r="B15" s="99"/>
      <c r="C15" s="127"/>
      <c r="D15" s="132" t="s">
        <v>239</v>
      </c>
      <c r="E15" s="337"/>
      <c r="F15" s="288">
        <v>0</v>
      </c>
      <c r="G15" s="568">
        <f>'begr(bk)'!H38+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H15" s="568">
        <f>'begr(bk)'!I38+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I15" s="568">
        <f>'begr(bk)'!J38+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J15" s="568">
        <f>'begr(bk)'!K38+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K15" s="131"/>
      <c r="L15" s="104"/>
    </row>
    <row r="16" spans="2:12" x14ac:dyDescent="0.2">
      <c r="B16" s="99"/>
      <c r="C16" s="127"/>
      <c r="D16" s="132" t="s">
        <v>240</v>
      </c>
      <c r="E16" s="337"/>
      <c r="F16" s="288">
        <v>0</v>
      </c>
      <c r="G16" s="568">
        <f>'begr(bk)'!H44+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H16" s="568">
        <f>'begr(bk)'!I44+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I16" s="568">
        <f>'begr(bk)'!J44+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J16" s="568">
        <f>'begr(bk)'!K44+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K16" s="131"/>
      <c r="L16" s="104"/>
    </row>
    <row r="17" spans="2:12" x14ac:dyDescent="0.2">
      <c r="B17" s="99"/>
      <c r="C17" s="127"/>
      <c r="D17" s="132" t="s">
        <v>241</v>
      </c>
      <c r="E17" s="337"/>
      <c r="F17" s="288">
        <v>0</v>
      </c>
      <c r="G17" s="568">
        <f>'begr(bk)'!H45+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H17" s="568">
        <f>'begr(bk)'!I45+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I17" s="568">
        <f>'begr(bk)'!J45+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J17" s="568">
        <f>'begr(bk)'!K45+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K17" s="131"/>
      <c r="L17" s="104"/>
    </row>
    <row r="18" spans="2:12" ht="12" customHeight="1" x14ac:dyDescent="0.2">
      <c r="B18" s="99"/>
      <c r="C18" s="127"/>
      <c r="D18" s="132" t="s">
        <v>242</v>
      </c>
      <c r="E18" s="337"/>
      <c r="F18" s="288">
        <v>0</v>
      </c>
      <c r="G18" s="567">
        <f>'begr(bk)'!H53+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61-'begr(bk)'!H44-'begr(bk)'!H45</f>
        <v>0</v>
      </c>
      <c r="H18" s="567">
        <f>'begr(bk)'!I53+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61-'begr(bk)'!I44-'begr(bk)'!I45</f>
        <v>0</v>
      </c>
      <c r="I18" s="567">
        <f>'begr(bk)'!J53+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61-'begr(bk)'!J44-'begr(bk)'!J45</f>
        <v>0</v>
      </c>
      <c r="J18" s="567">
        <f>'begr(bk)'!K53+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61-'begr(bk)'!K44-'begr(bk)'!K45</f>
        <v>0</v>
      </c>
      <c r="K18" s="131"/>
      <c r="L18" s="104"/>
    </row>
    <row r="19" spans="2:12" s="40" customFormat="1" ht="12" customHeight="1" x14ac:dyDescent="0.2">
      <c r="B19" s="99"/>
      <c r="C19" s="127"/>
      <c r="D19" s="341"/>
      <c r="E19" s="352"/>
      <c r="F19" s="571">
        <f t="shared" ref="F19" si="0">SUM(F14:F18)</f>
        <v>0</v>
      </c>
      <c r="G19" s="571">
        <f>SUM(G14:G18)</f>
        <v>0</v>
      </c>
      <c r="H19" s="571">
        <f>SUM(H14:H18)</f>
        <v>0</v>
      </c>
      <c r="I19" s="571">
        <f>SUM(I14:I18)</f>
        <v>0</v>
      </c>
      <c r="J19" s="571">
        <f>SUM(J14:J18)</f>
        <v>0</v>
      </c>
      <c r="K19" s="131"/>
      <c r="L19" s="104"/>
    </row>
    <row r="20" spans="2:12" ht="12" customHeight="1" x14ac:dyDescent="0.2">
      <c r="B20" s="371"/>
      <c r="C20" s="372"/>
      <c r="D20" s="572" t="s">
        <v>141</v>
      </c>
      <c r="E20" s="352"/>
      <c r="F20" s="374"/>
      <c r="G20" s="374"/>
      <c r="H20" s="374"/>
      <c r="I20" s="374"/>
      <c r="J20" s="374"/>
      <c r="K20" s="131"/>
      <c r="L20" s="104"/>
    </row>
    <row r="21" spans="2:12" ht="12" hidden="1" customHeight="1" x14ac:dyDescent="0.2">
      <c r="B21" s="99"/>
      <c r="C21" s="127"/>
      <c r="D21" s="481" t="s">
        <v>168</v>
      </c>
      <c r="E21" s="482"/>
      <c r="F21" s="483">
        <v>0</v>
      </c>
      <c r="G21" s="483">
        <f>'begr(bk)'!H65+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79321.680000000008</v>
      </c>
      <c r="H21" s="483">
        <f>'begr(bk)'!I65+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81351.540000000008</v>
      </c>
      <c r="I21" s="483">
        <f>'begr(bk)'!J65+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83384.639999999999</v>
      </c>
      <c r="J21" s="483">
        <f>'begr(bk)'!K65+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85430.700000000012</v>
      </c>
      <c r="K21" s="131"/>
      <c r="L21" s="104"/>
    </row>
    <row r="22" spans="2:12" ht="12" hidden="1" customHeight="1" x14ac:dyDescent="0.2">
      <c r="B22" s="99"/>
      <c r="C22" s="127"/>
      <c r="D22" s="484" t="s">
        <v>42</v>
      </c>
      <c r="E22" s="482"/>
      <c r="F22" s="483">
        <v>0</v>
      </c>
      <c r="G22" s="483">
        <f>'begr(bk)'!H87+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H22" s="483">
        <f>'begr(bk)'!I87+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I22" s="483">
        <f>'begr(bk)'!J87+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J22" s="483">
        <f>'begr(bk)'!K87+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K22" s="131"/>
      <c r="L22" s="104"/>
    </row>
    <row r="23" spans="2:12" ht="12" customHeight="1" x14ac:dyDescent="0.2">
      <c r="B23" s="99"/>
      <c r="C23" s="127"/>
      <c r="D23" s="376" t="s">
        <v>243</v>
      </c>
      <c r="E23" s="347"/>
      <c r="F23" s="288">
        <v>0</v>
      </c>
      <c r="G23" s="568">
        <f>G21+G22</f>
        <v>79321.680000000008</v>
      </c>
      <c r="H23" s="568">
        <f>H21+H22</f>
        <v>81351.540000000008</v>
      </c>
      <c r="I23" s="568">
        <f>I21+I22</f>
        <v>83384.639999999999</v>
      </c>
      <c r="J23" s="568">
        <f>J21+J22</f>
        <v>85430.700000000012</v>
      </c>
      <c r="K23" s="131"/>
      <c r="L23" s="104"/>
    </row>
    <row r="24" spans="2:12" ht="12" customHeight="1" x14ac:dyDescent="0.2">
      <c r="B24" s="99"/>
      <c r="C24" s="127"/>
      <c r="D24" s="337" t="s">
        <v>244</v>
      </c>
      <c r="E24" s="337"/>
      <c r="F24" s="288">
        <v>0</v>
      </c>
      <c r="G24" s="568">
        <f>'begr(bk)'!H105+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H24" s="568">
        <f>'begr(bk)'!I105+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I24" s="568">
        <f>'begr(bk)'!J105+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J24" s="568">
        <f>'begr(bk)'!K105+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K24" s="131"/>
      <c r="L24" s="104"/>
    </row>
    <row r="25" spans="2:12" ht="12" customHeight="1" x14ac:dyDescent="0.2">
      <c r="B25" s="99"/>
      <c r="C25" s="127"/>
      <c r="D25" s="337" t="s">
        <v>245</v>
      </c>
      <c r="E25" s="337"/>
      <c r="F25" s="288">
        <v>0</v>
      </c>
      <c r="G25" s="568">
        <f>'begr(bk)'!H121+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H25" s="568">
        <f>'begr(bk)'!I121+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I25" s="568">
        <f>'begr(bk)'!J121+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J25" s="568">
        <f>'begr(bk)'!K121+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K25" s="131"/>
      <c r="L25" s="104"/>
    </row>
    <row r="26" spans="2:12" ht="12" customHeight="1" x14ac:dyDescent="0.2">
      <c r="B26" s="99"/>
      <c r="C26" s="127"/>
      <c r="D26" s="337" t="s">
        <v>246</v>
      </c>
      <c r="E26" s="337"/>
      <c r="F26" s="288">
        <v>0</v>
      </c>
      <c r="G26" s="567">
        <f>'begr(bk)'!H152+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H26" s="567">
        <f>'begr(bk)'!I152+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I26" s="567">
        <f>'begr(bk)'!J152+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J26" s="567">
        <f>'begr(bk)'!K152+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K26" s="131"/>
      <c r="L26" s="104"/>
    </row>
    <row r="27" spans="2:12" ht="12" customHeight="1" x14ac:dyDescent="0.2">
      <c r="B27" s="99"/>
      <c r="C27" s="127"/>
      <c r="D27" s="341"/>
      <c r="E27" s="337"/>
      <c r="F27" s="570">
        <f t="shared" ref="F27" si="1">SUM(F23:F26)</f>
        <v>0</v>
      </c>
      <c r="G27" s="570">
        <f>SUM(G23:G26)</f>
        <v>79321.680000000008</v>
      </c>
      <c r="H27" s="570">
        <f>SUM(H23:H26)</f>
        <v>81351.540000000008</v>
      </c>
      <c r="I27" s="570">
        <f>SUM(I23:I26)</f>
        <v>83384.639999999999</v>
      </c>
      <c r="J27" s="570">
        <f>SUM(J23:J26)</f>
        <v>85430.700000000012</v>
      </c>
      <c r="K27" s="131"/>
      <c r="L27" s="104"/>
    </row>
    <row r="28" spans="2:12" ht="12" customHeight="1" x14ac:dyDescent="0.2">
      <c r="B28" s="99"/>
      <c r="C28" s="127"/>
      <c r="D28" s="377"/>
      <c r="E28" s="347"/>
      <c r="F28" s="378"/>
      <c r="G28" s="378"/>
      <c r="H28" s="378"/>
      <c r="I28" s="378"/>
      <c r="J28" s="378"/>
      <c r="K28" s="131"/>
      <c r="L28" s="104"/>
    </row>
    <row r="29" spans="2:12" ht="12" customHeight="1" x14ac:dyDescent="0.2">
      <c r="B29" s="99"/>
      <c r="C29" s="351"/>
      <c r="D29" s="341" t="s">
        <v>142</v>
      </c>
      <c r="E29" s="352"/>
      <c r="F29" s="525">
        <f t="shared" ref="F29" si="2">F19-F27</f>
        <v>0</v>
      </c>
      <c r="G29" s="525">
        <f>G19-G27</f>
        <v>-79321.680000000008</v>
      </c>
      <c r="H29" s="525">
        <f>H19-H27</f>
        <v>-81351.540000000008</v>
      </c>
      <c r="I29" s="525">
        <f>I19-I27</f>
        <v>-83384.639999999999</v>
      </c>
      <c r="J29" s="525">
        <f>J19-J27</f>
        <v>-85430.700000000012</v>
      </c>
      <c r="K29" s="353"/>
      <c r="L29" s="104"/>
    </row>
    <row r="30" spans="2:12" ht="12" customHeight="1" x14ac:dyDescent="0.2">
      <c r="B30" s="99"/>
      <c r="C30" s="379"/>
      <c r="D30" s="347"/>
      <c r="E30" s="347"/>
      <c r="F30" s="380"/>
      <c r="G30" s="380"/>
      <c r="H30" s="380"/>
      <c r="I30" s="380"/>
      <c r="J30" s="380"/>
      <c r="K30" s="348"/>
      <c r="L30" s="104"/>
    </row>
    <row r="31" spans="2:12" ht="12" customHeight="1" x14ac:dyDescent="0.2">
      <c r="B31" s="99"/>
      <c r="C31" s="100"/>
      <c r="D31" s="100"/>
      <c r="E31" s="100"/>
      <c r="F31" s="100"/>
      <c r="G31" s="100"/>
      <c r="H31" s="100"/>
      <c r="I31" s="381"/>
      <c r="J31" s="100"/>
      <c r="K31" s="270"/>
      <c r="L31" s="104"/>
    </row>
    <row r="32" spans="2:12" ht="12" customHeight="1" x14ac:dyDescent="0.2">
      <c r="B32" s="99"/>
      <c r="C32" s="127"/>
      <c r="D32" s="132"/>
      <c r="E32" s="347"/>
      <c r="F32" s="378"/>
      <c r="G32" s="378"/>
      <c r="H32" s="378"/>
      <c r="I32" s="378"/>
      <c r="J32" s="378"/>
      <c r="K32" s="131"/>
      <c r="L32" s="104"/>
    </row>
    <row r="33" spans="2:12" ht="12" customHeight="1" x14ac:dyDescent="0.2">
      <c r="B33" s="107"/>
      <c r="C33" s="365"/>
      <c r="D33" s="529" t="s">
        <v>134</v>
      </c>
      <c r="E33" s="373"/>
      <c r="F33" s="382"/>
      <c r="G33" s="382"/>
      <c r="H33" s="382"/>
      <c r="I33" s="382"/>
      <c r="J33" s="382"/>
      <c r="K33" s="383"/>
      <c r="L33" s="111"/>
    </row>
    <row r="34" spans="2:12" ht="12" customHeight="1" x14ac:dyDescent="0.2">
      <c r="B34" s="99"/>
      <c r="C34" s="127"/>
      <c r="D34" s="375"/>
      <c r="E34" s="347"/>
      <c r="F34" s="378"/>
      <c r="G34" s="378"/>
      <c r="H34" s="378"/>
      <c r="I34" s="378"/>
      <c r="J34" s="378"/>
      <c r="K34" s="131"/>
      <c r="L34" s="104"/>
    </row>
    <row r="35" spans="2:12" ht="12" customHeight="1" x14ac:dyDescent="0.2">
      <c r="B35" s="99"/>
      <c r="C35" s="127"/>
      <c r="D35" s="132" t="s">
        <v>247</v>
      </c>
      <c r="E35" s="347"/>
      <c r="F35" s="288">
        <v>0</v>
      </c>
      <c r="G35" s="569">
        <f>'begr(bk)'!H167+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H35" s="569">
        <f>'begr(bk)'!I167+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I35" s="569">
        <f>'begr(bk)'!J167+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J35" s="569">
        <f>'begr(bk)'!K167+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K35" s="131"/>
      <c r="L35" s="104"/>
    </row>
    <row r="36" spans="2:12" ht="12" customHeight="1" x14ac:dyDescent="0.2">
      <c r="B36" s="99"/>
      <c r="C36" s="127"/>
      <c r="D36" s="132" t="s">
        <v>248</v>
      </c>
      <c r="E36" s="347"/>
      <c r="F36" s="288">
        <v>0</v>
      </c>
      <c r="G36" s="569">
        <f>'begr(bk)'!H168+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H36" s="569">
        <f>'begr(bk)'!I168+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I36" s="569">
        <f>'begr(bk)'!J168+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J36" s="569">
        <f>'begr(bk)'!K168+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K36" s="131"/>
      <c r="L36" s="104"/>
    </row>
    <row r="37" spans="2:12" ht="12" customHeight="1" x14ac:dyDescent="0.2">
      <c r="B37" s="99"/>
      <c r="C37" s="127"/>
      <c r="D37" s="377"/>
      <c r="E37" s="347"/>
      <c r="F37" s="378"/>
      <c r="G37" s="378"/>
      <c r="H37" s="378"/>
      <c r="I37" s="378"/>
      <c r="J37" s="378"/>
      <c r="K37" s="131"/>
      <c r="L37" s="104"/>
    </row>
    <row r="38" spans="2:12" ht="12" customHeight="1" x14ac:dyDescent="0.2">
      <c r="B38" s="99"/>
      <c r="C38" s="127"/>
      <c r="D38" s="341" t="s">
        <v>249</v>
      </c>
      <c r="E38" s="337"/>
      <c r="F38" s="525">
        <f t="shared" ref="F38" si="3">F35-F36</f>
        <v>0</v>
      </c>
      <c r="G38" s="525">
        <f>G35-G36</f>
        <v>0</v>
      </c>
      <c r="H38" s="525">
        <f>H35-H36</f>
        <v>0</v>
      </c>
      <c r="I38" s="525">
        <f>I35-I36</f>
        <v>0</v>
      </c>
      <c r="J38" s="525">
        <f>J35-J36</f>
        <v>0</v>
      </c>
      <c r="K38" s="131"/>
      <c r="L38" s="104"/>
    </row>
    <row r="39" spans="2:12" ht="12" customHeight="1" x14ac:dyDescent="0.2">
      <c r="B39" s="99"/>
      <c r="C39" s="127"/>
      <c r="D39" s="377"/>
      <c r="E39" s="347"/>
      <c r="F39" s="378"/>
      <c r="G39" s="378"/>
      <c r="H39" s="378"/>
      <c r="I39" s="378"/>
      <c r="J39" s="378"/>
      <c r="K39" s="131"/>
      <c r="L39" s="104"/>
    </row>
    <row r="40" spans="2:12" ht="12" customHeight="1" x14ac:dyDescent="0.2">
      <c r="B40" s="99"/>
      <c r="C40" s="100"/>
      <c r="D40" s="100"/>
      <c r="E40" s="100"/>
      <c r="F40" s="100"/>
      <c r="G40" s="100"/>
      <c r="H40" s="100"/>
      <c r="I40" s="381"/>
      <c r="J40" s="100"/>
      <c r="K40" s="270"/>
      <c r="L40" s="104"/>
    </row>
    <row r="41" spans="2:12" ht="12" customHeight="1" x14ac:dyDescent="0.2">
      <c r="B41" s="99"/>
      <c r="C41" s="127"/>
      <c r="D41" s="377"/>
      <c r="E41" s="347"/>
      <c r="F41" s="378"/>
      <c r="G41" s="378"/>
      <c r="H41" s="378"/>
      <c r="I41" s="378"/>
      <c r="J41" s="378"/>
      <c r="K41" s="131"/>
      <c r="L41" s="104"/>
    </row>
    <row r="42" spans="2:12" ht="12" customHeight="1" x14ac:dyDescent="0.2">
      <c r="B42" s="350"/>
      <c r="C42" s="351"/>
      <c r="D42" s="529" t="s">
        <v>136</v>
      </c>
      <c r="E42" s="352"/>
      <c r="F42" s="525">
        <f t="shared" ref="F42" si="4">F29+F38</f>
        <v>0</v>
      </c>
      <c r="G42" s="525">
        <f>G29+G38</f>
        <v>-79321.680000000008</v>
      </c>
      <c r="H42" s="525">
        <f>H29+H38</f>
        <v>-81351.540000000008</v>
      </c>
      <c r="I42" s="525">
        <f>I29+I38</f>
        <v>-83384.639999999999</v>
      </c>
      <c r="J42" s="525">
        <f>J29+J38</f>
        <v>-85430.700000000012</v>
      </c>
      <c r="K42" s="353"/>
      <c r="L42" s="354"/>
    </row>
    <row r="43" spans="2:12" ht="12" customHeight="1" x14ac:dyDescent="0.2">
      <c r="B43" s="99"/>
      <c r="C43" s="379"/>
      <c r="D43" s="347"/>
      <c r="E43" s="347"/>
      <c r="F43" s="380"/>
      <c r="G43" s="380"/>
      <c r="H43" s="380"/>
      <c r="I43" s="380"/>
      <c r="J43" s="380"/>
      <c r="K43" s="348"/>
      <c r="L43" s="104"/>
    </row>
    <row r="44" spans="2:12" x14ac:dyDescent="0.2">
      <c r="B44" s="99"/>
      <c r="C44" s="100"/>
      <c r="D44" s="100"/>
      <c r="E44" s="100"/>
      <c r="F44" s="100"/>
      <c r="G44" s="100"/>
      <c r="H44" s="381"/>
      <c r="I44" s="100"/>
      <c r="J44" s="100"/>
      <c r="K44" s="100"/>
      <c r="L44" s="104"/>
    </row>
    <row r="45" spans="2:12" ht="15" x14ac:dyDescent="0.25">
      <c r="B45" s="135"/>
      <c r="C45" s="136"/>
      <c r="D45" s="136"/>
      <c r="E45" s="136"/>
      <c r="F45" s="136"/>
      <c r="G45" s="136"/>
      <c r="H45" s="384"/>
      <c r="I45" s="136"/>
      <c r="J45" s="136"/>
      <c r="K45" s="191"/>
      <c r="L45" s="141"/>
    </row>
    <row r="46" spans="2:12" x14ac:dyDescent="0.2">
      <c r="I46" s="39"/>
    </row>
    <row r="47" spans="2:12" x14ac:dyDescent="0.2">
      <c r="I47" s="39"/>
    </row>
    <row r="48" spans="2:12" x14ac:dyDescent="0.2">
      <c r="I48" s="39"/>
    </row>
    <row r="49" spans="9:9" x14ac:dyDescent="0.2">
      <c r="I49" s="39"/>
    </row>
    <row r="50" spans="9:9" x14ac:dyDescent="0.2">
      <c r="I50" s="39"/>
    </row>
    <row r="51" spans="9:9" x14ac:dyDescent="0.2">
      <c r="I51" s="39"/>
    </row>
    <row r="52" spans="9:9" x14ac:dyDescent="0.2">
      <c r="I52" s="39"/>
    </row>
    <row r="53" spans="9:9" x14ac:dyDescent="0.2">
      <c r="I53" s="39"/>
    </row>
  </sheetData>
  <sheetProtection algorithmName="SHA-512" hashValue="ah8g7yYPVCjaDo0caCHodd2NuxdTOCCuOFWtnp7M/2sG33l6ox7zCX/+Aen0iV7VzVyLYzZlD4JFbKW1n4cAtA==" saltValue="te5hWhMF8sNi/Q3EDxKN7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0"/>
  <dimension ref="B1:N46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D14" sqref="D14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45.7109375" style="37" customWidth="1"/>
    <col min="5" max="5" width="2.7109375" style="37" customWidth="1"/>
    <col min="6" max="9" width="16.85546875" style="37" customWidth="1"/>
    <col min="10" max="11" width="2.7109375" style="37" customWidth="1"/>
    <col min="12" max="16384" width="9.140625" style="37"/>
  </cols>
  <sheetData>
    <row r="1" spans="2:14" ht="12.75" customHeight="1" x14ac:dyDescent="0.2"/>
    <row r="2" spans="2:14" x14ac:dyDescent="0.2">
      <c r="B2" s="17"/>
      <c r="C2" s="18"/>
      <c r="D2" s="18"/>
      <c r="E2" s="18"/>
      <c r="F2" s="174"/>
      <c r="G2" s="174"/>
      <c r="H2" s="174"/>
      <c r="I2" s="174"/>
      <c r="J2" s="174"/>
      <c r="K2" s="20"/>
    </row>
    <row r="3" spans="2:14" x14ac:dyDescent="0.2">
      <c r="B3" s="22"/>
      <c r="C3" s="21"/>
      <c r="D3" s="21"/>
      <c r="E3" s="21"/>
      <c r="F3" s="30"/>
      <c r="G3" s="30"/>
      <c r="H3" s="30"/>
      <c r="I3" s="30"/>
      <c r="J3" s="30"/>
      <c r="K3" s="26"/>
    </row>
    <row r="4" spans="2:14" s="154" customFormat="1" ht="18.75" x14ac:dyDescent="0.3">
      <c r="B4" s="517"/>
      <c r="C4" s="87" t="s">
        <v>155</v>
      </c>
      <c r="D4" s="108"/>
      <c r="E4" s="108"/>
      <c r="F4" s="439"/>
      <c r="G4" s="439"/>
      <c r="H4" s="439"/>
      <c r="I4" s="439"/>
      <c r="J4" s="443"/>
      <c r="K4" s="277"/>
    </row>
    <row r="5" spans="2:14" x14ac:dyDescent="0.2">
      <c r="B5" s="444"/>
      <c r="C5" s="428"/>
      <c r="D5" s="108"/>
      <c r="E5" s="108"/>
      <c r="F5" s="439"/>
      <c r="G5" s="439"/>
      <c r="H5" s="439"/>
      <c r="I5" s="439"/>
      <c r="J5" s="30"/>
      <c r="K5" s="26"/>
    </row>
    <row r="6" spans="2:14" x14ac:dyDescent="0.2">
      <c r="B6" s="181"/>
      <c r="C6" s="445"/>
      <c r="D6" s="108"/>
      <c r="E6" s="108"/>
      <c r="F6" s="439"/>
      <c r="G6" s="439"/>
      <c r="H6" s="439"/>
      <c r="I6" s="439"/>
      <c r="J6" s="30"/>
      <c r="K6" s="26"/>
    </row>
    <row r="7" spans="2:14" x14ac:dyDescent="0.2">
      <c r="B7" s="181"/>
      <c r="C7" s="445"/>
      <c r="D7" s="108"/>
      <c r="E7" s="108"/>
      <c r="F7" s="439"/>
      <c r="G7" s="439"/>
      <c r="H7" s="439"/>
      <c r="I7" s="439"/>
      <c r="J7" s="30"/>
      <c r="K7" s="26"/>
    </row>
    <row r="8" spans="2:14" x14ac:dyDescent="0.2">
      <c r="B8" s="446"/>
      <c r="C8" s="25"/>
      <c r="D8" s="330"/>
      <c r="E8" s="108"/>
      <c r="F8" s="553">
        <f>tab!E2</f>
        <v>2016</v>
      </c>
      <c r="G8" s="553">
        <f>F8+1</f>
        <v>2017</v>
      </c>
      <c r="H8" s="553">
        <f>G8+1</f>
        <v>2018</v>
      </c>
      <c r="I8" s="553">
        <f>H8+1</f>
        <v>2019</v>
      </c>
      <c r="J8" s="430"/>
      <c r="K8" s="26"/>
    </row>
    <row r="9" spans="2:14" x14ac:dyDescent="0.2">
      <c r="B9" s="446"/>
      <c r="C9" s="25"/>
      <c r="D9" s="428"/>
      <c r="E9" s="21"/>
      <c r="F9" s="303"/>
      <c r="G9" s="303"/>
      <c r="H9" s="303"/>
      <c r="I9" s="303"/>
      <c r="J9" s="303"/>
      <c r="K9" s="26"/>
    </row>
    <row r="10" spans="2:14" x14ac:dyDescent="0.2">
      <c r="B10" s="446"/>
      <c r="C10" s="451"/>
      <c r="D10" s="452"/>
      <c r="E10" s="201"/>
      <c r="F10" s="453"/>
      <c r="G10" s="453"/>
      <c r="H10" s="453"/>
      <c r="I10" s="453"/>
      <c r="J10" s="454"/>
      <c r="K10" s="26"/>
    </row>
    <row r="11" spans="2:14" x14ac:dyDescent="0.2">
      <c r="B11" s="446"/>
      <c r="C11" s="50"/>
      <c r="D11" s="530" t="s">
        <v>217</v>
      </c>
      <c r="E11" s="53"/>
      <c r="F11" s="254"/>
      <c r="G11" s="254"/>
      <c r="H11" s="254"/>
      <c r="I11" s="254"/>
      <c r="J11" s="455"/>
      <c r="K11" s="26"/>
    </row>
    <row r="12" spans="2:14" x14ac:dyDescent="0.2">
      <c r="B12" s="446"/>
      <c r="C12" s="50"/>
      <c r="D12" s="53"/>
      <c r="E12" s="53"/>
      <c r="F12" s="53"/>
      <c r="G12" s="53"/>
      <c r="H12" s="53"/>
      <c r="I12" s="53"/>
      <c r="J12" s="216"/>
      <c r="K12" s="26"/>
    </row>
    <row r="13" spans="2:14" x14ac:dyDescent="0.2">
      <c r="B13" s="446"/>
      <c r="C13" s="50"/>
      <c r="D13" s="213" t="s">
        <v>156</v>
      </c>
      <c r="E13" s="53"/>
      <c r="F13" s="53"/>
      <c r="G13" s="53"/>
      <c r="H13" s="53"/>
      <c r="I13" s="53"/>
      <c r="J13" s="216"/>
      <c r="K13" s="26"/>
    </row>
    <row r="14" spans="2:14" ht="12" customHeight="1" x14ac:dyDescent="0.2">
      <c r="B14" s="446"/>
      <c r="C14" s="50"/>
      <c r="D14" s="337" t="s">
        <v>254</v>
      </c>
      <c r="E14" s="53"/>
      <c r="F14" s="338">
        <v>0</v>
      </c>
      <c r="G14" s="338">
        <f t="shared" ref="G14" si="0">F14</f>
        <v>0</v>
      </c>
      <c r="H14" s="338">
        <f t="shared" ref="H14" si="1">G14</f>
        <v>0</v>
      </c>
      <c r="I14" s="338">
        <f t="shared" ref="I14" si="2">H14</f>
        <v>0</v>
      </c>
      <c r="J14" s="52"/>
      <c r="K14" s="26"/>
      <c r="N14" s="153"/>
    </row>
    <row r="15" spans="2:14" s="40" customFormat="1" ht="12" customHeight="1" x14ac:dyDescent="0.2">
      <c r="B15" s="446"/>
      <c r="C15" s="50"/>
      <c r="D15" s="337" t="s">
        <v>260</v>
      </c>
      <c r="E15" s="53"/>
      <c r="F15" s="338">
        <v>0</v>
      </c>
      <c r="G15" s="338">
        <f t="shared" ref="G15" si="3">F15</f>
        <v>0</v>
      </c>
      <c r="H15" s="338">
        <f t="shared" ref="H15" si="4">G15</f>
        <v>0</v>
      </c>
      <c r="I15" s="338">
        <f t="shared" ref="I15" si="5">H15</f>
        <v>0</v>
      </c>
      <c r="J15" s="456"/>
      <c r="K15" s="26"/>
      <c r="N15" s="153"/>
    </row>
    <row r="16" spans="2:14" ht="12" customHeight="1" x14ac:dyDescent="0.2">
      <c r="B16" s="446"/>
      <c r="C16" s="50"/>
      <c r="D16" s="337" t="s">
        <v>255</v>
      </c>
      <c r="E16" s="53"/>
      <c r="F16" s="338">
        <v>0</v>
      </c>
      <c r="G16" s="338">
        <f t="shared" ref="G16:I16" si="6">F16</f>
        <v>0</v>
      </c>
      <c r="H16" s="338">
        <f t="shared" si="6"/>
        <v>0</v>
      </c>
      <c r="I16" s="338">
        <f t="shared" si="6"/>
        <v>0</v>
      </c>
      <c r="J16" s="456"/>
      <c r="K16" s="26"/>
      <c r="N16" s="153"/>
    </row>
    <row r="17" spans="2:11" ht="12" customHeight="1" x14ac:dyDescent="0.2">
      <c r="B17" s="181"/>
      <c r="C17" s="457"/>
      <c r="D17" s="458"/>
      <c r="E17" s="248"/>
      <c r="F17" s="550">
        <f>SUM(F14:F16)</f>
        <v>0</v>
      </c>
      <c r="G17" s="550">
        <f>SUM(G14:G16)</f>
        <v>0</v>
      </c>
      <c r="H17" s="550">
        <f>SUM(H14:H16)</f>
        <v>0</v>
      </c>
      <c r="I17" s="550">
        <f>SUM(I14:I16)</f>
        <v>0</v>
      </c>
      <c r="J17" s="459"/>
      <c r="K17" s="447"/>
    </row>
    <row r="18" spans="2:11" ht="12" customHeight="1" x14ac:dyDescent="0.2">
      <c r="B18" s="446"/>
      <c r="C18" s="50"/>
      <c r="D18" s="213" t="s">
        <v>157</v>
      </c>
      <c r="E18" s="53"/>
      <c r="F18" s="573"/>
      <c r="G18" s="573"/>
      <c r="H18" s="573"/>
      <c r="I18" s="573"/>
      <c r="J18" s="456"/>
      <c r="K18" s="26"/>
    </row>
    <row r="19" spans="2:11" ht="12" customHeight="1" x14ac:dyDescent="0.2">
      <c r="B19" s="446"/>
      <c r="C19" s="50"/>
      <c r="D19" s="337" t="s">
        <v>256</v>
      </c>
      <c r="E19" s="53"/>
      <c r="F19" s="338">
        <v>0</v>
      </c>
      <c r="G19" s="338">
        <f t="shared" ref="G19:I21" si="7">F19</f>
        <v>0</v>
      </c>
      <c r="H19" s="338">
        <f t="shared" si="7"/>
        <v>0</v>
      </c>
      <c r="I19" s="338">
        <f t="shared" si="7"/>
        <v>0</v>
      </c>
      <c r="J19" s="456"/>
      <c r="K19" s="26"/>
    </row>
    <row r="20" spans="2:11" ht="12" customHeight="1" x14ac:dyDescent="0.2">
      <c r="B20" s="446"/>
      <c r="C20" s="50"/>
      <c r="D20" s="337" t="s">
        <v>257</v>
      </c>
      <c r="E20" s="53"/>
      <c r="F20" s="338">
        <v>0</v>
      </c>
      <c r="G20" s="338">
        <f t="shared" si="7"/>
        <v>0</v>
      </c>
      <c r="H20" s="338">
        <f t="shared" si="7"/>
        <v>0</v>
      </c>
      <c r="I20" s="338">
        <f t="shared" si="7"/>
        <v>0</v>
      </c>
      <c r="J20" s="456"/>
      <c r="K20" s="26"/>
    </row>
    <row r="21" spans="2:11" ht="12" customHeight="1" x14ac:dyDescent="0.2">
      <c r="B21" s="446"/>
      <c r="C21" s="50"/>
      <c r="D21" s="337" t="s">
        <v>258</v>
      </c>
      <c r="E21" s="53"/>
      <c r="F21" s="338">
        <v>0</v>
      </c>
      <c r="G21" s="338">
        <f t="shared" si="7"/>
        <v>0</v>
      </c>
      <c r="H21" s="338">
        <f t="shared" si="7"/>
        <v>0</v>
      </c>
      <c r="I21" s="338">
        <f t="shared" si="7"/>
        <v>0</v>
      </c>
      <c r="J21" s="456"/>
      <c r="K21" s="26"/>
    </row>
    <row r="22" spans="2:11" ht="12" customHeight="1" x14ac:dyDescent="0.2">
      <c r="B22" s="446"/>
      <c r="C22" s="50"/>
      <c r="D22" s="337" t="s">
        <v>259</v>
      </c>
      <c r="E22" s="53"/>
      <c r="F22" s="338">
        <v>0</v>
      </c>
      <c r="G22" s="560">
        <f>G43-(SUM(G17:G21))</f>
        <v>-81351.540000000008</v>
      </c>
      <c r="H22" s="560">
        <f>H43-(SUM(H17:H21))</f>
        <v>-164736.18</v>
      </c>
      <c r="I22" s="560">
        <f>I43-(SUM(I17:I21))</f>
        <v>-250166.88</v>
      </c>
      <c r="J22" s="456"/>
      <c r="K22" s="26"/>
    </row>
    <row r="23" spans="2:11" ht="12" customHeight="1" x14ac:dyDescent="0.2">
      <c r="B23" s="181"/>
      <c r="C23" s="457"/>
      <c r="D23" s="458"/>
      <c r="E23" s="248"/>
      <c r="F23" s="550">
        <f>SUM(F19:F22)</f>
        <v>0</v>
      </c>
      <c r="G23" s="550">
        <f>SUM(G19:G22)</f>
        <v>-81351.540000000008</v>
      </c>
      <c r="H23" s="550">
        <f>SUM(H19:H22)</f>
        <v>-164736.18</v>
      </c>
      <c r="I23" s="550">
        <f>SUM(I19:I22)</f>
        <v>-250166.88</v>
      </c>
      <c r="J23" s="459"/>
      <c r="K23" s="447"/>
    </row>
    <row r="24" spans="2:11" ht="12" customHeight="1" x14ac:dyDescent="0.2">
      <c r="B24" s="446"/>
      <c r="C24" s="50"/>
      <c r="D24" s="53"/>
      <c r="E24" s="53"/>
      <c r="F24" s="337"/>
      <c r="G24" s="337"/>
      <c r="H24" s="337"/>
      <c r="I24" s="337"/>
      <c r="J24" s="216"/>
      <c r="K24" s="26"/>
    </row>
    <row r="25" spans="2:11" ht="12" customHeight="1" x14ac:dyDescent="0.2">
      <c r="B25" s="446"/>
      <c r="C25" s="50"/>
      <c r="D25" s="233" t="s">
        <v>214</v>
      </c>
      <c r="E25" s="460"/>
      <c r="F25" s="524">
        <f>F17+F23</f>
        <v>0</v>
      </c>
      <c r="G25" s="524">
        <f>G17+G23</f>
        <v>-81351.540000000008</v>
      </c>
      <c r="H25" s="524">
        <f>H17+H23</f>
        <v>-164736.18</v>
      </c>
      <c r="I25" s="524">
        <f>I17+I23</f>
        <v>-250166.88</v>
      </c>
      <c r="J25" s="461"/>
      <c r="K25" s="26"/>
    </row>
    <row r="26" spans="2:11" ht="12" customHeight="1" x14ac:dyDescent="0.2">
      <c r="B26" s="446"/>
      <c r="C26" s="59"/>
      <c r="D26" s="60"/>
      <c r="E26" s="464"/>
      <c r="F26" s="416"/>
      <c r="G26" s="416"/>
      <c r="H26" s="416"/>
      <c r="I26" s="416"/>
      <c r="J26" s="466"/>
      <c r="K26" s="26"/>
    </row>
    <row r="27" spans="2:11" ht="12" customHeight="1" x14ac:dyDescent="0.2">
      <c r="B27" s="446"/>
      <c r="C27" s="21"/>
      <c r="D27" s="21"/>
      <c r="E27" s="448"/>
      <c r="F27" s="102"/>
      <c r="G27" s="102"/>
      <c r="H27" s="102"/>
      <c r="I27" s="102"/>
      <c r="J27" s="30"/>
      <c r="K27" s="26"/>
    </row>
    <row r="28" spans="2:11" ht="12" customHeight="1" x14ac:dyDescent="0.2">
      <c r="B28" s="446"/>
      <c r="C28" s="46"/>
      <c r="D28" s="201"/>
      <c r="E28" s="467"/>
      <c r="F28" s="124"/>
      <c r="G28" s="124"/>
      <c r="H28" s="124"/>
      <c r="I28" s="124"/>
      <c r="J28" s="49"/>
      <c r="K28" s="26"/>
    </row>
    <row r="29" spans="2:11" ht="12" customHeight="1" x14ac:dyDescent="0.2">
      <c r="B29" s="446"/>
      <c r="C29" s="50"/>
      <c r="D29" s="530" t="s">
        <v>218</v>
      </c>
      <c r="E29" s="53"/>
      <c r="F29" s="133"/>
      <c r="G29" s="133"/>
      <c r="H29" s="133"/>
      <c r="I29" s="133"/>
      <c r="J29" s="52"/>
      <c r="K29" s="26"/>
    </row>
    <row r="30" spans="2:11" ht="12" customHeight="1" x14ac:dyDescent="0.2">
      <c r="B30" s="446"/>
      <c r="C30" s="252"/>
      <c r="D30" s="53"/>
      <c r="E30" s="460"/>
      <c r="F30" s="133"/>
      <c r="G30" s="133"/>
      <c r="H30" s="133"/>
      <c r="I30" s="133"/>
      <c r="J30" s="52"/>
      <c r="K30" s="26"/>
    </row>
    <row r="31" spans="2:11" ht="12" customHeight="1" x14ac:dyDescent="0.2">
      <c r="B31" s="446"/>
      <c r="C31" s="252"/>
      <c r="D31" s="213" t="s">
        <v>158</v>
      </c>
      <c r="E31" s="460"/>
      <c r="F31" s="133"/>
      <c r="G31" s="133"/>
      <c r="H31" s="133"/>
      <c r="I31" s="133"/>
      <c r="J31" s="52"/>
      <c r="K31" s="26"/>
    </row>
    <row r="32" spans="2:11" ht="12" customHeight="1" x14ac:dyDescent="0.2">
      <c r="B32" s="446"/>
      <c r="C32" s="50"/>
      <c r="D32" s="53" t="s">
        <v>173</v>
      </c>
      <c r="E32" s="53"/>
      <c r="F32" s="560">
        <f>+F25-SUM(F33:F35)-F41</f>
        <v>0</v>
      </c>
      <c r="G32" s="560">
        <f>F36+'begr(tot)'!H42-SUM(G33:G35)</f>
        <v>-81351.540000000008</v>
      </c>
      <c r="H32" s="560">
        <f>G36+'begr(tot)'!I42-SUM(H33:H35)</f>
        <v>-164736.18</v>
      </c>
      <c r="I32" s="560">
        <f>H36+'begr(tot)'!J42-SUM(I33:I35)</f>
        <v>-250166.88</v>
      </c>
      <c r="J32" s="461"/>
      <c r="K32" s="26"/>
    </row>
    <row r="33" spans="2:11" ht="12" customHeight="1" x14ac:dyDescent="0.2">
      <c r="B33" s="446"/>
      <c r="C33" s="50"/>
      <c r="D33" s="396" t="s">
        <v>159</v>
      </c>
      <c r="E33" s="53"/>
      <c r="F33" s="338">
        <v>0</v>
      </c>
      <c r="G33" s="338">
        <f t="shared" ref="G33:I35" si="8">F33</f>
        <v>0</v>
      </c>
      <c r="H33" s="338">
        <f t="shared" si="8"/>
        <v>0</v>
      </c>
      <c r="I33" s="338">
        <f t="shared" si="8"/>
        <v>0</v>
      </c>
      <c r="J33" s="461"/>
      <c r="K33" s="26"/>
    </row>
    <row r="34" spans="2:11" ht="12" customHeight="1" x14ac:dyDescent="0.2">
      <c r="B34" s="446"/>
      <c r="C34" s="50"/>
      <c r="D34" s="396" t="s">
        <v>160</v>
      </c>
      <c r="E34" s="53"/>
      <c r="F34" s="338">
        <v>0</v>
      </c>
      <c r="G34" s="338">
        <f t="shared" si="8"/>
        <v>0</v>
      </c>
      <c r="H34" s="338">
        <f t="shared" si="8"/>
        <v>0</v>
      </c>
      <c r="I34" s="338">
        <f t="shared" si="8"/>
        <v>0</v>
      </c>
      <c r="J34" s="461"/>
      <c r="K34" s="26"/>
    </row>
    <row r="35" spans="2:11" x14ac:dyDescent="0.2">
      <c r="B35" s="446"/>
      <c r="C35" s="50"/>
      <c r="D35" s="396" t="s">
        <v>161</v>
      </c>
      <c r="E35" s="53"/>
      <c r="F35" s="338">
        <v>0</v>
      </c>
      <c r="G35" s="338">
        <f t="shared" si="8"/>
        <v>0</v>
      </c>
      <c r="H35" s="338">
        <f t="shared" si="8"/>
        <v>0</v>
      </c>
      <c r="I35" s="338">
        <f t="shared" si="8"/>
        <v>0</v>
      </c>
      <c r="J35" s="461"/>
      <c r="K35" s="26"/>
    </row>
    <row r="36" spans="2:11" x14ac:dyDescent="0.2">
      <c r="B36" s="446"/>
      <c r="C36" s="50"/>
      <c r="D36" s="211"/>
      <c r="E36" s="53"/>
      <c r="F36" s="574">
        <f>SUM(F32:F35)</f>
        <v>0</v>
      </c>
      <c r="G36" s="574">
        <f>SUM(G32:G35)</f>
        <v>-81351.540000000008</v>
      </c>
      <c r="H36" s="574">
        <f>SUM(H32:H35)</f>
        <v>-164736.18</v>
      </c>
      <c r="I36" s="574">
        <f>SUM(I32:I35)</f>
        <v>-250166.88</v>
      </c>
      <c r="J36" s="461"/>
      <c r="K36" s="26"/>
    </row>
    <row r="37" spans="2:11" x14ac:dyDescent="0.2">
      <c r="B37" s="446"/>
      <c r="C37" s="50"/>
      <c r="D37" s="213" t="s">
        <v>162</v>
      </c>
      <c r="E37" s="53"/>
      <c r="F37" s="337"/>
      <c r="G37" s="337"/>
      <c r="H37" s="337"/>
      <c r="I37" s="337"/>
      <c r="J37" s="461"/>
      <c r="K37" s="26"/>
    </row>
    <row r="38" spans="2:11" x14ac:dyDescent="0.2">
      <c r="B38" s="446"/>
      <c r="C38" s="50"/>
      <c r="D38" s="337" t="s">
        <v>251</v>
      </c>
      <c r="E38" s="53"/>
      <c r="F38" s="338">
        <v>0</v>
      </c>
      <c r="G38" s="338">
        <f>F38</f>
        <v>0</v>
      </c>
      <c r="H38" s="338">
        <f>G38</f>
        <v>0</v>
      </c>
      <c r="I38" s="338">
        <f>H38</f>
        <v>0</v>
      </c>
      <c r="J38" s="461"/>
      <c r="K38" s="26"/>
    </row>
    <row r="39" spans="2:11" x14ac:dyDescent="0.2">
      <c r="B39" s="446"/>
      <c r="C39" s="50"/>
      <c r="D39" s="337" t="s">
        <v>253</v>
      </c>
      <c r="E39" s="53"/>
      <c r="F39" s="338">
        <v>0</v>
      </c>
      <c r="G39" s="338">
        <f t="shared" ref="G39:I40" si="9">F39</f>
        <v>0</v>
      </c>
      <c r="H39" s="338">
        <f t="shared" si="9"/>
        <v>0</v>
      </c>
      <c r="I39" s="338">
        <f t="shared" si="9"/>
        <v>0</v>
      </c>
      <c r="J39" s="461"/>
      <c r="K39" s="26"/>
    </row>
    <row r="40" spans="2:11" x14ac:dyDescent="0.2">
      <c r="B40" s="446"/>
      <c r="C40" s="50"/>
      <c r="D40" s="337" t="s">
        <v>252</v>
      </c>
      <c r="E40" s="53"/>
      <c r="F40" s="338">
        <v>0</v>
      </c>
      <c r="G40" s="338">
        <f t="shared" si="9"/>
        <v>0</v>
      </c>
      <c r="H40" s="338">
        <f t="shared" si="9"/>
        <v>0</v>
      </c>
      <c r="I40" s="338">
        <f t="shared" si="9"/>
        <v>0</v>
      </c>
      <c r="J40" s="461"/>
      <c r="K40" s="26"/>
    </row>
    <row r="41" spans="2:11" x14ac:dyDescent="0.2">
      <c r="B41" s="446"/>
      <c r="C41" s="50"/>
      <c r="D41" s="211"/>
      <c r="E41" s="53"/>
      <c r="F41" s="574">
        <f>SUM(F38:F40)</f>
        <v>0</v>
      </c>
      <c r="G41" s="574">
        <f>SUM(G38:G40)</f>
        <v>0</v>
      </c>
      <c r="H41" s="574">
        <f>SUM(H38:H40)</f>
        <v>0</v>
      </c>
      <c r="I41" s="574">
        <f>SUM(I38:I40)</f>
        <v>0</v>
      </c>
      <c r="J41" s="216"/>
      <c r="K41" s="26"/>
    </row>
    <row r="42" spans="2:11" x14ac:dyDescent="0.2">
      <c r="B42" s="446"/>
      <c r="C42" s="50"/>
      <c r="D42" s="53"/>
      <c r="E42" s="53"/>
      <c r="F42" s="337"/>
      <c r="G42" s="337"/>
      <c r="H42" s="337"/>
      <c r="I42" s="337"/>
      <c r="J42" s="216"/>
      <c r="K42" s="26"/>
    </row>
    <row r="43" spans="2:11" x14ac:dyDescent="0.2">
      <c r="B43" s="446"/>
      <c r="C43" s="50"/>
      <c r="D43" s="233" t="s">
        <v>215</v>
      </c>
      <c r="E43" s="53"/>
      <c r="F43" s="524">
        <f>F36+F41</f>
        <v>0</v>
      </c>
      <c r="G43" s="524">
        <f>G36+G41</f>
        <v>-81351.540000000008</v>
      </c>
      <c r="H43" s="524">
        <f>H36+H41</f>
        <v>-164736.18</v>
      </c>
      <c r="I43" s="524">
        <f>I36+I41</f>
        <v>-250166.88</v>
      </c>
      <c r="J43" s="461"/>
      <c r="K43" s="26"/>
    </row>
    <row r="44" spans="2:11" x14ac:dyDescent="0.2">
      <c r="B44" s="446"/>
      <c r="C44" s="50"/>
      <c r="D44" s="233"/>
      <c r="E44" s="53"/>
      <c r="F44" s="575"/>
      <c r="G44" s="575"/>
      <c r="H44" s="575"/>
      <c r="I44" s="575"/>
      <c r="J44" s="461"/>
      <c r="K44" s="26"/>
    </row>
    <row r="45" spans="2:11" x14ac:dyDescent="0.2">
      <c r="B45" s="446"/>
      <c r="C45" s="21"/>
      <c r="D45" s="21"/>
      <c r="E45" s="448"/>
      <c r="F45" s="102"/>
      <c r="G45" s="102"/>
      <c r="H45" s="102"/>
      <c r="I45" s="102"/>
      <c r="J45" s="30"/>
      <c r="K45" s="26"/>
    </row>
    <row r="46" spans="2:11" ht="15" x14ac:dyDescent="0.25">
      <c r="B46" s="32"/>
      <c r="C46" s="33"/>
      <c r="D46" s="449"/>
      <c r="E46" s="33"/>
      <c r="F46" s="450"/>
      <c r="G46" s="450"/>
      <c r="H46" s="450"/>
      <c r="I46" s="450"/>
      <c r="J46" s="191" t="s">
        <v>228</v>
      </c>
      <c r="K46" s="35"/>
    </row>
  </sheetData>
  <sheetProtection algorithmName="SHA-512" hashValue="uKRpz+g9cfLQlEmRchsqXUvbXsUBQok+vkm3nIfyjh+a3/3ITjmbP/PloGOQrfcutDzHdtkoxtI9WdAp880Y3Q==" saltValue="ifFg/doOmh9krZZaehWEd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M105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7" customWidth="1"/>
    <col min="2" max="3" width="2.7109375" style="37" customWidth="1"/>
    <col min="4" max="4" width="45.7109375" style="590" customWidth="1"/>
    <col min="5" max="5" width="2.7109375" style="37" customWidth="1"/>
    <col min="6" max="9" width="16.85546875" style="152" customWidth="1"/>
    <col min="10" max="10" width="2.5703125" style="153" customWidth="1"/>
    <col min="11" max="11" width="2.5703125" style="37" customWidth="1"/>
    <col min="12" max="13" width="14.7109375" style="37" customWidth="1"/>
    <col min="14" max="16384" width="9.140625" style="37"/>
  </cols>
  <sheetData>
    <row r="1" spans="2:13" ht="12.75" customHeight="1" x14ac:dyDescent="0.2"/>
    <row r="2" spans="2:13" x14ac:dyDescent="0.2">
      <c r="B2" s="17"/>
      <c r="C2" s="18"/>
      <c r="D2" s="591"/>
      <c r="E2" s="18"/>
      <c r="F2" s="468"/>
      <c r="G2" s="468"/>
      <c r="H2" s="468"/>
      <c r="I2" s="468"/>
      <c r="J2" s="309"/>
      <c r="K2" s="20"/>
    </row>
    <row r="3" spans="2:13" x14ac:dyDescent="0.2">
      <c r="B3" s="22"/>
      <c r="C3" s="21"/>
      <c r="D3" s="592"/>
      <c r="E3" s="21"/>
      <c r="F3" s="180"/>
      <c r="G3" s="180"/>
      <c r="H3" s="180"/>
      <c r="I3" s="180"/>
      <c r="J3" s="304"/>
      <c r="K3" s="26"/>
    </row>
    <row r="4" spans="2:13" s="471" customFormat="1" ht="18.75" x14ac:dyDescent="0.3">
      <c r="B4" s="83"/>
      <c r="C4" s="87" t="s">
        <v>113</v>
      </c>
      <c r="D4" s="593"/>
      <c r="E4" s="87"/>
      <c r="F4" s="469"/>
      <c r="G4" s="469"/>
      <c r="H4" s="469"/>
      <c r="I4" s="469"/>
      <c r="J4" s="470"/>
      <c r="K4" s="88"/>
    </row>
    <row r="5" spans="2:13" s="474" customFormat="1" x14ac:dyDescent="0.2">
      <c r="B5" s="107"/>
      <c r="C5" s="108"/>
      <c r="D5" s="592"/>
      <c r="E5" s="108"/>
      <c r="F5" s="472"/>
      <c r="G5" s="472"/>
      <c r="H5" s="472"/>
      <c r="I5" s="472"/>
      <c r="J5" s="473"/>
      <c r="K5" s="111"/>
    </row>
    <row r="6" spans="2:13" s="474" customFormat="1" x14ac:dyDescent="0.2">
      <c r="B6" s="107"/>
      <c r="C6" s="108"/>
      <c r="D6" s="592"/>
      <c r="E6" s="108"/>
      <c r="F6" s="108"/>
      <c r="G6" s="108"/>
      <c r="H6" s="108"/>
      <c r="I6" s="108"/>
      <c r="J6" s="108"/>
      <c r="K6" s="111"/>
    </row>
    <row r="7" spans="2:13" s="474" customFormat="1" x14ac:dyDescent="0.2">
      <c r="B7" s="107"/>
      <c r="C7" s="108"/>
      <c r="D7" s="592"/>
      <c r="E7" s="108"/>
      <c r="F7" s="108"/>
      <c r="G7" s="108"/>
      <c r="H7" s="108"/>
      <c r="I7" s="108"/>
      <c r="J7" s="108"/>
      <c r="K7" s="111"/>
    </row>
    <row r="8" spans="2:13" s="474" customFormat="1" x14ac:dyDescent="0.2">
      <c r="B8" s="107"/>
      <c r="C8" s="108"/>
      <c r="D8" s="592"/>
      <c r="E8" s="108"/>
      <c r="F8" s="531">
        <f>tab!E2</f>
        <v>2016</v>
      </c>
      <c r="G8" s="531">
        <f>'begr(tot)'!H8</f>
        <v>2017</v>
      </c>
      <c r="H8" s="531">
        <f>'begr(tot)'!I8</f>
        <v>2018</v>
      </c>
      <c r="I8" s="531">
        <f>'begr(tot)'!J8</f>
        <v>2019</v>
      </c>
      <c r="J8" s="473"/>
      <c r="K8" s="111"/>
      <c r="M8" s="475"/>
    </row>
    <row r="9" spans="2:13" x14ac:dyDescent="0.2">
      <c r="B9" s="22"/>
      <c r="C9" s="21"/>
      <c r="D9" s="592"/>
      <c r="E9" s="21"/>
      <c r="F9" s="180"/>
      <c r="G9" s="303"/>
      <c r="H9" s="303"/>
      <c r="I9" s="303"/>
      <c r="J9" s="304"/>
      <c r="K9" s="26"/>
      <c r="M9" s="153"/>
    </row>
    <row r="10" spans="2:13" x14ac:dyDescent="0.2">
      <c r="B10" s="22"/>
      <c r="C10" s="46"/>
      <c r="D10" s="280"/>
      <c r="E10" s="201"/>
      <c r="F10" s="201"/>
      <c r="G10" s="201"/>
      <c r="H10" s="477"/>
      <c r="I10" s="201"/>
      <c r="J10" s="242"/>
      <c r="K10" s="26"/>
    </row>
    <row r="11" spans="2:13" x14ac:dyDescent="0.2">
      <c r="B11" s="22"/>
      <c r="C11" s="50"/>
      <c r="D11" s="530" t="s">
        <v>117</v>
      </c>
      <c r="E11" s="53"/>
      <c r="F11" s="53"/>
      <c r="G11" s="53"/>
      <c r="H11" s="476"/>
      <c r="I11" s="53"/>
      <c r="J11" s="216"/>
      <c r="K11" s="26"/>
    </row>
    <row r="12" spans="2:13" x14ac:dyDescent="0.2">
      <c r="B12" s="22"/>
      <c r="C12" s="50"/>
      <c r="D12" s="337"/>
      <c r="E12" s="53"/>
      <c r="F12" s="53"/>
      <c r="G12" s="53"/>
      <c r="H12" s="476"/>
      <c r="I12" s="53"/>
      <c r="J12" s="216"/>
      <c r="K12" s="26"/>
    </row>
    <row r="13" spans="2:13" x14ac:dyDescent="0.2">
      <c r="B13" s="22"/>
      <c r="C13" s="50"/>
      <c r="D13" s="572" t="s">
        <v>118</v>
      </c>
      <c r="E13" s="53"/>
      <c r="F13" s="53"/>
      <c r="G13" s="53"/>
      <c r="H13" s="476"/>
      <c r="I13" s="53"/>
      <c r="J13" s="216"/>
      <c r="K13" s="26"/>
    </row>
    <row r="14" spans="2:13" x14ac:dyDescent="0.2">
      <c r="B14" s="22"/>
      <c r="C14" s="50"/>
      <c r="D14" s="337" t="s">
        <v>5</v>
      </c>
      <c r="E14" s="53"/>
      <c r="F14" s="598">
        <f>'1'!F10+'2'!F10+'3'!F10+'4'!F10+'5'!F10+'6'!F10+'7'!F10+'8'!F10+'9'!F10+'10'!F10+'11'!F10+'12'!F10+'13'!F10+'14'!F10+'15'!F10+'16'!F10+'17'!F10+'18'!F10+'19'!F10+'20'!F10+'21'!F10+'22'!F10+'23'!F10+'24'!F10+'25'!F10+'26'!F10+'27'!F10+'28'!F10+'29'!F10+'30'!F10+'31'!F10+'32'!F10+'33'!F10+'34'!F10+'35'!F10+'36'!F10+'37'!F10+'38'!F10+'39'!F10+'40'!F10+'41'!F10+'42'!F10+'43'!F10+'44'!F10+'45'!F10+'46'!F10+'47'!F10+'48'!F10+'49'!F10+'50'!F10</f>
        <v>0</v>
      </c>
      <c r="G14" s="598">
        <f>'1'!G10+'2'!G10+'3'!G10+'4'!G10+'5'!G10+'6'!G10+'7'!G10+'8'!G10+'9'!G10+'10'!G10+'11'!G10+'12'!G10+'13'!G10+'14'!G10+'15'!G10+'16'!G10+'17'!G10+'18'!G10+'19'!G10+'20'!G10+'21'!G10+'22'!G10+'23'!G10+'24'!G10+'25'!G10+'26'!G10+'27'!G10+'28'!G10+'29'!G10+'30'!G10+'31'!G10+'32'!G10+'33'!G10+'34'!G10+'35'!G10+'36'!G10+'37'!G10+'38'!G10+'39'!G10+'40'!G10+'41'!G10+'42'!G10+'43'!G10+'44'!G10+'45'!G10+'46'!G10+'47'!G10+'48'!G10+'49'!G10+'50'!G10</f>
        <v>0</v>
      </c>
      <c r="H14" s="598">
        <f>'1'!H10+'2'!H10+'3'!H10+'4'!H10+'5'!H10+'6'!H10+'7'!H10+'8'!H10+'9'!H10+'10'!H10+'11'!H10+'12'!H10+'13'!H10+'14'!H10+'15'!H10+'16'!H10+'17'!H10+'18'!H10+'19'!H10+'20'!H10+'21'!H10+'22'!H10+'23'!H10+'24'!H10+'25'!H10+'26'!H10+'27'!H10+'28'!H10+'29'!H10+'30'!H10+'31'!H10+'32'!H10+'33'!H10+'34'!H10+'35'!H10+'36'!H10+'37'!H10+'38'!H10+'39'!H10+'40'!H10+'41'!H10+'42'!H10+'43'!H10+'44'!H10+'45'!H10+'46'!H10+'47'!H10+'48'!H10+'49'!H10+'50'!H10</f>
        <v>0</v>
      </c>
      <c r="I14" s="598">
        <f>'1'!I10+'2'!I10+'3'!I10+'4'!I10+'5'!I10+'6'!I10+'7'!I10+'8'!I10+'9'!I10+'10'!I10+'11'!I10+'12'!I10+'13'!I10+'14'!I10+'15'!I10+'16'!I10+'17'!I10+'18'!I10+'19'!I10+'20'!I10+'21'!I10+'22'!I10+'23'!I10+'24'!I10+'25'!I10+'26'!I10+'27'!I10+'28'!I10+'29'!I10+'30'!I10+'31'!I10+'32'!I10+'33'!I10+'34'!I10+'35'!I10+'36'!I10+'37'!I10+'38'!I10+'39'!I10+'40'!I10+'41'!I10+'42'!I10+'43'!I10+'44'!I10+'45'!I10+'46'!I10+'47'!I10+'48'!I10+'49'!I10+'50'!I10</f>
        <v>0</v>
      </c>
      <c r="J14" s="216"/>
      <c r="K14" s="26"/>
    </row>
    <row r="15" spans="2:13" x14ac:dyDescent="0.2">
      <c r="B15" s="22"/>
      <c r="C15" s="50"/>
      <c r="D15" s="337" t="s">
        <v>6</v>
      </c>
      <c r="E15" s="53"/>
      <c r="F15" s="598">
        <f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5" s="598">
        <f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5" s="598">
        <f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5" s="598">
        <f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5" s="216"/>
      <c r="K15" s="26"/>
    </row>
    <row r="16" spans="2:13" x14ac:dyDescent="0.2">
      <c r="B16" s="22"/>
      <c r="C16" s="50"/>
      <c r="D16" s="132" t="s">
        <v>7</v>
      </c>
      <c r="E16" s="53"/>
      <c r="F16" s="598">
        <f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6" s="598">
        <f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6" s="598">
        <f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6" s="598">
        <f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6" s="216"/>
      <c r="K16" s="26"/>
    </row>
    <row r="17" spans="2:13" x14ac:dyDescent="0.2">
      <c r="B17" s="22"/>
      <c r="C17" s="50"/>
      <c r="D17" s="132" t="s">
        <v>73</v>
      </c>
      <c r="E17" s="53"/>
      <c r="F17" s="598">
        <f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7" s="598">
        <f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7" s="598">
        <f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7" s="598">
        <f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7" s="216"/>
      <c r="K17" s="26"/>
    </row>
    <row r="18" spans="2:13" x14ac:dyDescent="0.2">
      <c r="B18" s="22"/>
      <c r="C18" s="50"/>
      <c r="D18" s="132"/>
      <c r="E18" s="53"/>
      <c r="F18" s="54"/>
      <c r="G18" s="54"/>
      <c r="H18" s="54"/>
      <c r="I18" s="54"/>
      <c r="J18" s="216"/>
      <c r="K18" s="26"/>
    </row>
    <row r="19" spans="2:13" x14ac:dyDescent="0.2">
      <c r="B19" s="22"/>
      <c r="C19" s="50"/>
      <c r="D19" s="536" t="s">
        <v>119</v>
      </c>
      <c r="E19" s="53"/>
      <c r="F19" s="54"/>
      <c r="G19" s="54"/>
      <c r="H19" s="54"/>
      <c r="I19" s="54"/>
      <c r="J19" s="216"/>
      <c r="K19" s="26"/>
    </row>
    <row r="20" spans="2:13" x14ac:dyDescent="0.2">
      <c r="B20" s="22"/>
      <c r="C20" s="50"/>
      <c r="D20" s="132" t="s">
        <v>74</v>
      </c>
      <c r="E20" s="53"/>
      <c r="F20" s="598">
        <f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20" s="598">
        <f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20" s="598">
        <f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20" s="598">
        <f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20" s="216"/>
      <c r="K20" s="26"/>
    </row>
    <row r="21" spans="2:13" x14ac:dyDescent="0.2">
      <c r="B21" s="22"/>
      <c r="C21" s="50"/>
      <c r="D21" s="132" t="s">
        <v>105</v>
      </c>
      <c r="E21" s="53"/>
      <c r="F21" s="598">
        <f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1" s="598">
        <f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1" s="598">
        <f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1" s="598">
        <f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1" s="216"/>
      <c r="K21" s="26"/>
    </row>
    <row r="22" spans="2:13" x14ac:dyDescent="0.2">
      <c r="B22" s="22"/>
      <c r="C22" s="50"/>
      <c r="D22" s="132"/>
      <c r="E22" s="53"/>
      <c r="F22" s="54"/>
      <c r="G22" s="54"/>
      <c r="H22" s="54"/>
      <c r="I22" s="54"/>
      <c r="J22" s="216"/>
      <c r="K22" s="26"/>
    </row>
    <row r="23" spans="2:13" x14ac:dyDescent="0.2">
      <c r="B23" s="22"/>
      <c r="C23" s="21"/>
      <c r="D23" s="101"/>
      <c r="E23" s="29"/>
      <c r="F23" s="29"/>
      <c r="G23" s="29"/>
      <c r="H23" s="29"/>
      <c r="I23" s="29"/>
      <c r="J23" s="21"/>
      <c r="K23" s="26"/>
    </row>
    <row r="24" spans="2:13" x14ac:dyDescent="0.2">
      <c r="B24" s="22"/>
      <c r="C24" s="50"/>
      <c r="D24" s="132"/>
      <c r="E24" s="53"/>
      <c r="F24" s="54"/>
      <c r="G24" s="54"/>
      <c r="H24" s="54"/>
      <c r="I24" s="54"/>
      <c r="J24" s="216"/>
      <c r="K24" s="26"/>
    </row>
    <row r="25" spans="2:13" x14ac:dyDescent="0.2">
      <c r="B25" s="22"/>
      <c r="C25" s="50"/>
      <c r="D25" s="337" t="s">
        <v>76</v>
      </c>
      <c r="E25" s="53"/>
      <c r="F25" s="597">
        <f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5" s="597">
        <f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5" s="597">
        <f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5" s="597">
        <f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5" s="216"/>
      <c r="K25" s="26"/>
    </row>
    <row r="26" spans="2:13" x14ac:dyDescent="0.2">
      <c r="B26" s="22"/>
      <c r="C26" s="50"/>
      <c r="D26" s="337" t="s">
        <v>77</v>
      </c>
      <c r="E26" s="53"/>
      <c r="F26" s="597">
        <f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6" s="597">
        <f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6" s="597">
        <f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6" s="597">
        <f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6" s="216"/>
      <c r="K26" s="26"/>
    </row>
    <row r="27" spans="2:13" x14ac:dyDescent="0.2">
      <c r="B27" s="22"/>
      <c r="C27" s="50"/>
      <c r="D27" s="337" t="s">
        <v>78</v>
      </c>
      <c r="E27" s="53"/>
      <c r="F27" s="597">
        <f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7" s="597">
        <f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7" s="597">
        <f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7" s="597">
        <f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7" s="216"/>
      <c r="K27" s="26"/>
      <c r="M27" s="155"/>
    </row>
    <row r="28" spans="2:13" x14ac:dyDescent="0.2">
      <c r="B28" s="22"/>
      <c r="C28" s="50"/>
      <c r="D28" s="337"/>
      <c r="E28" s="53"/>
      <c r="F28" s="478"/>
      <c r="G28" s="478"/>
      <c r="H28" s="478"/>
      <c r="I28" s="478"/>
      <c r="J28" s="216"/>
      <c r="K28" s="26"/>
      <c r="M28" s="155"/>
    </row>
    <row r="29" spans="2:13" x14ac:dyDescent="0.2">
      <c r="B29" s="22"/>
      <c r="C29" s="50"/>
      <c r="D29" s="337" t="s">
        <v>79</v>
      </c>
      <c r="E29" s="53"/>
      <c r="F29" s="597">
        <f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9" s="597">
        <f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9" s="597">
        <f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9" s="597">
        <f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9" s="216"/>
      <c r="K29" s="26"/>
      <c r="M29" s="155"/>
    </row>
    <row r="30" spans="2:13" x14ac:dyDescent="0.2">
      <c r="B30" s="22"/>
      <c r="C30" s="50"/>
      <c r="D30" s="337" t="s">
        <v>80</v>
      </c>
      <c r="E30" s="53"/>
      <c r="F30" s="597">
        <f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30" s="597">
        <f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30" s="597">
        <f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30" s="597">
        <f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30" s="216"/>
      <c r="K30" s="26"/>
      <c r="M30" s="155"/>
    </row>
    <row r="31" spans="2:13" x14ac:dyDescent="0.2">
      <c r="B31" s="22"/>
      <c r="C31" s="50"/>
      <c r="D31" s="337" t="s">
        <v>81</v>
      </c>
      <c r="E31" s="53"/>
      <c r="F31" s="597">
        <f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31" s="597">
        <f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31" s="597">
        <f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31" s="597">
        <f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31" s="216"/>
      <c r="K31" s="26"/>
      <c r="M31" s="155"/>
    </row>
    <row r="32" spans="2:13" x14ac:dyDescent="0.2">
      <c r="B32" s="22"/>
      <c r="C32" s="50"/>
      <c r="D32" s="337"/>
      <c r="E32" s="53"/>
      <c r="F32" s="478"/>
      <c r="G32" s="478"/>
      <c r="H32" s="478"/>
      <c r="I32" s="478"/>
      <c r="J32" s="216"/>
      <c r="K32" s="26"/>
      <c r="M32" s="155"/>
    </row>
    <row r="33" spans="2:13" x14ac:dyDescent="0.2">
      <c r="B33" s="22"/>
      <c r="C33" s="50"/>
      <c r="D33" s="337" t="s">
        <v>205</v>
      </c>
      <c r="E33" s="53"/>
      <c r="F33" s="596">
        <f>7/12*'loon(bk)'!T35+5/12*'loon(bk)'!T67</f>
        <v>79321.680000000008</v>
      </c>
      <c r="G33" s="596">
        <f>7/12*'loon(bk)'!T67+5/12*'loon(bk)'!T100</f>
        <v>81351.540000000008</v>
      </c>
      <c r="H33" s="596">
        <f>7/12*'loon(bk)'!T100+5/12*'loon(bk)'!T132</f>
        <v>83384.639999999999</v>
      </c>
      <c r="I33" s="596">
        <f>7/12*'loon(bk)'!T132+5/12*'loon(bk)'!T164</f>
        <v>85430.700000000012</v>
      </c>
      <c r="J33" s="216"/>
      <c r="K33" s="26"/>
      <c r="M33" s="155"/>
    </row>
    <row r="34" spans="2:13" x14ac:dyDescent="0.2">
      <c r="B34" s="22"/>
      <c r="C34" s="50"/>
      <c r="D34" s="337"/>
      <c r="E34" s="53"/>
      <c r="F34" s="478"/>
      <c r="G34" s="478"/>
      <c r="H34" s="478"/>
      <c r="I34" s="478"/>
      <c r="J34" s="216"/>
      <c r="K34" s="26"/>
      <c r="M34" s="155"/>
    </row>
    <row r="35" spans="2:13" x14ac:dyDescent="0.2">
      <c r="B35" s="22"/>
      <c r="C35" s="21"/>
      <c r="D35" s="101"/>
      <c r="E35" s="29"/>
      <c r="F35" s="29"/>
      <c r="G35" s="29"/>
      <c r="H35" s="29"/>
      <c r="I35" s="29"/>
      <c r="J35" s="21"/>
      <c r="K35" s="26"/>
      <c r="M35" s="155"/>
    </row>
    <row r="36" spans="2:13" x14ac:dyDescent="0.2">
      <c r="B36" s="22"/>
      <c r="C36" s="50"/>
      <c r="D36" s="53"/>
      <c r="E36" s="460"/>
      <c r="F36" s="576"/>
      <c r="G36" s="576"/>
      <c r="H36" s="576"/>
      <c r="I36" s="576"/>
      <c r="J36" s="462"/>
      <c r="K36" s="26"/>
      <c r="M36" s="155"/>
    </row>
    <row r="37" spans="2:13" x14ac:dyDescent="0.2">
      <c r="B37" s="22"/>
      <c r="C37" s="50"/>
      <c r="D37" s="530" t="s">
        <v>163</v>
      </c>
      <c r="E37" s="460"/>
      <c r="F37" s="576"/>
      <c r="G37" s="576"/>
      <c r="H37" s="576"/>
      <c r="I37" s="576"/>
      <c r="J37" s="462"/>
      <c r="K37" s="26"/>
      <c r="M37" s="155"/>
    </row>
    <row r="38" spans="2:13" x14ac:dyDescent="0.2">
      <c r="B38" s="22"/>
      <c r="C38" s="50"/>
      <c r="D38" s="53"/>
      <c r="E38" s="460"/>
      <c r="F38" s="576"/>
      <c r="G38" s="576"/>
      <c r="H38" s="576"/>
      <c r="I38" s="576"/>
      <c r="J38" s="462"/>
      <c r="K38" s="26"/>
      <c r="M38" s="155"/>
    </row>
    <row r="39" spans="2:13" x14ac:dyDescent="0.2">
      <c r="B39" s="22"/>
      <c r="C39" s="50"/>
      <c r="D39" s="53" t="s">
        <v>164</v>
      </c>
      <c r="E39" s="460"/>
      <c r="F39" s="577" t="e">
        <f>bal!F36/bal!F43</f>
        <v>#DIV/0!</v>
      </c>
      <c r="G39" s="577">
        <f>bal!G36/bal!G43</f>
        <v>1</v>
      </c>
      <c r="H39" s="577">
        <f>bal!H36/bal!H43</f>
        <v>1</v>
      </c>
      <c r="I39" s="577">
        <f>bal!I36/bal!I43</f>
        <v>1</v>
      </c>
      <c r="J39" s="463"/>
      <c r="K39" s="26"/>
      <c r="M39" s="155"/>
    </row>
    <row r="40" spans="2:13" x14ac:dyDescent="0.2">
      <c r="B40" s="22"/>
      <c r="C40" s="50"/>
      <c r="D40" s="53" t="s">
        <v>165</v>
      </c>
      <c r="E40" s="460"/>
      <c r="F40" s="578" t="e">
        <f>bal!F23/bal!F40</f>
        <v>#DIV/0!</v>
      </c>
      <c r="G40" s="578" t="e">
        <f>bal!G23/bal!G40</f>
        <v>#DIV/0!</v>
      </c>
      <c r="H40" s="578" t="e">
        <f>bal!H23/bal!H40</f>
        <v>#DIV/0!</v>
      </c>
      <c r="I40" s="578" t="e">
        <f>bal!I23/bal!I40</f>
        <v>#DIV/0!</v>
      </c>
      <c r="J40" s="462"/>
      <c r="K40" s="26"/>
      <c r="M40" s="155"/>
    </row>
    <row r="41" spans="2:13" x14ac:dyDescent="0.2">
      <c r="B41" s="22"/>
      <c r="C41" s="50"/>
      <c r="D41" s="53" t="s">
        <v>166</v>
      </c>
      <c r="E41" s="460"/>
      <c r="F41" s="579" t="e">
        <f>'begr(tot)'!G29/'begr(tot)'!G19</f>
        <v>#DIV/0!</v>
      </c>
      <c r="G41" s="579" t="e">
        <f>'begr(tot)'!H29/'begr(tot)'!H19</f>
        <v>#DIV/0!</v>
      </c>
      <c r="H41" s="579" t="e">
        <f>'begr(tot)'!I29/'begr(tot)'!I19</f>
        <v>#DIV/0!</v>
      </c>
      <c r="I41" s="579" t="e">
        <f>'begr(tot)'!J29/'begr(tot)'!J19</f>
        <v>#DIV/0!</v>
      </c>
      <c r="J41" s="462"/>
      <c r="K41" s="26"/>
      <c r="M41" s="155"/>
    </row>
    <row r="42" spans="2:13" x14ac:dyDescent="0.2">
      <c r="B42" s="22"/>
      <c r="C42" s="50"/>
      <c r="D42" s="53" t="s">
        <v>167</v>
      </c>
      <c r="E42" s="460"/>
      <c r="F42" s="579" t="e">
        <f>(bal!F36-bal!F14)/'begr(tot)'!G14</f>
        <v>#DIV/0!</v>
      </c>
      <c r="G42" s="579" t="e">
        <f>(bal!G36-bal!G14)/'begr(tot)'!H14</f>
        <v>#DIV/0!</v>
      </c>
      <c r="H42" s="579" t="e">
        <f>(bal!H36-bal!H14)/'begr(tot)'!I14</f>
        <v>#DIV/0!</v>
      </c>
      <c r="I42" s="579" t="e">
        <f>(bal!I36-bal!I14)/'begr(tot)'!J14</f>
        <v>#DIV/0!</v>
      </c>
      <c r="J42" s="462"/>
      <c r="K42" s="26"/>
      <c r="M42" s="155"/>
    </row>
    <row r="43" spans="2:13" x14ac:dyDescent="0.2">
      <c r="B43" s="22"/>
      <c r="C43" s="50"/>
      <c r="D43" s="53" t="s">
        <v>216</v>
      </c>
      <c r="E43" s="460"/>
      <c r="F43" s="579" t="e">
        <f>bal!F25/('begr(tot)'!G19+'begr(tot)'!G35)</f>
        <v>#DIV/0!</v>
      </c>
      <c r="G43" s="579" t="e">
        <f>bal!G25/('begr(tot)'!H19+'begr(tot)'!H35)</f>
        <v>#DIV/0!</v>
      </c>
      <c r="H43" s="579" t="e">
        <f>bal!H25/('begr(tot)'!I19+'begr(tot)'!I35)</f>
        <v>#DIV/0!</v>
      </c>
      <c r="I43" s="579" t="e">
        <f>bal!I25/('begr(tot)'!J19+'begr(tot)'!J35)</f>
        <v>#DIV/0!</v>
      </c>
      <c r="J43" s="462"/>
      <c r="K43" s="26"/>
      <c r="M43" s="155"/>
    </row>
    <row r="44" spans="2:13" x14ac:dyDescent="0.2">
      <c r="B44" s="22"/>
      <c r="C44" s="59"/>
      <c r="D44" s="60"/>
      <c r="E44" s="464"/>
      <c r="F44" s="464"/>
      <c r="G44" s="464"/>
      <c r="H44" s="464"/>
      <c r="I44" s="464"/>
      <c r="J44" s="465"/>
      <c r="K44" s="26"/>
      <c r="M44" s="155"/>
    </row>
    <row r="45" spans="2:13" x14ac:dyDescent="0.2">
      <c r="B45" s="22"/>
      <c r="C45" s="21"/>
      <c r="D45" s="101"/>
      <c r="E45" s="29"/>
      <c r="F45" s="29"/>
      <c r="G45" s="29"/>
      <c r="H45" s="29"/>
      <c r="I45" s="29"/>
      <c r="J45" s="21"/>
      <c r="K45" s="26"/>
      <c r="M45" s="155"/>
    </row>
    <row r="46" spans="2:13" x14ac:dyDescent="0.2">
      <c r="B46" s="22"/>
      <c r="C46" s="50"/>
      <c r="D46" s="132"/>
      <c r="E46" s="51"/>
      <c r="F46" s="51"/>
      <c r="G46" s="51"/>
      <c r="H46" s="51"/>
      <c r="I46" s="51"/>
      <c r="J46" s="216"/>
      <c r="K46" s="26"/>
      <c r="M46" s="155"/>
    </row>
    <row r="47" spans="2:13" s="154" customFormat="1" x14ac:dyDescent="0.2">
      <c r="B47" s="317"/>
      <c r="C47" s="404"/>
      <c r="D47" s="529" t="s">
        <v>206</v>
      </c>
      <c r="E47" s="405"/>
      <c r="F47" s="535" t="str">
        <f>tab!D3</f>
        <v>2015/16</v>
      </c>
      <c r="G47" s="535" t="str">
        <f>tab!E3</f>
        <v>2016/17</v>
      </c>
      <c r="H47" s="535" t="str">
        <f>tab!F3</f>
        <v>2017/18</v>
      </c>
      <c r="I47" s="535" t="str">
        <f>tab!G3</f>
        <v>2018/19</v>
      </c>
      <c r="J47" s="406"/>
      <c r="K47" s="277"/>
      <c r="M47" s="156"/>
    </row>
    <row r="48" spans="2:13" x14ac:dyDescent="0.2">
      <c r="B48" s="22"/>
      <c r="C48" s="50"/>
      <c r="D48" s="132"/>
      <c r="E48" s="51"/>
      <c r="F48" s="51"/>
      <c r="G48" s="51"/>
      <c r="H48" s="51"/>
      <c r="I48" s="51"/>
      <c r="J48" s="216"/>
      <c r="K48" s="26"/>
      <c r="M48" s="155"/>
    </row>
    <row r="49" spans="2:11" x14ac:dyDescent="0.2">
      <c r="B49" s="22"/>
      <c r="C49" s="50"/>
      <c r="D49" s="132" t="s">
        <v>10</v>
      </c>
      <c r="E49" s="53"/>
      <c r="F49" s="595">
        <f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49" s="595">
        <f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49" s="595">
        <f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49" s="595">
        <f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49" s="216"/>
      <c r="K49" s="26"/>
    </row>
    <row r="50" spans="2:11" x14ac:dyDescent="0.2">
      <c r="B50" s="22"/>
      <c r="C50" s="50"/>
      <c r="D50" s="132" t="s">
        <v>11</v>
      </c>
      <c r="E50" s="53"/>
      <c r="F50" s="595">
        <f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50" s="595">
        <f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50" s="595">
        <f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50" s="595">
        <f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50" s="216"/>
      <c r="K50" s="26"/>
    </row>
    <row r="51" spans="2:11" x14ac:dyDescent="0.2">
      <c r="B51" s="22"/>
      <c r="C51" s="50"/>
      <c r="D51" s="132" t="s">
        <v>97</v>
      </c>
      <c r="E51" s="53"/>
      <c r="F51" s="595">
        <f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51" s="595">
        <f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51" s="595">
        <f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51" s="595">
        <f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51" s="216"/>
      <c r="K51" s="26"/>
    </row>
    <row r="52" spans="2:11" x14ac:dyDescent="0.2">
      <c r="B52" s="22"/>
      <c r="C52" s="50"/>
      <c r="D52" s="132" t="s">
        <v>13</v>
      </c>
      <c r="E52" s="53"/>
      <c r="F52" s="595">
        <f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52" s="595">
        <f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52" s="595">
        <f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52" s="595">
        <f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52" s="216"/>
      <c r="K52" s="26"/>
    </row>
    <row r="53" spans="2:11" x14ac:dyDescent="0.2">
      <c r="B53" s="22"/>
      <c r="C53" s="50"/>
      <c r="D53" s="132" t="s">
        <v>14</v>
      </c>
      <c r="E53" s="53"/>
      <c r="F53" s="595">
        <f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53" s="595">
        <f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53" s="595">
        <f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53" s="595">
        <f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53" s="216"/>
      <c r="K53" s="26"/>
    </row>
    <row r="54" spans="2:11" x14ac:dyDescent="0.2">
      <c r="B54" s="22"/>
      <c r="C54" s="50"/>
      <c r="D54" s="132" t="s">
        <v>15</v>
      </c>
      <c r="E54" s="53"/>
      <c r="F54" s="595">
        <f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54" s="595">
        <f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54" s="595">
        <f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54" s="595">
        <f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54" s="216"/>
      <c r="K54" s="26"/>
    </row>
    <row r="55" spans="2:11" x14ac:dyDescent="0.2">
      <c r="B55" s="22"/>
      <c r="C55" s="50"/>
      <c r="D55" s="132" t="s">
        <v>16</v>
      </c>
      <c r="E55" s="53"/>
      <c r="F55" s="595">
        <f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55" s="595">
        <f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55" s="595">
        <f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55" s="595">
        <f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55" s="216"/>
      <c r="K55" s="26"/>
    </row>
    <row r="56" spans="2:11" x14ac:dyDescent="0.2">
      <c r="B56" s="22"/>
      <c r="C56" s="50"/>
      <c r="D56" s="132" t="s">
        <v>17</v>
      </c>
      <c r="E56" s="53"/>
      <c r="F56" s="595">
        <f>'1'!F29+'2'!F29+'3'!F29+'4'!F29+'5'!F29+'6'!F29+'7'!F29+'8'!F29+'9'!F29+'10'!F29+'11'!F29+'12'!F29+'13'!F29+'14'!F29+'15'!F29+'16'!F29+'17'!F29+'18'!F29+'19'!F29+'20'!F29+'21'!F29+'22'!F29+'23'!F29+'24'!F29+'25'!F29+'26'!F29+'27'!F29+'28'!F29+'29'!F29+'30'!F29+'31'!F29+'32'!F29+'33'!F29+'34'!F29+'35'!F29+'36'!F29+'37'!F29+'38'!F29+'39'!F29+'40'!F29+'41'!F29+'42'!F29+'43'!F29+'44'!F29+'45'!F29+'46'!F29+'47'!F29+'48'!F29+'49'!F29+'50'!F29</f>
        <v>0</v>
      </c>
      <c r="G56" s="595">
        <f>'1'!G29+'2'!G29+'3'!G29+'4'!G29+'5'!G29+'6'!G29+'7'!G29+'8'!G29+'9'!G29+'10'!G29+'11'!G29+'12'!G29+'13'!G29+'14'!G29+'15'!G29+'16'!G29+'17'!G29+'18'!G29+'19'!G29+'20'!G29+'21'!G29+'22'!G29+'23'!G29+'24'!G29+'25'!G29+'26'!G29+'27'!G29+'28'!G29+'29'!G29+'30'!G29+'31'!G29+'32'!G29+'33'!G29+'34'!G29+'35'!G29+'36'!G29+'37'!G29+'38'!G29+'39'!G29+'40'!G29+'41'!G29+'42'!G29+'43'!G29+'44'!G29+'45'!G29+'46'!G29+'47'!G29+'48'!G29+'49'!G29+'50'!G29</f>
        <v>0</v>
      </c>
      <c r="H56" s="595">
        <f>'1'!H29+'2'!H29+'3'!H29+'4'!H29+'5'!H29+'6'!H29+'7'!H29+'8'!H29+'9'!H29+'10'!H29+'11'!H29+'12'!H29+'13'!H29+'14'!H29+'15'!H29+'16'!H29+'17'!H29+'18'!H29+'19'!H29+'20'!H29+'21'!H29+'22'!H29+'23'!H29+'24'!H29+'25'!H29+'26'!H29+'27'!H29+'28'!H29+'29'!H29+'30'!H29+'31'!H29+'32'!H29+'33'!H29+'34'!H29+'35'!H29+'36'!H29+'37'!H29+'38'!H29+'39'!H29+'40'!H29+'41'!H29+'42'!H29+'43'!H29+'44'!H29+'45'!H29+'46'!H29+'47'!H29+'48'!H29+'49'!H29+'50'!H29</f>
        <v>0</v>
      </c>
      <c r="I56" s="595">
        <f>'1'!I29+'2'!I29+'3'!I29+'4'!I29+'5'!I29+'6'!I29+'7'!I29+'8'!I29+'9'!I29+'10'!I29+'11'!I29+'12'!I29+'13'!I29+'14'!I29+'15'!I29+'16'!I29+'17'!I29+'18'!I29+'19'!I29+'20'!I29+'21'!I29+'22'!I29+'23'!I29+'24'!I29+'25'!I29+'26'!I29+'27'!I29+'28'!I29+'29'!I29+'30'!I29+'31'!I29+'32'!I29+'33'!I29+'34'!I29+'35'!I29+'36'!I29+'37'!I29+'38'!I29+'39'!I29+'40'!I29+'41'!I29+'42'!I29+'43'!I29+'44'!I29+'45'!I29+'46'!I29+'47'!I29+'48'!I29+'49'!I29+'50'!I29</f>
        <v>0</v>
      </c>
      <c r="J56" s="216"/>
      <c r="K56" s="26"/>
    </row>
    <row r="57" spans="2:11" x14ac:dyDescent="0.2">
      <c r="B57" s="22"/>
      <c r="C57" s="50"/>
      <c r="D57" s="132" t="s">
        <v>18</v>
      </c>
      <c r="E57" s="53"/>
      <c r="F57" s="595">
        <f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57" s="595">
        <f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57" s="595">
        <f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57" s="595">
        <f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57" s="216"/>
      <c r="K57" s="26"/>
    </row>
    <row r="58" spans="2:11" x14ac:dyDescent="0.2">
      <c r="B58" s="22"/>
      <c r="C58" s="50"/>
      <c r="D58" s="132" t="s">
        <v>19</v>
      </c>
      <c r="E58" s="53"/>
      <c r="F58" s="595">
        <f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58" s="595">
        <f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58" s="595">
        <f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58" s="595">
        <f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58" s="216"/>
      <c r="K58" s="26"/>
    </row>
    <row r="59" spans="2:11" x14ac:dyDescent="0.2">
      <c r="B59" s="22"/>
      <c r="C59" s="50"/>
      <c r="D59" s="132" t="s">
        <v>20</v>
      </c>
      <c r="E59" s="53"/>
      <c r="F59" s="595">
        <f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59" s="595">
        <f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59" s="595">
        <f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59" s="595">
        <f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59" s="216"/>
      <c r="K59" s="26"/>
    </row>
    <row r="60" spans="2:11" x14ac:dyDescent="0.2">
      <c r="B60" s="22"/>
      <c r="C60" s="50"/>
      <c r="D60" s="132" t="s">
        <v>21</v>
      </c>
      <c r="E60" s="53"/>
      <c r="F60" s="595">
        <f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60" s="595">
        <f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60" s="595">
        <f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60" s="595">
        <f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60" s="216"/>
      <c r="K60" s="26"/>
    </row>
    <row r="61" spans="2:11" x14ac:dyDescent="0.2">
      <c r="B61" s="22"/>
      <c r="C61" s="50"/>
      <c r="D61" s="132" t="s">
        <v>22</v>
      </c>
      <c r="E61" s="53"/>
      <c r="F61" s="595">
        <f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61" s="595">
        <f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61" s="595">
        <f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61" s="595">
        <f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61" s="216"/>
      <c r="K61" s="26"/>
    </row>
    <row r="62" spans="2:11" x14ac:dyDescent="0.2">
      <c r="B62" s="22"/>
      <c r="C62" s="50"/>
      <c r="D62" s="132" t="s">
        <v>23</v>
      </c>
      <c r="E62" s="53"/>
      <c r="F62" s="595">
        <f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62" s="595">
        <f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62" s="595">
        <f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62" s="595">
        <f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62" s="216"/>
      <c r="K62" s="26"/>
    </row>
    <row r="63" spans="2:11" x14ac:dyDescent="0.2">
      <c r="B63" s="22"/>
      <c r="C63" s="50"/>
      <c r="D63" s="132" t="s">
        <v>24</v>
      </c>
      <c r="E63" s="53"/>
      <c r="F63" s="595">
        <f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63" s="595">
        <f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63" s="595">
        <f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63" s="595">
        <f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63" s="216"/>
      <c r="K63" s="26"/>
    </row>
    <row r="64" spans="2:11" x14ac:dyDescent="0.2">
      <c r="B64" s="22"/>
      <c r="C64" s="50"/>
      <c r="D64" s="132" t="s">
        <v>25</v>
      </c>
      <c r="E64" s="53"/>
      <c r="F64" s="595">
        <f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64" s="595">
        <f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64" s="595">
        <f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64" s="595">
        <f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64" s="216"/>
      <c r="K64" s="26"/>
    </row>
    <row r="65" spans="2:11" x14ac:dyDescent="0.2">
      <c r="B65" s="22"/>
      <c r="C65" s="50"/>
      <c r="D65" s="132" t="s">
        <v>26</v>
      </c>
      <c r="E65" s="53"/>
      <c r="F65" s="595">
        <f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65" s="595">
        <f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65" s="595">
        <f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65" s="595">
        <f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65" s="216"/>
      <c r="K65" s="26"/>
    </row>
    <row r="66" spans="2:11" x14ac:dyDescent="0.2">
      <c r="B66" s="22"/>
      <c r="C66" s="50"/>
      <c r="D66" s="132">
        <v>1</v>
      </c>
      <c r="E66" s="53"/>
      <c r="F66" s="595">
        <f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66" s="595">
        <f>'1'!G39+'2'!G39+'3'!G39+'4'!G39+'5'!G39+'6'!G39+'7'!G39+'8'!G39+'9'!G39+'10'!G39+'11'!G39+'12'!G39+'13'!G39+'14'!G39+'15'!G39+'16'!G39+'17'!G39+'18'!G39+'19'!G39+'20'!G39+'21'!G39+'22'!G39+'23'!G39+'24'!G39+'25'!G39+'26'!G39+'27'!G39+'28'!G39+'29'!G39+'30'!G39+'31'!G39+'32'!G39+'33'!G39+'34'!G39+'35'!G39+'36'!G39+'37'!G39+'38'!G39+'39'!G39+'40'!G39+'41'!G39+'42'!G39+'43'!G39+'44'!G39+'45'!G39+'46'!G39+'47'!G39+'48'!G39+'49'!G39+'50'!G39</f>
        <v>0</v>
      </c>
      <c r="H66" s="595">
        <f>'1'!H39+'2'!H39+'3'!H39+'4'!H39+'5'!H39+'6'!H39+'7'!H39+'8'!H39+'9'!H39+'10'!H39+'11'!H39+'12'!H39+'13'!H39+'14'!H39+'15'!H39+'16'!H39+'17'!H39+'18'!H39+'19'!H39+'20'!H39+'21'!H39+'22'!H39+'23'!H39+'24'!H39+'25'!H39+'26'!H39+'27'!H39+'28'!H39+'29'!H39+'30'!H39+'31'!H39+'32'!H39+'33'!H39+'34'!H39+'35'!H39+'36'!H39+'37'!H39+'38'!H39+'39'!H39+'40'!H39+'41'!H39+'42'!H39+'43'!H39+'44'!H39+'45'!H39+'46'!H39+'47'!H39+'48'!H39+'49'!H39+'50'!H39</f>
        <v>0</v>
      </c>
      <c r="I66" s="595">
        <f>'1'!I39+'2'!I39+'3'!I39+'4'!I39+'5'!I39+'6'!I39+'7'!I39+'8'!I39+'9'!I39+'10'!I39+'11'!I39+'12'!I39+'13'!I39+'14'!I39+'15'!I39+'16'!I39+'17'!I39+'18'!I39+'19'!I39+'20'!I39+'21'!I39+'22'!I39+'23'!I39+'24'!I39+'25'!I39+'26'!I39+'27'!I39+'28'!I39+'29'!I39+'30'!I39+'31'!I39+'32'!I39+'33'!I39+'34'!I39+'35'!I39+'36'!I39+'37'!I39+'38'!I39+'39'!I39+'40'!I39+'41'!I39+'42'!I39+'43'!I39+'44'!I39+'45'!I39+'46'!I39+'47'!I39+'48'!I39+'49'!I39+'50'!I39</f>
        <v>0</v>
      </c>
      <c r="J66" s="216"/>
      <c r="K66" s="26"/>
    </row>
    <row r="67" spans="2:11" x14ac:dyDescent="0.2">
      <c r="B67" s="22"/>
      <c r="C67" s="50"/>
      <c r="D67" s="132">
        <v>2</v>
      </c>
      <c r="E67" s="53"/>
      <c r="F67" s="595">
        <f>'1'!F40+'2'!F40+'3'!F40+'4'!F40+'5'!F40+'6'!F40+'7'!F40+'8'!F40+'9'!F40+'10'!F40+'11'!F40+'12'!F40+'13'!F40+'14'!F40+'15'!F40+'16'!F40+'17'!F40+'18'!F40+'19'!F40+'20'!F40+'21'!F40+'22'!F40+'23'!F40+'24'!F40+'25'!F40+'26'!F40+'27'!F40+'28'!F40+'29'!F40+'30'!F40+'31'!F40+'32'!F40+'33'!F40+'34'!F40+'35'!F40+'36'!F40+'37'!F40+'38'!F40+'39'!F40+'40'!F40+'41'!F40+'42'!F40+'43'!F40+'44'!F40+'45'!F40+'46'!F40+'47'!F40+'48'!F40+'49'!F40+'50'!F40</f>
        <v>0</v>
      </c>
      <c r="G67" s="595">
        <f>'1'!G40+'2'!G40+'3'!G40+'4'!G40+'5'!G40+'6'!G40+'7'!G40+'8'!G40+'9'!G40+'10'!G40+'11'!G40+'12'!G40+'13'!G40+'14'!G40+'15'!G40+'16'!G40+'17'!G40+'18'!G40+'19'!G40+'20'!G40+'21'!G40+'22'!G40+'23'!G40+'24'!G40+'25'!G40+'26'!G40+'27'!G40+'28'!G40+'29'!G40+'30'!G40+'31'!G40+'32'!G40+'33'!G40+'34'!G40+'35'!G40+'36'!G40+'37'!G40+'38'!G40+'39'!G40+'40'!G40+'41'!G40+'42'!G40+'43'!G40+'44'!G40+'45'!G40+'46'!G40+'47'!G40+'48'!G40+'49'!G40+'50'!G40</f>
        <v>0</v>
      </c>
      <c r="H67" s="595">
        <f>'1'!H40+'2'!H40+'3'!H40+'4'!H40+'5'!H40+'6'!H40+'7'!H40+'8'!H40+'9'!H40+'10'!H40+'11'!H40+'12'!H40+'13'!H40+'14'!H40+'15'!H40+'16'!H40+'17'!H40+'18'!H40+'19'!H40+'20'!H40+'21'!H40+'22'!H40+'23'!H40+'24'!H40+'25'!H40+'26'!H40+'27'!H40+'28'!H40+'29'!H40+'30'!H40+'31'!H40+'32'!H40+'33'!H40+'34'!H40+'35'!H40+'36'!H40+'37'!H40+'38'!H40+'39'!H40+'40'!H40+'41'!H40+'42'!H40+'43'!H40+'44'!H40+'45'!H40+'46'!H40+'47'!H40+'48'!H40+'49'!H40+'50'!H40</f>
        <v>0</v>
      </c>
      <c r="I67" s="595">
        <f>'1'!I40+'2'!I40+'3'!I40+'4'!I40+'5'!I40+'6'!I40+'7'!I40+'8'!I40+'9'!I40+'10'!I40+'11'!I40+'12'!I40+'13'!I40+'14'!I40+'15'!I40+'16'!I40+'17'!I40+'18'!I40+'19'!I40+'20'!I40+'21'!I40+'22'!I40+'23'!I40+'24'!I40+'25'!I40+'26'!I40+'27'!I40+'28'!I40+'29'!I40+'30'!I40+'31'!I40+'32'!I40+'33'!I40+'34'!I40+'35'!I40+'36'!I40+'37'!I40+'38'!I40+'39'!I40+'40'!I40+'41'!I40+'42'!I40+'43'!I40+'44'!I40+'45'!I40+'46'!I40+'47'!I40+'48'!I40+'49'!I40+'50'!I40</f>
        <v>0</v>
      </c>
      <c r="J67" s="216"/>
      <c r="K67" s="26"/>
    </row>
    <row r="68" spans="2:11" x14ac:dyDescent="0.2">
      <c r="B68" s="22"/>
      <c r="C68" s="50"/>
      <c r="D68" s="132">
        <v>3</v>
      </c>
      <c r="E68" s="53"/>
      <c r="F68" s="595">
        <f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68" s="595">
        <f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68" s="595">
        <f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68" s="595">
        <f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68" s="216"/>
      <c r="K68" s="26"/>
    </row>
    <row r="69" spans="2:11" x14ac:dyDescent="0.2">
      <c r="B69" s="22"/>
      <c r="C69" s="50"/>
      <c r="D69" s="132">
        <v>4</v>
      </c>
      <c r="E69" s="53"/>
      <c r="F69" s="595">
        <f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69" s="595">
        <f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69" s="595">
        <f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69" s="595">
        <f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69" s="216"/>
      <c r="K69" s="26"/>
    </row>
    <row r="70" spans="2:11" x14ac:dyDescent="0.2">
      <c r="B70" s="22"/>
      <c r="C70" s="50"/>
      <c r="D70" s="132">
        <v>5</v>
      </c>
      <c r="E70" s="53"/>
      <c r="F70" s="595">
        <f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70" s="595">
        <f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70" s="595">
        <f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70" s="595">
        <f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70" s="216"/>
      <c r="K70" s="26"/>
    </row>
    <row r="71" spans="2:11" x14ac:dyDescent="0.2">
      <c r="B71" s="22"/>
      <c r="C71" s="50"/>
      <c r="D71" s="132">
        <v>6</v>
      </c>
      <c r="E71" s="53"/>
      <c r="F71" s="595">
        <f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71" s="595">
        <f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71" s="595">
        <f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71" s="595">
        <f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71" s="216"/>
      <c r="K71" s="26"/>
    </row>
    <row r="72" spans="2:11" x14ac:dyDescent="0.2">
      <c r="B72" s="22"/>
      <c r="C72" s="50"/>
      <c r="D72" s="132">
        <v>7</v>
      </c>
      <c r="E72" s="53"/>
      <c r="F72" s="595">
        <f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72" s="595">
        <f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72" s="595">
        <f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72" s="595">
        <f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72" s="216"/>
      <c r="K72" s="26"/>
    </row>
    <row r="73" spans="2:11" x14ac:dyDescent="0.2">
      <c r="B73" s="22"/>
      <c r="C73" s="50"/>
      <c r="D73" s="132">
        <v>8</v>
      </c>
      <c r="E73" s="53"/>
      <c r="F73" s="595">
        <f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73" s="595">
        <f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73" s="595">
        <f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73" s="595">
        <f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73" s="216"/>
      <c r="K73" s="26"/>
    </row>
    <row r="74" spans="2:11" x14ac:dyDescent="0.2">
      <c r="B74" s="22"/>
      <c r="C74" s="50"/>
      <c r="D74" s="132">
        <v>9</v>
      </c>
      <c r="E74" s="53"/>
      <c r="F74" s="595">
        <f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74" s="595">
        <f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74" s="595">
        <f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74" s="595">
        <f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74" s="216"/>
      <c r="K74" s="26"/>
    </row>
    <row r="75" spans="2:11" x14ac:dyDescent="0.2">
      <c r="B75" s="22"/>
      <c r="C75" s="50"/>
      <c r="D75" s="132">
        <v>10</v>
      </c>
      <c r="E75" s="53"/>
      <c r="F75" s="595">
        <f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75" s="595">
        <f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75" s="595">
        <f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75" s="595">
        <f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75" s="216"/>
      <c r="K75" s="26"/>
    </row>
    <row r="76" spans="2:11" x14ac:dyDescent="0.2">
      <c r="B76" s="22"/>
      <c r="C76" s="50"/>
      <c r="D76" s="132">
        <v>11</v>
      </c>
      <c r="E76" s="53"/>
      <c r="F76" s="595">
        <f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76" s="595">
        <f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76" s="595">
        <f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76" s="595">
        <f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76" s="216"/>
      <c r="K76" s="26"/>
    </row>
    <row r="77" spans="2:11" x14ac:dyDescent="0.2">
      <c r="B77" s="22"/>
      <c r="C77" s="50"/>
      <c r="D77" s="132">
        <v>12</v>
      </c>
      <c r="E77" s="53"/>
      <c r="F77" s="595">
        <f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77" s="595">
        <f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77" s="595">
        <f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77" s="595">
        <f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77" s="216"/>
      <c r="K77" s="26"/>
    </row>
    <row r="78" spans="2:11" x14ac:dyDescent="0.2">
      <c r="B78" s="22"/>
      <c r="C78" s="50"/>
      <c r="D78" s="132">
        <v>13</v>
      </c>
      <c r="E78" s="53"/>
      <c r="F78" s="595">
        <f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78" s="595">
        <f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78" s="595">
        <f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78" s="595">
        <f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78" s="216"/>
      <c r="K78" s="26"/>
    </row>
    <row r="79" spans="2:11" x14ac:dyDescent="0.2">
      <c r="B79" s="22"/>
      <c r="C79" s="50"/>
      <c r="D79" s="132">
        <v>14</v>
      </c>
      <c r="E79" s="53"/>
      <c r="F79" s="595">
        <f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79" s="595">
        <f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79" s="595">
        <f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79" s="595">
        <f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79" s="216"/>
      <c r="K79" s="26"/>
    </row>
    <row r="80" spans="2:11" x14ac:dyDescent="0.2">
      <c r="B80" s="22"/>
      <c r="C80" s="50"/>
      <c r="D80" s="132">
        <v>15</v>
      </c>
      <c r="E80" s="53"/>
      <c r="F80" s="595">
        <f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80" s="595">
        <f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80" s="595">
        <f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80" s="595">
        <f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80" s="216"/>
      <c r="K80" s="26"/>
    </row>
    <row r="81" spans="2:11" x14ac:dyDescent="0.2">
      <c r="B81" s="22"/>
      <c r="C81" s="50"/>
      <c r="D81" s="132">
        <v>16</v>
      </c>
      <c r="E81" s="53"/>
      <c r="F81" s="595">
        <f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81" s="595">
        <f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81" s="595">
        <f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81" s="595">
        <f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81" s="216"/>
      <c r="K81" s="26"/>
    </row>
    <row r="82" spans="2:11" x14ac:dyDescent="0.2">
      <c r="B82" s="22"/>
      <c r="C82" s="50"/>
      <c r="D82" s="132" t="s">
        <v>27</v>
      </c>
      <c r="E82" s="53"/>
      <c r="F82" s="595">
        <f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82" s="595">
        <f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82" s="595">
        <f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82" s="595">
        <f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82" s="216"/>
      <c r="K82" s="26"/>
    </row>
    <row r="83" spans="2:11" x14ac:dyDescent="0.2">
      <c r="B83" s="22"/>
      <c r="C83" s="50"/>
      <c r="D83" s="132" t="s">
        <v>28</v>
      </c>
      <c r="E83" s="53"/>
      <c r="F83" s="595">
        <f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83" s="595">
        <f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83" s="595">
        <f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83" s="595">
        <f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83" s="216"/>
      <c r="K83" s="26"/>
    </row>
    <row r="84" spans="2:11" x14ac:dyDescent="0.2">
      <c r="B84" s="22"/>
      <c r="C84" s="50"/>
      <c r="D84" s="132"/>
      <c r="E84" s="51"/>
      <c r="F84" s="51"/>
      <c r="G84" s="51"/>
      <c r="H84" s="51"/>
      <c r="I84" s="51"/>
      <c r="J84" s="216"/>
      <c r="K84" s="26"/>
    </row>
    <row r="85" spans="2:11" x14ac:dyDescent="0.2">
      <c r="B85" s="22"/>
      <c r="C85" s="50"/>
      <c r="D85" s="132" t="s">
        <v>103</v>
      </c>
      <c r="E85" s="53"/>
      <c r="F85" s="521">
        <f>act!G29+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521">
        <f>act!H29+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521">
        <f>act!I29+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521">
        <f>act!J29+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16"/>
      <c r="K85" s="26"/>
    </row>
    <row r="86" spans="2:11" x14ac:dyDescent="0.2">
      <c r="B86" s="22"/>
      <c r="C86" s="50"/>
      <c r="D86" s="132" t="s">
        <v>104</v>
      </c>
      <c r="E86" s="53"/>
      <c r="F86" s="521">
        <f>mop!G17+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521">
        <f>mop!H17+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521">
        <f>mop!I17+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521">
        <f>mop!J17+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16"/>
      <c r="K86" s="26"/>
    </row>
    <row r="87" spans="2:11" x14ac:dyDescent="0.2">
      <c r="B87" s="22"/>
      <c r="C87" s="59"/>
      <c r="D87" s="293"/>
      <c r="E87" s="60"/>
      <c r="F87" s="60"/>
      <c r="G87" s="60"/>
      <c r="H87" s="479"/>
      <c r="I87" s="60"/>
      <c r="J87" s="61"/>
      <c r="K87" s="26"/>
    </row>
    <row r="88" spans="2:11" x14ac:dyDescent="0.2">
      <c r="B88" s="22"/>
      <c r="C88" s="21"/>
      <c r="D88" s="101"/>
      <c r="E88" s="29"/>
      <c r="F88" s="29"/>
      <c r="G88" s="29"/>
      <c r="H88" s="29"/>
      <c r="I88" s="29"/>
      <c r="J88" s="21"/>
      <c r="K88" s="26"/>
    </row>
    <row r="89" spans="2:11" ht="15" x14ac:dyDescent="0.25">
      <c r="B89" s="32"/>
      <c r="C89" s="33"/>
      <c r="D89" s="594"/>
      <c r="E89" s="33"/>
      <c r="F89" s="323"/>
      <c r="G89" s="323"/>
      <c r="H89" s="323"/>
      <c r="I89" s="323"/>
      <c r="J89" s="191" t="s">
        <v>228</v>
      </c>
      <c r="K89" s="35"/>
    </row>
    <row r="93" spans="2:11" x14ac:dyDescent="0.2">
      <c r="D93" s="279"/>
      <c r="F93" s="37"/>
      <c r="G93" s="37"/>
      <c r="H93" s="37"/>
      <c r="I93" s="37"/>
    </row>
    <row r="94" spans="2:11" x14ac:dyDescent="0.2">
      <c r="D94" s="279"/>
      <c r="F94" s="37"/>
      <c r="G94" s="37"/>
      <c r="H94" s="37"/>
      <c r="I94" s="37"/>
    </row>
    <row r="95" spans="2:11" x14ac:dyDescent="0.2">
      <c r="D95" s="279"/>
      <c r="F95" s="37"/>
      <c r="G95" s="37"/>
      <c r="H95" s="37"/>
      <c r="I95" s="37"/>
    </row>
    <row r="96" spans="2:11" x14ac:dyDescent="0.2">
      <c r="D96" s="279"/>
      <c r="F96" s="37"/>
      <c r="G96" s="37"/>
      <c r="H96" s="37"/>
      <c r="I96" s="37"/>
    </row>
    <row r="97" spans="6:9" x14ac:dyDescent="0.2">
      <c r="F97" s="37"/>
      <c r="G97" s="37"/>
      <c r="H97" s="37"/>
      <c r="I97" s="37"/>
    </row>
    <row r="98" spans="6:9" x14ac:dyDescent="0.2">
      <c r="F98" s="37"/>
      <c r="G98" s="37"/>
      <c r="H98" s="37"/>
      <c r="I98" s="37"/>
    </row>
    <row r="99" spans="6:9" x14ac:dyDescent="0.2">
      <c r="F99" s="37"/>
      <c r="G99" s="37"/>
      <c r="H99" s="37"/>
      <c r="I99" s="37"/>
    </row>
    <row r="101" spans="6:9" x14ac:dyDescent="0.2">
      <c r="F101" s="37"/>
      <c r="G101" s="37"/>
      <c r="H101" s="37"/>
      <c r="I101" s="37"/>
    </row>
    <row r="102" spans="6:9" x14ac:dyDescent="0.2">
      <c r="F102" s="37"/>
      <c r="G102" s="37"/>
      <c r="H102" s="37"/>
      <c r="I102" s="37"/>
    </row>
    <row r="103" spans="6:9" x14ac:dyDescent="0.2">
      <c r="F103" s="37"/>
      <c r="G103" s="37"/>
      <c r="H103" s="37"/>
      <c r="I103" s="37"/>
    </row>
    <row r="104" spans="6:9" x14ac:dyDescent="0.2">
      <c r="F104" s="37"/>
      <c r="G104" s="37"/>
      <c r="H104" s="37"/>
      <c r="I104" s="37"/>
    </row>
    <row r="105" spans="6:9" x14ac:dyDescent="0.2">
      <c r="F105" s="37"/>
      <c r="G105" s="37"/>
      <c r="H105" s="37"/>
      <c r="I105" s="37"/>
    </row>
  </sheetData>
  <sheetProtection algorithmName="SHA-512" hashValue="qVv8mTSIYpLqDjzk0hayWB7UDYDy/1i17Nth2Wp3vGlFyIvDhSCTPbj/bd+3N7M5ocfEy4rSOgfp11UE+Qo1rA==" saltValue="9IP/r0Ejp9Qzy7xUPyQkOQ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b-ggl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'21'!Afdrukbereik</vt:lpstr>
      <vt:lpstr>'22'!Afdrukbereik</vt:lpstr>
      <vt:lpstr>'23'!Afdrukbereik</vt:lpstr>
      <vt:lpstr>'24'!Afdrukbereik</vt:lpstr>
      <vt:lpstr>'25'!Afdrukbereik</vt:lpstr>
      <vt:lpstr>'26'!Afdrukbereik</vt:lpstr>
      <vt:lpstr>'27'!Afdrukbereik</vt:lpstr>
      <vt:lpstr>'28'!Afdrukbereik</vt:lpstr>
      <vt:lpstr>'29'!Afdrukbereik</vt:lpstr>
      <vt:lpstr>'3'!Afdrukbereik</vt:lpstr>
      <vt:lpstr>'30'!Afdrukbereik</vt:lpstr>
      <vt:lpstr>'31'!Afdrukbereik</vt:lpstr>
      <vt:lpstr>'32'!Afdrukbereik</vt:lpstr>
      <vt:lpstr>'33'!Afdrukbereik</vt:lpstr>
      <vt:lpstr>'34'!Afdrukbereik</vt:lpstr>
      <vt:lpstr>'35'!Afdrukbereik</vt:lpstr>
      <vt:lpstr>'36'!Afdrukbereik</vt:lpstr>
      <vt:lpstr>'37'!Afdrukbereik</vt:lpstr>
      <vt:lpstr>'38'!Afdrukbereik</vt:lpstr>
      <vt:lpstr>'39'!Afdrukbereik</vt:lpstr>
      <vt:lpstr>'4'!Afdrukbereik</vt:lpstr>
      <vt:lpstr>'40'!Afdrukbereik</vt:lpstr>
      <vt:lpstr>'41'!Afdrukbereik</vt:lpstr>
      <vt:lpstr>'42'!Afdrukbereik</vt:lpstr>
      <vt:lpstr>'43'!Afdrukbereik</vt:lpstr>
      <vt:lpstr>'44'!Afdrukbereik</vt:lpstr>
      <vt:lpstr>'45'!Afdrukbereik</vt:lpstr>
      <vt:lpstr>'46'!Afdrukbereik</vt:lpstr>
      <vt:lpstr>'47'!Afdrukbereik</vt:lpstr>
      <vt:lpstr>'48'!Afdrukbereik</vt:lpstr>
      <vt:lpstr>'49'!Afdrukbereik</vt:lpstr>
      <vt:lpstr>'5'!Afdrukbereik</vt:lpstr>
      <vt:lpstr>'50'!Afdrukbereik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'b-ggl'!Afdrukbereik</vt:lpstr>
      <vt:lpstr>ken!Afdrukbereik</vt:lpstr>
      <vt:lpstr>'loon(bk)'!Afdrukbereik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B. Keizer</cp:lastModifiedBy>
  <cp:lastPrinted>2015-08-31T08:02:28Z</cp:lastPrinted>
  <dcterms:created xsi:type="dcterms:W3CDTF">2002-03-02T17:48:17Z</dcterms:created>
  <dcterms:modified xsi:type="dcterms:W3CDTF">2015-11-26T22:12:25Z</dcterms:modified>
</cp:coreProperties>
</file>