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5\huisvesting\uitkering vs begroting\"/>
    </mc:Choice>
  </mc:AlternateContent>
  <bookViews>
    <workbookView xWindow="-15" yWindow="-15" windowWidth="9600" windowHeight="10530" tabRatio="908" activeTab="1"/>
  </bookViews>
  <sheets>
    <sheet name="Toelichting" sheetId="28" r:id="rId1"/>
    <sheet name="Uitk 2015 tm 2016" sheetId="29" r:id="rId2"/>
    <sheet name="Uitk vs Lasten 2015 tm 2016" sheetId="44" r:id="rId3"/>
    <sheet name="tab" sheetId="30" r:id="rId4"/>
    <sheet name="index obv sept data" sheetId="33" state="hidden" r:id="rId5"/>
    <sheet name="begr2014" sheetId="50" state="hidden" r:id="rId6"/>
    <sheet name="begr2015" sheetId="55" state="hidden" r:id="rId7"/>
    <sheet name="mei2015" sheetId="54" state="hidden" r:id="rId8"/>
    <sheet name="sept2015" sheetId="56" state="hidden" r:id="rId9"/>
    <sheet name="Gemeente Opgave lasten" sheetId="45" r:id="rId10"/>
    <sheet name="Blad1" sheetId="51" state="hidden" r:id="rId11"/>
    <sheet name="Blad3" sheetId="53" state="hidden" r:id="rId12"/>
  </sheets>
  <definedNames>
    <definedName name="_xlnm.Print_Area" localSheetId="5">begr2014!$B$2:$G$416</definedName>
    <definedName name="_xlnm.Print_Area" localSheetId="4">'index obv sept data'!$B$2:$H$33</definedName>
    <definedName name="_xlnm.Print_Area" localSheetId="7">'mei2015'!$A$1:$R$10</definedName>
    <definedName name="_xlnm.Print_Area" localSheetId="0">Toelichting!$B$2:$J$145</definedName>
    <definedName name="_xlnm.Print_Area" localSheetId="1">'Uitk 2015 tm 2016'!$B$2:$X$4,'Uitk 2015 tm 2016'!#REF!,'Uitk 2015 tm 2016'!$B$5:$X$61</definedName>
    <definedName name="_xlnm.Print_Area" localSheetId="2">'Uitk vs Lasten 2015 tm 2016'!$B$2:$K$63</definedName>
    <definedName name="begr2014">begr2014!$B$3:$G$416</definedName>
    <definedName name="begr2015">begr2015!$A$3:$C$396</definedName>
    <definedName name="begrspecop2013" localSheetId="5">begr2014!$A$979:$C$1466</definedName>
    <definedName name="begrvobz2013" localSheetId="5">begr2014!$A$2446:$C$2933</definedName>
    <definedName name="begrvoop2013" localSheetId="5">begr2014!$A$1957:$C$2444</definedName>
    <definedName name="gemeentenaam">'Uitk 2015 tm 2016'!$AD$3:$AE$363</definedName>
    <definedName name="gemeentenummer">begr2015!$G$3:$H$396</definedName>
    <definedName name="mei_2015">'mei2015'!$A$5:$Q$398</definedName>
    <definedName name="sept_2015">sept2015!$A$5:$Q$398</definedName>
  </definedNames>
  <calcPr calcId="152511"/>
</workbook>
</file>

<file path=xl/calcChain.xml><?xml version="1.0" encoding="utf-8"?>
<calcChain xmlns="http://schemas.openxmlformats.org/spreadsheetml/2006/main">
  <c r="B3" i="45" l="1"/>
  <c r="G13" i="44"/>
  <c r="C29" i="33" l="1"/>
  <c r="C28" i="33"/>
  <c r="C25" i="33"/>
  <c r="P6" i="29" l="1"/>
  <c r="H35" i="44" l="1"/>
  <c r="H42" i="44" s="1"/>
  <c r="H34" i="44"/>
  <c r="H41" i="44" s="1"/>
  <c r="H33" i="44"/>
  <c r="H40" i="44" s="1"/>
  <c r="G35" i="44"/>
  <c r="G42" i="44" s="1"/>
  <c r="G34" i="44"/>
  <c r="G41" i="44" s="1"/>
  <c r="G33" i="44"/>
  <c r="G40" i="44" s="1"/>
  <c r="L3" i="50"/>
  <c r="C396" i="55"/>
  <c r="A396" i="55"/>
  <c r="A395" i="55"/>
  <c r="A394" i="55"/>
  <c r="A393" i="55"/>
  <c r="A392" i="55"/>
  <c r="A391" i="55"/>
  <c r="A390" i="55"/>
  <c r="A389" i="55"/>
  <c r="A388" i="55"/>
  <c r="A387" i="55"/>
  <c r="A386" i="55"/>
  <c r="A385" i="55"/>
  <c r="A384" i="55"/>
  <c r="A383" i="55"/>
  <c r="A382" i="55"/>
  <c r="A381" i="55"/>
  <c r="A380" i="55"/>
  <c r="A379" i="55"/>
  <c r="A378" i="55"/>
  <c r="A377" i="55"/>
  <c r="A376" i="55"/>
  <c r="A375" i="55"/>
  <c r="A374" i="55"/>
  <c r="A373" i="55"/>
  <c r="A372" i="55"/>
  <c r="A371" i="55"/>
  <c r="A370" i="55"/>
  <c r="A369" i="55"/>
  <c r="A368" i="55"/>
  <c r="A367" i="55"/>
  <c r="A366" i="55"/>
  <c r="A365" i="55"/>
  <c r="A364" i="55"/>
  <c r="A363" i="55"/>
  <c r="A362" i="55"/>
  <c r="A361" i="55"/>
  <c r="A360" i="55"/>
  <c r="A359" i="55"/>
  <c r="A358" i="55"/>
  <c r="A357" i="55"/>
  <c r="A356" i="55"/>
  <c r="A355" i="55"/>
  <c r="A354" i="55"/>
  <c r="A353" i="55"/>
  <c r="A352" i="55"/>
  <c r="A351" i="55"/>
  <c r="A350" i="55"/>
  <c r="A349" i="55"/>
  <c r="A348" i="55"/>
  <c r="A347" i="55"/>
  <c r="A346" i="55"/>
  <c r="A345" i="55"/>
  <c r="A344" i="55"/>
  <c r="A343" i="55"/>
  <c r="A342" i="55"/>
  <c r="A341" i="55"/>
  <c r="A340" i="55"/>
  <c r="A339" i="55"/>
  <c r="A338" i="55"/>
  <c r="A337" i="55"/>
  <c r="A336" i="55"/>
  <c r="A335" i="55"/>
  <c r="A334" i="55"/>
  <c r="A333" i="55"/>
  <c r="A332" i="55"/>
  <c r="A331" i="55"/>
  <c r="A330" i="55"/>
  <c r="A329" i="55"/>
  <c r="A328" i="55"/>
  <c r="A327" i="55"/>
  <c r="A326" i="55"/>
  <c r="A325" i="55"/>
  <c r="A324" i="55"/>
  <c r="A323" i="55"/>
  <c r="A322" i="55"/>
  <c r="A321" i="55"/>
  <c r="A320" i="55"/>
  <c r="A319" i="55"/>
  <c r="A318" i="55"/>
  <c r="A317" i="55"/>
  <c r="A316" i="55"/>
  <c r="A315" i="55"/>
  <c r="A314" i="55"/>
  <c r="A313" i="55"/>
  <c r="A312" i="55"/>
  <c r="A311" i="55"/>
  <c r="A310" i="55"/>
  <c r="A309" i="55"/>
  <c r="A308" i="55"/>
  <c r="A307" i="55"/>
  <c r="A306" i="55"/>
  <c r="A305" i="55"/>
  <c r="A304" i="55"/>
  <c r="A303" i="55"/>
  <c r="A302" i="55"/>
  <c r="A301" i="55"/>
  <c r="A300" i="55"/>
  <c r="A299" i="55"/>
  <c r="A298" i="55"/>
  <c r="A297" i="55"/>
  <c r="A296" i="55"/>
  <c r="A295" i="55"/>
  <c r="A294" i="55"/>
  <c r="A293" i="55"/>
  <c r="A292" i="55"/>
  <c r="A291" i="55"/>
  <c r="A290" i="55"/>
  <c r="A289" i="55"/>
  <c r="A288" i="55"/>
  <c r="A287" i="55"/>
  <c r="A286" i="55"/>
  <c r="A285" i="55"/>
  <c r="A284" i="55"/>
  <c r="A283" i="55"/>
  <c r="A282" i="55"/>
  <c r="A281" i="55"/>
  <c r="A280" i="55"/>
  <c r="A279" i="55"/>
  <c r="A278" i="55"/>
  <c r="A277" i="55"/>
  <c r="A276" i="55"/>
  <c r="A275" i="55"/>
  <c r="A274" i="55"/>
  <c r="A273" i="55"/>
  <c r="A272" i="55"/>
  <c r="A271" i="55"/>
  <c r="A270" i="55"/>
  <c r="A269" i="55"/>
  <c r="A268" i="55"/>
  <c r="A267" i="55"/>
  <c r="A266" i="55"/>
  <c r="A265" i="55"/>
  <c r="A264" i="55"/>
  <c r="A263" i="55"/>
  <c r="A262" i="55"/>
  <c r="A261" i="55"/>
  <c r="A260" i="55"/>
  <c r="A259" i="55"/>
  <c r="A258" i="55"/>
  <c r="A257" i="55"/>
  <c r="A256" i="55"/>
  <c r="A255" i="55"/>
  <c r="A254" i="55"/>
  <c r="A253" i="55"/>
  <c r="A252" i="55"/>
  <c r="A251" i="55"/>
  <c r="A250" i="55"/>
  <c r="A249" i="55"/>
  <c r="A248" i="55"/>
  <c r="A247" i="55"/>
  <c r="A246" i="55"/>
  <c r="A245" i="55"/>
  <c r="A244" i="55"/>
  <c r="A243" i="55"/>
  <c r="A242" i="55"/>
  <c r="A241" i="55"/>
  <c r="A240" i="55"/>
  <c r="A239" i="55"/>
  <c r="A238" i="55"/>
  <c r="A237" i="55"/>
  <c r="A236" i="55"/>
  <c r="A235" i="55"/>
  <c r="A234" i="55"/>
  <c r="A233" i="55"/>
  <c r="A232" i="55"/>
  <c r="A231" i="55"/>
  <c r="A230" i="55"/>
  <c r="A229" i="55"/>
  <c r="A228" i="55"/>
  <c r="A227" i="55"/>
  <c r="A226" i="55"/>
  <c r="A225" i="55"/>
  <c r="A224" i="55"/>
  <c r="A223" i="55"/>
  <c r="A222" i="55"/>
  <c r="A221" i="55"/>
  <c r="A220" i="55"/>
  <c r="A219" i="55"/>
  <c r="A218" i="55"/>
  <c r="A217" i="55"/>
  <c r="A216" i="55"/>
  <c r="A215" i="55"/>
  <c r="A214" i="55"/>
  <c r="A213" i="55"/>
  <c r="A212" i="55"/>
  <c r="A211" i="55"/>
  <c r="A210" i="55"/>
  <c r="A209" i="55"/>
  <c r="A208" i="55"/>
  <c r="A207" i="55"/>
  <c r="A206" i="55"/>
  <c r="A205" i="55"/>
  <c r="A204" i="55"/>
  <c r="A203" i="55"/>
  <c r="A202" i="55"/>
  <c r="A201" i="55"/>
  <c r="A200" i="55"/>
  <c r="A199" i="55"/>
  <c r="A198" i="55"/>
  <c r="A197" i="55"/>
  <c r="A196" i="55"/>
  <c r="A195" i="55"/>
  <c r="A194" i="55"/>
  <c r="A193" i="55"/>
  <c r="A192" i="55"/>
  <c r="A191" i="55"/>
  <c r="A190" i="55"/>
  <c r="A189" i="55"/>
  <c r="A188" i="55"/>
  <c r="A187" i="55"/>
  <c r="A186" i="55"/>
  <c r="A185" i="55"/>
  <c r="A184" i="55"/>
  <c r="A183" i="55"/>
  <c r="A182" i="55"/>
  <c r="A181" i="55"/>
  <c r="A180" i="55"/>
  <c r="A179" i="55"/>
  <c r="A178" i="55"/>
  <c r="A177" i="55"/>
  <c r="A176" i="55"/>
  <c r="A175" i="55"/>
  <c r="A174" i="55"/>
  <c r="A173" i="55"/>
  <c r="A172" i="55"/>
  <c r="A171" i="55"/>
  <c r="A170" i="55"/>
  <c r="A169" i="55"/>
  <c r="A168" i="55"/>
  <c r="A167" i="55"/>
  <c r="A166" i="55"/>
  <c r="A165" i="55"/>
  <c r="A164" i="55"/>
  <c r="A163" i="55"/>
  <c r="A162" i="55"/>
  <c r="A161" i="55"/>
  <c r="A160" i="55"/>
  <c r="A159" i="55"/>
  <c r="A158" i="55"/>
  <c r="A157" i="55"/>
  <c r="A156" i="55"/>
  <c r="A155" i="55"/>
  <c r="A154" i="55"/>
  <c r="A153" i="55"/>
  <c r="A152" i="55"/>
  <c r="A151" i="55"/>
  <c r="A150" i="55"/>
  <c r="A149" i="55"/>
  <c r="A148" i="55"/>
  <c r="A147" i="55"/>
  <c r="A146" i="55"/>
  <c r="A145" i="55"/>
  <c r="A144" i="55"/>
  <c r="A143" i="55"/>
  <c r="A142" i="55"/>
  <c r="A141" i="55"/>
  <c r="A140" i="55"/>
  <c r="A139" i="55"/>
  <c r="A138" i="55"/>
  <c r="A137" i="55"/>
  <c r="A136" i="55"/>
  <c r="A135" i="55"/>
  <c r="A134" i="55"/>
  <c r="A133" i="55"/>
  <c r="A132" i="55"/>
  <c r="A131" i="55"/>
  <c r="A130" i="55"/>
  <c r="A129" i="55"/>
  <c r="A128" i="55"/>
  <c r="A127" i="55"/>
  <c r="A126" i="55"/>
  <c r="A125" i="55"/>
  <c r="A124" i="55"/>
  <c r="A123" i="55"/>
  <c r="A122" i="55"/>
  <c r="A121" i="55"/>
  <c r="A120" i="55"/>
  <c r="A119" i="55"/>
  <c r="A118" i="55"/>
  <c r="A117" i="55"/>
  <c r="A116" i="55"/>
  <c r="A115" i="55"/>
  <c r="A114" i="55"/>
  <c r="A113" i="55"/>
  <c r="A112" i="55"/>
  <c r="A111" i="55"/>
  <c r="A110" i="55"/>
  <c r="A109" i="55"/>
  <c r="A108" i="55"/>
  <c r="A107" i="55"/>
  <c r="A106" i="55"/>
  <c r="A105" i="55"/>
  <c r="A104" i="55"/>
  <c r="A103" i="55"/>
  <c r="A102" i="55"/>
  <c r="A101" i="55"/>
  <c r="A100" i="55"/>
  <c r="A99" i="55"/>
  <c r="A98" i="55"/>
  <c r="A97" i="55"/>
  <c r="A96" i="55"/>
  <c r="A95" i="55"/>
  <c r="A94" i="55"/>
  <c r="A93" i="55"/>
  <c r="A92" i="55"/>
  <c r="A91" i="55"/>
  <c r="A90" i="55"/>
  <c r="A89" i="55"/>
  <c r="A88" i="55"/>
  <c r="A87" i="55"/>
  <c r="A86" i="55"/>
  <c r="A85" i="55"/>
  <c r="A84" i="55"/>
  <c r="A83" i="55"/>
  <c r="A82" i="55"/>
  <c r="A81" i="55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1" i="55"/>
  <c r="A20" i="55"/>
  <c r="A19" i="55"/>
  <c r="A18" i="55"/>
  <c r="A17" i="55"/>
  <c r="A16" i="55"/>
  <c r="A15" i="55"/>
  <c r="A14" i="55"/>
  <c r="A13" i="55"/>
  <c r="A12" i="55"/>
  <c r="A11" i="55"/>
  <c r="A10" i="55"/>
  <c r="A9" i="55"/>
  <c r="A8" i="55"/>
  <c r="A7" i="55"/>
  <c r="A6" i="55"/>
  <c r="A5" i="55"/>
  <c r="A4" i="55"/>
  <c r="A3" i="55"/>
  <c r="F9" i="44" l="1"/>
  <c r="Q398" i="54"/>
  <c r="P398" i="54"/>
  <c r="O398" i="54"/>
  <c r="N398" i="54"/>
  <c r="M398" i="54"/>
  <c r="L398" i="54"/>
  <c r="K398" i="54"/>
  <c r="J398" i="54"/>
  <c r="I398" i="54"/>
  <c r="H398" i="54"/>
  <c r="G398" i="54"/>
  <c r="F398" i="54"/>
  <c r="E398" i="54"/>
  <c r="D398" i="54"/>
  <c r="C398" i="54"/>
  <c r="C9" i="33"/>
  <c r="C13" i="33"/>
  <c r="C12" i="33"/>
  <c r="D8" i="30" l="1"/>
  <c r="D9" i="29" l="1"/>
  <c r="R18" i="29" s="1"/>
  <c r="F6" i="29"/>
  <c r="H44" i="29"/>
  <c r="R43" i="29"/>
  <c r="V43" i="29" s="1"/>
  <c r="L43" i="29"/>
  <c r="R42" i="29"/>
  <c r="V42" i="29" s="1"/>
  <c r="L42" i="29"/>
  <c r="R41" i="29"/>
  <c r="V41" i="29" s="1"/>
  <c r="L41" i="29"/>
  <c r="R40" i="29"/>
  <c r="V40" i="29" s="1"/>
  <c r="L40" i="29"/>
  <c r="R38" i="29"/>
  <c r="V38" i="29" s="1"/>
  <c r="L38" i="29"/>
  <c r="V37" i="29"/>
  <c r="L37" i="29"/>
  <c r="H23" i="29"/>
  <c r="H22" i="29"/>
  <c r="H29" i="29" l="1"/>
  <c r="H25" i="29"/>
  <c r="H19" i="29"/>
  <c r="H15" i="29"/>
  <c r="H28" i="29"/>
  <c r="H24" i="29"/>
  <c r="H18" i="29"/>
  <c r="H14" i="29"/>
  <c r="R19" i="29"/>
  <c r="H27" i="29"/>
  <c r="H21" i="29"/>
  <c r="H17" i="29"/>
  <c r="H30" i="29"/>
  <c r="H26" i="29"/>
  <c r="H20" i="29"/>
  <c r="H16" i="29"/>
  <c r="L44" i="29"/>
  <c r="T22" i="29"/>
  <c r="T48" i="29" s="1"/>
  <c r="T23" i="29"/>
  <c r="T49" i="29" s="1"/>
  <c r="J22" i="29"/>
  <c r="J48" i="29" s="1"/>
  <c r="J23" i="29"/>
  <c r="R22" i="29"/>
  <c r="R23" i="29"/>
  <c r="R44" i="29"/>
  <c r="V44" i="29" s="1"/>
  <c r="J18" i="29" l="1"/>
  <c r="T19" i="29"/>
  <c r="J19" i="29"/>
  <c r="J49" i="29"/>
  <c r="G32" i="33" l="1"/>
  <c r="G31" i="33"/>
  <c r="G30" i="33"/>
  <c r="D29" i="33"/>
  <c r="D28" i="33"/>
  <c r="G27" i="33"/>
  <c r="G26" i="33"/>
  <c r="D25" i="33"/>
  <c r="G24" i="33"/>
  <c r="G23" i="33"/>
  <c r="G22" i="33"/>
  <c r="G21" i="33"/>
  <c r="G16" i="33"/>
  <c r="D39" i="30" s="1"/>
  <c r="G15" i="33"/>
  <c r="D38" i="30" s="1"/>
  <c r="G14" i="33"/>
  <c r="D37" i="30" s="1"/>
  <c r="D13" i="33"/>
  <c r="D12" i="33"/>
  <c r="G11" i="33"/>
  <c r="D34" i="30" s="1"/>
  <c r="G10" i="33"/>
  <c r="D31" i="30" s="1"/>
  <c r="D9" i="33"/>
  <c r="G8" i="33"/>
  <c r="D29" i="30" s="1"/>
  <c r="G7" i="33"/>
  <c r="D28" i="30" s="1"/>
  <c r="G6" i="33"/>
  <c r="D27" i="30" s="1"/>
  <c r="G5" i="33"/>
  <c r="D26" i="30" s="1"/>
  <c r="G28" i="33" l="1"/>
  <c r="G25" i="33"/>
  <c r="G29" i="33"/>
  <c r="O3" i="50"/>
  <c r="O9" i="50" s="1"/>
  <c r="G36" i="44" s="1"/>
  <c r="N5" i="50"/>
  <c r="O5" i="50" s="1"/>
  <c r="P5" i="50" s="1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3" i="50"/>
  <c r="F416" i="50"/>
  <c r="E416" i="50"/>
  <c r="D416" i="50"/>
  <c r="G415" i="50"/>
  <c r="G414" i="50"/>
  <c r="G413" i="50"/>
  <c r="G412" i="50"/>
  <c r="G411" i="50"/>
  <c r="G410" i="50"/>
  <c r="G409" i="50"/>
  <c r="G408" i="50"/>
  <c r="G407" i="50"/>
  <c r="G406" i="50"/>
  <c r="G405" i="50"/>
  <c r="G404" i="50"/>
  <c r="G403" i="50"/>
  <c r="G402" i="50"/>
  <c r="G401" i="50"/>
  <c r="G400" i="50"/>
  <c r="G399" i="50"/>
  <c r="G398" i="50"/>
  <c r="G397" i="50"/>
  <c r="G396" i="50"/>
  <c r="G395" i="50"/>
  <c r="G394" i="50"/>
  <c r="G393" i="50"/>
  <c r="G392" i="50"/>
  <c r="G391" i="50"/>
  <c r="G390" i="50"/>
  <c r="G389" i="50"/>
  <c r="G388" i="50"/>
  <c r="G387" i="50"/>
  <c r="G386" i="50"/>
  <c r="G385" i="50"/>
  <c r="G384" i="50"/>
  <c r="G383" i="50"/>
  <c r="G382" i="50"/>
  <c r="G381" i="50"/>
  <c r="G380" i="50"/>
  <c r="G379" i="50"/>
  <c r="G378" i="50"/>
  <c r="G377" i="50"/>
  <c r="G376" i="50"/>
  <c r="G375" i="50"/>
  <c r="G374" i="50"/>
  <c r="G373" i="50"/>
  <c r="G372" i="50"/>
  <c r="G371" i="50"/>
  <c r="G370" i="50"/>
  <c r="G369" i="50"/>
  <c r="G368" i="50"/>
  <c r="G367" i="50"/>
  <c r="G366" i="50"/>
  <c r="G365" i="50"/>
  <c r="G364" i="50"/>
  <c r="G363" i="50"/>
  <c r="G362" i="50"/>
  <c r="G361" i="50"/>
  <c r="G360" i="50"/>
  <c r="G359" i="50"/>
  <c r="G358" i="50"/>
  <c r="G357" i="50"/>
  <c r="G356" i="50"/>
  <c r="G355" i="50"/>
  <c r="G354" i="50"/>
  <c r="G353" i="50"/>
  <c r="G352" i="50"/>
  <c r="G351" i="50"/>
  <c r="G350" i="50"/>
  <c r="G349" i="50"/>
  <c r="G348" i="50"/>
  <c r="G347" i="50"/>
  <c r="G346" i="50"/>
  <c r="G345" i="50"/>
  <c r="G344" i="50"/>
  <c r="G343" i="50"/>
  <c r="G342" i="50"/>
  <c r="G341" i="50"/>
  <c r="G340" i="50"/>
  <c r="G339" i="50"/>
  <c r="G338" i="50"/>
  <c r="G337" i="50"/>
  <c r="G336" i="50"/>
  <c r="G335" i="50"/>
  <c r="G334" i="50"/>
  <c r="G333" i="50"/>
  <c r="G332" i="50"/>
  <c r="G331" i="50"/>
  <c r="G330" i="50"/>
  <c r="G329" i="50"/>
  <c r="G328" i="50"/>
  <c r="G327" i="50"/>
  <c r="G326" i="50"/>
  <c r="G325" i="50"/>
  <c r="G324" i="50"/>
  <c r="G323" i="50"/>
  <c r="G322" i="50"/>
  <c r="G321" i="50"/>
  <c r="G320" i="50"/>
  <c r="G319" i="50"/>
  <c r="G318" i="50"/>
  <c r="G317" i="50"/>
  <c r="G316" i="50"/>
  <c r="G315" i="50"/>
  <c r="G314" i="50"/>
  <c r="G313" i="50"/>
  <c r="G312" i="50"/>
  <c r="G31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416" i="50" l="1"/>
  <c r="N8" i="50"/>
  <c r="M7" i="50"/>
  <c r="F33" i="44" s="1"/>
  <c r="N6" i="50"/>
  <c r="M8" i="50"/>
  <c r="F34" i="44" s="1"/>
  <c r="N7" i="50"/>
  <c r="M6" i="50"/>
  <c r="F35" i="44" s="1"/>
  <c r="N9" i="50" l="1"/>
  <c r="M9" i="50"/>
  <c r="P9" i="50"/>
  <c r="J55" i="45" l="1"/>
  <c r="I55" i="45"/>
  <c r="I36" i="45" s="1"/>
  <c r="I37" i="45" s="1"/>
  <c r="H55" i="45"/>
  <c r="H36" i="45" s="1"/>
  <c r="H37" i="45" s="1"/>
  <c r="G55" i="45"/>
  <c r="E55" i="45"/>
  <c r="D55" i="45"/>
  <c r="C55" i="45"/>
  <c r="B55" i="45"/>
  <c r="L53" i="45"/>
  <c r="L52" i="45"/>
  <c r="J47" i="45"/>
  <c r="I47" i="45"/>
  <c r="H47" i="45"/>
  <c r="G47" i="45"/>
  <c r="E47" i="45"/>
  <c r="D47" i="45"/>
  <c r="C47" i="45"/>
  <c r="B47" i="45"/>
  <c r="L46" i="45"/>
  <c r="L45" i="45"/>
  <c r="L44" i="45"/>
  <c r="L39" i="45"/>
  <c r="J37" i="45"/>
  <c r="G37" i="45"/>
  <c r="E37" i="45"/>
  <c r="C37" i="45"/>
  <c r="B37" i="45"/>
  <c r="D36" i="45"/>
  <c r="D37" i="45" s="1"/>
  <c r="L35" i="45"/>
  <c r="L34" i="45"/>
  <c r="L33" i="45"/>
  <c r="L32" i="45"/>
  <c r="L31" i="45"/>
  <c r="L30" i="45"/>
  <c r="L29" i="45"/>
  <c r="L28" i="45"/>
  <c r="L27" i="45"/>
  <c r="L26" i="45"/>
  <c r="J22" i="45"/>
  <c r="I22" i="45"/>
  <c r="H22" i="45"/>
  <c r="G22" i="45"/>
  <c r="G41" i="45" s="1"/>
  <c r="G49" i="45" s="1"/>
  <c r="E22" i="45"/>
  <c r="D22" i="45"/>
  <c r="D41" i="45" s="1"/>
  <c r="D49" i="45" s="1"/>
  <c r="C22" i="45"/>
  <c r="B22" i="45"/>
  <c r="L21" i="45"/>
  <c r="L20" i="45"/>
  <c r="L19" i="45"/>
  <c r="L18" i="45"/>
  <c r="L17" i="45"/>
  <c r="L16" i="45"/>
  <c r="L15" i="45"/>
  <c r="L14" i="45"/>
  <c r="L13" i="45"/>
  <c r="L12" i="45"/>
  <c r="L11" i="45"/>
  <c r="I41" i="45" l="1"/>
  <c r="I49" i="45" s="1"/>
  <c r="L47" i="45"/>
  <c r="B41" i="45"/>
  <c r="B49" i="45" s="1"/>
  <c r="C41" i="45"/>
  <c r="L55" i="45"/>
  <c r="H41" i="45"/>
  <c r="H49" i="45" s="1"/>
  <c r="E41" i="45"/>
  <c r="E49" i="45" s="1"/>
  <c r="J41" i="45"/>
  <c r="J49" i="45" s="1"/>
  <c r="L37" i="45"/>
  <c r="L22" i="45"/>
  <c r="L41" i="45" s="1"/>
  <c r="L49" i="45" s="1"/>
  <c r="L36" i="45"/>
  <c r="B58" i="45" l="1"/>
  <c r="B60" i="45"/>
  <c r="C49" i="45"/>
  <c r="B59" i="45"/>
  <c r="H52" i="44"/>
  <c r="G52" i="44"/>
  <c r="H36" i="44"/>
  <c r="H13" i="44"/>
  <c r="B61" i="45" l="1"/>
  <c r="F52" i="44"/>
  <c r="F36" i="44" l="1"/>
  <c r="G12" i="33" l="1"/>
  <c r="D36" i="30" s="1"/>
  <c r="G9" i="33"/>
  <c r="D30" i="30" s="1"/>
  <c r="G13" i="33"/>
  <c r="D35" i="30" s="1"/>
  <c r="D22" i="30" l="1"/>
  <c r="D21" i="30"/>
  <c r="D20" i="30"/>
  <c r="D19" i="30"/>
  <c r="D18" i="30"/>
  <c r="D17" i="30"/>
  <c r="D13" i="30"/>
  <c r="D12" i="30"/>
  <c r="D11" i="30"/>
  <c r="D10" i="30"/>
  <c r="D9" i="30"/>
  <c r="U19" i="29" l="1"/>
  <c r="V19" i="29" s="1"/>
  <c r="K19" i="29"/>
  <c r="L19" i="29" s="1"/>
  <c r="K18" i="29"/>
  <c r="L18" i="29" s="1"/>
  <c r="U22" i="29"/>
  <c r="K22" i="29"/>
  <c r="U23" i="29"/>
  <c r="K23" i="29"/>
  <c r="K48" i="29" l="1"/>
  <c r="L48" i="29" s="1"/>
  <c r="L22" i="29"/>
  <c r="U48" i="29"/>
  <c r="V48" i="29" s="1"/>
  <c r="V22" i="29"/>
  <c r="K49" i="29"/>
  <c r="L49" i="29" s="1"/>
  <c r="L23" i="29"/>
  <c r="U49" i="29"/>
  <c r="V49" i="29" s="1"/>
  <c r="V23" i="29"/>
  <c r="U18" i="29" l="1"/>
  <c r="T18" i="29"/>
  <c r="F15" i="44"/>
  <c r="R16" i="29" l="1"/>
  <c r="K16" i="29"/>
  <c r="J16" i="29"/>
  <c r="R24" i="29"/>
  <c r="J24" i="29"/>
  <c r="K24" i="29"/>
  <c r="K52" i="29" s="1"/>
  <c r="J28" i="29"/>
  <c r="R28" i="29"/>
  <c r="K28" i="29"/>
  <c r="J15" i="29"/>
  <c r="R15" i="29"/>
  <c r="K15" i="29"/>
  <c r="J21" i="29"/>
  <c r="G15" i="44" s="1"/>
  <c r="R21" i="29"/>
  <c r="K21" i="29"/>
  <c r="K50" i="29" s="1"/>
  <c r="R27" i="29"/>
  <c r="K27" i="29"/>
  <c r="J27" i="29"/>
  <c r="R14" i="29"/>
  <c r="J14" i="29"/>
  <c r="K14" i="29"/>
  <c r="R20" i="29"/>
  <c r="K20" i="29"/>
  <c r="J20" i="29"/>
  <c r="R26" i="29"/>
  <c r="J26" i="29"/>
  <c r="K26" i="29"/>
  <c r="J30" i="29"/>
  <c r="R30" i="29"/>
  <c r="K30" i="29"/>
  <c r="J17" i="29"/>
  <c r="R17" i="29"/>
  <c r="K17" i="29"/>
  <c r="K25" i="29"/>
  <c r="K53" i="29" s="1"/>
  <c r="R25" i="29"/>
  <c r="J25" i="29"/>
  <c r="R29" i="29"/>
  <c r="K29" i="29"/>
  <c r="J29" i="29"/>
  <c r="F40" i="44"/>
  <c r="F56" i="44"/>
  <c r="V18" i="29" l="1"/>
  <c r="U17" i="29"/>
  <c r="T17" i="29"/>
  <c r="T20" i="29"/>
  <c r="U20" i="29"/>
  <c r="T27" i="29"/>
  <c r="U27" i="29"/>
  <c r="U21" i="29"/>
  <c r="U50" i="29" s="1"/>
  <c r="T21" i="29"/>
  <c r="H15" i="44" s="1"/>
  <c r="U15" i="29"/>
  <c r="T15" i="29"/>
  <c r="U28" i="29"/>
  <c r="T28" i="29"/>
  <c r="U24" i="29"/>
  <c r="U52" i="29" s="1"/>
  <c r="T24" i="29"/>
  <c r="T29" i="29"/>
  <c r="U29" i="29"/>
  <c r="T25" i="29"/>
  <c r="T53" i="29" s="1"/>
  <c r="U25" i="29"/>
  <c r="U53" i="29" s="1"/>
  <c r="U30" i="29"/>
  <c r="T30" i="29"/>
  <c r="U26" i="29"/>
  <c r="T26" i="29"/>
  <c r="U14" i="29"/>
  <c r="T14" i="29"/>
  <c r="T16" i="29"/>
  <c r="U16" i="29"/>
  <c r="L24" i="29"/>
  <c r="J52" i="29"/>
  <c r="G20" i="44" s="1"/>
  <c r="L21" i="29"/>
  <c r="J50" i="29"/>
  <c r="K32" i="29"/>
  <c r="K56" i="29" s="1"/>
  <c r="L30" i="29"/>
  <c r="L29" i="29"/>
  <c r="L28" i="29"/>
  <c r="L27" i="29"/>
  <c r="L26" i="29"/>
  <c r="J53" i="29"/>
  <c r="L25" i="29"/>
  <c r="K54" i="29"/>
  <c r="K57" i="29" s="1"/>
  <c r="L20" i="29"/>
  <c r="L17" i="29"/>
  <c r="L16" i="29"/>
  <c r="L15" i="29"/>
  <c r="L14" i="29"/>
  <c r="J32" i="29"/>
  <c r="F24" i="44"/>
  <c r="V20" i="29" l="1"/>
  <c r="V21" i="29"/>
  <c r="U32" i="29"/>
  <c r="U56" i="29" s="1"/>
  <c r="V14" i="29"/>
  <c r="V26" i="29"/>
  <c r="V30" i="29"/>
  <c r="U54" i="29"/>
  <c r="U57" i="29" s="1"/>
  <c r="V29" i="29"/>
  <c r="V24" i="29"/>
  <c r="V28" i="29"/>
  <c r="V15" i="29"/>
  <c r="V27" i="29"/>
  <c r="T32" i="29"/>
  <c r="H24" i="44" s="1"/>
  <c r="T52" i="29"/>
  <c r="H20" i="44" s="1"/>
  <c r="V16" i="29"/>
  <c r="V17" i="29"/>
  <c r="T50" i="29"/>
  <c r="V50" i="29" s="1"/>
  <c r="V25" i="29"/>
  <c r="V53" i="29"/>
  <c r="H21" i="44"/>
  <c r="J56" i="29"/>
  <c r="G24" i="44"/>
  <c r="L53" i="29"/>
  <c r="G21" i="44"/>
  <c r="L32" i="29"/>
  <c r="L56" i="29" s="1"/>
  <c r="L50" i="29"/>
  <c r="J54" i="29"/>
  <c r="L54" i="29" s="1"/>
  <c r="L52" i="29"/>
  <c r="K58" i="29"/>
  <c r="G56" i="44"/>
  <c r="H56" i="44"/>
  <c r="F21" i="44"/>
  <c r="F20" i="44"/>
  <c r="T56" i="29" l="1"/>
  <c r="T54" i="29"/>
  <c r="T57" i="29" s="1"/>
  <c r="V32" i="29"/>
  <c r="V56" i="29" s="1"/>
  <c r="V52" i="29"/>
  <c r="U58" i="29"/>
  <c r="F19" i="44"/>
  <c r="F25" i="44" s="1"/>
  <c r="L57" i="29"/>
  <c r="L58" i="29" s="1"/>
  <c r="J57" i="29"/>
  <c r="J58" i="29" s="1"/>
  <c r="G19" i="44"/>
  <c r="H19" i="44"/>
  <c r="V54" i="29" l="1"/>
  <c r="V57" i="29" s="1"/>
  <c r="V58" i="29" s="1"/>
  <c r="F41" i="44"/>
  <c r="T58" i="29"/>
  <c r="H57" i="44"/>
  <c r="G25" i="44"/>
  <c r="G26" i="44" s="1"/>
  <c r="G57" i="44"/>
  <c r="F57" i="44"/>
  <c r="F26" i="44"/>
  <c r="F28" i="44" s="1"/>
  <c r="H25" i="44"/>
  <c r="H26" i="44" s="1"/>
  <c r="H28" i="44" l="1"/>
  <c r="H43" i="44"/>
  <c r="H58" i="44"/>
  <c r="H60" i="44" s="1"/>
  <c r="G28" i="44"/>
  <c r="G43" i="44" s="1"/>
  <c r="G58" i="44"/>
  <c r="G60" i="44" s="1"/>
  <c r="F58" i="44"/>
  <c r="F60" i="44" s="1"/>
  <c r="F42" i="44"/>
  <c r="F43" i="44" s="1"/>
</calcChain>
</file>

<file path=xl/comments1.xml><?xml version="1.0" encoding="utf-8"?>
<comments xmlns="http://schemas.openxmlformats.org/spreadsheetml/2006/main">
  <authors>
    <author>Keizer</author>
    <author>Goedhart, R.</author>
    <author>Bé Keizer</author>
  </authors>
  <commentList>
    <comment ref="D11" authorId="0" shapeId="0">
      <text>
        <r>
          <rPr>
            <sz val="9"/>
            <color indexed="81"/>
            <rFont val="Tahoma"/>
            <family val="2"/>
          </rPr>
          <t xml:space="preserve">
Uitkeringsfactor gebaseerd op ramingen in constante prijzen. 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 xml:space="preserve">
Conform sept. circulaire 2015</t>
        </r>
      </text>
    </comment>
    <comment ref="P11" authorId="0" shapeId="0">
      <text>
        <r>
          <rPr>
            <sz val="9"/>
            <color indexed="81"/>
            <rFont val="Tahoma"/>
            <family val="2"/>
          </rPr>
          <t xml:space="preserve">
Conform sept. circulaire 2015</t>
        </r>
      </text>
    </comment>
    <comment ref="D13" authorId="1" shapeId="0">
      <text>
        <r>
          <rPr>
            <sz val="8"/>
            <color indexed="81"/>
            <rFont val="Tahoma"/>
            <family val="2"/>
          </rPr>
          <t xml:space="preserve">
Zie sept circ 2010, mei-circulaire 2011 en september-circulaire 2011</t>
        </r>
      </text>
    </comment>
    <comment ref="D21" authorId="0" shapeId="0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22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3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4" authorId="1" shapeId="0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40" authorId="0" shapeId="0">
      <text>
        <r>
          <rPr>
            <sz val="10"/>
            <color indexed="81"/>
            <rFont val="Tahoma"/>
            <family val="2"/>
          </rPr>
          <t>Leerlingen (V)SO minus de leerlingen bedoeld onder b.2., b.3. en b.4.</t>
        </r>
      </text>
    </comment>
    <comment ref="D41" authorId="0" shapeId="0">
      <text>
        <r>
          <rPr>
            <sz val="10"/>
            <color indexed="81"/>
            <rFont val="Tahoma"/>
            <family val="2"/>
          </rPr>
          <t>groepsgrootte = 2: Meerv. Gehandicapt MG (DO+BL) plus eventuele andere door de minister aangewezen soorten MG.</t>
        </r>
      </text>
    </comment>
    <comment ref="D42" authorId="0" shapeId="0">
      <text>
        <r>
          <rPr>
            <sz val="10"/>
            <color indexed="81"/>
            <rFont val="Tahoma"/>
            <family val="2"/>
          </rPr>
          <t>groepsgrootte = 3:
Meerv. Gehandicapt 
MG (DO + ZMLK) MGA
plus eventuele andere door de minister aangewezen soorten MG.</t>
        </r>
      </text>
    </comment>
    <comment ref="D43" authorId="0" shapeId="0">
      <text>
        <r>
          <rPr>
            <sz val="10"/>
            <color indexed="81"/>
            <rFont val="Tahoma"/>
            <family val="2"/>
          </rPr>
          <t>groepsgroottte = 6 Doof (DO) plus eventuele door de minister aangewezen soorten MG.</t>
        </r>
      </text>
    </comment>
  </commentList>
</comments>
</file>

<file path=xl/comments2.xml><?xml version="1.0" encoding="utf-8"?>
<comments xmlns="http://schemas.openxmlformats.org/spreadsheetml/2006/main">
  <authors>
    <author>B. Keizer</author>
  </authors>
  <commentList>
    <comment ref="D32" authorId="0" shapeId="0">
      <text>
        <r>
          <rPr>
            <sz val="9"/>
            <color indexed="81"/>
            <rFont val="Tahoma"/>
            <family val="2"/>
          </rPr>
          <t xml:space="preserve">
Vanaf 2015 ontbreken de specificaties naar de onderwijssectoren in de gegeven s van het CBS. </t>
        </r>
      </text>
    </comment>
  </commentList>
</comments>
</file>

<file path=xl/sharedStrings.xml><?xml version="1.0" encoding="utf-8"?>
<sst xmlns="http://schemas.openxmlformats.org/spreadsheetml/2006/main" count="4890" uniqueCount="773">
  <si>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</si>
  <si>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</si>
  <si>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</si>
  <si>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</si>
  <si>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</si>
  <si>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</si>
  <si>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</si>
  <si>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</si>
  <si>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</si>
  <si>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</si>
  <si>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</si>
  <si>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</si>
  <si>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</si>
  <si>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</si>
  <si>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</si>
  <si>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</si>
  <si>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</si>
  <si>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</si>
  <si>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</si>
  <si>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</si>
  <si>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</si>
  <si>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</si>
  <si>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</si>
  <si>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</si>
  <si>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</si>
  <si>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</si>
  <si>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</si>
  <si>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Beemster</t>
  </si>
  <si>
    <t>Beesel</t>
  </si>
  <si>
    <t>Bellingwedde</t>
  </si>
  <si>
    <t>Bergambacht</t>
  </si>
  <si>
    <t>Bergeijk</t>
  </si>
  <si>
    <t>Bergen L</t>
  </si>
  <si>
    <t>Bergen NH</t>
  </si>
  <si>
    <t>Bergen op Zoom</t>
  </si>
  <si>
    <t>Berkelland</t>
  </si>
  <si>
    <t>Bernheze</t>
  </si>
  <si>
    <t>Bernisse</t>
  </si>
  <si>
    <t>Best</t>
  </si>
  <si>
    <t>Beuningen</t>
  </si>
  <si>
    <t>Beverwijk</t>
  </si>
  <si>
    <t>Binnenmaas</t>
  </si>
  <si>
    <t>Bladel</t>
  </si>
  <si>
    <t>Blaricum</t>
  </si>
  <si>
    <t>Bloemendaal</t>
  </si>
  <si>
    <t>Boarnsterhim</t>
  </si>
  <si>
    <t>Boekel</t>
  </si>
  <si>
    <t>Borger-Odoorn</t>
  </si>
  <si>
    <t>Borne</t>
  </si>
  <si>
    <t>Borsele</t>
  </si>
  <si>
    <t>Boskoop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</si>
  <si>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</si>
  <si>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</si>
  <si>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</si>
  <si>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</si>
  <si>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</si>
  <si>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</si>
  <si>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</si>
  <si>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</si>
  <si>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</si>
  <si>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</si>
  <si>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</si>
  <si>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</si>
  <si>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</si>
  <si>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</si>
  <si>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</si>
  <si>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</si>
  <si>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</si>
  <si>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</si>
  <si>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</si>
  <si>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De Bilt</t>
  </si>
  <si>
    <t>De Marne</t>
  </si>
  <si>
    <t>De Ronde Venen</t>
  </si>
  <si>
    <t>De Wolden</t>
  </si>
  <si>
    <t>Delft</t>
  </si>
  <si>
    <t>Delfzijl</t>
  </si>
  <si>
    <t>Den Helder</t>
  </si>
  <si>
    <t>Deurne</t>
  </si>
  <si>
    <t>Deventer</t>
  </si>
  <si>
    <t>Diemen</t>
  </si>
  <si>
    <t>Dinkelland</t>
  </si>
  <si>
    <t>Dirksland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</si>
  <si>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</si>
  <si>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</si>
  <si>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</si>
  <si>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</si>
  <si>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</si>
  <si>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</si>
  <si>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</si>
  <si>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</si>
  <si>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</si>
  <si>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</si>
  <si>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</si>
  <si>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</si>
  <si>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</si>
  <si>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</si>
  <si>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</si>
  <si>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</si>
  <si>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</si>
  <si>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</si>
  <si>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</si>
  <si>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</si>
  <si>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</si>
  <si>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</si>
  <si>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</si>
  <si>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</si>
  <si>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</si>
  <si>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</si>
  <si>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Gaasterlan-Sleat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</si>
  <si>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</si>
  <si>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</si>
  <si>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</si>
  <si>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</si>
  <si>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</si>
  <si>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</si>
  <si>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</si>
  <si>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Goedereede</t>
  </si>
  <si>
    <t>Goes</t>
  </si>
  <si>
    <t>Goirle</t>
  </si>
  <si>
    <t>Gorinchem</t>
  </si>
  <si>
    <t>Gouda</t>
  </si>
  <si>
    <t>Graafstroom</t>
  </si>
  <si>
    <t>Graft-De Rijp</t>
  </si>
  <si>
    <t>Grave</t>
  </si>
  <si>
    <t>Groesbeek</t>
  </si>
  <si>
    <t>Groningen</t>
  </si>
  <si>
    <t>Grootegast</t>
  </si>
  <si>
    <t>Gulpen-Wittem</t>
  </si>
  <si>
    <t>Haaksbergen</t>
  </si>
  <si>
    <t>Haaren</t>
  </si>
  <si>
    <t>Haarlem</t>
  </si>
  <si>
    <t>Haarlemmerliede Spaarnw</t>
  </si>
  <si>
    <t>Haarlemmermeer</t>
  </si>
  <si>
    <t>Halderberge</t>
  </si>
  <si>
    <t>Hardenberg</t>
  </si>
  <si>
    <t>Harderwijk</t>
  </si>
  <si>
    <t>Hardinxveld-Giessendam</t>
  </si>
  <si>
    <t>Haren</t>
  </si>
  <si>
    <t>Harenkarspel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</si>
  <si>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</si>
  <si>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</si>
  <si>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</si>
  <si>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</si>
  <si>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</si>
  <si>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</si>
  <si>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</si>
  <si>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</si>
  <si>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</si>
  <si>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</si>
  <si>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</si>
  <si>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</si>
  <si>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</si>
  <si>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</si>
  <si>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Het Bildt</t>
  </si>
  <si>
    <t>Heumen</t>
  </si>
  <si>
    <t>Heusden</t>
  </si>
  <si>
    <t>Hillegom</t>
  </si>
  <si>
    <t>Hilvarenbeek</t>
  </si>
  <si>
    <t>Hilversum</t>
  </si>
  <si>
    <t>Hof van Twente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</si>
  <si>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</si>
  <si>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</si>
  <si>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</si>
  <si>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</si>
  <si>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</si>
  <si>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</si>
  <si>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</si>
  <si>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IJsselstein</t>
  </si>
  <si>
    <t>Kampen</t>
  </si>
  <si>
    <t>Kapelle</t>
  </si>
  <si>
    <t>Katwijk</t>
  </si>
  <si>
    <t>Kerkrade</t>
  </si>
  <si>
    <t>Koggenland</t>
  </si>
  <si>
    <t>Kollumerland en Nwkruisl</t>
  </si>
  <si>
    <t>Korendijk</t>
  </si>
  <si>
    <t>Krimpen aan den IJssel</t>
  </si>
  <si>
    <t>Laarbeek</t>
  </si>
  <si>
    <t>Landerd</t>
  </si>
  <si>
    <t>Landgraaf</t>
  </si>
  <si>
    <t>Landsmeer</t>
  </si>
  <si>
    <t>Langedijk</t>
  </si>
  <si>
    <t>Lansingerland</t>
  </si>
  <si>
    <t>Laren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</si>
  <si>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</si>
  <si>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</si>
  <si>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</si>
  <si>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</si>
  <si>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</si>
  <si>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</si>
  <si>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</si>
  <si>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</si>
  <si>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Lemsterland</t>
  </si>
  <si>
    <t>Leudal</t>
  </si>
  <si>
    <t>Leusden</t>
  </si>
  <si>
    <t>Liesveld</t>
  </si>
  <si>
    <t>Lingewaal</t>
  </si>
  <si>
    <t>Lingewaard</t>
  </si>
  <si>
    <t>Lisse</t>
  </si>
  <si>
    <t>Littenseradiel</t>
  </si>
  <si>
    <t>Lochem</t>
  </si>
  <si>
    <t>Loon op Zand</t>
  </si>
  <si>
    <t>Lopik</t>
  </si>
  <si>
    <t>Loppersum</t>
  </si>
  <si>
    <t>Losser</t>
  </si>
  <si>
    <t>Maasdonk</t>
  </si>
  <si>
    <t>Maasdriel</t>
  </si>
  <si>
    <t>Maasgouw</t>
  </si>
  <si>
    <t>Maassluis</t>
  </si>
  <si>
    <t>Maastricht</t>
  </si>
  <si>
    <t>Marum</t>
  </si>
  <si>
    <t>Medemblik</t>
  </si>
  <si>
    <t>Meerssen</t>
  </si>
  <si>
    <t>Menterwolde</t>
  </si>
  <si>
    <t>Meppel</t>
  </si>
  <si>
    <t>Middelburg</t>
  </si>
  <si>
    <t>Middelharnis</t>
  </si>
  <si>
    <t>Midden Drenthe</t>
  </si>
  <si>
    <t>Midden-Delfland</t>
  </si>
  <si>
    <t>Mill en Sint Hubert</t>
  </si>
  <si>
    <t>Millingen aan de Rijn</t>
  </si>
  <si>
    <t>Moerdijk</t>
  </si>
  <si>
    <t>Montferland</t>
  </si>
  <si>
    <t>Montfoort U</t>
  </si>
  <si>
    <t>Mook en Middelaar</t>
  </si>
  <si>
    <t>Muiden</t>
  </si>
  <si>
    <t>Naarden</t>
  </si>
  <si>
    <t>Neder-Betuwe</t>
  </si>
  <si>
    <t>Nederlek</t>
  </si>
  <si>
    <t>Nederweert</t>
  </si>
  <si>
    <t>Neerijnen</t>
  </si>
  <si>
    <t>Nieuwegein</t>
  </si>
  <si>
    <t>Nieuwkoop</t>
  </si>
  <si>
    <t>Nieuw-Lekkerland</t>
  </si>
  <si>
    <t>Nijkerk</t>
  </si>
  <si>
    <t>Nijmegen</t>
  </si>
  <si>
    <t>Noord-Beveland</t>
  </si>
  <si>
    <t>Noordenveld</t>
  </si>
  <si>
    <t>Noordoostpolder</t>
  </si>
  <si>
    <t>Noordwijk</t>
  </si>
  <si>
    <t>Noordwijkerhout</t>
  </si>
  <si>
    <t>Nuenen c.a.</t>
  </si>
  <si>
    <t>Nunspeet</t>
  </si>
  <si>
    <t>Nuth</t>
  </si>
  <si>
    <t>Oegstgeest</t>
  </si>
  <si>
    <t>Oirschot</t>
  </si>
  <si>
    <t>Oisterwijk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</si>
  <si>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</si>
  <si>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</si>
  <si>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</si>
  <si>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</si>
  <si>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</si>
  <si>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</si>
  <si>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</si>
  <si>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Oostflakkee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</si>
  <si>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</si>
  <si>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</si>
  <si>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</si>
  <si>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</si>
  <si>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</si>
  <si>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</si>
  <si>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</si>
  <si>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</si>
  <si>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Ouderkerk</t>
  </si>
  <si>
    <t>Oudewater</t>
  </si>
  <si>
    <t>Overbetuwe</t>
  </si>
  <si>
    <t>Papendrecht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</si>
  <si>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</si>
  <si>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</si>
  <si>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</si>
  <si>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</si>
  <si>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</si>
  <si>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</si>
  <si>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</si>
  <si>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</si>
  <si>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</si>
  <si>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</si>
  <si>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</si>
  <si>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</si>
  <si>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</si>
  <si>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Rijnwoude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</si>
  <si>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</si>
  <si>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</si>
  <si>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</si>
  <si>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</si>
  <si>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</si>
  <si>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</si>
  <si>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</si>
  <si>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</si>
  <si>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</si>
  <si>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Schermer</t>
  </si>
  <si>
    <t>Scherpenzeel</t>
  </si>
  <si>
    <t>Schiedam</t>
  </si>
  <si>
    <t>Schiermonnikoog</t>
  </si>
  <si>
    <t>Schijndel</t>
  </si>
  <si>
    <t>Schinnen</t>
  </si>
  <si>
    <t>Schoonhoven</t>
  </si>
  <si>
    <t>Schouwen-Duiveland</t>
  </si>
  <si>
    <t>'s-Gravenhage</t>
  </si>
  <si>
    <t>'s-Hertogenbosch</t>
  </si>
  <si>
    <t>Simpelveld</t>
  </si>
  <si>
    <t>Sint-Anthonis</t>
  </si>
  <si>
    <t>Sint-Michielsgestel</t>
  </si>
  <si>
    <t>Sint-Oedenrode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</si>
  <si>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</si>
  <si>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</si>
  <si>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</si>
  <si>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</si>
  <si>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</si>
  <si>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</si>
  <si>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</si>
  <si>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</si>
  <si>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Spijkenisse</t>
  </si>
  <si>
    <t>Stadskanaal</t>
  </si>
  <si>
    <t>Staphorst</t>
  </si>
  <si>
    <t>Stede Broec</t>
  </si>
  <si>
    <t>Steenbergen</t>
  </si>
  <si>
    <t>Steenwijkerland</t>
  </si>
  <si>
    <t>Stein</t>
  </si>
  <si>
    <t>Strijen</t>
  </si>
  <si>
    <t>Ten Boer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</si>
  <si>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</si>
  <si>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</si>
  <si>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</si>
  <si>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</si>
  <si>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</si>
  <si>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</si>
  <si>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</si>
  <si>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</si>
  <si>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</si>
  <si>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</si>
  <si>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</si>
  <si>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Ubbergen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</si>
  <si>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</si>
  <si>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</si>
  <si>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</si>
  <si>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</si>
  <si>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</si>
  <si>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</si>
  <si>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</si>
  <si>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</si>
  <si>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</si>
  <si>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</si>
  <si>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</si>
  <si>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</si>
  <si>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</si>
  <si>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</si>
  <si>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</si>
  <si>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</si>
  <si>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</si>
  <si>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</si>
  <si>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</si>
  <si>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</si>
  <si>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</si>
  <si>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</si>
  <si>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Vlist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</si>
  <si>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</si>
  <si>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</si>
  <si>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</si>
  <si>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</si>
  <si>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</si>
  <si>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</si>
  <si>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</si>
  <si>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</si>
  <si>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</si>
  <si>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</si>
  <si>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</si>
  <si>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</si>
  <si>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</si>
  <si>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</si>
  <si>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</si>
  <si>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</si>
  <si>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</si>
  <si>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</si>
  <si>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</si>
  <si>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</si>
  <si>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</si>
  <si>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</si>
  <si>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</si>
  <si>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</si>
  <si>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</si>
  <si>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</si>
  <si>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</si>
  <si>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</si>
  <si>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</si>
  <si>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</si>
  <si>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</si>
  <si>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</si>
  <si>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</si>
  <si>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</si>
  <si>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</si>
  <si>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</si>
  <si>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</si>
  <si>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</si>
  <si>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Zijpe</t>
  </si>
  <si>
    <t>Zoetermeer</t>
  </si>
  <si>
    <t>Zoeterwoude</t>
  </si>
  <si>
    <t>Zuidhorn</t>
  </si>
  <si>
    <t>Zundert</t>
  </si>
  <si>
    <t>Zutphen</t>
  </si>
  <si>
    <t>Zwartewaterland</t>
  </si>
  <si>
    <t>Zwijndrecht</t>
  </si>
  <si>
    <t>Zwolle</t>
  </si>
  <si>
    <t>Dantumadiel</t>
  </si>
  <si>
    <t>Skarsterlan</t>
  </si>
  <si>
    <t>Hengelo O</t>
  </si>
  <si>
    <t>Kaag en Braassem</t>
  </si>
  <si>
    <t>Kernen</t>
  </si>
  <si>
    <t xml:space="preserve">Toelichting: </t>
  </si>
  <si>
    <t>Desgewenst kunt u dus de beveiliging opheffen en de werkbladen aanpassen.</t>
  </si>
  <si>
    <t xml:space="preserve"> </t>
  </si>
  <si>
    <t>Aan elke eenheid van de maatstaven is een voor alle gemeenten gelijk bedrag per eenheid verbonden.</t>
  </si>
  <si>
    <t>Vermenigvuldiging per gemeente van alle maatstaven met het bijbehorende bedrag per eenheid</t>
  </si>
  <si>
    <t>en met de zogenoemde ‘uitkeringsfactor gemeentefonds’, resulteert in de algemene uitkering.</t>
  </si>
  <si>
    <t xml:space="preserve">Er is sprake van een raming omdat de uitkering deel uitmaakt van het gemeentefonds. </t>
  </si>
  <si>
    <t xml:space="preserve">Dat wil zeggen dat er sprake is van een algemene uitkering zodat er geen specifiek </t>
  </si>
  <si>
    <t>onderwijs-huisvestingsbudget als zodanig wordt vastgesteld.</t>
  </si>
  <si>
    <t xml:space="preserve">Omdat verschillende aspecten van de algemene uitkering elkaar kunnen beïnvloeden </t>
  </si>
  <si>
    <t xml:space="preserve">kan de werkelijke uitkering afwijken van de berekeningen zoals die met dit rekenmodel </t>
  </si>
  <si>
    <t>kunnen worden gemaakt. Het is slechts onze bedoeling schoolbesturen een handreiking</t>
  </si>
  <si>
    <t xml:space="preserve">te geven op grond waarvan de omvang van de uitkering voor onderwijshuisvesting </t>
  </si>
  <si>
    <t xml:space="preserve">redelijk kan worden benaderd. </t>
  </si>
  <si>
    <t xml:space="preserve">Omdat de uitkering uit het gemeentefonds een zogenaamde algemene uitkering is betekent </t>
  </si>
  <si>
    <t>het dat een gemeentebestuur in principe vrij is in de wijze waarop deze</t>
  </si>
  <si>
    <t xml:space="preserve">middelen worden besteed. </t>
  </si>
  <si>
    <t xml:space="preserve">gebruiken voor de onderwijshuisvesting. </t>
  </si>
  <si>
    <t xml:space="preserve">Het model berekent voorts globaal hoeveel geld beschikbaar is voor de basisscholen, het SBO en </t>
  </si>
  <si>
    <t xml:space="preserve">Praktijkonderwijs, het (V)SO en het VO afzonderlijk. Hierbij dient u zich het volgende te realiseren. </t>
  </si>
  <si>
    <t xml:space="preserve">Veel gemeenten maken bij de verdeling van de beschikbare middelen geen onderscheid tussen </t>
  </si>
  <si>
    <t>PO en VO. Bij de verdeling wordt dan uitgegaan van de bedragen zoals die jaarlijks</t>
  </si>
  <si>
    <t xml:space="preserve">in het z.g. programma worden opgenomen. Bovendien zijn de verschillen per gemeente groot </t>
  </si>
  <si>
    <t xml:space="preserve">waardoor lang niet in alle gevallen een 1 op 1 vergelijking tussen inkomsten en </t>
  </si>
  <si>
    <t xml:space="preserve">uitgaven van het PO en VO afzonderlijk kan worden gemaakt. De wijze waarop </t>
  </si>
  <si>
    <t>u derhalve met deze cijfers om dient te gaan is afhankelijk van de lokale situatie.</t>
  </si>
  <si>
    <t xml:space="preserve">Minderheden </t>
  </si>
  <si>
    <t>Land</t>
  </si>
  <si>
    <t>Binnenwater</t>
  </si>
  <si>
    <t>Leerlingen VO</t>
  </si>
  <si>
    <t>gespecificeerd kan worden berekend.</t>
  </si>
  <si>
    <t xml:space="preserve">    weer nader is onderverdeeld. </t>
  </si>
  <si>
    <t xml:space="preserve">    Voor het SBO en PRO geldt een extra vermenigvuldigingsfactor van 1,98.</t>
  </si>
  <si>
    <t xml:space="preserve">    Voor het (V)SO geldt een extra vermenigvuldigingsfactor van 3,46.</t>
  </si>
  <si>
    <t xml:space="preserve">    Daarenboven geldt voor leerlingen (V)SO die onderwijs volgen met een genormeerde groepsgrootte van 2 nog een </t>
  </si>
  <si>
    <t xml:space="preserve">    cumulatieve factor van 4,30, met een genormeerde groepsgrootte van 3 nog een cumulatieve factor van 2,86, met </t>
  </si>
  <si>
    <t xml:space="preserve">    een genormeerde groepsgrootte van 6 nog een cumulatieve factor van 1,43.</t>
  </si>
  <si>
    <t xml:space="preserve">    Als formule weergegeven ziet het er als volgt uit:</t>
  </si>
  <si>
    <t xml:space="preserve">    Leerlingen speciaal = </t>
  </si>
  <si>
    <t xml:space="preserve">    ll-(SBO + PRO) x 1,98 + [ll-(V)SO + ll-(V)SO-grgr2 x 4,30 +  ll-(V)SO-grgr3 x 2,86 + ll-(V)SO-grgr6 x 1,43] x 3,46</t>
  </si>
  <si>
    <t xml:space="preserve">    De schoolsoorten met een dergelijke groepsgrootte zijn:</t>
  </si>
  <si>
    <t xml:space="preserve">    groepsgrootte 2: Meervoudig gehandicapt DO + BLIND plus eventuele andere door de minister aangewezen soorten MG</t>
  </si>
  <si>
    <t xml:space="preserve">    groepsgrootte 3: Meervoudig gehandicapt DO + ZMLK plus eventuele andere door de minister aangewezen soorten MG</t>
  </si>
  <si>
    <t xml:space="preserve">    groepsgrootte 6: DO plus eventuele door de minister aangewezen soorten MG</t>
  </si>
  <si>
    <t>Dit product wordt u aangeboden door:</t>
  </si>
  <si>
    <t>Uitkeringsjaar</t>
  </si>
  <si>
    <t>verhoudingstabel</t>
  </si>
  <si>
    <t>OHV</t>
  </si>
  <si>
    <t>GEMEENTEFONDS: UITKERINGEN OHV EN EDUCATIE</t>
  </si>
  <si>
    <t xml:space="preserve">educatie </t>
  </si>
  <si>
    <t>aantallen</t>
  </si>
  <si>
    <t xml:space="preserve">subcluster      </t>
  </si>
  <si>
    <t xml:space="preserve">cluster </t>
  </si>
  <si>
    <t xml:space="preserve">onderwijshuisvesting </t>
  </si>
  <si>
    <t>overig educatie</t>
  </si>
  <si>
    <t>Uitkeringsfactor (accres)</t>
  </si>
  <si>
    <t>Maatstaven:</t>
  </si>
  <si>
    <t>Inwoners</t>
  </si>
  <si>
    <t xml:space="preserve">Jongeren </t>
  </si>
  <si>
    <t xml:space="preserve">Huishouden met laag inkomen  </t>
  </si>
  <si>
    <t>Klantenpotentieel regionaal</t>
  </si>
  <si>
    <t>Leerlingen (V)SO en praktijkond.</t>
  </si>
  <si>
    <t>a. Leerlingen SBO en Praktijkonderwijs</t>
  </si>
  <si>
    <t>b. (V)SO (WEC art. 2, lid 2)</t>
  </si>
  <si>
    <t xml:space="preserve">Extra groei leerlingen VO </t>
  </si>
  <si>
    <t>Extra groei jongeren</t>
  </si>
  <si>
    <t>Omgevingsadressendichtheid (OAD)</t>
  </si>
  <si>
    <t>totaal</t>
  </si>
  <si>
    <t>leerlingen</t>
  </si>
  <si>
    <t>correctiefactor</t>
  </si>
  <si>
    <t>b.1. (V)SO</t>
  </si>
  <si>
    <t xml:space="preserve">b.2. (V)SO gr gr =2 </t>
  </si>
  <si>
    <t>b.3. (V)SO gr gr =3</t>
  </si>
  <si>
    <t>b.4. (V)SO gr gr =6</t>
  </si>
  <si>
    <t>Berekening SBO, Praktijkonderwijs, (V)SO  uit gemeentefonds</t>
  </si>
  <si>
    <t>Berekening VO uit gemeentefonds (excl. PRO)</t>
  </si>
  <si>
    <t>Berekening Basisscholen uit gemeentefonds (excl. SBO)</t>
  </si>
  <si>
    <t xml:space="preserve">Totale uitkering </t>
  </si>
  <si>
    <t>Minus uitkering SBO, PRO, (V)SO en VO</t>
  </si>
  <si>
    <t>poraad</t>
  </si>
  <si>
    <t>PO-Raad</t>
  </si>
  <si>
    <t>Postbus 85246</t>
  </si>
  <si>
    <t>3508 AE Utrecht</t>
  </si>
  <si>
    <t>Tel.: 030 - 3100933405200</t>
  </si>
  <si>
    <t>www.poraad.nl</t>
  </si>
  <si>
    <t>e-mail: info@poraad.nl</t>
  </si>
  <si>
    <t>copyright: poraad</t>
  </si>
  <si>
    <t xml:space="preserve">De werkbladen zijn beveiligd onder 'Extra/Beveiliging/Blad beveiligen' met het wachtwoord: </t>
  </si>
  <si>
    <t xml:space="preserve">    Zo wordt onderscheid gemaakt in het SBO en Praktijkonderwijs (PRO), en het (V)SO, waarbij het (V)SO nog </t>
  </si>
  <si>
    <t>kernen</t>
  </si>
  <si>
    <t>Oldambt</t>
  </si>
  <si>
    <t>Zuidplas</t>
  </si>
  <si>
    <t>Peel en Maas</t>
  </si>
  <si>
    <t>inw</t>
  </si>
  <si>
    <t>jong</t>
  </si>
  <si>
    <t>lihh</t>
  </si>
  <si>
    <t>Kpreg</t>
  </si>
  <si>
    <t>ll-so</t>
  </si>
  <si>
    <t>ll-vo</t>
  </si>
  <si>
    <t>opp land</t>
  </si>
  <si>
    <t>OAD</t>
  </si>
  <si>
    <t>mind</t>
  </si>
  <si>
    <t>extra jong</t>
  </si>
  <si>
    <t>extra ll vo</t>
  </si>
  <si>
    <t>opp water</t>
  </si>
  <si>
    <t>Specificatie leerlingen SBO, PRO en (V)SO</t>
  </si>
  <si>
    <t>a.2. Praktijkonderwijs</t>
  </si>
  <si>
    <t>a.1. SBO</t>
  </si>
  <si>
    <t>Gemeente</t>
  </si>
  <si>
    <t>extra corr. factor</t>
  </si>
  <si>
    <t>lln. effectief</t>
  </si>
  <si>
    <t xml:space="preserve">a.1. </t>
  </si>
  <si>
    <t xml:space="preserve">a.2. </t>
  </si>
  <si>
    <t>b.1.</t>
  </si>
  <si>
    <t>b.2.</t>
  </si>
  <si>
    <t>b.3.</t>
  </si>
  <si>
    <t xml:space="preserve">b.4. </t>
  </si>
  <si>
    <t>CBS</t>
  </si>
  <si>
    <t xml:space="preserve">Naam </t>
  </si>
  <si>
    <t>minderh</t>
  </si>
  <si>
    <t>ll_so</t>
  </si>
  <si>
    <t>ll_vo</t>
  </si>
  <si>
    <t>Opp</t>
  </si>
  <si>
    <t>Oad</t>
  </si>
  <si>
    <t>jongeren</t>
  </si>
  <si>
    <t>oad*wr/1000</t>
  </si>
  <si>
    <t xml:space="preserve">Huishouden met laag inkomen (drempel) </t>
  </si>
  <si>
    <t>Nederland</t>
  </si>
  <si>
    <t>Menameradiel</t>
  </si>
  <si>
    <t>Sudwest Fryslan</t>
  </si>
  <si>
    <t>Stichtse Vecht</t>
  </si>
  <si>
    <t>Bodegraven-Reeuwijk</t>
  </si>
  <si>
    <t>Eijsden-Margraten</t>
  </si>
  <si>
    <t>Zoek:</t>
  </si>
  <si>
    <t>Gemeentefonds' op de website van het ministerie van BIZA</t>
  </si>
  <si>
    <t>Hollands Kroon</t>
  </si>
  <si>
    <t>index 2015</t>
  </si>
  <si>
    <t>het Bildt</t>
  </si>
  <si>
    <t>Nuenen, Gerwen en Nederwetten</t>
  </si>
  <si>
    <t>Sint Anthonis</t>
  </si>
  <si>
    <t>UITKERINGEN OHV EN LASTEN BEGROTING</t>
  </si>
  <si>
    <t>a. SBO en Praktijkonderwijs</t>
  </si>
  <si>
    <t>Lasten Basisscholen (excl. SBO)</t>
  </si>
  <si>
    <t>(V)SO, SBO en Praktijkonderwijs</t>
  </si>
  <si>
    <t>Berekening lasten per gemeente</t>
  </si>
  <si>
    <t>Gemeente:</t>
  </si>
  <si>
    <t>Uitgaven basisonderwijs</t>
  </si>
  <si>
    <t>Uitgaven VO</t>
  </si>
  <si>
    <t>Uitgaven spec. ond.</t>
  </si>
  <si>
    <t>Code:</t>
  </si>
  <si>
    <t>Totaal</t>
  </si>
  <si>
    <t>x € 1.000</t>
  </si>
  <si>
    <t>Totaal uitkeringen voor huisvesting onderwijs</t>
  </si>
  <si>
    <t>Totaal uitgaven voor huisvesting onderwijs</t>
  </si>
  <si>
    <t>totaal basisscholen</t>
  </si>
  <si>
    <t>MODEL BEREKENING GEMEENTELIJKE LASTEN ONDERWIJSHUISVESTING</t>
  </si>
  <si>
    <t>Jaar</t>
  </si>
  <si>
    <t>BEGROTING / REKENING</t>
  </si>
  <si>
    <t>Financiële opstelling kosten onderwijshuisvesting</t>
  </si>
  <si>
    <t>openbaar</t>
  </si>
  <si>
    <t>bijzonder</t>
  </si>
  <si>
    <t>basisonderwijs</t>
  </si>
  <si>
    <t>(voortgezet) speciaal onderwijs</t>
  </si>
  <si>
    <t>voortgezet onderwijs</t>
  </si>
  <si>
    <t>A. Uitgaven - schoolgebouwen</t>
  </si>
  <si>
    <t>- kapitaallasten</t>
  </si>
  <si>
    <t>* rente</t>
  </si>
  <si>
    <t>* afschrijving</t>
  </si>
  <si>
    <t>- kosten eerste inrichting (bijdrage à fonds perdu)</t>
  </si>
  <si>
    <t>- huur schoolgebouwen</t>
  </si>
  <si>
    <t>- kosten onderhoud</t>
  </si>
  <si>
    <t>- kosten vandalisme</t>
  </si>
  <si>
    <t>- kosten verzekering (opstal en inboedel)</t>
  </si>
  <si>
    <t>- kosten onroerend zaak belasting</t>
  </si>
  <si>
    <t xml:space="preserve">- vergoeding oude eigendomsscholen </t>
  </si>
  <si>
    <t>- aflossen leningen voortgezet onderwijs</t>
  </si>
  <si>
    <r>
      <t xml:space="preserve">- overige kosten </t>
    </r>
    <r>
      <rPr>
        <vertAlign val="superscript"/>
        <sz val="8"/>
        <rFont val="Arial"/>
        <family val="2"/>
      </rPr>
      <t>1)</t>
    </r>
  </si>
  <si>
    <t>sub-totaal schoolgebouwen</t>
  </si>
  <si>
    <t>B. Uitgaven - lokalen bewegingsonderwijs</t>
  </si>
  <si>
    <t>- huur gymnastieklokalen - sporthallen</t>
  </si>
  <si>
    <t>- klokuurvergoeding aan schoolbesturen / derden</t>
  </si>
  <si>
    <t>- huur sportvelden</t>
  </si>
  <si>
    <t>sub-totaal lokalen bewegingsonderwijs</t>
  </si>
  <si>
    <r>
      <t>C.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personeelskosten</t>
    </r>
    <r>
      <rPr>
        <sz val="8"/>
        <rFont val="Arial"/>
        <family val="2"/>
      </rPr>
      <t xml:space="preserve"> (fte tbv. onderwijshuisvesting, incl. opslag indirecte kosten, dus overhead)</t>
    </r>
  </si>
  <si>
    <t>\</t>
  </si>
  <si>
    <t>totaal lasten onderwijshuisvesting</t>
  </si>
  <si>
    <t>D. Ontvangsten:</t>
  </si>
  <si>
    <t>- fictieve vergoeding in algemene uitkering</t>
  </si>
  <si>
    <t>- ontvangen huurvergoeding (bijv. uit verhuur kinderopvang)</t>
  </si>
  <si>
    <t>- overige ontvangsten</t>
  </si>
  <si>
    <t>totaal baten</t>
  </si>
  <si>
    <t xml:space="preserve">Saldo </t>
  </si>
  <si>
    <r>
      <t xml:space="preserve">1) </t>
    </r>
    <r>
      <rPr>
        <sz val="8"/>
        <rFont val="Arial"/>
        <family val="2"/>
      </rPr>
      <t>Toelichting overige kosten:</t>
    </r>
  </si>
  <si>
    <t>- bijdrage uit reserve(s)</t>
  </si>
  <si>
    <t>- kosten spoedeisende voorzieningen</t>
  </si>
  <si>
    <t>Het overzicht geeft inzicht in de ontvangsten van een gemeente uit het gemeentefonds voor onderwijshuisvesting (OHV),</t>
  </si>
  <si>
    <t>Van u wordt geen nadere invoer gevraagd in dit Rekenblad. De naam van de gemeente is overgenomen van de eerdere opgave.</t>
  </si>
  <si>
    <t>Nadere achtergrondinformatie over uitkering gemeentefonds</t>
  </si>
  <si>
    <t>Totaal basisonderwijs</t>
  </si>
  <si>
    <t>Lasten</t>
  </si>
  <si>
    <t>Totaal voortgezet onderwijs</t>
  </si>
  <si>
    <t>Totaal lasten onderwijs</t>
  </si>
  <si>
    <t>speciaal basisonderwijs + PRO</t>
  </si>
  <si>
    <t>Totaal SBO, PRO en (V)SO</t>
  </si>
  <si>
    <t>Uitkeringen</t>
  </si>
  <si>
    <t>Naam van de gemeente</t>
  </si>
  <si>
    <t>Lasten VO (excl. PRO)</t>
  </si>
  <si>
    <t>Totaal lasten voor huisvesting onderwijs</t>
  </si>
  <si>
    <t>Totaal resultaat (uitkering minus lasten)</t>
  </si>
  <si>
    <t>Resultaat</t>
  </si>
  <si>
    <t>Werkelijke lasten (CBS)</t>
  </si>
  <si>
    <t>Werkelijke lasten (volgens opgave gemeente)</t>
  </si>
  <si>
    <t xml:space="preserve">Resultaat </t>
  </si>
  <si>
    <t>Goeree-Overflakkee</t>
  </si>
  <si>
    <t>Molenwaard</t>
  </si>
  <si>
    <t xml:space="preserve">Onder 'documenten en publicaties' zijn de circulaires te vinden met ook Excelbestanden met de gegevens per gemeente. </t>
  </si>
  <si>
    <t>Bergen (L.)</t>
  </si>
  <si>
    <t>Bergen (NH.)</t>
  </si>
  <si>
    <t>De Friese Meren</t>
  </si>
  <si>
    <t>Haarlemmerliede en Spaarnwoude</t>
  </si>
  <si>
    <t>Kollumerland en Nieuwkruisland</t>
  </si>
  <si>
    <t>Montfoort</t>
  </si>
  <si>
    <t>Gemeente 2014</t>
  </si>
  <si>
    <t>Bas</t>
  </si>
  <si>
    <t>Spec</t>
  </si>
  <si>
    <t xml:space="preserve">VO </t>
  </si>
  <si>
    <t>indexering 2015 en de jaren daarna</t>
  </si>
  <si>
    <t>Minderheden (drempel)</t>
  </si>
  <si>
    <t>Achterstandsleerlingen (drempel)</t>
  </si>
  <si>
    <t>groei_fac</t>
  </si>
  <si>
    <t>inwo</t>
  </si>
  <si>
    <t>lidr</t>
  </si>
  <si>
    <t>minhdr</t>
  </si>
  <si>
    <t>kpreg</t>
  </si>
  <si>
    <t>ll_g1.2_dr</t>
  </si>
  <si>
    <t>groei_jong</t>
  </si>
  <si>
    <t>groei_llvo</t>
  </si>
  <si>
    <t>landha</t>
  </si>
  <si>
    <t>biwa</t>
  </si>
  <si>
    <t>oadwf</t>
  </si>
  <si>
    <t>oadwfdr</t>
  </si>
  <si>
    <t>bpe</t>
  </si>
  <si>
    <t>dr = drempel</t>
  </si>
  <si>
    <r>
      <t>li</t>
    </r>
    <r>
      <rPr>
        <sz val="10"/>
        <color theme="3" tint="0.39997558519241921"/>
        <rFont val="Arial"/>
        <family val="2"/>
      </rPr>
      <t>dr</t>
    </r>
  </si>
  <si>
    <r>
      <t>minh</t>
    </r>
    <r>
      <rPr>
        <sz val="10"/>
        <color theme="3" tint="0.39997558519241921"/>
        <rFont val="Arial"/>
        <family val="2"/>
      </rPr>
      <t>dr</t>
    </r>
  </si>
  <si>
    <r>
      <t>ll_g1.2_</t>
    </r>
    <r>
      <rPr>
        <sz val="10"/>
        <color theme="3" tint="0.39997558519241921"/>
        <rFont val="Arial"/>
        <family val="2"/>
      </rPr>
      <t>dr</t>
    </r>
  </si>
  <si>
    <r>
      <t>oadwf</t>
    </r>
    <r>
      <rPr>
        <sz val="10"/>
        <color theme="3" tint="0.39997558519241921"/>
        <rFont val="Arial"/>
        <family val="2"/>
      </rPr>
      <t>dr</t>
    </r>
  </si>
  <si>
    <t>obv volumina maatstaven 2015 resp. 2016 index 2016</t>
  </si>
  <si>
    <t>index 2016</t>
  </si>
  <si>
    <t xml:space="preserve">obv volumina maatstaven 2016 resp. 2017 index 2017 </t>
  </si>
  <si>
    <t>index 2017</t>
  </si>
  <si>
    <t>Index t.o.v. voorafgaande jaar</t>
  </si>
  <si>
    <t>groot verschil met gegevens H21 over aantal leerlingen</t>
  </si>
  <si>
    <t>groot verschil met gegevens R21 over aantal leerlingen</t>
  </si>
  <si>
    <t>groot verschil met gegevens H84 over aantal leerlingen</t>
  </si>
  <si>
    <t>groot verschil met gegevens R84 over aantal leerlingen</t>
  </si>
  <si>
    <t>inwoners</t>
  </si>
  <si>
    <t>Klantenpotentieel</t>
  </si>
  <si>
    <t>Omgevingsadressendichtheid</t>
  </si>
  <si>
    <t>Woonkernen</t>
  </si>
  <si>
    <t>Code</t>
  </si>
  <si>
    <t>Naam</t>
  </si>
  <si>
    <t>Lokaal</t>
  </si>
  <si>
    <t>Regionaal</t>
  </si>
  <si>
    <t>500 en 
meer adressen</t>
  </si>
  <si>
    <t>Hengelo</t>
  </si>
  <si>
    <t>Midden-Drenthe</t>
  </si>
  <si>
    <t>Súdwest-Fryslân</t>
  </si>
  <si>
    <t xml:space="preserve">    Dit is inmiddels wettelijk geregeld en verwerkt in de meicirculaire van 2014. </t>
  </si>
  <si>
    <t>Groot onderhoud</t>
  </si>
  <si>
    <t xml:space="preserve">Behalve de aanpassing van de maatstaven is ook gemeld dat de verdeling binnen het cluster educatie, tussen het subcluster </t>
  </si>
  <si>
    <t>Met dit instrument kunt u de uitkering die een gemeente krijgt uit het Gemeentefonds voor de onderwijshuisvesting (OHV)</t>
  </si>
  <si>
    <t xml:space="preserve"> vergelijken met de lasten in de begroting voor de OHV die de gemeente heeft opgegeven aan het CBS. Daardoor krijgt u </t>
  </si>
  <si>
    <t xml:space="preserve">inzicht in het budget dat de gemeente besteed heeft en niet besteed heeft aan de OHV. De (voorlopige) gegevens van de laatst </t>
  </si>
  <si>
    <t xml:space="preserve">De omvang betreft ettelijke honderden miljoenen euro's waarbij wel bedacht moet worden dat een budget van 256 mln. </t>
  </si>
  <si>
    <t xml:space="preserve">euro overgdragen wordt naar de schoolbesturen PO en VO terwijl de overdracht van de gemeentelijke verantwoordelijkheid </t>
  </si>
  <si>
    <t>gemeentefonds heeft, dan volgt een signalering daarvan.</t>
  </si>
  <si>
    <t xml:space="preserve">De kans dat er sprake is van enige afwijking van de specificatie en de totaalopgave van het gemeentefonds is groot. </t>
  </si>
  <si>
    <t>Daarom worden deze specificaties niet gebruikt bij de weergave in het werkblad Uitk vs Lasten.</t>
  </si>
  <si>
    <t xml:space="preserve">Dit werkblad geeft u de gegevens omtrent de uitkering van het gemeentefonds aan de opgegeven gemeente voor OHV en </t>
  </si>
  <si>
    <t xml:space="preserve">Indien de gemeente aangeeft dat de opgave van de uitgaven niet juist is vanwege bijv. latere bijstellingen, dan kunt u vragen </t>
  </si>
  <si>
    <t xml:space="preserve">om een opgave van de gemeente die wel in overeenstemming is met de feiten. U kunt daarbij gebruik maken van het </t>
  </si>
  <si>
    <t xml:space="preserve">formulier dat in het werkblad 'Gemeente Opgave lasten' is opgenomen. Dit werkblad is grotendeels overgenomen van het </t>
  </si>
  <si>
    <t xml:space="preserve">opgaveformulier dat de gemeente hanteert voor de opgave aan het CBS. Vervolgens kunt u deze gegevens aanvullend </t>
  </si>
  <si>
    <t>opnemen in het werkblad.</t>
  </si>
  <si>
    <t xml:space="preserve">    worden gehaald en overgedragen worden aan de lumpsumbekostiging van de schoolbesturen in het funderend onderwijs. </t>
  </si>
  <si>
    <t xml:space="preserve">Al in 2010 is begonnen met een nader onderzoek naar de validiteit van de maatstaven die gehanteerd worden voor de </t>
  </si>
  <si>
    <t xml:space="preserve">toekenning van de bijdragen uit het gemeentefonds. Dat heeft het Periodiek Ondehoudsrapport 2010 opgeleverd en dat is </t>
  </si>
  <si>
    <t xml:space="preserve">tot een zeer omvangrijke verlaging van de uitkering. Voor een nadere beschouwing over de aanpassing van de maatstaven </t>
  </si>
  <si>
    <t xml:space="preserve"> 'Onderwijshuisvesting' (OHV) en het subcluster 'Overige educatie', wijziging heeft ondergaan. Alhoewel niet de indruk </t>
  </si>
  <si>
    <t xml:space="preserve">bestaat dat deze wijziging tussen de subclusters substantieel is, moet er uiteraard wel rekening mee worden gehouden. </t>
  </si>
  <si>
    <t>Maar helaas is momenteel niet te achterhalen wat het effect is van deze wijziging.</t>
  </si>
  <si>
    <t>Tabel 1. CBS-opgave: Lokaal en regionaal klantenpotentieel, omgevingsadressendichtheid en meerkernigheid, 2014 voorlopig</t>
  </si>
  <si>
    <t>Overige educatie</t>
  </si>
  <si>
    <t>indexering 2016 en de jaren daarna</t>
  </si>
  <si>
    <t xml:space="preserve">terwijl daarnaast de begrote uitgaven van de gemeente voor OHV zichtbaar zijn zoals die door de gemeente zelf zijn </t>
  </si>
  <si>
    <t>opgegeven aan het CBS. Het verschil tussen uitkeringen en uitgaven wordt vervolgens aangegeven.</t>
  </si>
  <si>
    <r>
      <t>zie de notitie 'Wijziging uitkering gemeentefonds cluster educatie per 1 januari 2015'</t>
    </r>
    <r>
      <rPr>
        <sz val="10"/>
        <rFont val="Calibri"/>
        <family val="2"/>
      </rPr>
      <t>.</t>
    </r>
  </si>
  <si>
    <t>Wijziging uitkering</t>
  </si>
  <si>
    <t>s-Gravenhage</t>
  </si>
  <si>
    <t>s Hertogenbosch</t>
  </si>
  <si>
    <t>Mei circ 2015 pg. 77</t>
  </si>
  <si>
    <t>li dr</t>
  </si>
  <si>
    <t>extra groei</t>
  </si>
  <si>
    <t>Opp land</t>
  </si>
  <si>
    <t>Opp binnenw</t>
  </si>
  <si>
    <t>minderh dr</t>
  </si>
  <si>
    <t>achterst dr</t>
  </si>
  <si>
    <t>ll VO</t>
  </si>
  <si>
    <t>Krimpenerwaard</t>
  </si>
  <si>
    <t>Nissewaard</t>
  </si>
  <si>
    <t>VO (excl. PRO)</t>
  </si>
  <si>
    <t>Basisscholen (excl. SBO)</t>
  </si>
  <si>
    <t>Gemeentebegrotingen; lasten huisvesting per gemeente</t>
  </si>
  <si>
    <t>Regio's</t>
  </si>
  <si>
    <t>Waarde (x € 1000)</t>
  </si>
  <si>
    <t>onbekend</t>
  </si>
  <si>
    <t>groot verschil met gegevens H150 over aantal leerlingen</t>
  </si>
  <si>
    <t>groot verschil met gegevens R150 over aantal leerlingen</t>
  </si>
  <si>
    <t xml:space="preserve">bekende begroting zijn die van 2015 waarbij echter niet langer de uitsplitsing naar de sectoren basisonderwijs, speciaal en </t>
  </si>
  <si>
    <t>gemeenten omdat die gegevens bij het CBS ontbreken.</t>
  </si>
  <si>
    <t xml:space="preserve">Deze vergelijking is voor de overige gemeenten mogelijk, behalve de gemeenten die recent een herindeling hebben ondergaan </t>
  </si>
  <si>
    <t>zoals bijv. Bodegraven-Reeuwijk (1901), Hollandse Kroon (1911) en De Friese Meren (1921).</t>
  </si>
  <si>
    <t xml:space="preserve">2014 is aangegeven. </t>
  </si>
  <si>
    <t xml:space="preserve">voor het onderhoud naar de schoolbesturen PO betekent dat daarenboven nog zo'n 158,8 mln. ook nog overgedragen wordt </t>
  </si>
  <si>
    <t xml:space="preserve">naar de schoolbesturen PO. Maar ook wanneer daar rekening mee gehouden wordt is er nog sprake van een vermindering </t>
  </si>
  <si>
    <t>van de middelen voor huisvesting onderwijs van ruim 100 mln.!</t>
  </si>
  <si>
    <t>Werkblad Uitk 2015 t/m 2016</t>
  </si>
  <si>
    <t xml:space="preserve">leerlingaantallen speciaal onderwijs. Wijkt u af van de opgave van het aantal 'effectieve' leerlingen die het </t>
  </si>
  <si>
    <t xml:space="preserve">Overige educatie. </t>
  </si>
  <si>
    <t>is voor de toekomst in afwachting van de bijstelling van het beleid t.a.v. achterstandsleerlingen en minderheden.</t>
  </si>
  <si>
    <t>Werkblad Uitk vs Lasten 2015 t/m 2016</t>
  </si>
  <si>
    <t>Helaas is de uitsplitsing naar onderwijssectoren niet meer beschikbaar gemaakt door het CBS.</t>
  </si>
  <si>
    <t>Binnen die algemene uitkering worden clusters onderscheiden.</t>
  </si>
  <si>
    <t>Op de website van het ministerie van Binnenlandse zaken zijn de gegevens terug te vinden:</t>
  </si>
  <si>
    <t xml:space="preserve">    De toekenningen voor het speciaal onderwijs zijn nader uitgesplitst naar diverse soorten speciaal onderwijs.</t>
  </si>
  <si>
    <t xml:space="preserve">    In het Regeerakkkoord 2012 van Rutte II is aangekondigd dat een bedrag van € 256 mln. uit het Gemeentefonds zal </t>
  </si>
  <si>
    <t xml:space="preserve">    Ook is de wet vastgesteld waardoor de verantwoordelijkheid voor het onderhoud per 1 januari 2015 geheel overgedragen </t>
  </si>
  <si>
    <t xml:space="preserve">    wordt naar de schoolbesturen funderend onderwijs. Alleen nieuwbouw en uitbreiding van scholen blijft als gemeentelijke </t>
  </si>
  <si>
    <t xml:space="preserve">    verantwoordelijkheid. </t>
  </si>
  <si>
    <t xml:space="preserve">het fundament op basis waarvan de maatstaven zijn aangepast. Deze aanpassing leidt met name voor het cluster educatie </t>
  </si>
  <si>
    <t xml:space="preserve">Het totale budget in het gemeentefonds is over de gemeenten verdeeld aan de hand van ongeveer 60 verdeelmaatstaven. </t>
  </si>
  <si>
    <t xml:space="preserve">Een verdeelmaatstaf is een gemeentelijk kenmerk als inwonertal, oppervlakte van de gemeente of aantal uitkeringsontvangers. </t>
  </si>
  <si>
    <t xml:space="preserve">Elke verdeelmaatstaf telt per gemeente een aantal eenheden, bijvoorbeeld X inwoners of Y hectare. </t>
  </si>
  <si>
    <t>Dit zijn de zogenaamde volumina.</t>
  </si>
  <si>
    <t>Met deze handreiking is het echter mogelijk in de gesprekken met het gemeentebestuur te toetsen in hoeverre</t>
  </si>
  <si>
    <t xml:space="preserve">gemeenten het in het gemeentefonds opgenomen onderwijshuisvestingsbudget ook daadwerkelijk </t>
  </si>
  <si>
    <t xml:space="preserve">In de begroting van uw gemeente is terug te vinden wat de gemeente van plan is uit te geven aan onderwijshuisvesting. </t>
  </si>
  <si>
    <t>Zij geven dat ook op aan het CBS.</t>
  </si>
  <si>
    <t>Aandachtspunten</t>
  </si>
  <si>
    <t>ll (V)SO</t>
  </si>
  <si>
    <t xml:space="preserve">extra groei </t>
  </si>
  <si>
    <t xml:space="preserve">minderh </t>
  </si>
  <si>
    <t xml:space="preserve">achterst </t>
  </si>
  <si>
    <t>binnenw</t>
  </si>
  <si>
    <t>drempel</t>
  </si>
  <si>
    <t>Sept circ 2015 pg. 73</t>
  </si>
  <si>
    <t>De bedragen voor 2015 zijn geindexeerd o.b.v. de data volumina 2016 van de septembercirculaire 2015.</t>
  </si>
  <si>
    <t xml:space="preserve">voortgezet onderwijs mogelijk is. Het CBS is gestopt met deze uitsplitsing. Bovendien ontbreken de gegevens van een aantal </t>
  </si>
  <si>
    <t xml:space="preserve">In dit instrument over de periode 2015-2016 is het zogenoemde Groot Onderhoud verwerkt zoals dat in de meicirculaire </t>
  </si>
  <si>
    <t xml:space="preserve">Hier geeft u de naam op van de gemeente die van toepassing is in cel D7 door de lijst van namen te scrollen tot u de naam </t>
  </si>
  <si>
    <t xml:space="preserve">ziet staan. Desgewenst kunt u voor een nadere specificatie opgave doen vanaf rij 22 van de betreffende </t>
  </si>
  <si>
    <t xml:space="preserve">achterstandsleerlingen-drempel). Het aantal achterstandsleerlingen is bevroren op het niveau van 2010 en </t>
  </si>
  <si>
    <t xml:space="preserve">De aanduidingen zijn voor 2015 nog iets aangepast met enkele nieuwe indicatoren (minderheden-drempel en </t>
  </si>
  <si>
    <t xml:space="preserve">Op grond van de drie keer per jaar gepubliceerde circulaires worden de bedragen aangepast zodat de uitkering </t>
  </si>
  <si>
    <t>De gegevens van ook de laatste circulaire zijn verwerkt op: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</si>
</sst>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 &quot;€&quot;\ * #,##0_ ;_ &quot;€&quot;\ * \-#,##0_ ;_ &quot;€&quot;\ * &quot;-&quot;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00"/>
    <numFmt numFmtId="167" formatCode="0.0000"/>
    <numFmt numFmtId="168" formatCode="_-* #,##0_-;_-* #,##0\-;_-* &quot;-&quot;??_-;_-@_-"/>
    <numFmt numFmtId="169" formatCode="_-[$€-2]\ * #,##0.00_-;_-[$€-2]\ * #,##0.00\-;_-[$€-2]\ * &quot;-&quot;??_-;_-@_-"/>
    <numFmt numFmtId="170" formatCode="_-&quot;€&quot;\ * #,##0_-;_-&quot;€&quot;\ * #,##0\-;_-&quot;€&quot;\ * &quot;-&quot;??_-;_-@_-"/>
    <numFmt numFmtId="171" formatCode="#,##0.00_ ;\-#,##0.00\ "/>
    <numFmt numFmtId="172" formatCode="[$-413]d\ mmmm\ yyyy;@"/>
    <numFmt numFmtId="173" formatCode="0_ ;\-0\ "/>
    <numFmt numFmtId="175" formatCode="0.000000"/>
    <numFmt numFmtId="176" formatCode="&quot;€&quot;\ #,##0.00_-"/>
    <numFmt numFmtId="177" formatCode="#,##0.0"/>
    <numFmt numFmtId="178" formatCode="&quot;€&quot;\ #,##0_-"/>
    <numFmt numFmtId="179" formatCode="_ * #,##0_ ;_ * \-#,##0_ ;_ * &quot;-&quot;??_ ;_ @_ "/>
    <numFmt numFmtId="180" formatCode="#,##0_ ;\-#,##0\ 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b/>
      <sz val="10"/>
      <name val="Calibri"/>
      <family val="2"/>
    </font>
    <font>
      <u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u/>
      <sz val="10"/>
      <color indexed="12"/>
      <name val="Calibri"/>
      <family val="2"/>
    </font>
    <font>
      <b/>
      <u/>
      <sz val="10"/>
      <name val="Calibri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4"/>
      <color rgb="FFC00000"/>
      <name val="Calibri"/>
      <family val="2"/>
    </font>
    <font>
      <b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b/>
      <sz val="14"/>
      <color rgb="FFC00000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0"/>
      <color theme="3" tint="0.39997558519241921"/>
      <name val="Arial"/>
      <family val="2"/>
    </font>
    <font>
      <i/>
      <sz val="9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28" fillId="0" borderId="0" applyNumberFormat="0" applyFill="0" applyBorder="0" applyProtection="0"/>
    <xf numFmtId="0" fontId="1" fillId="0" borderId="0"/>
  </cellStyleXfs>
  <cellXfs count="336">
    <xf numFmtId="0" fontId="0" fillId="0" borderId="0" xfId="0"/>
    <xf numFmtId="0" fontId="3" fillId="0" borderId="0" xfId="0" applyFont="1"/>
    <xf numFmtId="0" fontId="9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10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9" fillId="2" borderId="0" xfId="0" applyFont="1" applyFill="1" applyBorder="1"/>
    <xf numFmtId="0" fontId="23" fillId="2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6" fillId="2" borderId="0" xfId="0" applyFont="1" applyFill="1" applyBorder="1" applyProtection="1"/>
    <xf numFmtId="0" fontId="24" fillId="2" borderId="0" xfId="1" applyFont="1" applyFill="1" applyBorder="1" applyAlignment="1" applyProtection="1"/>
    <xf numFmtId="49" fontId="9" fillId="2" borderId="0" xfId="2" applyNumberFormat="1" applyFont="1" applyFill="1" applyBorder="1"/>
    <xf numFmtId="165" fontId="9" fillId="2" borderId="0" xfId="2" applyFont="1" applyFill="1" applyBorder="1"/>
    <xf numFmtId="2" fontId="17" fillId="2" borderId="0" xfId="0" applyNumberFormat="1" applyFont="1" applyFill="1" applyBorder="1" applyProtection="1"/>
    <xf numFmtId="0" fontId="17" fillId="2" borderId="0" xfId="0" applyFont="1" applyFill="1" applyBorder="1" applyProtection="1"/>
    <xf numFmtId="167" fontId="17" fillId="2" borderId="0" xfId="0" applyNumberFormat="1" applyFont="1" applyFill="1" applyBorder="1" applyProtection="1"/>
    <xf numFmtId="2" fontId="16" fillId="2" borderId="0" xfId="0" applyNumberFormat="1" applyFont="1" applyFill="1" applyBorder="1" applyProtection="1"/>
    <xf numFmtId="2" fontId="9" fillId="2" borderId="0" xfId="0" applyNumberFormat="1" applyFont="1" applyFill="1" applyBorder="1"/>
    <xf numFmtId="2" fontId="17" fillId="2" borderId="0" xfId="0" applyNumberFormat="1" applyFont="1" applyFill="1" applyBorder="1"/>
    <xf numFmtId="0" fontId="9" fillId="3" borderId="0" xfId="0" applyFont="1" applyFill="1" applyAlignment="1" applyProtection="1">
      <alignment horizontal="left"/>
      <protection locked="0"/>
    </xf>
    <xf numFmtId="10" fontId="9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hidden="1"/>
    </xf>
    <xf numFmtId="0" fontId="0" fillId="0" borderId="0" xfId="0" applyFill="1"/>
    <xf numFmtId="3" fontId="0" fillId="0" borderId="0" xfId="0" applyNumberFormat="1" applyFill="1"/>
    <xf numFmtId="3" fontId="0" fillId="0" borderId="0" xfId="0" applyNumberFormat="1"/>
    <xf numFmtId="0" fontId="13" fillId="0" borderId="0" xfId="0" applyFont="1" applyFill="1" applyAlignment="1" applyProtection="1">
      <alignment horizontal="left"/>
    </xf>
    <xf numFmtId="0" fontId="1" fillId="2" borderId="0" xfId="1" quotePrefix="1" applyFont="1" applyFill="1" applyBorder="1" applyAlignment="1" applyProtection="1"/>
    <xf numFmtId="172" fontId="13" fillId="2" borderId="0" xfId="0" applyNumberFormat="1" applyFont="1" applyFill="1" applyBorder="1" applyAlignment="1">
      <alignment horizontal="center"/>
    </xf>
    <xf numFmtId="0" fontId="9" fillId="0" borderId="0" xfId="0" applyFont="1" applyFill="1" applyAlignment="1" applyProtection="1">
      <alignment horizontal="left"/>
      <protection locked="0"/>
    </xf>
    <xf numFmtId="3" fontId="0" fillId="5" borderId="0" xfId="0" applyNumberFormat="1" applyFill="1"/>
    <xf numFmtId="167" fontId="0" fillId="5" borderId="0" xfId="0" applyNumberFormat="1" applyFill="1"/>
    <xf numFmtId="0" fontId="1" fillId="0" borderId="0" xfId="0" applyFont="1"/>
    <xf numFmtId="167" fontId="9" fillId="0" borderId="0" xfId="0" applyNumberFormat="1" applyFont="1" applyFill="1" applyAlignment="1" applyProtection="1">
      <alignment horizontal="left"/>
    </xf>
    <xf numFmtId="167" fontId="9" fillId="0" borderId="0" xfId="0" applyNumberFormat="1" applyFont="1" applyFill="1" applyAlignment="1" applyProtection="1">
      <alignment horizontal="right"/>
    </xf>
    <xf numFmtId="0" fontId="28" fillId="0" borderId="0" xfId="0" applyFont="1"/>
    <xf numFmtId="0" fontId="2" fillId="0" borderId="0" xfId="0" applyFont="1"/>
    <xf numFmtId="3" fontId="2" fillId="0" borderId="0" xfId="0" applyNumberFormat="1" applyFont="1"/>
    <xf numFmtId="0" fontId="11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Protection="1"/>
    <xf numFmtId="0" fontId="2" fillId="0" borderId="0" xfId="0" applyFont="1" applyAlignment="1">
      <alignment horizontal="center"/>
    </xf>
    <xf numFmtId="0" fontId="2" fillId="5" borderId="0" xfId="0" applyFont="1" applyFill="1"/>
    <xf numFmtId="3" fontId="2" fillId="0" borderId="9" xfId="0" applyNumberFormat="1" applyFont="1" applyBorder="1" applyProtection="1">
      <protection locked="0"/>
    </xf>
    <xf numFmtId="3" fontId="2" fillId="8" borderId="0" xfId="0" applyNumberFormat="1" applyFont="1" applyFill="1" applyProtection="1">
      <protection locked="0"/>
    </xf>
    <xf numFmtId="3" fontId="2" fillId="0" borderId="10" xfId="0" applyNumberFormat="1" applyFont="1" applyBorder="1" applyProtection="1">
      <protection locked="0"/>
    </xf>
    <xf numFmtId="0" fontId="2" fillId="0" borderId="9" xfId="0" quotePrefix="1" applyFont="1" applyBorder="1" applyProtection="1">
      <protection locked="0"/>
    </xf>
    <xf numFmtId="3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0" fontId="2" fillId="7" borderId="9" xfId="0" applyFont="1" applyFill="1" applyBorder="1" applyProtection="1">
      <protection locked="0"/>
    </xf>
    <xf numFmtId="3" fontId="2" fillId="7" borderId="0" xfId="0" applyNumberFormat="1" applyFont="1" applyFill="1" applyProtection="1">
      <protection locked="0"/>
    </xf>
    <xf numFmtId="0" fontId="28" fillId="0" borderId="9" xfId="0" applyFont="1" applyBorder="1" applyAlignment="1" applyProtection="1">
      <alignment vertical="top" wrapText="1"/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  <xf numFmtId="3" fontId="2" fillId="8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3" fontId="2" fillId="8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8" fillId="8" borderId="0" xfId="0" applyFont="1" applyFill="1" applyProtection="1">
      <protection locked="0"/>
    </xf>
    <xf numFmtId="0" fontId="28" fillId="0" borderId="9" xfId="0" applyFont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3" fontId="28" fillId="0" borderId="10" xfId="0" applyNumberFormat="1" applyFont="1" applyBorder="1" applyProtection="1">
      <protection locked="0"/>
    </xf>
    <xf numFmtId="0" fontId="34" fillId="0" borderId="9" xfId="0" applyFont="1" applyBorder="1" applyProtection="1">
      <protection locked="0"/>
    </xf>
    <xf numFmtId="3" fontId="34" fillId="0" borderId="11" xfId="0" applyNumberFormat="1" applyFont="1" applyBorder="1" applyProtection="1">
      <protection locked="0"/>
    </xf>
    <xf numFmtId="3" fontId="34" fillId="8" borderId="0" xfId="0" applyNumberFormat="1" applyFont="1" applyFill="1" applyProtection="1">
      <protection locked="0"/>
    </xf>
    <xf numFmtId="0" fontId="35" fillId="0" borderId="0" xfId="0" applyFont="1" applyProtection="1">
      <protection locked="0"/>
    </xf>
    <xf numFmtId="3" fontId="28" fillId="8" borderId="0" xfId="0" applyNumberFormat="1" applyFont="1" applyFill="1" applyAlignment="1" applyProtection="1">
      <alignment horizontal="center" vertical="top" wrapText="1"/>
      <protection locked="0"/>
    </xf>
    <xf numFmtId="3" fontId="0" fillId="0" borderId="0" xfId="0" applyNumberFormat="1" applyProtection="1">
      <protection locked="0"/>
    </xf>
    <xf numFmtId="3" fontId="2" fillId="7" borderId="12" xfId="0" applyNumberFormat="1" applyFont="1" applyFill="1" applyBorder="1" applyProtection="1">
      <protection locked="0"/>
    </xf>
    <xf numFmtId="3" fontId="2" fillId="6" borderId="12" xfId="0" applyNumberFormat="1" applyFont="1" applyFill="1" applyBorder="1" applyProtection="1">
      <protection locked="0"/>
    </xf>
    <xf numFmtId="3" fontId="2" fillId="8" borderId="0" xfId="0" applyNumberFormat="1" applyFont="1" applyFill="1" applyAlignment="1" applyProtection="1">
      <protection locked="0"/>
    </xf>
    <xf numFmtId="0" fontId="28" fillId="0" borderId="9" xfId="0" quotePrefix="1" applyFont="1" applyBorder="1" applyAlignment="1" applyProtection="1">
      <alignment vertical="top" wrapText="1"/>
      <protection locked="0"/>
    </xf>
    <xf numFmtId="3" fontId="28" fillId="0" borderId="9" xfId="0" applyNumberFormat="1" applyFont="1" applyBorder="1" applyAlignment="1" applyProtection="1">
      <alignment horizontal="right" wrapText="1"/>
      <protection locked="0"/>
    </xf>
    <xf numFmtId="3" fontId="2" fillId="7" borderId="9" xfId="0" applyNumberFormat="1" applyFont="1" applyFill="1" applyBorder="1" applyProtection="1">
      <protection locked="0"/>
    </xf>
    <xf numFmtId="3" fontId="28" fillId="7" borderId="9" xfId="0" applyNumberFormat="1" applyFont="1" applyFill="1" applyBorder="1" applyProtection="1">
      <protection locked="0"/>
    </xf>
    <xf numFmtId="0" fontId="36" fillId="0" borderId="9" xfId="0" applyFont="1" applyBorder="1" applyProtection="1">
      <protection locked="0"/>
    </xf>
    <xf numFmtId="3" fontId="36" fillId="0" borderId="9" xfId="0" applyNumberFormat="1" applyFont="1" applyBorder="1" applyProtection="1">
      <protection locked="0"/>
    </xf>
    <xf numFmtId="3" fontId="36" fillId="8" borderId="0" xfId="0" applyNumberFormat="1" applyFont="1" applyFill="1" applyProtection="1">
      <protection locked="0"/>
    </xf>
    <xf numFmtId="0" fontId="37" fillId="0" borderId="0" xfId="0" applyFont="1" applyProtection="1">
      <protection locked="0"/>
    </xf>
    <xf numFmtId="0" fontId="2" fillId="0" borderId="13" xfId="0" quotePrefix="1" applyFont="1" applyBorder="1" applyProtection="1">
      <protection locked="0"/>
    </xf>
    <xf numFmtId="0" fontId="34" fillId="0" borderId="13" xfId="0" applyFont="1" applyBorder="1" applyProtection="1">
      <protection locked="0"/>
    </xf>
    <xf numFmtId="3" fontId="34" fillId="0" borderId="14" xfId="0" applyNumberFormat="1" applyFont="1" applyBorder="1" applyProtection="1">
      <protection locked="0"/>
    </xf>
    <xf numFmtId="3" fontId="28" fillId="8" borderId="0" xfId="0" applyNumberFormat="1" applyFont="1" applyFill="1" applyProtection="1">
      <protection locked="0"/>
    </xf>
    <xf numFmtId="0" fontId="33" fillId="0" borderId="9" xfId="0" applyFont="1" applyBorder="1" applyProtection="1">
      <protection locked="0"/>
    </xf>
    <xf numFmtId="0" fontId="28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8" fillId="0" borderId="0" xfId="0" applyNumberFormat="1" applyFont="1" applyProtection="1">
      <protection locked="0"/>
    </xf>
    <xf numFmtId="3" fontId="2" fillId="5" borderId="15" xfId="0" applyNumberFormat="1" applyFont="1" applyFill="1" applyBorder="1" applyProtection="1"/>
    <xf numFmtId="3" fontId="32" fillId="5" borderId="15" xfId="0" applyNumberFormat="1" applyFont="1" applyFill="1" applyBorder="1" applyProtection="1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Protection="1"/>
    <xf numFmtId="0" fontId="10" fillId="9" borderId="0" xfId="0" applyFont="1" applyFill="1" applyBorder="1" applyAlignment="1" applyProtection="1">
      <alignment horizontal="left"/>
    </xf>
    <xf numFmtId="0" fontId="11" fillId="9" borderId="0" xfId="0" applyFont="1" applyFill="1" applyBorder="1" applyAlignment="1" applyProtection="1">
      <alignment horizontal="center"/>
    </xf>
    <xf numFmtId="0" fontId="11" fillId="9" borderId="0" xfId="0" applyFont="1" applyFill="1" applyBorder="1" applyProtection="1"/>
    <xf numFmtId="0" fontId="31" fillId="9" borderId="0" xfId="0" applyFont="1" applyFill="1" applyBorder="1" applyProtection="1"/>
    <xf numFmtId="0" fontId="31" fillId="9" borderId="0" xfId="0" applyFont="1" applyFill="1" applyBorder="1" applyAlignment="1" applyProtection="1">
      <alignment horizontal="center"/>
    </xf>
    <xf numFmtId="0" fontId="13" fillId="9" borderId="0" xfId="0" applyFont="1" applyFill="1" applyBorder="1" applyProtection="1"/>
    <xf numFmtId="0" fontId="14" fillId="9" borderId="0" xfId="0" applyNumberFormat="1" applyFont="1" applyFill="1" applyAlignment="1" applyProtection="1">
      <alignment horizontal="left"/>
    </xf>
    <xf numFmtId="0" fontId="26" fillId="9" borderId="0" xfId="0" applyFont="1" applyFill="1" applyProtection="1"/>
    <xf numFmtId="0" fontId="12" fillId="9" borderId="0" xfId="0" applyFont="1" applyFill="1" applyBorder="1" applyProtection="1"/>
    <xf numFmtId="0" fontId="12" fillId="9" borderId="0" xfId="0" applyFont="1" applyFill="1" applyBorder="1" applyAlignment="1" applyProtection="1">
      <alignment horizontal="left"/>
    </xf>
    <xf numFmtId="0" fontId="9" fillId="9" borderId="0" xfId="0" applyFont="1" applyFill="1" applyBorder="1" applyAlignment="1" applyProtection="1">
      <alignment horizontal="left"/>
    </xf>
    <xf numFmtId="0" fontId="20" fillId="9" borderId="0" xfId="0" applyFont="1" applyFill="1" applyBorder="1" applyProtection="1"/>
    <xf numFmtId="0" fontId="26" fillId="9" borderId="0" xfId="0" applyFont="1" applyFill="1" applyAlignment="1" applyProtection="1">
      <alignment horizontal="left"/>
    </xf>
    <xf numFmtId="0" fontId="10" fillId="9" borderId="0" xfId="0" applyNumberFormat="1" applyFont="1" applyFill="1" applyProtection="1"/>
    <xf numFmtId="0" fontId="10" fillId="9" borderId="0" xfId="0" applyNumberFormat="1" applyFont="1" applyFill="1" applyAlignment="1" applyProtection="1">
      <alignment horizontal="left"/>
    </xf>
    <xf numFmtId="0" fontId="10" fillId="9" borderId="0" xfId="0" applyFont="1" applyFill="1" applyProtection="1"/>
    <xf numFmtId="0" fontId="10" fillId="9" borderId="0" xfId="0" applyFont="1" applyFill="1" applyAlignment="1" applyProtection="1">
      <alignment horizontal="left"/>
    </xf>
    <xf numFmtId="0" fontId="9" fillId="6" borderId="1" xfId="0" applyFont="1" applyFill="1" applyBorder="1" applyProtection="1"/>
    <xf numFmtId="0" fontId="9" fillId="6" borderId="2" xfId="0" applyFont="1" applyFill="1" applyBorder="1" applyAlignment="1" applyProtection="1">
      <alignment horizontal="center"/>
    </xf>
    <xf numFmtId="0" fontId="9" fillId="6" borderId="2" xfId="0" applyFont="1" applyFill="1" applyBorder="1" applyProtection="1"/>
    <xf numFmtId="0" fontId="9" fillId="6" borderId="3" xfId="0" applyFont="1" applyFill="1" applyBorder="1" applyProtection="1"/>
    <xf numFmtId="0" fontId="9" fillId="6" borderId="4" xfId="0" applyFont="1" applyFill="1" applyBorder="1" applyProtection="1"/>
    <xf numFmtId="0" fontId="9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Protection="1"/>
    <xf numFmtId="0" fontId="9" fillId="6" borderId="5" xfId="0" applyFont="1" applyFill="1" applyBorder="1" applyProtection="1"/>
    <xf numFmtId="0" fontId="16" fillId="6" borderId="5" xfId="0" applyFont="1" applyFill="1" applyBorder="1" applyProtection="1"/>
    <xf numFmtId="0" fontId="11" fillId="6" borderId="4" xfId="0" applyFont="1" applyFill="1" applyBorder="1" applyProtection="1"/>
    <xf numFmtId="0" fontId="31" fillId="6" borderId="0" xfId="0" applyFont="1" applyFill="1" applyBorder="1" applyProtection="1"/>
    <xf numFmtId="0" fontId="31" fillId="6" borderId="0" xfId="0" applyFont="1" applyFill="1" applyBorder="1" applyAlignment="1" applyProtection="1">
      <alignment horizontal="center"/>
    </xf>
    <xf numFmtId="0" fontId="11" fillId="6" borderId="5" xfId="0" applyFont="1" applyFill="1" applyBorder="1" applyProtection="1"/>
    <xf numFmtId="0" fontId="13" fillId="6" borderId="4" xfId="0" applyFont="1" applyFill="1" applyBorder="1" applyProtection="1"/>
    <xf numFmtId="2" fontId="17" fillId="6" borderId="5" xfId="0" applyNumberFormat="1" applyFont="1" applyFill="1" applyBorder="1" applyProtection="1"/>
    <xf numFmtId="2" fontId="16" fillId="6" borderId="5" xfId="0" applyNumberFormat="1" applyFont="1" applyFill="1" applyBorder="1" applyProtection="1"/>
    <xf numFmtId="0" fontId="13" fillId="6" borderId="5" xfId="0" applyFont="1" applyFill="1" applyBorder="1" applyProtection="1"/>
    <xf numFmtId="0" fontId="17" fillId="6" borderId="0" xfId="0" applyFont="1" applyFill="1" applyBorder="1" applyAlignment="1" applyProtection="1">
      <alignment horizontal="center"/>
    </xf>
    <xf numFmtId="0" fontId="16" fillId="6" borderId="0" xfId="0" applyFont="1" applyFill="1" applyBorder="1" applyAlignment="1" applyProtection="1">
      <alignment horizontal="center"/>
    </xf>
    <xf numFmtId="0" fontId="8" fillId="6" borderId="7" xfId="0" applyFont="1" applyFill="1" applyBorder="1" applyProtection="1"/>
    <xf numFmtId="0" fontId="8" fillId="6" borderId="7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right"/>
    </xf>
    <xf numFmtId="0" fontId="8" fillId="6" borderId="8" xfId="0" applyFont="1" applyFill="1" applyBorder="1" applyProtection="1"/>
    <xf numFmtId="0" fontId="38" fillId="6" borderId="0" xfId="0" applyFont="1" applyFill="1" applyBorder="1" applyAlignment="1" applyProtection="1">
      <alignment horizontal="left"/>
    </xf>
    <xf numFmtId="0" fontId="11" fillId="9" borderId="16" xfId="0" applyFont="1" applyFill="1" applyBorder="1" applyAlignment="1" applyProtection="1">
      <alignment horizontal="center"/>
    </xf>
    <xf numFmtId="0" fontId="13" fillId="9" borderId="16" xfId="0" applyFont="1" applyFill="1" applyBorder="1" applyProtection="1"/>
    <xf numFmtId="0" fontId="11" fillId="9" borderId="16" xfId="0" applyFont="1" applyFill="1" applyBorder="1" applyProtection="1"/>
    <xf numFmtId="0" fontId="31" fillId="9" borderId="16" xfId="0" applyFont="1" applyFill="1" applyBorder="1" applyProtection="1"/>
    <xf numFmtId="0" fontId="31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Protection="1"/>
    <xf numFmtId="0" fontId="13" fillId="9" borderId="16" xfId="0" applyFont="1" applyFill="1" applyBorder="1" applyAlignment="1" applyProtection="1">
      <alignment horizontal="center"/>
    </xf>
    <xf numFmtId="170" fontId="13" fillId="9" borderId="16" xfId="0" applyNumberFormat="1" applyFont="1" applyFill="1" applyBorder="1" applyAlignment="1" applyProtection="1">
      <alignment horizontal="center"/>
    </xf>
    <xf numFmtId="0" fontId="16" fillId="9" borderId="16" xfId="0" applyFont="1" applyFill="1" applyBorder="1" applyAlignment="1" applyProtection="1">
      <alignment horizontal="center"/>
    </xf>
    <xf numFmtId="0" fontId="17" fillId="9" borderId="16" xfId="0" applyFont="1" applyFill="1" applyBorder="1" applyAlignment="1" applyProtection="1">
      <alignment horizontal="center"/>
    </xf>
    <xf numFmtId="42" fontId="9" fillId="9" borderId="16" xfId="0" applyNumberFormat="1" applyFont="1" applyFill="1" applyBorder="1" applyAlignment="1" applyProtection="1">
      <alignment horizontal="center"/>
    </xf>
    <xf numFmtId="0" fontId="39" fillId="9" borderId="16" xfId="0" applyFont="1" applyFill="1" applyBorder="1" applyAlignment="1" applyProtection="1">
      <alignment horizontal="left"/>
    </xf>
    <xf numFmtId="0" fontId="30" fillId="9" borderId="16" xfId="0" applyFont="1" applyFill="1" applyBorder="1" applyProtection="1"/>
    <xf numFmtId="0" fontId="39" fillId="9" borderId="16" xfId="0" applyFont="1" applyFill="1" applyBorder="1" applyProtection="1"/>
    <xf numFmtId="173" fontId="40" fillId="9" borderId="16" xfId="2" applyNumberFormat="1" applyFont="1" applyFill="1" applyBorder="1" applyAlignment="1" applyProtection="1">
      <alignment horizontal="center"/>
    </xf>
    <xf numFmtId="0" fontId="9" fillId="9" borderId="17" xfId="0" applyFont="1" applyFill="1" applyBorder="1" applyAlignment="1" applyProtection="1">
      <alignment horizontal="center"/>
    </xf>
    <xf numFmtId="0" fontId="9" fillId="9" borderId="17" xfId="0" applyFont="1" applyFill="1" applyBorder="1" applyProtection="1"/>
    <xf numFmtId="0" fontId="16" fillId="9" borderId="17" xfId="0" applyFont="1" applyFill="1" applyBorder="1" applyAlignment="1" applyProtection="1">
      <alignment horizontal="center"/>
    </xf>
    <xf numFmtId="0" fontId="9" fillId="9" borderId="18" xfId="0" applyFont="1" applyFill="1" applyBorder="1" applyAlignment="1" applyProtection="1">
      <alignment horizontal="center"/>
    </xf>
    <xf numFmtId="0" fontId="9" fillId="9" borderId="18" xfId="0" applyFont="1" applyFill="1" applyBorder="1" applyProtection="1"/>
    <xf numFmtId="0" fontId="17" fillId="9" borderId="18" xfId="0" applyFont="1" applyFill="1" applyBorder="1" applyAlignment="1" applyProtection="1">
      <alignment horizontal="center"/>
    </xf>
    <xf numFmtId="0" fontId="16" fillId="9" borderId="18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 indent="1"/>
    </xf>
    <xf numFmtId="170" fontId="9" fillId="11" borderId="16" xfId="0" applyNumberFormat="1" applyFont="1" applyFill="1" applyBorder="1" applyAlignment="1" applyProtection="1">
      <alignment horizontal="center"/>
    </xf>
    <xf numFmtId="42" fontId="9" fillId="11" borderId="16" xfId="0" applyNumberFormat="1" applyFont="1" applyFill="1" applyBorder="1" applyAlignment="1" applyProtection="1">
      <alignment horizontal="center"/>
    </xf>
    <xf numFmtId="0" fontId="9" fillId="9" borderId="22" xfId="0" applyFont="1" applyFill="1" applyBorder="1" applyProtection="1"/>
    <xf numFmtId="0" fontId="9" fillId="9" borderId="22" xfId="0" applyFont="1" applyFill="1" applyBorder="1" applyAlignment="1" applyProtection="1">
      <alignment horizontal="center"/>
    </xf>
    <xf numFmtId="0" fontId="16" fillId="9" borderId="22" xfId="0" applyFont="1" applyFill="1" applyBorder="1" applyAlignment="1" applyProtection="1">
      <alignment horizontal="center"/>
    </xf>
    <xf numFmtId="0" fontId="9" fillId="9" borderId="23" xfId="0" applyFont="1" applyFill="1" applyBorder="1" applyProtection="1"/>
    <xf numFmtId="0" fontId="9" fillId="9" borderId="23" xfId="0" applyFont="1" applyFill="1" applyBorder="1" applyAlignment="1" applyProtection="1">
      <alignment horizontal="center"/>
    </xf>
    <xf numFmtId="0" fontId="16" fillId="9" borderId="23" xfId="0" applyFont="1" applyFill="1" applyBorder="1" applyAlignment="1" applyProtection="1">
      <alignment horizontal="center"/>
    </xf>
    <xf numFmtId="170" fontId="31" fillId="10" borderId="16" xfId="0" applyNumberFormat="1" applyFont="1" applyFill="1" applyBorder="1" applyAlignment="1" applyProtection="1">
      <alignment horizontal="center"/>
    </xf>
    <xf numFmtId="170" fontId="29" fillId="10" borderId="16" xfId="0" applyNumberFormat="1" applyFont="1" applyFill="1" applyBorder="1" applyAlignment="1" applyProtection="1">
      <alignment horizontal="center"/>
    </xf>
    <xf numFmtId="42" fontId="29" fillId="10" borderId="16" xfId="0" applyNumberFormat="1" applyFont="1" applyFill="1" applyBorder="1" applyAlignment="1" applyProtection="1">
      <alignment horizontal="center"/>
    </xf>
    <xf numFmtId="42" fontId="9" fillId="6" borderId="16" xfId="0" applyNumberFormat="1" applyFont="1" applyFill="1" applyBorder="1" applyAlignment="1" applyProtection="1">
      <alignment horizontal="center"/>
      <protection locked="0"/>
    </xf>
    <xf numFmtId="0" fontId="13" fillId="9" borderId="0" xfId="0" applyFont="1" applyFill="1" applyBorder="1" applyAlignment="1" applyProtection="1">
      <alignment horizontal="center"/>
    </xf>
    <xf numFmtId="0" fontId="0" fillId="9" borderId="0" xfId="0" applyFill="1" applyProtection="1"/>
    <xf numFmtId="164" fontId="9" fillId="6" borderId="0" xfId="0" applyNumberFormat="1" applyFont="1" applyFill="1" applyBorder="1" applyAlignment="1" applyProtection="1">
      <alignment horizontal="center"/>
    </xf>
    <xf numFmtId="0" fontId="22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Protection="1"/>
    <xf numFmtId="0" fontId="8" fillId="6" borderId="6" xfId="0" applyFont="1" applyFill="1" applyBorder="1" applyProtection="1"/>
    <xf numFmtId="164" fontId="13" fillId="9" borderId="16" xfId="0" applyNumberFormat="1" applyFont="1" applyFill="1" applyBorder="1" applyAlignment="1" applyProtection="1">
      <alignment horizontal="center"/>
    </xf>
    <xf numFmtId="164" fontId="9" fillId="9" borderId="16" xfId="0" applyNumberFormat="1" applyFont="1" applyFill="1" applyBorder="1" applyAlignment="1" applyProtection="1">
      <alignment horizontal="center"/>
    </xf>
    <xf numFmtId="165" fontId="9" fillId="9" borderId="16" xfId="0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Alignment="1" applyProtection="1">
      <alignment horizontal="center"/>
    </xf>
    <xf numFmtId="171" fontId="11" fillId="9" borderId="16" xfId="0" applyNumberFormat="1" applyFont="1" applyFill="1" applyBorder="1" applyAlignment="1" applyProtection="1">
      <alignment horizontal="center"/>
    </xf>
    <xf numFmtId="0" fontId="9" fillId="9" borderId="16" xfId="0" applyNumberFormat="1" applyFont="1" applyFill="1" applyBorder="1" applyAlignment="1" applyProtection="1">
      <alignment horizontal="center"/>
    </xf>
    <xf numFmtId="0" fontId="18" fillId="9" borderId="16" xfId="0" applyNumberFormat="1" applyFont="1" applyFill="1" applyBorder="1" applyAlignment="1" applyProtection="1">
      <alignment horizontal="center"/>
    </xf>
    <xf numFmtId="2" fontId="9" fillId="9" borderId="16" xfId="0" applyNumberFormat="1" applyFont="1" applyFill="1" applyBorder="1" applyAlignment="1" applyProtection="1">
      <alignment horizontal="center"/>
    </xf>
    <xf numFmtId="1" fontId="9" fillId="9" borderId="16" xfId="0" applyNumberFormat="1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/>
    </xf>
    <xf numFmtId="0" fontId="19" fillId="9" borderId="16" xfId="0" applyFont="1" applyFill="1" applyBorder="1" applyAlignment="1" applyProtection="1">
      <alignment horizontal="left"/>
    </xf>
    <xf numFmtId="167" fontId="17" fillId="9" borderId="16" xfId="0" applyNumberFormat="1" applyFont="1" applyFill="1" applyBorder="1" applyAlignment="1" applyProtection="1">
      <alignment horizontal="center"/>
    </xf>
    <xf numFmtId="165" fontId="9" fillId="9" borderId="16" xfId="2" applyFont="1" applyFill="1" applyBorder="1" applyAlignment="1" applyProtection="1">
      <alignment horizontal="center"/>
    </xf>
    <xf numFmtId="0" fontId="13" fillId="9" borderId="16" xfId="2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Protection="1"/>
    <xf numFmtId="169" fontId="9" fillId="9" borderId="16" xfId="0" applyNumberFormat="1" applyFont="1" applyFill="1" applyBorder="1" applyAlignment="1" applyProtection="1">
      <alignment horizontal="center"/>
    </xf>
    <xf numFmtId="170" fontId="13" fillId="9" borderId="16" xfId="0" applyNumberFormat="1" applyFont="1" applyFill="1" applyBorder="1" applyProtection="1"/>
    <xf numFmtId="0" fontId="41" fillId="6" borderId="0" xfId="0" applyFont="1" applyFill="1" applyBorder="1" applyAlignment="1" applyProtection="1">
      <alignment horizontal="left"/>
    </xf>
    <xf numFmtId="0" fontId="42" fillId="6" borderId="0" xfId="0" applyFont="1" applyFill="1" applyBorder="1" applyProtection="1"/>
    <xf numFmtId="0" fontId="43" fillId="6" borderId="0" xfId="0" applyFont="1" applyFill="1" applyBorder="1" applyAlignment="1" applyProtection="1">
      <alignment horizontal="center"/>
    </xf>
    <xf numFmtId="0" fontId="43" fillId="6" borderId="0" xfId="0" applyFont="1" applyFill="1" applyBorder="1" applyProtection="1"/>
    <xf numFmtId="0" fontId="39" fillId="9" borderId="0" xfId="0" applyFont="1" applyFill="1" applyBorder="1" applyAlignment="1" applyProtection="1">
      <alignment horizontal="left"/>
    </xf>
    <xf numFmtId="0" fontId="42" fillId="9" borderId="0" xfId="0" applyFont="1" applyFill="1" applyBorder="1" applyProtection="1"/>
    <xf numFmtId="0" fontId="13" fillId="6" borderId="0" xfId="0" applyFont="1" applyFill="1" applyBorder="1" applyAlignment="1" applyProtection="1">
      <alignment horizontal="left" indent="1"/>
      <protection locked="0"/>
    </xf>
    <xf numFmtId="0" fontId="9" fillId="6" borderId="16" xfId="0" applyFont="1" applyFill="1" applyBorder="1" applyAlignment="1" applyProtection="1">
      <alignment horizontal="center"/>
      <protection locked="0"/>
    </xf>
    <xf numFmtId="0" fontId="18" fillId="6" borderId="16" xfId="0" applyNumberFormat="1" applyFont="1" applyFill="1" applyBorder="1" applyAlignment="1" applyProtection="1">
      <alignment horizontal="center"/>
      <protection locked="0"/>
    </xf>
    <xf numFmtId="0" fontId="9" fillId="9" borderId="19" xfId="0" applyFont="1" applyFill="1" applyBorder="1" applyProtection="1"/>
    <xf numFmtId="0" fontId="13" fillId="9" borderId="19" xfId="0" applyFont="1" applyFill="1" applyBorder="1" applyProtection="1"/>
    <xf numFmtId="0" fontId="9" fillId="9" borderId="21" xfId="0" applyFont="1" applyFill="1" applyBorder="1" applyAlignment="1" applyProtection="1">
      <alignment horizontal="center"/>
    </xf>
    <xf numFmtId="0" fontId="13" fillId="9" borderId="21" xfId="0" applyFont="1" applyFill="1" applyBorder="1" applyAlignment="1" applyProtection="1">
      <alignment horizontal="center"/>
    </xf>
    <xf numFmtId="168" fontId="9" fillId="9" borderId="22" xfId="2" applyNumberFormat="1" applyFont="1" applyFill="1" applyBorder="1" applyAlignment="1" applyProtection="1">
      <alignment horizontal="center"/>
    </xf>
    <xf numFmtId="165" fontId="9" fillId="9" borderId="18" xfId="2" applyFont="1" applyFill="1" applyBorder="1" applyAlignment="1" applyProtection="1">
      <alignment horizontal="center"/>
    </xf>
    <xf numFmtId="165" fontId="9" fillId="9" borderId="23" xfId="2" applyFont="1" applyFill="1" applyBorder="1" applyAlignment="1" applyProtection="1">
      <alignment horizontal="center"/>
    </xf>
    <xf numFmtId="166" fontId="9" fillId="11" borderId="16" xfId="0" applyNumberFormat="1" applyFont="1" applyFill="1" applyBorder="1" applyAlignment="1" applyProtection="1">
      <alignment horizontal="center"/>
    </xf>
    <xf numFmtId="164" fontId="9" fillId="11" borderId="16" xfId="0" applyNumberFormat="1" applyFont="1" applyFill="1" applyBorder="1" applyAlignment="1" applyProtection="1">
      <alignment horizontal="center"/>
    </xf>
    <xf numFmtId="1" fontId="18" fillId="11" borderId="16" xfId="0" applyNumberFormat="1" applyFont="1" applyFill="1" applyBorder="1" applyAlignment="1" applyProtection="1">
      <alignment horizontal="center"/>
    </xf>
    <xf numFmtId="1" fontId="11" fillId="11" borderId="16" xfId="0" applyNumberFormat="1" applyFont="1" applyFill="1" applyBorder="1" applyAlignment="1" applyProtection="1">
      <alignment horizontal="center"/>
    </xf>
    <xf numFmtId="170" fontId="11" fillId="11" borderId="16" xfId="0" applyNumberFormat="1" applyFont="1" applyFill="1" applyBorder="1" applyAlignment="1" applyProtection="1">
      <alignment horizontal="center"/>
    </xf>
    <xf numFmtId="0" fontId="9" fillId="11" borderId="16" xfId="0" applyFont="1" applyFill="1" applyBorder="1" applyAlignment="1" applyProtection="1">
      <alignment horizontal="center"/>
    </xf>
    <xf numFmtId="2" fontId="9" fillId="11" borderId="16" xfId="0" applyNumberFormat="1" applyFont="1" applyFill="1" applyBorder="1" applyAlignment="1" applyProtection="1">
      <alignment horizontal="center"/>
    </xf>
    <xf numFmtId="1" fontId="9" fillId="11" borderId="16" xfId="0" applyNumberFormat="1" applyFont="1" applyFill="1" applyBorder="1" applyAlignment="1" applyProtection="1">
      <alignment horizontal="center"/>
    </xf>
    <xf numFmtId="0" fontId="42" fillId="9" borderId="16" xfId="0" applyFont="1" applyFill="1" applyBorder="1" applyProtection="1"/>
    <xf numFmtId="0" fontId="43" fillId="9" borderId="16" xfId="0" applyFont="1" applyFill="1" applyBorder="1" applyAlignment="1" applyProtection="1">
      <alignment horizontal="center"/>
    </xf>
    <xf numFmtId="2" fontId="43" fillId="9" borderId="16" xfId="0" applyNumberFormat="1" applyFont="1" applyFill="1" applyBorder="1" applyAlignment="1" applyProtection="1">
      <alignment horizontal="center"/>
    </xf>
    <xf numFmtId="0" fontId="42" fillId="9" borderId="19" xfId="0" applyFont="1" applyFill="1" applyBorder="1" applyProtection="1"/>
    <xf numFmtId="0" fontId="42" fillId="9" borderId="21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center"/>
    </xf>
    <xf numFmtId="0" fontId="15" fillId="9" borderId="16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center"/>
    </xf>
    <xf numFmtId="0" fontId="40" fillId="9" borderId="16" xfId="0" applyFont="1" applyFill="1" applyBorder="1" applyProtection="1"/>
    <xf numFmtId="1" fontId="40" fillId="9" borderId="16" xfId="0" applyNumberFormat="1" applyFont="1" applyFill="1" applyBorder="1" applyAlignment="1" applyProtection="1">
      <alignment horizontal="center"/>
    </xf>
    <xf numFmtId="170" fontId="9" fillId="6" borderId="16" xfId="0" applyNumberFormat="1" applyFont="1" applyFill="1" applyBorder="1" applyAlignment="1" applyProtection="1">
      <alignment horizontal="center"/>
    </xf>
    <xf numFmtId="0" fontId="44" fillId="9" borderId="0" xfId="0" applyFont="1" applyFill="1" applyBorder="1" applyProtection="1"/>
    <xf numFmtId="0" fontId="44" fillId="9" borderId="18" xfId="0" applyFont="1" applyFill="1" applyBorder="1" applyAlignment="1" applyProtection="1">
      <alignment horizontal="center"/>
    </xf>
    <xf numFmtId="0" fontId="45" fillId="9" borderId="18" xfId="0" applyFont="1" applyFill="1" applyBorder="1" applyAlignment="1" applyProtection="1">
      <alignment horizontal="center"/>
    </xf>
    <xf numFmtId="0" fontId="44" fillId="6" borderId="5" xfId="0" applyFont="1" applyFill="1" applyBorder="1" applyProtection="1"/>
    <xf numFmtId="0" fontId="44" fillId="9" borderId="16" xfId="0" applyFont="1" applyFill="1" applyBorder="1" applyAlignment="1" applyProtection="1">
      <alignment horizontal="center"/>
    </xf>
    <xf numFmtId="0" fontId="44" fillId="9" borderId="0" xfId="0" applyFont="1" applyFill="1" applyBorder="1" applyAlignment="1" applyProtection="1">
      <alignment horizontal="center"/>
    </xf>
    <xf numFmtId="0" fontId="46" fillId="9" borderId="0" xfId="0" applyFont="1" applyFill="1" applyBorder="1" applyProtection="1"/>
    <xf numFmtId="0" fontId="45" fillId="9" borderId="0" xfId="0" applyFont="1" applyFill="1" applyBorder="1" applyProtection="1"/>
    <xf numFmtId="164" fontId="44" fillId="9" borderId="0" xfId="0" applyNumberFormat="1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1" fontId="0" fillId="0" borderId="0" xfId="0" applyNumberFormat="1"/>
    <xf numFmtId="0" fontId="9" fillId="6" borderId="6" xfId="0" applyFont="1" applyFill="1" applyBorder="1" applyProtection="1"/>
    <xf numFmtId="0" fontId="9" fillId="6" borderId="7" xfId="0" applyFont="1" applyFill="1" applyBorder="1" applyAlignment="1" applyProtection="1">
      <alignment horizontal="center"/>
    </xf>
    <xf numFmtId="0" fontId="9" fillId="6" borderId="7" xfId="0" applyFont="1" applyFill="1" applyBorder="1" applyProtection="1"/>
    <xf numFmtId="0" fontId="16" fillId="6" borderId="7" xfId="0" applyFont="1" applyFill="1" applyBorder="1" applyAlignment="1" applyProtection="1">
      <alignment horizontal="center"/>
    </xf>
    <xf numFmtId="0" fontId="9" fillId="6" borderId="8" xfId="0" applyFont="1" applyFill="1" applyBorder="1" applyProtection="1"/>
    <xf numFmtId="0" fontId="16" fillId="6" borderId="2" xfId="0" applyFont="1" applyFill="1" applyBorder="1" applyAlignment="1" applyProtection="1">
      <alignment horizontal="center"/>
    </xf>
    <xf numFmtId="0" fontId="48" fillId="0" borderId="0" xfId="0" applyFont="1"/>
    <xf numFmtId="0" fontId="42" fillId="6" borderId="0" xfId="0" applyFont="1" applyFill="1" applyBorder="1" applyAlignment="1" applyProtection="1">
      <alignment horizontal="center"/>
    </xf>
    <xf numFmtId="0" fontId="0" fillId="11" borderId="0" xfId="0" applyFill="1"/>
    <xf numFmtId="0" fontId="40" fillId="6" borderId="0" xfId="0" applyFont="1" applyFill="1" applyBorder="1" applyAlignment="1" applyProtection="1">
      <alignment horizontal="center"/>
    </xf>
    <xf numFmtId="175" fontId="0" fillId="0" borderId="0" xfId="0" applyNumberFormat="1"/>
    <xf numFmtId="175" fontId="0" fillId="11" borderId="0" xfId="0" applyNumberFormat="1" applyFill="1"/>
    <xf numFmtId="0" fontId="1" fillId="11" borderId="0" xfId="0" applyFont="1" applyFill="1"/>
    <xf numFmtId="0" fontId="49" fillId="0" borderId="0" xfId="0" applyFont="1"/>
    <xf numFmtId="0" fontId="23" fillId="9" borderId="0" xfId="0" applyFont="1" applyFill="1" applyBorder="1" applyProtection="1"/>
    <xf numFmtId="178" fontId="23" fillId="9" borderId="0" xfId="0" applyNumberFormat="1" applyFont="1" applyFill="1" applyBorder="1" applyAlignment="1" applyProtection="1">
      <alignment horizontal="center"/>
    </xf>
    <xf numFmtId="3" fontId="3" fillId="0" borderId="0" xfId="5" applyNumberFormat="1" applyFont="1"/>
    <xf numFmtId="3" fontId="1" fillId="0" borderId="0" xfId="5" applyNumberFormat="1" applyFont="1"/>
    <xf numFmtId="1" fontId="1" fillId="0" borderId="2" xfId="5" applyNumberFormat="1" applyFont="1" applyBorder="1" applyAlignment="1">
      <alignment horizontal="left"/>
    </xf>
    <xf numFmtId="3" fontId="1" fillId="0" borderId="2" xfId="5" applyNumberFormat="1" applyFont="1" applyBorder="1"/>
    <xf numFmtId="1" fontId="1" fillId="0" borderId="2" xfId="5" applyNumberFormat="1" applyFont="1" applyBorder="1" applyAlignment="1">
      <alignment horizontal="right"/>
    </xf>
    <xf numFmtId="1" fontId="1" fillId="0" borderId="7" xfId="5" applyNumberFormat="1" applyFont="1" applyBorder="1"/>
    <xf numFmtId="1" fontId="1" fillId="0" borderId="7" xfId="5" applyNumberFormat="1" applyFont="1" applyBorder="1" applyAlignment="1">
      <alignment horizontal="right"/>
    </xf>
    <xf numFmtId="1" fontId="1" fillId="0" borderId="7" xfId="5" applyNumberFormat="1" applyFont="1" applyBorder="1" applyAlignment="1">
      <alignment horizontal="right" wrapText="1"/>
    </xf>
    <xf numFmtId="1" fontId="1" fillId="0" borderId="0" xfId="5" applyNumberFormat="1" applyFont="1"/>
    <xf numFmtId="1" fontId="35" fillId="0" borderId="0" xfId="5" applyNumberFormat="1" applyFont="1" applyAlignment="1">
      <alignment horizontal="right"/>
    </xf>
    <xf numFmtId="1" fontId="52" fillId="0" borderId="0" xfId="0" applyNumberFormat="1" applyFont="1"/>
    <xf numFmtId="179" fontId="52" fillId="0" borderId="0" xfId="2" applyNumberFormat="1" applyFont="1"/>
    <xf numFmtId="0" fontId="1" fillId="0" borderId="0" xfId="5" applyFont="1"/>
    <xf numFmtId="0" fontId="25" fillId="2" borderId="0" xfId="0" applyFont="1" applyFill="1" applyBorder="1"/>
    <xf numFmtId="0" fontId="9" fillId="2" borderId="0" xfId="0" quotePrefix="1" applyFont="1" applyFill="1" applyBorder="1"/>
    <xf numFmtId="0" fontId="1" fillId="0" borderId="0" xfId="0" applyFont="1" applyFill="1"/>
    <xf numFmtId="0" fontId="0" fillId="12" borderId="0" xfId="0" applyFill="1"/>
    <xf numFmtId="0" fontId="5" fillId="2" borderId="0" xfId="1" applyFill="1" applyBorder="1" applyAlignment="1" applyProtection="1"/>
    <xf numFmtId="0" fontId="53" fillId="9" borderId="0" xfId="0" applyFont="1" applyFill="1"/>
    <xf numFmtId="0" fontId="53" fillId="9" borderId="0" xfId="0" applyFont="1" applyFill="1" applyProtection="1"/>
    <xf numFmtId="0" fontId="54" fillId="9" borderId="0" xfId="0" applyNumberFormat="1" applyFont="1" applyFill="1" applyProtection="1"/>
    <xf numFmtId="0" fontId="54" fillId="9" borderId="0" xfId="0" applyFont="1" applyFill="1" applyProtection="1"/>
    <xf numFmtId="0" fontId="54" fillId="9" borderId="0" xfId="0" applyFont="1" applyFill="1" applyBorder="1" applyProtection="1"/>
    <xf numFmtId="0" fontId="55" fillId="9" borderId="0" xfId="0" applyFont="1" applyFill="1" applyBorder="1" applyProtection="1"/>
    <xf numFmtId="0" fontId="56" fillId="9" borderId="0" xfId="0" applyFont="1" applyFill="1" applyBorder="1" applyProtection="1"/>
    <xf numFmtId="0" fontId="57" fillId="9" borderId="0" xfId="0" applyFont="1" applyFill="1" applyBorder="1" applyProtection="1"/>
    <xf numFmtId="0" fontId="54" fillId="9" borderId="0" xfId="0" applyFont="1" applyFill="1" applyBorder="1" applyAlignment="1" applyProtection="1">
      <alignment horizontal="center"/>
    </xf>
    <xf numFmtId="0" fontId="53" fillId="9" borderId="0" xfId="0" applyFont="1" applyFill="1" applyAlignment="1" applyProtection="1">
      <alignment horizontal="left"/>
    </xf>
    <xf numFmtId="0" fontId="54" fillId="9" borderId="0" xfId="0" applyNumberFormat="1" applyFont="1" applyFill="1" applyAlignment="1" applyProtection="1">
      <alignment horizontal="left"/>
    </xf>
    <xf numFmtId="0" fontId="54" fillId="9" borderId="0" xfId="0" applyFont="1" applyFill="1" applyAlignment="1" applyProtection="1">
      <alignment horizontal="left"/>
    </xf>
    <xf numFmtId="0" fontId="53" fillId="9" borderId="0" xfId="0" quotePrefix="1" applyFont="1" applyFill="1" applyProtection="1"/>
    <xf numFmtId="49" fontId="28" fillId="0" borderId="0" xfId="0" quotePrefix="1" applyNumberFormat="1" applyFont="1"/>
    <xf numFmtId="49" fontId="48" fillId="0" borderId="0" xfId="0" applyNumberFormat="1" applyFont="1"/>
    <xf numFmtId="49" fontId="28" fillId="0" borderId="0" xfId="0" applyNumberFormat="1" applyFont="1"/>
    <xf numFmtId="49" fontId="0" fillId="0" borderId="0" xfId="0" applyNumberFormat="1"/>
    <xf numFmtId="0" fontId="58" fillId="9" borderId="0" xfId="0" applyFont="1" applyFill="1" applyProtection="1"/>
    <xf numFmtId="180" fontId="1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1" fontId="0" fillId="0" borderId="0" xfId="0" applyNumberFormat="1" applyFill="1"/>
    <xf numFmtId="175" fontId="0" fillId="0" borderId="0" xfId="0" applyNumberFormat="1" applyFill="1"/>
    <xf numFmtId="0" fontId="30" fillId="6" borderId="0" xfId="0" applyFont="1" applyFill="1" applyBorder="1" applyProtection="1"/>
    <xf numFmtId="0" fontId="0" fillId="0" borderId="0" xfId="0" applyAlignment="1">
      <alignment horizontal="center"/>
    </xf>
    <xf numFmtId="3" fontId="28" fillId="0" borderId="0" xfId="0" applyNumberFormat="1" applyFont="1"/>
    <xf numFmtId="3" fontId="2" fillId="13" borderId="0" xfId="0" applyNumberFormat="1" applyFont="1" applyFill="1"/>
    <xf numFmtId="0" fontId="28" fillId="0" borderId="0" xfId="0" applyNumberFormat="1" applyFont="1" applyFill="1"/>
    <xf numFmtId="3" fontId="2" fillId="0" borderId="0" xfId="0" applyNumberFormat="1" applyFont="1" applyAlignment="1">
      <alignment horizontal="right"/>
    </xf>
    <xf numFmtId="0" fontId="3" fillId="9" borderId="0" xfId="0" applyFont="1" applyFill="1"/>
    <xf numFmtId="0" fontId="50" fillId="9" borderId="0" xfId="0" applyFont="1" applyFill="1" applyAlignment="1" applyProtection="1">
      <alignment horizontal="right"/>
    </xf>
    <xf numFmtId="0" fontId="0" fillId="9" borderId="0" xfId="0" applyFill="1"/>
    <xf numFmtId="166" fontId="50" fillId="9" borderId="0" xfId="0" applyNumberFormat="1" applyFont="1" applyFill="1" applyAlignment="1" applyProtection="1">
      <alignment horizontal="right"/>
    </xf>
    <xf numFmtId="4" fontId="1" fillId="9" borderId="0" xfId="0" applyNumberFormat="1" applyFont="1" applyFill="1" applyAlignment="1">
      <alignment vertical="center"/>
    </xf>
    <xf numFmtId="168" fontId="1" fillId="9" borderId="0" xfId="2" applyNumberFormat="1" applyFill="1"/>
    <xf numFmtId="166" fontId="51" fillId="9" borderId="0" xfId="0" applyNumberFormat="1" applyFont="1" applyFill="1" applyAlignment="1" applyProtection="1">
      <alignment horizontal="center"/>
    </xf>
    <xf numFmtId="176" fontId="0" fillId="9" borderId="0" xfId="0" applyNumberFormat="1" applyFill="1"/>
    <xf numFmtId="177" fontId="51" fillId="9" borderId="0" xfId="0" quotePrefix="1" applyNumberFormat="1" applyFont="1" applyFill="1" applyAlignment="1" applyProtection="1">
      <alignment horizontal="center"/>
    </xf>
    <xf numFmtId="178" fontId="0" fillId="9" borderId="0" xfId="0" applyNumberFormat="1" applyFill="1"/>
    <xf numFmtId="0" fontId="1" fillId="9" borderId="0" xfId="0" applyFont="1" applyFill="1"/>
    <xf numFmtId="3" fontId="1" fillId="9" borderId="0" xfId="0" applyNumberFormat="1" applyFont="1" applyFill="1" applyAlignment="1" applyProtection="1">
      <alignment horizontal="right"/>
    </xf>
    <xf numFmtId="176" fontId="1" fillId="9" borderId="0" xfId="0" applyNumberFormat="1" applyFont="1" applyFill="1" applyAlignment="1" applyProtection="1">
      <alignment horizontal="right"/>
    </xf>
    <xf numFmtId="3" fontId="1" fillId="9" borderId="0" xfId="2" applyNumberFormat="1" applyFill="1"/>
    <xf numFmtId="49" fontId="13" fillId="2" borderId="0" xfId="2" applyNumberFormat="1" applyFont="1" applyFill="1" applyBorder="1"/>
    <xf numFmtId="0" fontId="39" fillId="6" borderId="0" xfId="0" applyFont="1" applyFill="1" applyBorder="1" applyAlignment="1" applyProtection="1">
      <alignment horizontal="center"/>
    </xf>
    <xf numFmtId="0" fontId="42" fillId="6" borderId="0" xfId="0" applyFont="1" applyFill="1" applyBorder="1" applyAlignment="1" applyProtection="1">
      <alignment horizontal="center"/>
    </xf>
    <xf numFmtId="0" fontId="13" fillId="11" borderId="19" xfId="0" applyFont="1" applyFill="1" applyBorder="1" applyAlignment="1" applyProtection="1">
      <alignment horizontal="left" indent="1"/>
    </xf>
    <xf numFmtId="0" fontId="1" fillId="11" borderId="20" xfId="0" applyFont="1" applyFill="1" applyBorder="1" applyAlignment="1">
      <alignment horizontal="left" indent="1"/>
    </xf>
    <xf numFmtId="0" fontId="1" fillId="11" borderId="21" xfId="0" applyFont="1" applyFill="1" applyBorder="1" applyAlignment="1">
      <alignment horizontal="left" indent="1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3" fontId="28" fillId="5" borderId="9" xfId="0" applyNumberFormat="1" applyFont="1" applyFill="1" applyBorder="1" applyAlignment="1" applyProtection="1"/>
    <xf numFmtId="3" fontId="0" fillId="5" borderId="9" xfId="0" applyNumberFormat="1" applyFill="1" applyBorder="1" applyAlignment="1" applyProtection="1"/>
    <xf numFmtId="3" fontId="28" fillId="0" borderId="9" xfId="0" applyNumberFormat="1" applyFont="1" applyBorder="1" applyAlignment="1" applyProtection="1">
      <protection locked="0"/>
    </xf>
    <xf numFmtId="3" fontId="3" fillId="0" borderId="9" xfId="0" applyNumberFormat="1" applyFont="1" applyBorder="1" applyAlignment="1" applyProtection="1"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  <xf numFmtId="3" fontId="28" fillId="0" borderId="9" xfId="0" applyNumberFormat="1" applyFont="1" applyBorder="1" applyAlignment="1" applyProtection="1">
      <alignment horizontal="center" vertical="top"/>
      <protection locked="0"/>
    </xf>
    <xf numFmtId="3" fontId="2" fillId="8" borderId="0" xfId="0" applyNumberFormat="1" applyFont="1" applyFill="1" applyAlignment="1" applyProtection="1">
      <protection locked="0"/>
    </xf>
    <xf numFmtId="0" fontId="1" fillId="9" borderId="0" xfId="0" applyNumberFormat="1" applyFont="1" applyFill="1"/>
  </cellXfs>
  <cellStyles count="6">
    <cellStyle name="Header" xfId="4"/>
    <cellStyle name="Hyperlink" xfId="1" builtinId="8"/>
    <cellStyle name="Komma" xfId="2" builtinId="3"/>
    <cellStyle name="Standaard" xfId="0" builtinId="0"/>
    <cellStyle name="Standaard 2" xfId="5"/>
    <cellStyle name="Title" xfId="3"/>
  </cellStyles>
  <dxfs count="0"/>
  <tableStyles count="0" defaultTableStyle="TableStyleMedium9" defaultPivotStyle="PivotStyleLight16"/>
  <colors>
    <mruColors>
      <color rgb="FFFFFFCC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2</xdr:row>
      <xdr:rowOff>12700</xdr:rowOff>
    </xdr:from>
    <xdr:to>
      <xdr:col>9</xdr:col>
      <xdr:colOff>781050</xdr:colOff>
      <xdr:row>3</xdr:row>
      <xdr:rowOff>98425</xdr:rowOff>
    </xdr:to>
    <xdr:pic>
      <xdr:nvPicPr>
        <xdr:cNvPr id="9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5625" y="330200"/>
          <a:ext cx="9556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694772</xdr:colOff>
      <xdr:row>2</xdr:row>
      <xdr:rowOff>123264</xdr:rowOff>
    </xdr:from>
    <xdr:to>
      <xdr:col>22</xdr:col>
      <xdr:colOff>135598</xdr:colOff>
      <xdr:row>4</xdr:row>
      <xdr:rowOff>68856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2</xdr:row>
      <xdr:rowOff>114861</xdr:rowOff>
    </xdr:from>
    <xdr:to>
      <xdr:col>8</xdr:col>
      <xdr:colOff>172570</xdr:colOff>
      <xdr:row>4</xdr:row>
      <xdr:rowOff>135592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07013" y="372596"/>
          <a:ext cx="1411381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raad.nl/content/nieuw-model-beschikbaar-voor-berekenen-uitkeringen-uit-gemeentefonds" TargetMode="External"/><Relationship Id="rId1" Type="http://schemas.openxmlformats.org/officeDocument/2006/relationships/hyperlink" Target="http://www.poraad.nl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44"/>
  <sheetViews>
    <sheetView zoomScaleNormal="100" workbookViewId="0">
      <selection activeCell="H9" sqref="H9"/>
    </sheetView>
  </sheetViews>
  <sheetFormatPr defaultColWidth="9.140625" defaultRowHeight="12.75" x14ac:dyDescent="0.2"/>
  <cols>
    <col min="1" max="1" width="3.7109375" style="8" customWidth="1"/>
    <col min="2" max="2" width="2.7109375" style="8" customWidth="1"/>
    <col min="3" max="5" width="9.140625" style="8"/>
    <col min="6" max="6" width="11" style="8" customWidth="1"/>
    <col min="7" max="7" width="8.7109375" style="8" customWidth="1"/>
    <col min="8" max="9" width="16.85546875" style="8" customWidth="1"/>
    <col min="10" max="11" width="15.5703125" style="8" customWidth="1"/>
    <col min="12" max="12" width="2.7109375" style="8" customWidth="1"/>
    <col min="13" max="13" width="10.7109375" style="8" customWidth="1"/>
    <col min="14" max="14" width="9.140625" style="8"/>
    <col min="15" max="15" width="9.28515625" style="8" bestFit="1" customWidth="1"/>
    <col min="16" max="16" width="10" style="8" customWidth="1"/>
    <col min="17" max="17" width="8.140625" style="8" customWidth="1"/>
    <col min="18" max="16384" width="9.140625" style="8"/>
  </cols>
  <sheetData>
    <row r="3" spans="3:10" ht="15.75" x14ac:dyDescent="0.25">
      <c r="C3" s="9" t="s">
        <v>407</v>
      </c>
    </row>
    <row r="4" spans="3:10" ht="15.75" x14ac:dyDescent="0.25">
      <c r="C4" s="9"/>
    </row>
    <row r="6" spans="3:10" x14ac:dyDescent="0.2">
      <c r="C6" s="8" t="s">
        <v>494</v>
      </c>
      <c r="J6" s="10" t="s">
        <v>486</v>
      </c>
    </row>
    <row r="7" spans="3:10" x14ac:dyDescent="0.2">
      <c r="C7" s="8" t="s">
        <v>408</v>
      </c>
      <c r="J7" s="11"/>
    </row>
    <row r="8" spans="3:10" ht="15.75" x14ac:dyDescent="0.25">
      <c r="C8" s="9"/>
    </row>
    <row r="9" spans="3:10" x14ac:dyDescent="0.2">
      <c r="C9" s="8" t="s">
        <v>772</v>
      </c>
      <c r="H9" s="31">
        <v>42294</v>
      </c>
    </row>
    <row r="10" spans="3:10" x14ac:dyDescent="0.2">
      <c r="C10" s="8" t="s">
        <v>764</v>
      </c>
    </row>
    <row r="12" spans="3:10" x14ac:dyDescent="0.2">
      <c r="C12" s="8" t="s">
        <v>678</v>
      </c>
    </row>
    <row r="13" spans="3:10" x14ac:dyDescent="0.2">
      <c r="C13" s="8" t="s">
        <v>679</v>
      </c>
    </row>
    <row r="14" spans="3:10" x14ac:dyDescent="0.2">
      <c r="C14" s="8" t="s">
        <v>680</v>
      </c>
    </row>
    <row r="15" spans="3:10" x14ac:dyDescent="0.2">
      <c r="C15" s="8" t="s">
        <v>726</v>
      </c>
    </row>
    <row r="16" spans="3:10" x14ac:dyDescent="0.2">
      <c r="C16" s="8" t="s">
        <v>765</v>
      </c>
    </row>
    <row r="17" spans="3:3" x14ac:dyDescent="0.2">
      <c r="C17" s="8" t="s">
        <v>727</v>
      </c>
    </row>
    <row r="18" spans="3:3" x14ac:dyDescent="0.2">
      <c r="C18" s="8" t="s">
        <v>728</v>
      </c>
    </row>
    <row r="19" spans="3:3" x14ac:dyDescent="0.2">
      <c r="C19" s="8" t="s">
        <v>729</v>
      </c>
    </row>
    <row r="21" spans="3:3" x14ac:dyDescent="0.2">
      <c r="C21" s="8" t="s">
        <v>766</v>
      </c>
    </row>
    <row r="22" spans="3:3" x14ac:dyDescent="0.2">
      <c r="C22" s="8" t="s">
        <v>730</v>
      </c>
    </row>
    <row r="23" spans="3:3" x14ac:dyDescent="0.2">
      <c r="C23" s="8" t="s">
        <v>681</v>
      </c>
    </row>
    <row r="24" spans="3:3" x14ac:dyDescent="0.2">
      <c r="C24" s="8" t="s">
        <v>682</v>
      </c>
    </row>
    <row r="25" spans="3:3" x14ac:dyDescent="0.2">
      <c r="C25" s="8" t="s">
        <v>731</v>
      </c>
    </row>
    <row r="26" spans="3:3" x14ac:dyDescent="0.2">
      <c r="C26" s="8" t="s">
        <v>732</v>
      </c>
    </row>
    <row r="27" spans="3:3" x14ac:dyDescent="0.2">
      <c r="C27" s="8" t="s">
        <v>733</v>
      </c>
    </row>
    <row r="29" spans="3:3" x14ac:dyDescent="0.2">
      <c r="C29" s="12" t="s">
        <v>734</v>
      </c>
    </row>
    <row r="30" spans="3:3" x14ac:dyDescent="0.2">
      <c r="C30" s="8" t="s">
        <v>767</v>
      </c>
    </row>
    <row r="31" spans="3:3" x14ac:dyDescent="0.2">
      <c r="C31" s="8" t="s">
        <v>768</v>
      </c>
    </row>
    <row r="32" spans="3:3" x14ac:dyDescent="0.2">
      <c r="C32" s="8" t="s">
        <v>735</v>
      </c>
    </row>
    <row r="33" spans="3:15" x14ac:dyDescent="0.2">
      <c r="C33" s="8" t="s">
        <v>683</v>
      </c>
    </row>
    <row r="34" spans="3:15" x14ac:dyDescent="0.2">
      <c r="C34" s="8" t="s">
        <v>684</v>
      </c>
    </row>
    <row r="35" spans="3:15" x14ac:dyDescent="0.2">
      <c r="C35" s="8" t="s">
        <v>685</v>
      </c>
    </row>
    <row r="36" spans="3:15" x14ac:dyDescent="0.2">
      <c r="C36" s="8" t="s">
        <v>686</v>
      </c>
    </row>
    <row r="37" spans="3:15" x14ac:dyDescent="0.2">
      <c r="C37" s="8" t="s">
        <v>736</v>
      </c>
    </row>
    <row r="38" spans="3:15" x14ac:dyDescent="0.2">
      <c r="C38" s="8" t="s">
        <v>770</v>
      </c>
    </row>
    <row r="39" spans="3:15" x14ac:dyDescent="0.2">
      <c r="C39" s="8" t="s">
        <v>769</v>
      </c>
    </row>
    <row r="40" spans="3:15" x14ac:dyDescent="0.2">
      <c r="C40" s="8" t="s">
        <v>737</v>
      </c>
    </row>
    <row r="42" spans="3:15" x14ac:dyDescent="0.2">
      <c r="C42" s="12" t="s">
        <v>738</v>
      </c>
    </row>
    <row r="43" spans="3:15" x14ac:dyDescent="0.2">
      <c r="C43" s="8" t="s">
        <v>603</v>
      </c>
    </row>
    <row r="44" spans="3:15" x14ac:dyDescent="0.2">
      <c r="O44"/>
    </row>
    <row r="45" spans="3:15" x14ac:dyDescent="0.2">
      <c r="C45" s="8" t="s">
        <v>602</v>
      </c>
    </row>
    <row r="46" spans="3:15" x14ac:dyDescent="0.2">
      <c r="C46" s="8" t="s">
        <v>702</v>
      </c>
    </row>
    <row r="47" spans="3:15" x14ac:dyDescent="0.2">
      <c r="C47" s="8" t="s">
        <v>703</v>
      </c>
    </row>
    <row r="48" spans="3:15" x14ac:dyDescent="0.2">
      <c r="C48" s="8" t="s">
        <v>739</v>
      </c>
    </row>
    <row r="49" spans="3:19" x14ac:dyDescent="0.2">
      <c r="C49" s="8" t="s">
        <v>687</v>
      </c>
    </row>
    <row r="50" spans="3:19" x14ac:dyDescent="0.2">
      <c r="C50" s="8" t="s">
        <v>688</v>
      </c>
    </row>
    <row r="51" spans="3:19" x14ac:dyDescent="0.2">
      <c r="C51" s="8" t="s">
        <v>689</v>
      </c>
    </row>
    <row r="52" spans="3:19" x14ac:dyDescent="0.2">
      <c r="C52" s="8" t="s">
        <v>690</v>
      </c>
    </row>
    <row r="53" spans="3:19" x14ac:dyDescent="0.2">
      <c r="C53" s="8" t="s">
        <v>691</v>
      </c>
    </row>
    <row r="54" spans="3:19" x14ac:dyDescent="0.2">
      <c r="J54" s="11"/>
    </row>
    <row r="55" spans="3:19" ht="15.75" x14ac:dyDescent="0.25">
      <c r="C55" s="9" t="s">
        <v>604</v>
      </c>
    </row>
    <row r="56" spans="3:19" x14ac:dyDescent="0.2">
      <c r="C56" s="8" t="s">
        <v>748</v>
      </c>
    </row>
    <row r="57" spans="3:19" x14ac:dyDescent="0.2">
      <c r="C57" s="8" t="s">
        <v>749</v>
      </c>
      <c r="P57" s="13"/>
      <c r="Q57" s="13"/>
      <c r="S57" s="13"/>
    </row>
    <row r="58" spans="3:19" x14ac:dyDescent="0.2">
      <c r="C58" s="8" t="s">
        <v>750</v>
      </c>
      <c r="P58" s="13"/>
      <c r="Q58" s="13"/>
      <c r="S58" s="13"/>
    </row>
    <row r="59" spans="3:19" x14ac:dyDescent="0.2">
      <c r="C59" s="8" t="s">
        <v>751</v>
      </c>
      <c r="P59" s="13"/>
      <c r="Q59" s="13"/>
      <c r="S59" s="13"/>
    </row>
    <row r="60" spans="3:19" x14ac:dyDescent="0.2">
      <c r="C60" s="8" t="s">
        <v>410</v>
      </c>
      <c r="P60" s="13"/>
      <c r="Q60" s="13"/>
      <c r="S60" s="13"/>
    </row>
    <row r="61" spans="3:19" x14ac:dyDescent="0.2">
      <c r="C61" s="8" t="s">
        <v>411</v>
      </c>
      <c r="P61" s="13"/>
      <c r="Q61" s="13"/>
      <c r="S61" s="13"/>
    </row>
    <row r="62" spans="3:19" x14ac:dyDescent="0.2">
      <c r="C62" s="8" t="s">
        <v>412</v>
      </c>
      <c r="P62" s="13"/>
      <c r="Q62" s="13"/>
      <c r="R62" s="13"/>
      <c r="S62" s="13"/>
    </row>
    <row r="63" spans="3:19" x14ac:dyDescent="0.2">
      <c r="C63" s="8" t="s">
        <v>740</v>
      </c>
      <c r="P63" s="13"/>
      <c r="Q63" s="13"/>
      <c r="R63" s="13"/>
      <c r="S63" s="13"/>
    </row>
    <row r="64" spans="3:19" x14ac:dyDescent="0.2">
      <c r="P64" s="13"/>
      <c r="Q64" s="13"/>
      <c r="R64" s="13"/>
      <c r="S64" s="13"/>
    </row>
    <row r="65" spans="3:20" x14ac:dyDescent="0.2">
      <c r="D65" s="12" t="s">
        <v>413</v>
      </c>
      <c r="Q65" s="13"/>
      <c r="R65" s="13"/>
      <c r="S65" s="13"/>
      <c r="T65" s="13"/>
    </row>
    <row r="66" spans="3:20" x14ac:dyDescent="0.2">
      <c r="D66" s="12" t="s">
        <v>414</v>
      </c>
      <c r="Q66" s="13"/>
      <c r="R66" s="13"/>
      <c r="S66" s="13"/>
    </row>
    <row r="67" spans="3:20" x14ac:dyDescent="0.2">
      <c r="D67" s="12" t="s">
        <v>415</v>
      </c>
      <c r="Q67" s="13"/>
      <c r="R67" s="13"/>
      <c r="S67" s="13"/>
    </row>
    <row r="68" spans="3:20" x14ac:dyDescent="0.2">
      <c r="D68" s="12" t="s">
        <v>416</v>
      </c>
      <c r="R68" s="13"/>
    </row>
    <row r="69" spans="3:20" x14ac:dyDescent="0.2">
      <c r="D69" s="12" t="s">
        <v>417</v>
      </c>
      <c r="R69" s="13"/>
    </row>
    <row r="70" spans="3:20" x14ac:dyDescent="0.2">
      <c r="D70" s="12" t="s">
        <v>418</v>
      </c>
      <c r="R70" s="13"/>
    </row>
    <row r="71" spans="3:20" x14ac:dyDescent="0.2">
      <c r="D71" s="12" t="s">
        <v>419</v>
      </c>
      <c r="R71" s="13"/>
    </row>
    <row r="72" spans="3:20" x14ac:dyDescent="0.2">
      <c r="D72" s="12" t="s">
        <v>420</v>
      </c>
      <c r="R72" s="13"/>
    </row>
    <row r="73" spans="3:20" x14ac:dyDescent="0.2">
      <c r="D73" s="12" t="s">
        <v>421</v>
      </c>
    </row>
    <row r="74" spans="3:20" x14ac:dyDescent="0.2">
      <c r="D74" s="12" t="s">
        <v>422</v>
      </c>
    </row>
    <row r="75" spans="3:20" x14ac:dyDescent="0.2">
      <c r="D75" s="12" t="s">
        <v>423</v>
      </c>
    </row>
    <row r="76" spans="3:20" x14ac:dyDescent="0.2">
      <c r="C76" s="12"/>
    </row>
    <row r="77" spans="3:20" x14ac:dyDescent="0.2">
      <c r="C77" s="8" t="s">
        <v>752</v>
      </c>
    </row>
    <row r="78" spans="3:20" x14ac:dyDescent="0.2">
      <c r="C78" s="8" t="s">
        <v>753</v>
      </c>
    </row>
    <row r="79" spans="3:20" x14ac:dyDescent="0.2">
      <c r="C79" s="8" t="s">
        <v>424</v>
      </c>
    </row>
    <row r="80" spans="3:20" x14ac:dyDescent="0.2">
      <c r="C80" s="8" t="s">
        <v>754</v>
      </c>
    </row>
    <row r="81" spans="3:4" x14ac:dyDescent="0.2">
      <c r="C81" s="8" t="s">
        <v>755</v>
      </c>
    </row>
    <row r="82" spans="3:4" x14ac:dyDescent="0.2">
      <c r="C82" s="12"/>
    </row>
    <row r="83" spans="3:4" x14ac:dyDescent="0.2">
      <c r="C83" s="8" t="s">
        <v>425</v>
      </c>
    </row>
    <row r="84" spans="3:4" x14ac:dyDescent="0.2">
      <c r="C84" s="8" t="s">
        <v>426</v>
      </c>
    </row>
    <row r="85" spans="3:4" x14ac:dyDescent="0.2">
      <c r="C85" s="8" t="s">
        <v>427</v>
      </c>
    </row>
    <row r="86" spans="3:4" x14ac:dyDescent="0.2">
      <c r="C86" s="8" t="s">
        <v>428</v>
      </c>
    </row>
    <row r="87" spans="3:4" x14ac:dyDescent="0.2">
      <c r="C87" s="8" t="s">
        <v>429</v>
      </c>
    </row>
    <row r="88" spans="3:4" x14ac:dyDescent="0.2">
      <c r="C88" s="8" t="s">
        <v>430</v>
      </c>
    </row>
    <row r="89" spans="3:4" x14ac:dyDescent="0.2">
      <c r="C89" s="8" t="s">
        <v>431</v>
      </c>
    </row>
    <row r="90" spans="3:4" x14ac:dyDescent="0.2">
      <c r="C90" s="8" t="s">
        <v>432</v>
      </c>
    </row>
    <row r="92" spans="3:4" x14ac:dyDescent="0.2">
      <c r="C92" s="8" t="s">
        <v>741</v>
      </c>
    </row>
    <row r="93" spans="3:4" x14ac:dyDescent="0.2">
      <c r="C93" s="8" t="s">
        <v>540</v>
      </c>
      <c r="D93" s="30" t="s">
        <v>541</v>
      </c>
    </row>
    <row r="94" spans="3:4" x14ac:dyDescent="0.2">
      <c r="C94" s="8" t="s">
        <v>622</v>
      </c>
    </row>
    <row r="96" spans="3:4" x14ac:dyDescent="0.2">
      <c r="C96" s="8" t="s">
        <v>771</v>
      </c>
    </row>
    <row r="97" spans="3:3" s="16" customFormat="1" x14ac:dyDescent="0.2">
      <c r="C97" s="15" t="s">
        <v>437</v>
      </c>
    </row>
    <row r="98" spans="3:3" s="16" customFormat="1" x14ac:dyDescent="0.2">
      <c r="C98" s="15"/>
    </row>
    <row r="99" spans="3:3" s="16" customFormat="1" x14ac:dyDescent="0.2">
      <c r="C99" s="320" t="s">
        <v>756</v>
      </c>
    </row>
    <row r="100" spans="3:3" s="16" customFormat="1" x14ac:dyDescent="0.2">
      <c r="C100" s="15" t="s">
        <v>742</v>
      </c>
    </row>
    <row r="101" spans="3:3" s="16" customFormat="1" x14ac:dyDescent="0.2">
      <c r="C101" s="15" t="s">
        <v>495</v>
      </c>
    </row>
    <row r="102" spans="3:3" s="16" customFormat="1" x14ac:dyDescent="0.2">
      <c r="C102" s="15" t="s">
        <v>438</v>
      </c>
    </row>
    <row r="103" spans="3:3" s="16" customFormat="1" x14ac:dyDescent="0.2">
      <c r="C103" s="15" t="s">
        <v>439</v>
      </c>
    </row>
    <row r="104" spans="3:3" s="16" customFormat="1" x14ac:dyDescent="0.2">
      <c r="C104" s="15" t="s">
        <v>440</v>
      </c>
    </row>
    <row r="105" spans="3:3" s="16" customFormat="1" x14ac:dyDescent="0.2">
      <c r="C105" s="15" t="s">
        <v>441</v>
      </c>
    </row>
    <row r="106" spans="3:3" s="16" customFormat="1" x14ac:dyDescent="0.2">
      <c r="C106" s="15" t="s">
        <v>442</v>
      </c>
    </row>
    <row r="107" spans="3:3" s="16" customFormat="1" x14ac:dyDescent="0.2">
      <c r="C107" s="15" t="s">
        <v>443</v>
      </c>
    </row>
    <row r="108" spans="3:3" s="16" customFormat="1" x14ac:dyDescent="0.2">
      <c r="C108" s="15" t="s">
        <v>444</v>
      </c>
    </row>
    <row r="109" spans="3:3" s="16" customFormat="1" x14ac:dyDescent="0.2">
      <c r="C109" s="15" t="s">
        <v>445</v>
      </c>
    </row>
    <row r="110" spans="3:3" s="16" customFormat="1" x14ac:dyDescent="0.2">
      <c r="C110" s="15" t="s">
        <v>446</v>
      </c>
    </row>
    <row r="111" spans="3:3" s="16" customFormat="1" x14ac:dyDescent="0.2">
      <c r="C111" s="15" t="s">
        <v>447</v>
      </c>
    </row>
    <row r="112" spans="3:3" s="16" customFormat="1" x14ac:dyDescent="0.2">
      <c r="C112" s="15" t="s">
        <v>448</v>
      </c>
    </row>
    <row r="113" spans="3:3" s="16" customFormat="1" x14ac:dyDescent="0.2">
      <c r="C113" s="15" t="s">
        <v>449</v>
      </c>
    </row>
    <row r="114" spans="3:3" s="16" customFormat="1" x14ac:dyDescent="0.2">
      <c r="C114" s="15" t="s">
        <v>450</v>
      </c>
    </row>
    <row r="115" spans="3:3" s="16" customFormat="1" x14ac:dyDescent="0.2">
      <c r="C115" s="15"/>
    </row>
    <row r="116" spans="3:3" s="16" customFormat="1" x14ac:dyDescent="0.2">
      <c r="C116" s="15" t="s">
        <v>743</v>
      </c>
    </row>
    <row r="117" spans="3:3" s="16" customFormat="1" x14ac:dyDescent="0.2">
      <c r="C117" s="15" t="s">
        <v>692</v>
      </c>
    </row>
    <row r="118" spans="3:3" s="16" customFormat="1" x14ac:dyDescent="0.2">
      <c r="C118" s="15" t="s">
        <v>675</v>
      </c>
    </row>
    <row r="119" spans="3:3" s="16" customFormat="1" x14ac:dyDescent="0.2">
      <c r="C119" s="15"/>
    </row>
    <row r="120" spans="3:3" s="16" customFormat="1" x14ac:dyDescent="0.2">
      <c r="C120" s="15" t="s">
        <v>744</v>
      </c>
    </row>
    <row r="121" spans="3:3" s="16" customFormat="1" x14ac:dyDescent="0.2">
      <c r="C121" s="15" t="s">
        <v>745</v>
      </c>
    </row>
    <row r="122" spans="3:3" s="16" customFormat="1" x14ac:dyDescent="0.2">
      <c r="C122" s="15" t="s">
        <v>746</v>
      </c>
    </row>
    <row r="123" spans="3:3" s="16" customFormat="1" x14ac:dyDescent="0.2">
      <c r="C123" s="15"/>
    </row>
    <row r="124" spans="3:3" x14ac:dyDescent="0.2">
      <c r="C124" s="272" t="s">
        <v>676</v>
      </c>
    </row>
    <row r="125" spans="3:3" x14ac:dyDescent="0.2">
      <c r="C125" s="8" t="s">
        <v>693</v>
      </c>
    </row>
    <row r="126" spans="3:3" x14ac:dyDescent="0.2">
      <c r="C126" s="8" t="s">
        <v>694</v>
      </c>
    </row>
    <row r="127" spans="3:3" x14ac:dyDescent="0.2">
      <c r="C127" s="8" t="s">
        <v>747</v>
      </c>
    </row>
    <row r="128" spans="3:3" x14ac:dyDescent="0.2">
      <c r="C128" s="8" t="s">
        <v>695</v>
      </c>
    </row>
    <row r="129" spans="3:10" x14ac:dyDescent="0.2">
      <c r="C129" s="8" t="s">
        <v>704</v>
      </c>
      <c r="J129" s="276" t="s">
        <v>705</v>
      </c>
    </row>
    <row r="130" spans="3:10" x14ac:dyDescent="0.2">
      <c r="C130" s="8" t="s">
        <v>677</v>
      </c>
    </row>
    <row r="131" spans="3:10" x14ac:dyDescent="0.2">
      <c r="C131" s="273" t="s">
        <v>696</v>
      </c>
    </row>
    <row r="132" spans="3:10" x14ac:dyDescent="0.2">
      <c r="C132" s="8" t="s">
        <v>697</v>
      </c>
    </row>
    <row r="133" spans="3:10" x14ac:dyDescent="0.2">
      <c r="C133" s="8" t="s">
        <v>698</v>
      </c>
    </row>
    <row r="135" spans="3:10" x14ac:dyDescent="0.2">
      <c r="C135" s="13" t="s">
        <v>451</v>
      </c>
      <c r="D135" s="13"/>
      <c r="E135" s="18"/>
      <c r="F135" s="13"/>
    </row>
    <row r="136" spans="3:10" x14ac:dyDescent="0.2">
      <c r="C136" s="13" t="s">
        <v>487</v>
      </c>
      <c r="D136" s="13"/>
      <c r="E136" s="17"/>
      <c r="F136" s="19"/>
    </row>
    <row r="137" spans="3:10" x14ac:dyDescent="0.2">
      <c r="C137" s="13" t="s">
        <v>488</v>
      </c>
      <c r="D137" s="13"/>
      <c r="E137" s="17"/>
      <c r="F137" s="19" t="s">
        <v>409</v>
      </c>
    </row>
    <row r="138" spans="3:10" x14ac:dyDescent="0.2">
      <c r="C138" s="13" t="s">
        <v>489</v>
      </c>
      <c r="D138" s="13"/>
      <c r="E138" s="17"/>
      <c r="F138" s="19"/>
    </row>
    <row r="139" spans="3:10" x14ac:dyDescent="0.2">
      <c r="C139" s="13" t="s">
        <v>490</v>
      </c>
      <c r="D139" s="13"/>
      <c r="E139" s="17"/>
      <c r="F139" s="19"/>
    </row>
    <row r="140" spans="3:10" x14ac:dyDescent="0.2">
      <c r="C140" s="13"/>
      <c r="D140" s="13"/>
      <c r="E140" s="17"/>
      <c r="F140" s="19"/>
    </row>
    <row r="141" spans="3:10" x14ac:dyDescent="0.2">
      <c r="C141" s="14" t="s">
        <v>491</v>
      </c>
      <c r="D141" s="13"/>
      <c r="F141" s="19"/>
    </row>
    <row r="142" spans="3:10" x14ac:dyDescent="0.2">
      <c r="C142" s="13"/>
      <c r="D142" s="13"/>
      <c r="F142" s="19"/>
    </row>
    <row r="143" spans="3:10" x14ac:dyDescent="0.2">
      <c r="C143" s="20" t="s">
        <v>492</v>
      </c>
      <c r="D143" s="13"/>
      <c r="F143" s="19"/>
    </row>
    <row r="144" spans="3:10" x14ac:dyDescent="0.2">
      <c r="C144" s="13" t="s">
        <v>493</v>
      </c>
      <c r="D144" s="21"/>
      <c r="E144" s="21"/>
      <c r="F144" s="22"/>
    </row>
  </sheetData>
  <sheetProtection algorithmName="SHA-512" hashValue="bWPz7ZcAmJhonqYuTEwMgPTv+KkT+tg3lwOPeQVzw+Vu/kh73Ofma6he+JH2WsOscVYfJY/Z4jKAZvDeIWL06Q==" saltValue="lTbNXWe1gSoNLckDl6oIGA==" spinCount="100000" sheet="1" objects="1" scenarios="1"/>
  <phoneticPr fontId="2" type="noConversion"/>
  <hyperlinks>
    <hyperlink ref="C141" r:id="rId1"/>
    <hyperlink ref="J129" r:id="rId2"/>
  </hyperlinks>
  <pageMargins left="0.74803149606299213" right="0.74803149606299213" top="0.98425196850393704" bottom="0.98425196850393704" header="0.51181102362204722" footer="0.51181102362204722"/>
  <pageSetup paperSize="9" scale="74" orientation="portrait" verticalDpi="300" r:id="rId3"/>
  <headerFooter alignWithMargins="0">
    <oddHeader>&amp;L&amp;"Arial,Vet"&amp;F&amp;R&amp;"Arial,Vet"&amp;A</oddHeader>
    <oddFooter>&amp;L&amp;"Arial,Vet"PO-Raad&amp;R&amp;"Arial,Vet"pagina &amp;&amp;P</oddFooter>
  </headerFooter>
  <rowBreaks count="1" manualBreakCount="1">
    <brk id="75" min="1" max="9" man="1"/>
  </row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zoomScaleSheetLayoutView="70" workbookViewId="0">
      <selection activeCell="B3" sqref="B3:C3"/>
    </sheetView>
  </sheetViews>
  <sheetFormatPr defaultRowHeight="12.75" x14ac:dyDescent="0.2"/>
  <cols>
    <col min="1" max="1" width="42.5703125" style="88" customWidth="1"/>
    <col min="2" max="3" width="12.28515625" style="49" customWidth="1"/>
    <col min="4" max="4" width="11" style="49" customWidth="1"/>
    <col min="5" max="5" width="9.85546875" style="49" customWidth="1"/>
    <col min="6" max="6" width="0.5703125" style="49" customWidth="1"/>
    <col min="7" max="7" width="11.5703125" style="49" customWidth="1"/>
    <col min="8" max="8" width="12.42578125" style="49" customWidth="1"/>
    <col min="9" max="9" width="10.7109375" style="49" customWidth="1"/>
    <col min="10" max="10" width="9.85546875" style="49" customWidth="1"/>
    <col min="11" max="11" width="0.7109375" style="49" customWidth="1"/>
    <col min="12" max="12" width="9.140625" style="89"/>
    <col min="13" max="15" width="9.140625" style="50"/>
    <col min="16" max="16" width="12.42578125" style="50" bestFit="1" customWidth="1"/>
    <col min="17" max="256" width="9.140625" style="50"/>
    <col min="257" max="257" width="42.5703125" style="50" customWidth="1"/>
    <col min="258" max="259" width="12.28515625" style="50" customWidth="1"/>
    <col min="260" max="260" width="11" style="50" customWidth="1"/>
    <col min="261" max="261" width="9.85546875" style="50" customWidth="1"/>
    <col min="262" max="262" width="0.5703125" style="50" customWidth="1"/>
    <col min="263" max="263" width="11.5703125" style="50" customWidth="1"/>
    <col min="264" max="264" width="12.42578125" style="50" customWidth="1"/>
    <col min="265" max="265" width="10.7109375" style="50" customWidth="1"/>
    <col min="266" max="266" width="9.85546875" style="50" customWidth="1"/>
    <col min="267" max="267" width="0.7109375" style="50" customWidth="1"/>
    <col min="268" max="271" width="9.140625" style="50"/>
    <col min="272" max="272" width="12.42578125" style="50" bestFit="1" customWidth="1"/>
    <col min="273" max="512" width="9.140625" style="50"/>
    <col min="513" max="513" width="42.5703125" style="50" customWidth="1"/>
    <col min="514" max="515" width="12.28515625" style="50" customWidth="1"/>
    <col min="516" max="516" width="11" style="50" customWidth="1"/>
    <col min="517" max="517" width="9.85546875" style="50" customWidth="1"/>
    <col min="518" max="518" width="0.5703125" style="50" customWidth="1"/>
    <col min="519" max="519" width="11.5703125" style="50" customWidth="1"/>
    <col min="520" max="520" width="12.42578125" style="50" customWidth="1"/>
    <col min="521" max="521" width="10.7109375" style="50" customWidth="1"/>
    <col min="522" max="522" width="9.85546875" style="50" customWidth="1"/>
    <col min="523" max="523" width="0.7109375" style="50" customWidth="1"/>
    <col min="524" max="527" width="9.140625" style="50"/>
    <col min="528" max="528" width="12.42578125" style="50" bestFit="1" customWidth="1"/>
    <col min="529" max="768" width="9.140625" style="50"/>
    <col min="769" max="769" width="42.5703125" style="50" customWidth="1"/>
    <col min="770" max="771" width="12.28515625" style="50" customWidth="1"/>
    <col min="772" max="772" width="11" style="50" customWidth="1"/>
    <col min="773" max="773" width="9.85546875" style="50" customWidth="1"/>
    <col min="774" max="774" width="0.5703125" style="50" customWidth="1"/>
    <col min="775" max="775" width="11.5703125" style="50" customWidth="1"/>
    <col min="776" max="776" width="12.42578125" style="50" customWidth="1"/>
    <col min="777" max="777" width="10.7109375" style="50" customWidth="1"/>
    <col min="778" max="778" width="9.85546875" style="50" customWidth="1"/>
    <col min="779" max="779" width="0.7109375" style="50" customWidth="1"/>
    <col min="780" max="783" width="9.140625" style="50"/>
    <col min="784" max="784" width="12.42578125" style="50" bestFit="1" customWidth="1"/>
    <col min="785" max="1024" width="9.140625" style="50"/>
    <col min="1025" max="1025" width="42.5703125" style="50" customWidth="1"/>
    <col min="1026" max="1027" width="12.28515625" style="50" customWidth="1"/>
    <col min="1028" max="1028" width="11" style="50" customWidth="1"/>
    <col min="1029" max="1029" width="9.85546875" style="50" customWidth="1"/>
    <col min="1030" max="1030" width="0.5703125" style="50" customWidth="1"/>
    <col min="1031" max="1031" width="11.5703125" style="50" customWidth="1"/>
    <col min="1032" max="1032" width="12.42578125" style="50" customWidth="1"/>
    <col min="1033" max="1033" width="10.7109375" style="50" customWidth="1"/>
    <col min="1034" max="1034" width="9.85546875" style="50" customWidth="1"/>
    <col min="1035" max="1035" width="0.7109375" style="50" customWidth="1"/>
    <col min="1036" max="1039" width="9.140625" style="50"/>
    <col min="1040" max="1040" width="12.42578125" style="50" bestFit="1" customWidth="1"/>
    <col min="1041" max="1280" width="9.140625" style="50"/>
    <col min="1281" max="1281" width="42.5703125" style="50" customWidth="1"/>
    <col min="1282" max="1283" width="12.28515625" style="50" customWidth="1"/>
    <col min="1284" max="1284" width="11" style="50" customWidth="1"/>
    <col min="1285" max="1285" width="9.85546875" style="50" customWidth="1"/>
    <col min="1286" max="1286" width="0.5703125" style="50" customWidth="1"/>
    <col min="1287" max="1287" width="11.5703125" style="50" customWidth="1"/>
    <col min="1288" max="1288" width="12.42578125" style="50" customWidth="1"/>
    <col min="1289" max="1289" width="10.7109375" style="50" customWidth="1"/>
    <col min="1290" max="1290" width="9.85546875" style="50" customWidth="1"/>
    <col min="1291" max="1291" width="0.7109375" style="50" customWidth="1"/>
    <col min="1292" max="1295" width="9.140625" style="50"/>
    <col min="1296" max="1296" width="12.42578125" style="50" bestFit="1" customWidth="1"/>
    <col min="1297" max="1536" width="9.140625" style="50"/>
    <col min="1537" max="1537" width="42.5703125" style="50" customWidth="1"/>
    <col min="1538" max="1539" width="12.28515625" style="50" customWidth="1"/>
    <col min="1540" max="1540" width="11" style="50" customWidth="1"/>
    <col min="1541" max="1541" width="9.85546875" style="50" customWidth="1"/>
    <col min="1542" max="1542" width="0.5703125" style="50" customWidth="1"/>
    <col min="1543" max="1543" width="11.5703125" style="50" customWidth="1"/>
    <col min="1544" max="1544" width="12.42578125" style="50" customWidth="1"/>
    <col min="1545" max="1545" width="10.7109375" style="50" customWidth="1"/>
    <col min="1546" max="1546" width="9.85546875" style="50" customWidth="1"/>
    <col min="1547" max="1547" width="0.7109375" style="50" customWidth="1"/>
    <col min="1548" max="1551" width="9.140625" style="50"/>
    <col min="1552" max="1552" width="12.42578125" style="50" bestFit="1" customWidth="1"/>
    <col min="1553" max="1792" width="9.140625" style="50"/>
    <col min="1793" max="1793" width="42.5703125" style="50" customWidth="1"/>
    <col min="1794" max="1795" width="12.28515625" style="50" customWidth="1"/>
    <col min="1796" max="1796" width="11" style="50" customWidth="1"/>
    <col min="1797" max="1797" width="9.85546875" style="50" customWidth="1"/>
    <col min="1798" max="1798" width="0.5703125" style="50" customWidth="1"/>
    <col min="1799" max="1799" width="11.5703125" style="50" customWidth="1"/>
    <col min="1800" max="1800" width="12.42578125" style="50" customWidth="1"/>
    <col min="1801" max="1801" width="10.7109375" style="50" customWidth="1"/>
    <col min="1802" max="1802" width="9.85546875" style="50" customWidth="1"/>
    <col min="1803" max="1803" width="0.7109375" style="50" customWidth="1"/>
    <col min="1804" max="1807" width="9.140625" style="50"/>
    <col min="1808" max="1808" width="12.42578125" style="50" bestFit="1" customWidth="1"/>
    <col min="1809" max="2048" width="9.140625" style="50"/>
    <col min="2049" max="2049" width="42.5703125" style="50" customWidth="1"/>
    <col min="2050" max="2051" width="12.28515625" style="50" customWidth="1"/>
    <col min="2052" max="2052" width="11" style="50" customWidth="1"/>
    <col min="2053" max="2053" width="9.85546875" style="50" customWidth="1"/>
    <col min="2054" max="2054" width="0.5703125" style="50" customWidth="1"/>
    <col min="2055" max="2055" width="11.5703125" style="50" customWidth="1"/>
    <col min="2056" max="2056" width="12.42578125" style="50" customWidth="1"/>
    <col min="2057" max="2057" width="10.7109375" style="50" customWidth="1"/>
    <col min="2058" max="2058" width="9.85546875" style="50" customWidth="1"/>
    <col min="2059" max="2059" width="0.7109375" style="50" customWidth="1"/>
    <col min="2060" max="2063" width="9.140625" style="50"/>
    <col min="2064" max="2064" width="12.42578125" style="50" bestFit="1" customWidth="1"/>
    <col min="2065" max="2304" width="9.140625" style="50"/>
    <col min="2305" max="2305" width="42.5703125" style="50" customWidth="1"/>
    <col min="2306" max="2307" width="12.28515625" style="50" customWidth="1"/>
    <col min="2308" max="2308" width="11" style="50" customWidth="1"/>
    <col min="2309" max="2309" width="9.85546875" style="50" customWidth="1"/>
    <col min="2310" max="2310" width="0.5703125" style="50" customWidth="1"/>
    <col min="2311" max="2311" width="11.5703125" style="50" customWidth="1"/>
    <col min="2312" max="2312" width="12.42578125" style="50" customWidth="1"/>
    <col min="2313" max="2313" width="10.7109375" style="50" customWidth="1"/>
    <col min="2314" max="2314" width="9.85546875" style="50" customWidth="1"/>
    <col min="2315" max="2315" width="0.7109375" style="50" customWidth="1"/>
    <col min="2316" max="2319" width="9.140625" style="50"/>
    <col min="2320" max="2320" width="12.42578125" style="50" bestFit="1" customWidth="1"/>
    <col min="2321" max="2560" width="9.140625" style="50"/>
    <col min="2561" max="2561" width="42.5703125" style="50" customWidth="1"/>
    <col min="2562" max="2563" width="12.28515625" style="50" customWidth="1"/>
    <col min="2564" max="2564" width="11" style="50" customWidth="1"/>
    <col min="2565" max="2565" width="9.85546875" style="50" customWidth="1"/>
    <col min="2566" max="2566" width="0.5703125" style="50" customWidth="1"/>
    <col min="2567" max="2567" width="11.5703125" style="50" customWidth="1"/>
    <col min="2568" max="2568" width="12.42578125" style="50" customWidth="1"/>
    <col min="2569" max="2569" width="10.7109375" style="50" customWidth="1"/>
    <col min="2570" max="2570" width="9.85546875" style="50" customWidth="1"/>
    <col min="2571" max="2571" width="0.7109375" style="50" customWidth="1"/>
    <col min="2572" max="2575" width="9.140625" style="50"/>
    <col min="2576" max="2576" width="12.42578125" style="50" bestFit="1" customWidth="1"/>
    <col min="2577" max="2816" width="9.140625" style="50"/>
    <col min="2817" max="2817" width="42.5703125" style="50" customWidth="1"/>
    <col min="2818" max="2819" width="12.28515625" style="50" customWidth="1"/>
    <col min="2820" max="2820" width="11" style="50" customWidth="1"/>
    <col min="2821" max="2821" width="9.85546875" style="50" customWidth="1"/>
    <col min="2822" max="2822" width="0.5703125" style="50" customWidth="1"/>
    <col min="2823" max="2823" width="11.5703125" style="50" customWidth="1"/>
    <col min="2824" max="2824" width="12.42578125" style="50" customWidth="1"/>
    <col min="2825" max="2825" width="10.7109375" style="50" customWidth="1"/>
    <col min="2826" max="2826" width="9.85546875" style="50" customWidth="1"/>
    <col min="2827" max="2827" width="0.7109375" style="50" customWidth="1"/>
    <col min="2828" max="2831" width="9.140625" style="50"/>
    <col min="2832" max="2832" width="12.42578125" style="50" bestFit="1" customWidth="1"/>
    <col min="2833" max="3072" width="9.140625" style="50"/>
    <col min="3073" max="3073" width="42.5703125" style="50" customWidth="1"/>
    <col min="3074" max="3075" width="12.28515625" style="50" customWidth="1"/>
    <col min="3076" max="3076" width="11" style="50" customWidth="1"/>
    <col min="3077" max="3077" width="9.85546875" style="50" customWidth="1"/>
    <col min="3078" max="3078" width="0.5703125" style="50" customWidth="1"/>
    <col min="3079" max="3079" width="11.5703125" style="50" customWidth="1"/>
    <col min="3080" max="3080" width="12.42578125" style="50" customWidth="1"/>
    <col min="3081" max="3081" width="10.7109375" style="50" customWidth="1"/>
    <col min="3082" max="3082" width="9.85546875" style="50" customWidth="1"/>
    <col min="3083" max="3083" width="0.7109375" style="50" customWidth="1"/>
    <col min="3084" max="3087" width="9.140625" style="50"/>
    <col min="3088" max="3088" width="12.42578125" style="50" bestFit="1" customWidth="1"/>
    <col min="3089" max="3328" width="9.140625" style="50"/>
    <col min="3329" max="3329" width="42.5703125" style="50" customWidth="1"/>
    <col min="3330" max="3331" width="12.28515625" style="50" customWidth="1"/>
    <col min="3332" max="3332" width="11" style="50" customWidth="1"/>
    <col min="3333" max="3333" width="9.85546875" style="50" customWidth="1"/>
    <col min="3334" max="3334" width="0.5703125" style="50" customWidth="1"/>
    <col min="3335" max="3335" width="11.5703125" style="50" customWidth="1"/>
    <col min="3336" max="3336" width="12.42578125" style="50" customWidth="1"/>
    <col min="3337" max="3337" width="10.7109375" style="50" customWidth="1"/>
    <col min="3338" max="3338" width="9.85546875" style="50" customWidth="1"/>
    <col min="3339" max="3339" width="0.7109375" style="50" customWidth="1"/>
    <col min="3340" max="3343" width="9.140625" style="50"/>
    <col min="3344" max="3344" width="12.42578125" style="50" bestFit="1" customWidth="1"/>
    <col min="3345" max="3584" width="9.140625" style="50"/>
    <col min="3585" max="3585" width="42.5703125" style="50" customWidth="1"/>
    <col min="3586" max="3587" width="12.28515625" style="50" customWidth="1"/>
    <col min="3588" max="3588" width="11" style="50" customWidth="1"/>
    <col min="3589" max="3589" width="9.85546875" style="50" customWidth="1"/>
    <col min="3590" max="3590" width="0.5703125" style="50" customWidth="1"/>
    <col min="3591" max="3591" width="11.5703125" style="50" customWidth="1"/>
    <col min="3592" max="3592" width="12.42578125" style="50" customWidth="1"/>
    <col min="3593" max="3593" width="10.7109375" style="50" customWidth="1"/>
    <col min="3594" max="3594" width="9.85546875" style="50" customWidth="1"/>
    <col min="3595" max="3595" width="0.7109375" style="50" customWidth="1"/>
    <col min="3596" max="3599" width="9.140625" style="50"/>
    <col min="3600" max="3600" width="12.42578125" style="50" bestFit="1" customWidth="1"/>
    <col min="3601" max="3840" width="9.140625" style="50"/>
    <col min="3841" max="3841" width="42.5703125" style="50" customWidth="1"/>
    <col min="3842" max="3843" width="12.28515625" style="50" customWidth="1"/>
    <col min="3844" max="3844" width="11" style="50" customWidth="1"/>
    <col min="3845" max="3845" width="9.85546875" style="50" customWidth="1"/>
    <col min="3846" max="3846" width="0.5703125" style="50" customWidth="1"/>
    <col min="3847" max="3847" width="11.5703125" style="50" customWidth="1"/>
    <col min="3848" max="3848" width="12.42578125" style="50" customWidth="1"/>
    <col min="3849" max="3849" width="10.7109375" style="50" customWidth="1"/>
    <col min="3850" max="3850" width="9.85546875" style="50" customWidth="1"/>
    <col min="3851" max="3851" width="0.7109375" style="50" customWidth="1"/>
    <col min="3852" max="3855" width="9.140625" style="50"/>
    <col min="3856" max="3856" width="12.42578125" style="50" bestFit="1" customWidth="1"/>
    <col min="3857" max="4096" width="9.140625" style="50"/>
    <col min="4097" max="4097" width="42.5703125" style="50" customWidth="1"/>
    <col min="4098" max="4099" width="12.28515625" style="50" customWidth="1"/>
    <col min="4100" max="4100" width="11" style="50" customWidth="1"/>
    <col min="4101" max="4101" width="9.85546875" style="50" customWidth="1"/>
    <col min="4102" max="4102" width="0.5703125" style="50" customWidth="1"/>
    <col min="4103" max="4103" width="11.5703125" style="50" customWidth="1"/>
    <col min="4104" max="4104" width="12.42578125" style="50" customWidth="1"/>
    <col min="4105" max="4105" width="10.7109375" style="50" customWidth="1"/>
    <col min="4106" max="4106" width="9.85546875" style="50" customWidth="1"/>
    <col min="4107" max="4107" width="0.7109375" style="50" customWidth="1"/>
    <col min="4108" max="4111" width="9.140625" style="50"/>
    <col min="4112" max="4112" width="12.42578125" style="50" bestFit="1" customWidth="1"/>
    <col min="4113" max="4352" width="9.140625" style="50"/>
    <col min="4353" max="4353" width="42.5703125" style="50" customWidth="1"/>
    <col min="4354" max="4355" width="12.28515625" style="50" customWidth="1"/>
    <col min="4356" max="4356" width="11" style="50" customWidth="1"/>
    <col min="4357" max="4357" width="9.85546875" style="50" customWidth="1"/>
    <col min="4358" max="4358" width="0.5703125" style="50" customWidth="1"/>
    <col min="4359" max="4359" width="11.5703125" style="50" customWidth="1"/>
    <col min="4360" max="4360" width="12.42578125" style="50" customWidth="1"/>
    <col min="4361" max="4361" width="10.7109375" style="50" customWidth="1"/>
    <col min="4362" max="4362" width="9.85546875" style="50" customWidth="1"/>
    <col min="4363" max="4363" width="0.7109375" style="50" customWidth="1"/>
    <col min="4364" max="4367" width="9.140625" style="50"/>
    <col min="4368" max="4368" width="12.42578125" style="50" bestFit="1" customWidth="1"/>
    <col min="4369" max="4608" width="9.140625" style="50"/>
    <col min="4609" max="4609" width="42.5703125" style="50" customWidth="1"/>
    <col min="4610" max="4611" width="12.28515625" style="50" customWidth="1"/>
    <col min="4612" max="4612" width="11" style="50" customWidth="1"/>
    <col min="4613" max="4613" width="9.85546875" style="50" customWidth="1"/>
    <col min="4614" max="4614" width="0.5703125" style="50" customWidth="1"/>
    <col min="4615" max="4615" width="11.5703125" style="50" customWidth="1"/>
    <col min="4616" max="4616" width="12.42578125" style="50" customWidth="1"/>
    <col min="4617" max="4617" width="10.7109375" style="50" customWidth="1"/>
    <col min="4618" max="4618" width="9.85546875" style="50" customWidth="1"/>
    <col min="4619" max="4619" width="0.7109375" style="50" customWidth="1"/>
    <col min="4620" max="4623" width="9.140625" style="50"/>
    <col min="4624" max="4624" width="12.42578125" style="50" bestFit="1" customWidth="1"/>
    <col min="4625" max="4864" width="9.140625" style="50"/>
    <col min="4865" max="4865" width="42.5703125" style="50" customWidth="1"/>
    <col min="4866" max="4867" width="12.28515625" style="50" customWidth="1"/>
    <col min="4868" max="4868" width="11" style="50" customWidth="1"/>
    <col min="4869" max="4869" width="9.85546875" style="50" customWidth="1"/>
    <col min="4870" max="4870" width="0.5703125" style="50" customWidth="1"/>
    <col min="4871" max="4871" width="11.5703125" style="50" customWidth="1"/>
    <col min="4872" max="4872" width="12.42578125" style="50" customWidth="1"/>
    <col min="4873" max="4873" width="10.7109375" style="50" customWidth="1"/>
    <col min="4874" max="4874" width="9.85546875" style="50" customWidth="1"/>
    <col min="4875" max="4875" width="0.7109375" style="50" customWidth="1"/>
    <col min="4876" max="4879" width="9.140625" style="50"/>
    <col min="4880" max="4880" width="12.42578125" style="50" bestFit="1" customWidth="1"/>
    <col min="4881" max="5120" width="9.140625" style="50"/>
    <col min="5121" max="5121" width="42.5703125" style="50" customWidth="1"/>
    <col min="5122" max="5123" width="12.28515625" style="50" customWidth="1"/>
    <col min="5124" max="5124" width="11" style="50" customWidth="1"/>
    <col min="5125" max="5125" width="9.85546875" style="50" customWidth="1"/>
    <col min="5126" max="5126" width="0.5703125" style="50" customWidth="1"/>
    <col min="5127" max="5127" width="11.5703125" style="50" customWidth="1"/>
    <col min="5128" max="5128" width="12.42578125" style="50" customWidth="1"/>
    <col min="5129" max="5129" width="10.7109375" style="50" customWidth="1"/>
    <col min="5130" max="5130" width="9.85546875" style="50" customWidth="1"/>
    <col min="5131" max="5131" width="0.7109375" style="50" customWidth="1"/>
    <col min="5132" max="5135" width="9.140625" style="50"/>
    <col min="5136" max="5136" width="12.42578125" style="50" bestFit="1" customWidth="1"/>
    <col min="5137" max="5376" width="9.140625" style="50"/>
    <col min="5377" max="5377" width="42.5703125" style="50" customWidth="1"/>
    <col min="5378" max="5379" width="12.28515625" style="50" customWidth="1"/>
    <col min="5380" max="5380" width="11" style="50" customWidth="1"/>
    <col min="5381" max="5381" width="9.85546875" style="50" customWidth="1"/>
    <col min="5382" max="5382" width="0.5703125" style="50" customWidth="1"/>
    <col min="5383" max="5383" width="11.5703125" style="50" customWidth="1"/>
    <col min="5384" max="5384" width="12.42578125" style="50" customWidth="1"/>
    <col min="5385" max="5385" width="10.7109375" style="50" customWidth="1"/>
    <col min="5386" max="5386" width="9.85546875" style="50" customWidth="1"/>
    <col min="5387" max="5387" width="0.7109375" style="50" customWidth="1"/>
    <col min="5388" max="5391" width="9.140625" style="50"/>
    <col min="5392" max="5392" width="12.42578125" style="50" bestFit="1" customWidth="1"/>
    <col min="5393" max="5632" width="9.140625" style="50"/>
    <col min="5633" max="5633" width="42.5703125" style="50" customWidth="1"/>
    <col min="5634" max="5635" width="12.28515625" style="50" customWidth="1"/>
    <col min="5636" max="5636" width="11" style="50" customWidth="1"/>
    <col min="5637" max="5637" width="9.85546875" style="50" customWidth="1"/>
    <col min="5638" max="5638" width="0.5703125" style="50" customWidth="1"/>
    <col min="5639" max="5639" width="11.5703125" style="50" customWidth="1"/>
    <col min="5640" max="5640" width="12.42578125" style="50" customWidth="1"/>
    <col min="5641" max="5641" width="10.7109375" style="50" customWidth="1"/>
    <col min="5642" max="5642" width="9.85546875" style="50" customWidth="1"/>
    <col min="5643" max="5643" width="0.7109375" style="50" customWidth="1"/>
    <col min="5644" max="5647" width="9.140625" style="50"/>
    <col min="5648" max="5648" width="12.42578125" style="50" bestFit="1" customWidth="1"/>
    <col min="5649" max="5888" width="9.140625" style="50"/>
    <col min="5889" max="5889" width="42.5703125" style="50" customWidth="1"/>
    <col min="5890" max="5891" width="12.28515625" style="50" customWidth="1"/>
    <col min="5892" max="5892" width="11" style="50" customWidth="1"/>
    <col min="5893" max="5893" width="9.85546875" style="50" customWidth="1"/>
    <col min="5894" max="5894" width="0.5703125" style="50" customWidth="1"/>
    <col min="5895" max="5895" width="11.5703125" style="50" customWidth="1"/>
    <col min="5896" max="5896" width="12.42578125" style="50" customWidth="1"/>
    <col min="5897" max="5897" width="10.7109375" style="50" customWidth="1"/>
    <col min="5898" max="5898" width="9.85546875" style="50" customWidth="1"/>
    <col min="5899" max="5899" width="0.7109375" style="50" customWidth="1"/>
    <col min="5900" max="5903" width="9.140625" style="50"/>
    <col min="5904" max="5904" width="12.42578125" style="50" bestFit="1" customWidth="1"/>
    <col min="5905" max="6144" width="9.140625" style="50"/>
    <col min="6145" max="6145" width="42.5703125" style="50" customWidth="1"/>
    <col min="6146" max="6147" width="12.28515625" style="50" customWidth="1"/>
    <col min="6148" max="6148" width="11" style="50" customWidth="1"/>
    <col min="6149" max="6149" width="9.85546875" style="50" customWidth="1"/>
    <col min="6150" max="6150" width="0.5703125" style="50" customWidth="1"/>
    <col min="6151" max="6151" width="11.5703125" style="50" customWidth="1"/>
    <col min="6152" max="6152" width="12.42578125" style="50" customWidth="1"/>
    <col min="6153" max="6153" width="10.7109375" style="50" customWidth="1"/>
    <col min="6154" max="6154" width="9.85546875" style="50" customWidth="1"/>
    <col min="6155" max="6155" width="0.7109375" style="50" customWidth="1"/>
    <col min="6156" max="6159" width="9.140625" style="50"/>
    <col min="6160" max="6160" width="12.42578125" style="50" bestFit="1" customWidth="1"/>
    <col min="6161" max="6400" width="9.140625" style="50"/>
    <col min="6401" max="6401" width="42.5703125" style="50" customWidth="1"/>
    <col min="6402" max="6403" width="12.28515625" style="50" customWidth="1"/>
    <col min="6404" max="6404" width="11" style="50" customWidth="1"/>
    <col min="6405" max="6405" width="9.85546875" style="50" customWidth="1"/>
    <col min="6406" max="6406" width="0.5703125" style="50" customWidth="1"/>
    <col min="6407" max="6407" width="11.5703125" style="50" customWidth="1"/>
    <col min="6408" max="6408" width="12.42578125" style="50" customWidth="1"/>
    <col min="6409" max="6409" width="10.7109375" style="50" customWidth="1"/>
    <col min="6410" max="6410" width="9.85546875" style="50" customWidth="1"/>
    <col min="6411" max="6411" width="0.7109375" style="50" customWidth="1"/>
    <col min="6412" max="6415" width="9.140625" style="50"/>
    <col min="6416" max="6416" width="12.42578125" style="50" bestFit="1" customWidth="1"/>
    <col min="6417" max="6656" width="9.140625" style="50"/>
    <col min="6657" max="6657" width="42.5703125" style="50" customWidth="1"/>
    <col min="6658" max="6659" width="12.28515625" style="50" customWidth="1"/>
    <col min="6660" max="6660" width="11" style="50" customWidth="1"/>
    <col min="6661" max="6661" width="9.85546875" style="50" customWidth="1"/>
    <col min="6662" max="6662" width="0.5703125" style="50" customWidth="1"/>
    <col min="6663" max="6663" width="11.5703125" style="50" customWidth="1"/>
    <col min="6664" max="6664" width="12.42578125" style="50" customWidth="1"/>
    <col min="6665" max="6665" width="10.7109375" style="50" customWidth="1"/>
    <col min="6666" max="6666" width="9.85546875" style="50" customWidth="1"/>
    <col min="6667" max="6667" width="0.7109375" style="50" customWidth="1"/>
    <col min="6668" max="6671" width="9.140625" style="50"/>
    <col min="6672" max="6672" width="12.42578125" style="50" bestFit="1" customWidth="1"/>
    <col min="6673" max="6912" width="9.140625" style="50"/>
    <col min="6913" max="6913" width="42.5703125" style="50" customWidth="1"/>
    <col min="6914" max="6915" width="12.28515625" style="50" customWidth="1"/>
    <col min="6916" max="6916" width="11" style="50" customWidth="1"/>
    <col min="6917" max="6917" width="9.85546875" style="50" customWidth="1"/>
    <col min="6918" max="6918" width="0.5703125" style="50" customWidth="1"/>
    <col min="6919" max="6919" width="11.5703125" style="50" customWidth="1"/>
    <col min="6920" max="6920" width="12.42578125" style="50" customWidth="1"/>
    <col min="6921" max="6921" width="10.7109375" style="50" customWidth="1"/>
    <col min="6922" max="6922" width="9.85546875" style="50" customWidth="1"/>
    <col min="6923" max="6923" width="0.7109375" style="50" customWidth="1"/>
    <col min="6924" max="6927" width="9.140625" style="50"/>
    <col min="6928" max="6928" width="12.42578125" style="50" bestFit="1" customWidth="1"/>
    <col min="6929" max="7168" width="9.140625" style="50"/>
    <col min="7169" max="7169" width="42.5703125" style="50" customWidth="1"/>
    <col min="7170" max="7171" width="12.28515625" style="50" customWidth="1"/>
    <col min="7172" max="7172" width="11" style="50" customWidth="1"/>
    <col min="7173" max="7173" width="9.85546875" style="50" customWidth="1"/>
    <col min="7174" max="7174" width="0.5703125" style="50" customWidth="1"/>
    <col min="7175" max="7175" width="11.5703125" style="50" customWidth="1"/>
    <col min="7176" max="7176" width="12.42578125" style="50" customWidth="1"/>
    <col min="7177" max="7177" width="10.7109375" style="50" customWidth="1"/>
    <col min="7178" max="7178" width="9.85546875" style="50" customWidth="1"/>
    <col min="7179" max="7179" width="0.7109375" style="50" customWidth="1"/>
    <col min="7180" max="7183" width="9.140625" style="50"/>
    <col min="7184" max="7184" width="12.42578125" style="50" bestFit="1" customWidth="1"/>
    <col min="7185" max="7424" width="9.140625" style="50"/>
    <col min="7425" max="7425" width="42.5703125" style="50" customWidth="1"/>
    <col min="7426" max="7427" width="12.28515625" style="50" customWidth="1"/>
    <col min="7428" max="7428" width="11" style="50" customWidth="1"/>
    <col min="7429" max="7429" width="9.85546875" style="50" customWidth="1"/>
    <col min="7430" max="7430" width="0.5703125" style="50" customWidth="1"/>
    <col min="7431" max="7431" width="11.5703125" style="50" customWidth="1"/>
    <col min="7432" max="7432" width="12.42578125" style="50" customWidth="1"/>
    <col min="7433" max="7433" width="10.7109375" style="50" customWidth="1"/>
    <col min="7434" max="7434" width="9.85546875" style="50" customWidth="1"/>
    <col min="7435" max="7435" width="0.7109375" style="50" customWidth="1"/>
    <col min="7436" max="7439" width="9.140625" style="50"/>
    <col min="7440" max="7440" width="12.42578125" style="50" bestFit="1" customWidth="1"/>
    <col min="7441" max="7680" width="9.140625" style="50"/>
    <col min="7681" max="7681" width="42.5703125" style="50" customWidth="1"/>
    <col min="7682" max="7683" width="12.28515625" style="50" customWidth="1"/>
    <col min="7684" max="7684" width="11" style="50" customWidth="1"/>
    <col min="7685" max="7685" width="9.85546875" style="50" customWidth="1"/>
    <col min="7686" max="7686" width="0.5703125" style="50" customWidth="1"/>
    <col min="7687" max="7687" width="11.5703125" style="50" customWidth="1"/>
    <col min="7688" max="7688" width="12.42578125" style="50" customWidth="1"/>
    <col min="7689" max="7689" width="10.7109375" style="50" customWidth="1"/>
    <col min="7690" max="7690" width="9.85546875" style="50" customWidth="1"/>
    <col min="7691" max="7691" width="0.7109375" style="50" customWidth="1"/>
    <col min="7692" max="7695" width="9.140625" style="50"/>
    <col min="7696" max="7696" width="12.42578125" style="50" bestFit="1" customWidth="1"/>
    <col min="7697" max="7936" width="9.140625" style="50"/>
    <col min="7937" max="7937" width="42.5703125" style="50" customWidth="1"/>
    <col min="7938" max="7939" width="12.28515625" style="50" customWidth="1"/>
    <col min="7940" max="7940" width="11" style="50" customWidth="1"/>
    <col min="7941" max="7941" width="9.85546875" style="50" customWidth="1"/>
    <col min="7942" max="7942" width="0.5703125" style="50" customWidth="1"/>
    <col min="7943" max="7943" width="11.5703125" style="50" customWidth="1"/>
    <col min="7944" max="7944" width="12.42578125" style="50" customWidth="1"/>
    <col min="7945" max="7945" width="10.7109375" style="50" customWidth="1"/>
    <col min="7946" max="7946" width="9.85546875" style="50" customWidth="1"/>
    <col min="7947" max="7947" width="0.7109375" style="50" customWidth="1"/>
    <col min="7948" max="7951" width="9.140625" style="50"/>
    <col min="7952" max="7952" width="12.42578125" style="50" bestFit="1" customWidth="1"/>
    <col min="7953" max="8192" width="9.140625" style="50"/>
    <col min="8193" max="8193" width="42.5703125" style="50" customWidth="1"/>
    <col min="8194" max="8195" width="12.28515625" style="50" customWidth="1"/>
    <col min="8196" max="8196" width="11" style="50" customWidth="1"/>
    <col min="8197" max="8197" width="9.85546875" style="50" customWidth="1"/>
    <col min="8198" max="8198" width="0.5703125" style="50" customWidth="1"/>
    <col min="8199" max="8199" width="11.5703125" style="50" customWidth="1"/>
    <col min="8200" max="8200" width="12.42578125" style="50" customWidth="1"/>
    <col min="8201" max="8201" width="10.7109375" style="50" customWidth="1"/>
    <col min="8202" max="8202" width="9.85546875" style="50" customWidth="1"/>
    <col min="8203" max="8203" width="0.7109375" style="50" customWidth="1"/>
    <col min="8204" max="8207" width="9.140625" style="50"/>
    <col min="8208" max="8208" width="12.42578125" style="50" bestFit="1" customWidth="1"/>
    <col min="8209" max="8448" width="9.140625" style="50"/>
    <col min="8449" max="8449" width="42.5703125" style="50" customWidth="1"/>
    <col min="8450" max="8451" width="12.28515625" style="50" customWidth="1"/>
    <col min="8452" max="8452" width="11" style="50" customWidth="1"/>
    <col min="8453" max="8453" width="9.85546875" style="50" customWidth="1"/>
    <col min="8454" max="8454" width="0.5703125" style="50" customWidth="1"/>
    <col min="8455" max="8455" width="11.5703125" style="50" customWidth="1"/>
    <col min="8456" max="8456" width="12.42578125" style="50" customWidth="1"/>
    <col min="8457" max="8457" width="10.7109375" style="50" customWidth="1"/>
    <col min="8458" max="8458" width="9.85546875" style="50" customWidth="1"/>
    <col min="8459" max="8459" width="0.7109375" style="50" customWidth="1"/>
    <col min="8460" max="8463" width="9.140625" style="50"/>
    <col min="8464" max="8464" width="12.42578125" style="50" bestFit="1" customWidth="1"/>
    <col min="8465" max="8704" width="9.140625" style="50"/>
    <col min="8705" max="8705" width="42.5703125" style="50" customWidth="1"/>
    <col min="8706" max="8707" width="12.28515625" style="50" customWidth="1"/>
    <col min="8708" max="8708" width="11" style="50" customWidth="1"/>
    <col min="8709" max="8709" width="9.85546875" style="50" customWidth="1"/>
    <col min="8710" max="8710" width="0.5703125" style="50" customWidth="1"/>
    <col min="8711" max="8711" width="11.5703125" style="50" customWidth="1"/>
    <col min="8712" max="8712" width="12.42578125" style="50" customWidth="1"/>
    <col min="8713" max="8713" width="10.7109375" style="50" customWidth="1"/>
    <col min="8714" max="8714" width="9.85546875" style="50" customWidth="1"/>
    <col min="8715" max="8715" width="0.7109375" style="50" customWidth="1"/>
    <col min="8716" max="8719" width="9.140625" style="50"/>
    <col min="8720" max="8720" width="12.42578125" style="50" bestFit="1" customWidth="1"/>
    <col min="8721" max="8960" width="9.140625" style="50"/>
    <col min="8961" max="8961" width="42.5703125" style="50" customWidth="1"/>
    <col min="8962" max="8963" width="12.28515625" style="50" customWidth="1"/>
    <col min="8964" max="8964" width="11" style="50" customWidth="1"/>
    <col min="8965" max="8965" width="9.85546875" style="50" customWidth="1"/>
    <col min="8966" max="8966" width="0.5703125" style="50" customWidth="1"/>
    <col min="8967" max="8967" width="11.5703125" style="50" customWidth="1"/>
    <col min="8968" max="8968" width="12.42578125" style="50" customWidth="1"/>
    <col min="8969" max="8969" width="10.7109375" style="50" customWidth="1"/>
    <col min="8970" max="8970" width="9.85546875" style="50" customWidth="1"/>
    <col min="8971" max="8971" width="0.7109375" style="50" customWidth="1"/>
    <col min="8972" max="8975" width="9.140625" style="50"/>
    <col min="8976" max="8976" width="12.42578125" style="50" bestFit="1" customWidth="1"/>
    <col min="8977" max="9216" width="9.140625" style="50"/>
    <col min="9217" max="9217" width="42.5703125" style="50" customWidth="1"/>
    <col min="9218" max="9219" width="12.28515625" style="50" customWidth="1"/>
    <col min="9220" max="9220" width="11" style="50" customWidth="1"/>
    <col min="9221" max="9221" width="9.85546875" style="50" customWidth="1"/>
    <col min="9222" max="9222" width="0.5703125" style="50" customWidth="1"/>
    <col min="9223" max="9223" width="11.5703125" style="50" customWidth="1"/>
    <col min="9224" max="9224" width="12.42578125" style="50" customWidth="1"/>
    <col min="9225" max="9225" width="10.7109375" style="50" customWidth="1"/>
    <col min="9226" max="9226" width="9.85546875" style="50" customWidth="1"/>
    <col min="9227" max="9227" width="0.7109375" style="50" customWidth="1"/>
    <col min="9228" max="9231" width="9.140625" style="50"/>
    <col min="9232" max="9232" width="12.42578125" style="50" bestFit="1" customWidth="1"/>
    <col min="9233" max="9472" width="9.140625" style="50"/>
    <col min="9473" max="9473" width="42.5703125" style="50" customWidth="1"/>
    <col min="9474" max="9475" width="12.28515625" style="50" customWidth="1"/>
    <col min="9476" max="9476" width="11" style="50" customWidth="1"/>
    <col min="9477" max="9477" width="9.85546875" style="50" customWidth="1"/>
    <col min="9478" max="9478" width="0.5703125" style="50" customWidth="1"/>
    <col min="9479" max="9479" width="11.5703125" style="50" customWidth="1"/>
    <col min="9480" max="9480" width="12.42578125" style="50" customWidth="1"/>
    <col min="9481" max="9481" width="10.7109375" style="50" customWidth="1"/>
    <col min="9482" max="9482" width="9.85546875" style="50" customWidth="1"/>
    <col min="9483" max="9483" width="0.7109375" style="50" customWidth="1"/>
    <col min="9484" max="9487" width="9.140625" style="50"/>
    <col min="9488" max="9488" width="12.42578125" style="50" bestFit="1" customWidth="1"/>
    <col min="9489" max="9728" width="9.140625" style="50"/>
    <col min="9729" max="9729" width="42.5703125" style="50" customWidth="1"/>
    <col min="9730" max="9731" width="12.28515625" style="50" customWidth="1"/>
    <col min="9732" max="9732" width="11" style="50" customWidth="1"/>
    <col min="9733" max="9733" width="9.85546875" style="50" customWidth="1"/>
    <col min="9734" max="9734" width="0.5703125" style="50" customWidth="1"/>
    <col min="9735" max="9735" width="11.5703125" style="50" customWidth="1"/>
    <col min="9736" max="9736" width="12.42578125" style="50" customWidth="1"/>
    <col min="9737" max="9737" width="10.7109375" style="50" customWidth="1"/>
    <col min="9738" max="9738" width="9.85546875" style="50" customWidth="1"/>
    <col min="9739" max="9739" width="0.7109375" style="50" customWidth="1"/>
    <col min="9740" max="9743" width="9.140625" style="50"/>
    <col min="9744" max="9744" width="12.42578125" style="50" bestFit="1" customWidth="1"/>
    <col min="9745" max="9984" width="9.140625" style="50"/>
    <col min="9985" max="9985" width="42.5703125" style="50" customWidth="1"/>
    <col min="9986" max="9987" width="12.28515625" style="50" customWidth="1"/>
    <col min="9988" max="9988" width="11" style="50" customWidth="1"/>
    <col min="9989" max="9989" width="9.85546875" style="50" customWidth="1"/>
    <col min="9990" max="9990" width="0.5703125" style="50" customWidth="1"/>
    <col min="9991" max="9991" width="11.5703125" style="50" customWidth="1"/>
    <col min="9992" max="9992" width="12.42578125" style="50" customWidth="1"/>
    <col min="9993" max="9993" width="10.7109375" style="50" customWidth="1"/>
    <col min="9994" max="9994" width="9.85546875" style="50" customWidth="1"/>
    <col min="9995" max="9995" width="0.7109375" style="50" customWidth="1"/>
    <col min="9996" max="9999" width="9.140625" style="50"/>
    <col min="10000" max="10000" width="12.42578125" style="50" bestFit="1" customWidth="1"/>
    <col min="10001" max="10240" width="9.140625" style="50"/>
    <col min="10241" max="10241" width="42.5703125" style="50" customWidth="1"/>
    <col min="10242" max="10243" width="12.28515625" style="50" customWidth="1"/>
    <col min="10244" max="10244" width="11" style="50" customWidth="1"/>
    <col min="10245" max="10245" width="9.85546875" style="50" customWidth="1"/>
    <col min="10246" max="10246" width="0.5703125" style="50" customWidth="1"/>
    <col min="10247" max="10247" width="11.5703125" style="50" customWidth="1"/>
    <col min="10248" max="10248" width="12.42578125" style="50" customWidth="1"/>
    <col min="10249" max="10249" width="10.7109375" style="50" customWidth="1"/>
    <col min="10250" max="10250" width="9.85546875" style="50" customWidth="1"/>
    <col min="10251" max="10251" width="0.7109375" style="50" customWidth="1"/>
    <col min="10252" max="10255" width="9.140625" style="50"/>
    <col min="10256" max="10256" width="12.42578125" style="50" bestFit="1" customWidth="1"/>
    <col min="10257" max="10496" width="9.140625" style="50"/>
    <col min="10497" max="10497" width="42.5703125" style="50" customWidth="1"/>
    <col min="10498" max="10499" width="12.28515625" style="50" customWidth="1"/>
    <col min="10500" max="10500" width="11" style="50" customWidth="1"/>
    <col min="10501" max="10501" width="9.85546875" style="50" customWidth="1"/>
    <col min="10502" max="10502" width="0.5703125" style="50" customWidth="1"/>
    <col min="10503" max="10503" width="11.5703125" style="50" customWidth="1"/>
    <col min="10504" max="10504" width="12.42578125" style="50" customWidth="1"/>
    <col min="10505" max="10505" width="10.7109375" style="50" customWidth="1"/>
    <col min="10506" max="10506" width="9.85546875" style="50" customWidth="1"/>
    <col min="10507" max="10507" width="0.7109375" style="50" customWidth="1"/>
    <col min="10508" max="10511" width="9.140625" style="50"/>
    <col min="10512" max="10512" width="12.42578125" style="50" bestFit="1" customWidth="1"/>
    <col min="10513" max="10752" width="9.140625" style="50"/>
    <col min="10753" max="10753" width="42.5703125" style="50" customWidth="1"/>
    <col min="10754" max="10755" width="12.28515625" style="50" customWidth="1"/>
    <col min="10756" max="10756" width="11" style="50" customWidth="1"/>
    <col min="10757" max="10757" width="9.85546875" style="50" customWidth="1"/>
    <col min="10758" max="10758" width="0.5703125" style="50" customWidth="1"/>
    <col min="10759" max="10759" width="11.5703125" style="50" customWidth="1"/>
    <col min="10760" max="10760" width="12.42578125" style="50" customWidth="1"/>
    <col min="10761" max="10761" width="10.7109375" style="50" customWidth="1"/>
    <col min="10762" max="10762" width="9.85546875" style="50" customWidth="1"/>
    <col min="10763" max="10763" width="0.7109375" style="50" customWidth="1"/>
    <col min="10764" max="10767" width="9.140625" style="50"/>
    <col min="10768" max="10768" width="12.42578125" style="50" bestFit="1" customWidth="1"/>
    <col min="10769" max="11008" width="9.140625" style="50"/>
    <col min="11009" max="11009" width="42.5703125" style="50" customWidth="1"/>
    <col min="11010" max="11011" width="12.28515625" style="50" customWidth="1"/>
    <col min="11012" max="11012" width="11" style="50" customWidth="1"/>
    <col min="11013" max="11013" width="9.85546875" style="50" customWidth="1"/>
    <col min="11014" max="11014" width="0.5703125" style="50" customWidth="1"/>
    <col min="11015" max="11015" width="11.5703125" style="50" customWidth="1"/>
    <col min="11016" max="11016" width="12.42578125" style="50" customWidth="1"/>
    <col min="11017" max="11017" width="10.7109375" style="50" customWidth="1"/>
    <col min="11018" max="11018" width="9.85546875" style="50" customWidth="1"/>
    <col min="11019" max="11019" width="0.7109375" style="50" customWidth="1"/>
    <col min="11020" max="11023" width="9.140625" style="50"/>
    <col min="11024" max="11024" width="12.42578125" style="50" bestFit="1" customWidth="1"/>
    <col min="11025" max="11264" width="9.140625" style="50"/>
    <col min="11265" max="11265" width="42.5703125" style="50" customWidth="1"/>
    <col min="11266" max="11267" width="12.28515625" style="50" customWidth="1"/>
    <col min="11268" max="11268" width="11" style="50" customWidth="1"/>
    <col min="11269" max="11269" width="9.85546875" style="50" customWidth="1"/>
    <col min="11270" max="11270" width="0.5703125" style="50" customWidth="1"/>
    <col min="11271" max="11271" width="11.5703125" style="50" customWidth="1"/>
    <col min="11272" max="11272" width="12.42578125" style="50" customWidth="1"/>
    <col min="11273" max="11273" width="10.7109375" style="50" customWidth="1"/>
    <col min="11274" max="11274" width="9.85546875" style="50" customWidth="1"/>
    <col min="11275" max="11275" width="0.7109375" style="50" customWidth="1"/>
    <col min="11276" max="11279" width="9.140625" style="50"/>
    <col min="11280" max="11280" width="12.42578125" style="50" bestFit="1" customWidth="1"/>
    <col min="11281" max="11520" width="9.140625" style="50"/>
    <col min="11521" max="11521" width="42.5703125" style="50" customWidth="1"/>
    <col min="11522" max="11523" width="12.28515625" style="50" customWidth="1"/>
    <col min="11524" max="11524" width="11" style="50" customWidth="1"/>
    <col min="11525" max="11525" width="9.85546875" style="50" customWidth="1"/>
    <col min="11526" max="11526" width="0.5703125" style="50" customWidth="1"/>
    <col min="11527" max="11527" width="11.5703125" style="50" customWidth="1"/>
    <col min="11528" max="11528" width="12.42578125" style="50" customWidth="1"/>
    <col min="11529" max="11529" width="10.7109375" style="50" customWidth="1"/>
    <col min="11530" max="11530" width="9.85546875" style="50" customWidth="1"/>
    <col min="11531" max="11531" width="0.7109375" style="50" customWidth="1"/>
    <col min="11532" max="11535" width="9.140625" style="50"/>
    <col min="11536" max="11536" width="12.42578125" style="50" bestFit="1" customWidth="1"/>
    <col min="11537" max="11776" width="9.140625" style="50"/>
    <col min="11777" max="11777" width="42.5703125" style="50" customWidth="1"/>
    <col min="11778" max="11779" width="12.28515625" style="50" customWidth="1"/>
    <col min="11780" max="11780" width="11" style="50" customWidth="1"/>
    <col min="11781" max="11781" width="9.85546875" style="50" customWidth="1"/>
    <col min="11782" max="11782" width="0.5703125" style="50" customWidth="1"/>
    <col min="11783" max="11783" width="11.5703125" style="50" customWidth="1"/>
    <col min="11784" max="11784" width="12.42578125" style="50" customWidth="1"/>
    <col min="11785" max="11785" width="10.7109375" style="50" customWidth="1"/>
    <col min="11786" max="11786" width="9.85546875" style="50" customWidth="1"/>
    <col min="11787" max="11787" width="0.7109375" style="50" customWidth="1"/>
    <col min="11788" max="11791" width="9.140625" style="50"/>
    <col min="11792" max="11792" width="12.42578125" style="50" bestFit="1" customWidth="1"/>
    <col min="11793" max="12032" width="9.140625" style="50"/>
    <col min="12033" max="12033" width="42.5703125" style="50" customWidth="1"/>
    <col min="12034" max="12035" width="12.28515625" style="50" customWidth="1"/>
    <col min="12036" max="12036" width="11" style="50" customWidth="1"/>
    <col min="12037" max="12037" width="9.85546875" style="50" customWidth="1"/>
    <col min="12038" max="12038" width="0.5703125" style="50" customWidth="1"/>
    <col min="12039" max="12039" width="11.5703125" style="50" customWidth="1"/>
    <col min="12040" max="12040" width="12.42578125" style="50" customWidth="1"/>
    <col min="12041" max="12041" width="10.7109375" style="50" customWidth="1"/>
    <col min="12042" max="12042" width="9.85546875" style="50" customWidth="1"/>
    <col min="12043" max="12043" width="0.7109375" style="50" customWidth="1"/>
    <col min="12044" max="12047" width="9.140625" style="50"/>
    <col min="12048" max="12048" width="12.42578125" style="50" bestFit="1" customWidth="1"/>
    <col min="12049" max="12288" width="9.140625" style="50"/>
    <col min="12289" max="12289" width="42.5703125" style="50" customWidth="1"/>
    <col min="12290" max="12291" width="12.28515625" style="50" customWidth="1"/>
    <col min="12292" max="12292" width="11" style="50" customWidth="1"/>
    <col min="12293" max="12293" width="9.85546875" style="50" customWidth="1"/>
    <col min="12294" max="12294" width="0.5703125" style="50" customWidth="1"/>
    <col min="12295" max="12295" width="11.5703125" style="50" customWidth="1"/>
    <col min="12296" max="12296" width="12.42578125" style="50" customWidth="1"/>
    <col min="12297" max="12297" width="10.7109375" style="50" customWidth="1"/>
    <col min="12298" max="12298" width="9.85546875" style="50" customWidth="1"/>
    <col min="12299" max="12299" width="0.7109375" style="50" customWidth="1"/>
    <col min="12300" max="12303" width="9.140625" style="50"/>
    <col min="12304" max="12304" width="12.42578125" style="50" bestFit="1" customWidth="1"/>
    <col min="12305" max="12544" width="9.140625" style="50"/>
    <col min="12545" max="12545" width="42.5703125" style="50" customWidth="1"/>
    <col min="12546" max="12547" width="12.28515625" style="50" customWidth="1"/>
    <col min="12548" max="12548" width="11" style="50" customWidth="1"/>
    <col min="12549" max="12549" width="9.85546875" style="50" customWidth="1"/>
    <col min="12550" max="12550" width="0.5703125" style="50" customWidth="1"/>
    <col min="12551" max="12551" width="11.5703125" style="50" customWidth="1"/>
    <col min="12552" max="12552" width="12.42578125" style="50" customWidth="1"/>
    <col min="12553" max="12553" width="10.7109375" style="50" customWidth="1"/>
    <col min="12554" max="12554" width="9.85546875" style="50" customWidth="1"/>
    <col min="12555" max="12555" width="0.7109375" style="50" customWidth="1"/>
    <col min="12556" max="12559" width="9.140625" style="50"/>
    <col min="12560" max="12560" width="12.42578125" style="50" bestFit="1" customWidth="1"/>
    <col min="12561" max="12800" width="9.140625" style="50"/>
    <col min="12801" max="12801" width="42.5703125" style="50" customWidth="1"/>
    <col min="12802" max="12803" width="12.28515625" style="50" customWidth="1"/>
    <col min="12804" max="12804" width="11" style="50" customWidth="1"/>
    <col min="12805" max="12805" width="9.85546875" style="50" customWidth="1"/>
    <col min="12806" max="12806" width="0.5703125" style="50" customWidth="1"/>
    <col min="12807" max="12807" width="11.5703125" style="50" customWidth="1"/>
    <col min="12808" max="12808" width="12.42578125" style="50" customWidth="1"/>
    <col min="12809" max="12809" width="10.7109375" style="50" customWidth="1"/>
    <col min="12810" max="12810" width="9.85546875" style="50" customWidth="1"/>
    <col min="12811" max="12811" width="0.7109375" style="50" customWidth="1"/>
    <col min="12812" max="12815" width="9.140625" style="50"/>
    <col min="12816" max="12816" width="12.42578125" style="50" bestFit="1" customWidth="1"/>
    <col min="12817" max="13056" width="9.140625" style="50"/>
    <col min="13057" max="13057" width="42.5703125" style="50" customWidth="1"/>
    <col min="13058" max="13059" width="12.28515625" style="50" customWidth="1"/>
    <col min="13060" max="13060" width="11" style="50" customWidth="1"/>
    <col min="13061" max="13061" width="9.85546875" style="50" customWidth="1"/>
    <col min="13062" max="13062" width="0.5703125" style="50" customWidth="1"/>
    <col min="13063" max="13063" width="11.5703125" style="50" customWidth="1"/>
    <col min="13064" max="13064" width="12.42578125" style="50" customWidth="1"/>
    <col min="13065" max="13065" width="10.7109375" style="50" customWidth="1"/>
    <col min="13066" max="13066" width="9.85546875" style="50" customWidth="1"/>
    <col min="13067" max="13067" width="0.7109375" style="50" customWidth="1"/>
    <col min="13068" max="13071" width="9.140625" style="50"/>
    <col min="13072" max="13072" width="12.42578125" style="50" bestFit="1" customWidth="1"/>
    <col min="13073" max="13312" width="9.140625" style="50"/>
    <col min="13313" max="13313" width="42.5703125" style="50" customWidth="1"/>
    <col min="13314" max="13315" width="12.28515625" style="50" customWidth="1"/>
    <col min="13316" max="13316" width="11" style="50" customWidth="1"/>
    <col min="13317" max="13317" width="9.85546875" style="50" customWidth="1"/>
    <col min="13318" max="13318" width="0.5703125" style="50" customWidth="1"/>
    <col min="13319" max="13319" width="11.5703125" style="50" customWidth="1"/>
    <col min="13320" max="13320" width="12.42578125" style="50" customWidth="1"/>
    <col min="13321" max="13321" width="10.7109375" style="50" customWidth="1"/>
    <col min="13322" max="13322" width="9.85546875" style="50" customWidth="1"/>
    <col min="13323" max="13323" width="0.7109375" style="50" customWidth="1"/>
    <col min="13324" max="13327" width="9.140625" style="50"/>
    <col min="13328" max="13328" width="12.42578125" style="50" bestFit="1" customWidth="1"/>
    <col min="13329" max="13568" width="9.140625" style="50"/>
    <col min="13569" max="13569" width="42.5703125" style="50" customWidth="1"/>
    <col min="13570" max="13571" width="12.28515625" style="50" customWidth="1"/>
    <col min="13572" max="13572" width="11" style="50" customWidth="1"/>
    <col min="13573" max="13573" width="9.85546875" style="50" customWidth="1"/>
    <col min="13574" max="13574" width="0.5703125" style="50" customWidth="1"/>
    <col min="13575" max="13575" width="11.5703125" style="50" customWidth="1"/>
    <col min="13576" max="13576" width="12.42578125" style="50" customWidth="1"/>
    <col min="13577" max="13577" width="10.7109375" style="50" customWidth="1"/>
    <col min="13578" max="13578" width="9.85546875" style="50" customWidth="1"/>
    <col min="13579" max="13579" width="0.7109375" style="50" customWidth="1"/>
    <col min="13580" max="13583" width="9.140625" style="50"/>
    <col min="13584" max="13584" width="12.42578125" style="50" bestFit="1" customWidth="1"/>
    <col min="13585" max="13824" width="9.140625" style="50"/>
    <col min="13825" max="13825" width="42.5703125" style="50" customWidth="1"/>
    <col min="13826" max="13827" width="12.28515625" style="50" customWidth="1"/>
    <col min="13828" max="13828" width="11" style="50" customWidth="1"/>
    <col min="13829" max="13829" width="9.85546875" style="50" customWidth="1"/>
    <col min="13830" max="13830" width="0.5703125" style="50" customWidth="1"/>
    <col min="13831" max="13831" width="11.5703125" style="50" customWidth="1"/>
    <col min="13832" max="13832" width="12.42578125" style="50" customWidth="1"/>
    <col min="13833" max="13833" width="10.7109375" style="50" customWidth="1"/>
    <col min="13834" max="13834" width="9.85546875" style="50" customWidth="1"/>
    <col min="13835" max="13835" width="0.7109375" style="50" customWidth="1"/>
    <col min="13836" max="13839" width="9.140625" style="50"/>
    <col min="13840" max="13840" width="12.42578125" style="50" bestFit="1" customWidth="1"/>
    <col min="13841" max="14080" width="9.140625" style="50"/>
    <col min="14081" max="14081" width="42.5703125" style="50" customWidth="1"/>
    <col min="14082" max="14083" width="12.28515625" style="50" customWidth="1"/>
    <col min="14084" max="14084" width="11" style="50" customWidth="1"/>
    <col min="14085" max="14085" width="9.85546875" style="50" customWidth="1"/>
    <col min="14086" max="14086" width="0.5703125" style="50" customWidth="1"/>
    <col min="14087" max="14087" width="11.5703125" style="50" customWidth="1"/>
    <col min="14088" max="14088" width="12.42578125" style="50" customWidth="1"/>
    <col min="14089" max="14089" width="10.7109375" style="50" customWidth="1"/>
    <col min="14090" max="14090" width="9.85546875" style="50" customWidth="1"/>
    <col min="14091" max="14091" width="0.7109375" style="50" customWidth="1"/>
    <col min="14092" max="14095" width="9.140625" style="50"/>
    <col min="14096" max="14096" width="12.42578125" style="50" bestFit="1" customWidth="1"/>
    <col min="14097" max="14336" width="9.140625" style="50"/>
    <col min="14337" max="14337" width="42.5703125" style="50" customWidth="1"/>
    <col min="14338" max="14339" width="12.28515625" style="50" customWidth="1"/>
    <col min="14340" max="14340" width="11" style="50" customWidth="1"/>
    <col min="14341" max="14341" width="9.85546875" style="50" customWidth="1"/>
    <col min="14342" max="14342" width="0.5703125" style="50" customWidth="1"/>
    <col min="14343" max="14343" width="11.5703125" style="50" customWidth="1"/>
    <col min="14344" max="14344" width="12.42578125" style="50" customWidth="1"/>
    <col min="14345" max="14345" width="10.7109375" style="50" customWidth="1"/>
    <col min="14346" max="14346" width="9.85546875" style="50" customWidth="1"/>
    <col min="14347" max="14347" width="0.7109375" style="50" customWidth="1"/>
    <col min="14348" max="14351" width="9.140625" style="50"/>
    <col min="14352" max="14352" width="12.42578125" style="50" bestFit="1" customWidth="1"/>
    <col min="14353" max="14592" width="9.140625" style="50"/>
    <col min="14593" max="14593" width="42.5703125" style="50" customWidth="1"/>
    <col min="14594" max="14595" width="12.28515625" style="50" customWidth="1"/>
    <col min="14596" max="14596" width="11" style="50" customWidth="1"/>
    <col min="14597" max="14597" width="9.85546875" style="50" customWidth="1"/>
    <col min="14598" max="14598" width="0.5703125" style="50" customWidth="1"/>
    <col min="14599" max="14599" width="11.5703125" style="50" customWidth="1"/>
    <col min="14600" max="14600" width="12.42578125" style="50" customWidth="1"/>
    <col min="14601" max="14601" width="10.7109375" style="50" customWidth="1"/>
    <col min="14602" max="14602" width="9.85546875" style="50" customWidth="1"/>
    <col min="14603" max="14603" width="0.7109375" style="50" customWidth="1"/>
    <col min="14604" max="14607" width="9.140625" style="50"/>
    <col min="14608" max="14608" width="12.42578125" style="50" bestFit="1" customWidth="1"/>
    <col min="14609" max="14848" width="9.140625" style="50"/>
    <col min="14849" max="14849" width="42.5703125" style="50" customWidth="1"/>
    <col min="14850" max="14851" width="12.28515625" style="50" customWidth="1"/>
    <col min="14852" max="14852" width="11" style="50" customWidth="1"/>
    <col min="14853" max="14853" width="9.85546875" style="50" customWidth="1"/>
    <col min="14854" max="14854" width="0.5703125" style="50" customWidth="1"/>
    <col min="14855" max="14855" width="11.5703125" style="50" customWidth="1"/>
    <col min="14856" max="14856" width="12.42578125" style="50" customWidth="1"/>
    <col min="14857" max="14857" width="10.7109375" style="50" customWidth="1"/>
    <col min="14858" max="14858" width="9.85546875" style="50" customWidth="1"/>
    <col min="14859" max="14859" width="0.7109375" style="50" customWidth="1"/>
    <col min="14860" max="14863" width="9.140625" style="50"/>
    <col min="14864" max="14864" width="12.42578125" style="50" bestFit="1" customWidth="1"/>
    <col min="14865" max="15104" width="9.140625" style="50"/>
    <col min="15105" max="15105" width="42.5703125" style="50" customWidth="1"/>
    <col min="15106" max="15107" width="12.28515625" style="50" customWidth="1"/>
    <col min="15108" max="15108" width="11" style="50" customWidth="1"/>
    <col min="15109" max="15109" width="9.85546875" style="50" customWidth="1"/>
    <col min="15110" max="15110" width="0.5703125" style="50" customWidth="1"/>
    <col min="15111" max="15111" width="11.5703125" style="50" customWidth="1"/>
    <col min="15112" max="15112" width="12.42578125" style="50" customWidth="1"/>
    <col min="15113" max="15113" width="10.7109375" style="50" customWidth="1"/>
    <col min="15114" max="15114" width="9.85546875" style="50" customWidth="1"/>
    <col min="15115" max="15115" width="0.7109375" style="50" customWidth="1"/>
    <col min="15116" max="15119" width="9.140625" style="50"/>
    <col min="15120" max="15120" width="12.42578125" style="50" bestFit="1" customWidth="1"/>
    <col min="15121" max="15360" width="9.140625" style="50"/>
    <col min="15361" max="15361" width="42.5703125" style="50" customWidth="1"/>
    <col min="15362" max="15363" width="12.28515625" style="50" customWidth="1"/>
    <col min="15364" max="15364" width="11" style="50" customWidth="1"/>
    <col min="15365" max="15365" width="9.85546875" style="50" customWidth="1"/>
    <col min="15366" max="15366" width="0.5703125" style="50" customWidth="1"/>
    <col min="15367" max="15367" width="11.5703125" style="50" customWidth="1"/>
    <col min="15368" max="15368" width="12.42578125" style="50" customWidth="1"/>
    <col min="15369" max="15369" width="10.7109375" style="50" customWidth="1"/>
    <col min="15370" max="15370" width="9.85546875" style="50" customWidth="1"/>
    <col min="15371" max="15371" width="0.7109375" style="50" customWidth="1"/>
    <col min="15372" max="15375" width="9.140625" style="50"/>
    <col min="15376" max="15376" width="12.42578125" style="50" bestFit="1" customWidth="1"/>
    <col min="15377" max="15616" width="9.140625" style="50"/>
    <col min="15617" max="15617" width="42.5703125" style="50" customWidth="1"/>
    <col min="15618" max="15619" width="12.28515625" style="50" customWidth="1"/>
    <col min="15620" max="15620" width="11" style="50" customWidth="1"/>
    <col min="15621" max="15621" width="9.85546875" style="50" customWidth="1"/>
    <col min="15622" max="15622" width="0.5703125" style="50" customWidth="1"/>
    <col min="15623" max="15623" width="11.5703125" style="50" customWidth="1"/>
    <col min="15624" max="15624" width="12.42578125" style="50" customWidth="1"/>
    <col min="15625" max="15625" width="10.7109375" style="50" customWidth="1"/>
    <col min="15626" max="15626" width="9.85546875" style="50" customWidth="1"/>
    <col min="15627" max="15627" width="0.7109375" style="50" customWidth="1"/>
    <col min="15628" max="15631" width="9.140625" style="50"/>
    <col min="15632" max="15632" width="12.42578125" style="50" bestFit="1" customWidth="1"/>
    <col min="15633" max="15872" width="9.140625" style="50"/>
    <col min="15873" max="15873" width="42.5703125" style="50" customWidth="1"/>
    <col min="15874" max="15875" width="12.28515625" style="50" customWidth="1"/>
    <col min="15876" max="15876" width="11" style="50" customWidth="1"/>
    <col min="15877" max="15877" width="9.85546875" style="50" customWidth="1"/>
    <col min="15878" max="15878" width="0.5703125" style="50" customWidth="1"/>
    <col min="15879" max="15879" width="11.5703125" style="50" customWidth="1"/>
    <col min="15880" max="15880" width="12.42578125" style="50" customWidth="1"/>
    <col min="15881" max="15881" width="10.7109375" style="50" customWidth="1"/>
    <col min="15882" max="15882" width="9.85546875" style="50" customWidth="1"/>
    <col min="15883" max="15883" width="0.7109375" style="50" customWidth="1"/>
    <col min="15884" max="15887" width="9.140625" style="50"/>
    <col min="15888" max="15888" width="12.42578125" style="50" bestFit="1" customWidth="1"/>
    <col min="15889" max="16128" width="9.140625" style="50"/>
    <col min="16129" max="16129" width="42.5703125" style="50" customWidth="1"/>
    <col min="16130" max="16131" width="12.28515625" style="50" customWidth="1"/>
    <col min="16132" max="16132" width="11" style="50" customWidth="1"/>
    <col min="16133" max="16133" width="9.85546875" style="50" customWidth="1"/>
    <col min="16134" max="16134" width="0.5703125" style="50" customWidth="1"/>
    <col min="16135" max="16135" width="11.5703125" style="50" customWidth="1"/>
    <col min="16136" max="16136" width="12.42578125" style="50" customWidth="1"/>
    <col min="16137" max="16137" width="10.7109375" style="50" customWidth="1"/>
    <col min="16138" max="16138" width="9.85546875" style="50" customWidth="1"/>
    <col min="16139" max="16139" width="0.7109375" style="50" customWidth="1"/>
    <col min="16140" max="16143" width="9.140625" style="50"/>
    <col min="16144" max="16144" width="12.42578125" style="50" bestFit="1" customWidth="1"/>
    <col min="16145" max="16384" width="9.140625" style="50"/>
  </cols>
  <sheetData>
    <row r="1" spans="1:12" x14ac:dyDescent="0.2">
      <c r="A1" s="326" t="s">
        <v>562</v>
      </c>
      <c r="B1" s="327"/>
      <c r="C1" s="327"/>
      <c r="D1" s="327"/>
    </row>
    <row r="2" spans="1:12" x14ac:dyDescent="0.2">
      <c r="A2" s="51"/>
    </row>
    <row r="3" spans="1:12" x14ac:dyDescent="0.2">
      <c r="A3" s="52" t="s">
        <v>515</v>
      </c>
      <c r="B3" s="328" t="str">
        <f>'Uitk 2015 tm 2016'!D7</f>
        <v>Aa en Hunze</v>
      </c>
      <c r="C3" s="329"/>
      <c r="L3" s="49"/>
    </row>
    <row r="4" spans="1:12" x14ac:dyDescent="0.2">
      <c r="A4" s="52" t="s">
        <v>563</v>
      </c>
      <c r="B4" s="330" t="s">
        <v>564</v>
      </c>
      <c r="C4" s="331"/>
      <c r="D4" s="45"/>
      <c r="L4" s="49"/>
    </row>
    <row r="5" spans="1:12" ht="3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58" customFormat="1" ht="12.75" customHeight="1" x14ac:dyDescent="0.2">
      <c r="A6" s="55" t="s">
        <v>565</v>
      </c>
      <c r="B6" s="332" t="s">
        <v>566</v>
      </c>
      <c r="C6" s="332"/>
      <c r="D6" s="332"/>
      <c r="E6" s="56"/>
      <c r="F6" s="57"/>
      <c r="G6" s="332" t="s">
        <v>567</v>
      </c>
      <c r="H6" s="332"/>
      <c r="I6" s="332"/>
      <c r="J6" s="56"/>
      <c r="K6" s="57"/>
      <c r="L6" s="333" t="s">
        <v>557</v>
      </c>
    </row>
    <row r="7" spans="1:12" s="60" customFormat="1" ht="34.5" customHeight="1" x14ac:dyDescent="0.2">
      <c r="A7" s="55"/>
      <c r="B7" s="56" t="s">
        <v>568</v>
      </c>
      <c r="C7" s="56" t="s">
        <v>609</v>
      </c>
      <c r="D7" s="56" t="s">
        <v>569</v>
      </c>
      <c r="E7" s="56" t="s">
        <v>570</v>
      </c>
      <c r="F7" s="59"/>
      <c r="G7" s="56" t="s">
        <v>568</v>
      </c>
      <c r="H7" s="56" t="s">
        <v>609</v>
      </c>
      <c r="I7" s="56" t="s">
        <v>569</v>
      </c>
      <c r="J7" s="56" t="s">
        <v>570</v>
      </c>
      <c r="K7" s="59"/>
      <c r="L7" s="333"/>
    </row>
    <row r="8" spans="1:12" ht="3.75" customHeight="1" x14ac:dyDescent="0.2">
      <c r="A8" s="61"/>
      <c r="B8" s="334"/>
      <c r="C8" s="334"/>
      <c r="D8" s="334"/>
      <c r="E8" s="334"/>
      <c r="F8" s="334"/>
      <c r="G8" s="334"/>
      <c r="H8" s="334"/>
      <c r="I8" s="334"/>
      <c r="J8" s="334"/>
      <c r="K8" s="59"/>
      <c r="L8" s="69"/>
    </row>
    <row r="9" spans="1:12" x14ac:dyDescent="0.2">
      <c r="A9" s="62" t="s">
        <v>571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x14ac:dyDescent="0.2">
      <c r="A10" s="48" t="s">
        <v>572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x14ac:dyDescent="0.2">
      <c r="A11" s="52" t="s">
        <v>573</v>
      </c>
      <c r="B11" s="45">
        <v>0</v>
      </c>
      <c r="C11" s="45">
        <v>0</v>
      </c>
      <c r="D11" s="45">
        <v>0</v>
      </c>
      <c r="E11" s="45">
        <v>0</v>
      </c>
      <c r="F11" s="46"/>
      <c r="G11" s="45">
        <v>0</v>
      </c>
      <c r="H11" s="45">
        <v>0</v>
      </c>
      <c r="I11" s="45">
        <v>0</v>
      </c>
      <c r="J11" s="45">
        <v>0</v>
      </c>
      <c r="K11" s="46"/>
      <c r="L11" s="63">
        <f t="shared" ref="L11:L22" si="0">SUM(B11:K11)</f>
        <v>0</v>
      </c>
    </row>
    <row r="12" spans="1:12" x14ac:dyDescent="0.2">
      <c r="A12" s="52" t="s">
        <v>574</v>
      </c>
      <c r="B12" s="45">
        <v>0</v>
      </c>
      <c r="C12" s="45">
        <v>0</v>
      </c>
      <c r="D12" s="45">
        <v>0</v>
      </c>
      <c r="E12" s="45">
        <v>0</v>
      </c>
      <c r="F12" s="46"/>
      <c r="G12" s="45">
        <v>0</v>
      </c>
      <c r="H12" s="45">
        <v>0</v>
      </c>
      <c r="I12" s="45">
        <v>0</v>
      </c>
      <c r="J12" s="45">
        <v>0</v>
      </c>
      <c r="K12" s="46"/>
      <c r="L12" s="63">
        <f t="shared" si="0"/>
        <v>0</v>
      </c>
    </row>
    <row r="13" spans="1:12" x14ac:dyDescent="0.2">
      <c r="A13" s="48" t="s">
        <v>575</v>
      </c>
      <c r="B13" s="45">
        <v>0</v>
      </c>
      <c r="C13" s="45">
        <v>0</v>
      </c>
      <c r="D13" s="45">
        <v>0</v>
      </c>
      <c r="E13" s="45">
        <v>0</v>
      </c>
      <c r="F13" s="46"/>
      <c r="G13" s="45">
        <v>0</v>
      </c>
      <c r="H13" s="45">
        <v>0</v>
      </c>
      <c r="I13" s="45">
        <v>0</v>
      </c>
      <c r="J13" s="45">
        <v>0</v>
      </c>
      <c r="K13" s="46"/>
      <c r="L13" s="63">
        <f>SUM(B13:K13)</f>
        <v>0</v>
      </c>
    </row>
    <row r="14" spans="1:12" x14ac:dyDescent="0.2">
      <c r="A14" s="48" t="s">
        <v>576</v>
      </c>
      <c r="B14" s="45">
        <v>0</v>
      </c>
      <c r="C14" s="45">
        <v>0</v>
      </c>
      <c r="D14" s="45">
        <v>0</v>
      </c>
      <c r="E14" s="45">
        <v>0</v>
      </c>
      <c r="F14" s="46"/>
      <c r="G14" s="45">
        <v>0</v>
      </c>
      <c r="H14" s="45">
        <v>0</v>
      </c>
      <c r="I14" s="45">
        <v>0</v>
      </c>
      <c r="J14" s="45">
        <v>0</v>
      </c>
      <c r="K14" s="46"/>
      <c r="L14" s="63">
        <f t="shared" si="0"/>
        <v>0</v>
      </c>
    </row>
    <row r="15" spans="1:12" x14ac:dyDescent="0.2">
      <c r="A15" s="48" t="s">
        <v>577</v>
      </c>
      <c r="B15" s="45">
        <v>0</v>
      </c>
      <c r="C15" s="45">
        <v>0</v>
      </c>
      <c r="D15" s="45">
        <v>0</v>
      </c>
      <c r="E15" s="45">
        <v>0</v>
      </c>
      <c r="F15" s="46"/>
      <c r="G15" s="45">
        <v>0</v>
      </c>
      <c r="H15" s="45">
        <v>0</v>
      </c>
      <c r="I15" s="45">
        <v>0</v>
      </c>
      <c r="J15" s="45">
        <v>0</v>
      </c>
      <c r="K15" s="46"/>
      <c r="L15" s="63">
        <f>SUM(B15:K15)</f>
        <v>0</v>
      </c>
    </row>
    <row r="16" spans="1:12" x14ac:dyDescent="0.2">
      <c r="A16" s="48" t="s">
        <v>578</v>
      </c>
      <c r="B16" s="45">
        <v>0</v>
      </c>
      <c r="C16" s="45">
        <v>0</v>
      </c>
      <c r="D16" s="45">
        <v>0</v>
      </c>
      <c r="E16" s="45">
        <v>0</v>
      </c>
      <c r="F16" s="46"/>
      <c r="G16" s="45">
        <v>0</v>
      </c>
      <c r="H16" s="45">
        <v>0</v>
      </c>
      <c r="I16" s="45">
        <v>0</v>
      </c>
      <c r="J16" s="45">
        <v>0</v>
      </c>
      <c r="K16" s="46"/>
      <c r="L16" s="63">
        <f t="shared" si="0"/>
        <v>0</v>
      </c>
    </row>
    <row r="17" spans="1:15" x14ac:dyDescent="0.2">
      <c r="A17" s="48" t="s">
        <v>579</v>
      </c>
      <c r="B17" s="45">
        <v>0</v>
      </c>
      <c r="C17" s="45">
        <v>0</v>
      </c>
      <c r="D17" s="45">
        <v>0</v>
      </c>
      <c r="E17" s="45">
        <v>0</v>
      </c>
      <c r="F17" s="46"/>
      <c r="G17" s="45">
        <v>0</v>
      </c>
      <c r="H17" s="45">
        <v>0</v>
      </c>
      <c r="I17" s="45">
        <v>0</v>
      </c>
      <c r="J17" s="45">
        <v>0</v>
      </c>
      <c r="K17" s="46"/>
      <c r="L17" s="63">
        <f t="shared" si="0"/>
        <v>0</v>
      </c>
    </row>
    <row r="18" spans="1:15" x14ac:dyDescent="0.2">
      <c r="A18" s="48" t="s">
        <v>580</v>
      </c>
      <c r="B18" s="45">
        <v>0</v>
      </c>
      <c r="C18" s="45">
        <v>0</v>
      </c>
      <c r="D18" s="45">
        <v>0</v>
      </c>
      <c r="E18" s="45">
        <v>0</v>
      </c>
      <c r="F18" s="46"/>
      <c r="G18" s="45">
        <v>0</v>
      </c>
      <c r="H18" s="45">
        <v>0</v>
      </c>
      <c r="I18" s="45">
        <v>0</v>
      </c>
      <c r="J18" s="45">
        <v>0</v>
      </c>
      <c r="K18" s="46"/>
      <c r="L18" s="63">
        <f t="shared" si="0"/>
        <v>0</v>
      </c>
    </row>
    <row r="19" spans="1:15" x14ac:dyDescent="0.2">
      <c r="A19" s="48" t="s">
        <v>581</v>
      </c>
      <c r="B19" s="45">
        <v>0</v>
      </c>
      <c r="C19" s="45">
        <v>0</v>
      </c>
      <c r="D19" s="45">
        <v>0</v>
      </c>
      <c r="E19" s="45">
        <v>0</v>
      </c>
      <c r="F19" s="46"/>
      <c r="G19" s="45">
        <v>0</v>
      </c>
      <c r="H19" s="45">
        <v>0</v>
      </c>
      <c r="I19" s="45">
        <v>0</v>
      </c>
      <c r="J19" s="45">
        <v>0</v>
      </c>
      <c r="K19" s="46"/>
      <c r="L19" s="63">
        <f>SUM(B19:K19)</f>
        <v>0</v>
      </c>
    </row>
    <row r="20" spans="1:15" x14ac:dyDescent="0.2">
      <c r="A20" s="48" t="s">
        <v>582</v>
      </c>
      <c r="B20" s="45">
        <v>0</v>
      </c>
      <c r="C20" s="45">
        <v>0</v>
      </c>
      <c r="D20" s="45">
        <v>0</v>
      </c>
      <c r="E20" s="45">
        <v>0</v>
      </c>
      <c r="F20" s="46"/>
      <c r="G20" s="45">
        <v>0</v>
      </c>
      <c r="H20" s="45">
        <v>0</v>
      </c>
      <c r="I20" s="45">
        <v>0</v>
      </c>
      <c r="J20" s="45">
        <v>0</v>
      </c>
      <c r="K20" s="46"/>
      <c r="L20" s="63">
        <f>SUM(B20:K20)</f>
        <v>0</v>
      </c>
    </row>
    <row r="21" spans="1:15" ht="13.5" thickBot="1" x14ac:dyDescent="0.25">
      <c r="A21" s="48" t="s">
        <v>583</v>
      </c>
      <c r="B21" s="47">
        <v>0</v>
      </c>
      <c r="C21" s="47">
        <v>0</v>
      </c>
      <c r="D21" s="47">
        <v>0</v>
      </c>
      <c r="E21" s="47">
        <v>0</v>
      </c>
      <c r="F21" s="46"/>
      <c r="G21" s="47">
        <v>0</v>
      </c>
      <c r="H21" s="47">
        <v>0</v>
      </c>
      <c r="I21" s="47">
        <v>0</v>
      </c>
      <c r="J21" s="47">
        <v>0</v>
      </c>
      <c r="K21" s="46"/>
      <c r="L21" s="64">
        <f t="shared" si="0"/>
        <v>0</v>
      </c>
    </row>
    <row r="22" spans="1:15" s="68" customFormat="1" x14ac:dyDescent="0.2">
      <c r="A22" s="65" t="s">
        <v>584</v>
      </c>
      <c r="B22" s="66">
        <f>SUM(B9:B21)</f>
        <v>0</v>
      </c>
      <c r="C22" s="66">
        <f>SUM(C9:C21)</f>
        <v>0</v>
      </c>
      <c r="D22" s="66">
        <f>SUM(D9:D21)</f>
        <v>0</v>
      </c>
      <c r="E22" s="66">
        <f>SUM(E9:E21)</f>
        <v>0</v>
      </c>
      <c r="F22" s="67"/>
      <c r="G22" s="66">
        <f>SUM(G9:G21)</f>
        <v>0</v>
      </c>
      <c r="H22" s="66">
        <f>SUM(H9:H21)</f>
        <v>0</v>
      </c>
      <c r="I22" s="66">
        <f>SUM(I9:I21)</f>
        <v>0</v>
      </c>
      <c r="J22" s="66">
        <f>SUM(J9:J21)</f>
        <v>0</v>
      </c>
      <c r="K22" s="67"/>
      <c r="L22" s="63">
        <f t="shared" si="0"/>
        <v>0</v>
      </c>
    </row>
    <row r="23" spans="1:15" ht="3" customHeight="1" x14ac:dyDescent="0.2">
      <c r="A23" s="61"/>
      <c r="B23" s="334"/>
      <c r="C23" s="334"/>
      <c r="D23" s="334"/>
      <c r="E23" s="334"/>
      <c r="F23" s="334"/>
      <c r="G23" s="334"/>
      <c r="H23" s="334"/>
      <c r="I23" s="334"/>
      <c r="J23" s="334"/>
      <c r="K23" s="59"/>
      <c r="L23" s="69"/>
    </row>
    <row r="24" spans="1:15" x14ac:dyDescent="0.2">
      <c r="A24" s="62" t="s">
        <v>585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5" x14ac:dyDescent="0.2">
      <c r="A25" s="48" t="s">
        <v>572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5" x14ac:dyDescent="0.2">
      <c r="A26" s="52" t="s">
        <v>573</v>
      </c>
      <c r="B26" s="45">
        <v>0</v>
      </c>
      <c r="C26" s="45">
        <v>0</v>
      </c>
      <c r="D26" s="45">
        <v>0</v>
      </c>
      <c r="E26" s="45">
        <v>0</v>
      </c>
      <c r="F26" s="46"/>
      <c r="G26" s="45">
        <v>0</v>
      </c>
      <c r="H26" s="45">
        <v>0</v>
      </c>
      <c r="I26" s="45">
        <v>0</v>
      </c>
      <c r="J26" s="45">
        <v>0</v>
      </c>
      <c r="K26" s="46"/>
      <c r="L26" s="63">
        <f t="shared" ref="L26:L36" si="1">SUM(B26:K26)</f>
        <v>0</v>
      </c>
    </row>
    <row r="27" spans="1:15" x14ac:dyDescent="0.2">
      <c r="A27" s="52" t="s">
        <v>574</v>
      </c>
      <c r="B27" s="45">
        <v>0</v>
      </c>
      <c r="C27" s="45">
        <v>0</v>
      </c>
      <c r="D27" s="45">
        <v>0</v>
      </c>
      <c r="E27" s="45">
        <v>0</v>
      </c>
      <c r="F27" s="46"/>
      <c r="G27" s="45">
        <v>0</v>
      </c>
      <c r="H27" s="45">
        <v>0</v>
      </c>
      <c r="I27" s="45">
        <v>0</v>
      </c>
      <c r="J27" s="45">
        <v>0</v>
      </c>
      <c r="K27" s="46"/>
      <c r="L27" s="63">
        <f t="shared" si="1"/>
        <v>0</v>
      </c>
    </row>
    <row r="28" spans="1:15" x14ac:dyDescent="0.2">
      <c r="A28" s="48" t="s">
        <v>575</v>
      </c>
      <c r="B28" s="45">
        <v>0</v>
      </c>
      <c r="C28" s="45">
        <v>0</v>
      </c>
      <c r="D28" s="45">
        <v>0</v>
      </c>
      <c r="E28" s="45">
        <v>0</v>
      </c>
      <c r="F28" s="46"/>
      <c r="G28" s="45">
        <v>0</v>
      </c>
      <c r="H28" s="45">
        <v>0</v>
      </c>
      <c r="I28" s="45">
        <v>0</v>
      </c>
      <c r="J28" s="45">
        <v>0</v>
      </c>
      <c r="K28" s="46"/>
      <c r="L28" s="63">
        <f t="shared" si="1"/>
        <v>0</v>
      </c>
    </row>
    <row r="29" spans="1:15" x14ac:dyDescent="0.2">
      <c r="A29" s="48" t="s">
        <v>586</v>
      </c>
      <c r="B29" s="45">
        <v>0</v>
      </c>
      <c r="C29" s="45">
        <v>0</v>
      </c>
      <c r="D29" s="45">
        <v>0</v>
      </c>
      <c r="E29" s="45">
        <v>0</v>
      </c>
      <c r="F29" s="46"/>
      <c r="G29" s="45">
        <v>0</v>
      </c>
      <c r="H29" s="45">
        <v>0</v>
      </c>
      <c r="I29" s="45">
        <v>0</v>
      </c>
      <c r="J29" s="45">
        <v>0</v>
      </c>
      <c r="K29" s="46"/>
      <c r="L29" s="63">
        <f t="shared" si="1"/>
        <v>0</v>
      </c>
      <c r="O29" s="70"/>
    </row>
    <row r="30" spans="1:15" x14ac:dyDescent="0.2">
      <c r="A30" s="48" t="s">
        <v>577</v>
      </c>
      <c r="B30" s="45">
        <v>0</v>
      </c>
      <c r="C30" s="45">
        <v>0</v>
      </c>
      <c r="D30" s="45">
        <v>0</v>
      </c>
      <c r="E30" s="45">
        <v>0</v>
      </c>
      <c r="F30" s="46"/>
      <c r="G30" s="45">
        <v>0</v>
      </c>
      <c r="H30" s="45">
        <v>0</v>
      </c>
      <c r="I30" s="45">
        <v>0</v>
      </c>
      <c r="J30" s="45">
        <v>0</v>
      </c>
      <c r="K30" s="46"/>
      <c r="L30" s="63">
        <f>SUM(B30:K30)</f>
        <v>0</v>
      </c>
    </row>
    <row r="31" spans="1:15" x14ac:dyDescent="0.2">
      <c r="A31" s="48" t="s">
        <v>578</v>
      </c>
      <c r="B31" s="45">
        <v>0</v>
      </c>
      <c r="C31" s="45">
        <v>0</v>
      </c>
      <c r="D31" s="45">
        <v>0</v>
      </c>
      <c r="E31" s="45">
        <v>0</v>
      </c>
      <c r="F31" s="46"/>
      <c r="G31" s="45">
        <v>0</v>
      </c>
      <c r="H31" s="45">
        <v>0</v>
      </c>
      <c r="I31" s="45">
        <v>0</v>
      </c>
      <c r="J31" s="45">
        <v>0</v>
      </c>
      <c r="K31" s="46"/>
      <c r="L31" s="63">
        <f t="shared" si="1"/>
        <v>0</v>
      </c>
    </row>
    <row r="32" spans="1:15" x14ac:dyDescent="0.2">
      <c r="A32" s="48" t="s">
        <v>579</v>
      </c>
      <c r="B32" s="45">
        <v>0</v>
      </c>
      <c r="C32" s="45">
        <v>0</v>
      </c>
      <c r="D32" s="45">
        <v>0</v>
      </c>
      <c r="E32" s="45">
        <v>0</v>
      </c>
      <c r="F32" s="46"/>
      <c r="G32" s="45">
        <v>0</v>
      </c>
      <c r="H32" s="45">
        <v>0</v>
      </c>
      <c r="I32" s="45">
        <v>0</v>
      </c>
      <c r="J32" s="45">
        <v>0</v>
      </c>
      <c r="K32" s="46"/>
      <c r="L32" s="63">
        <f t="shared" si="1"/>
        <v>0</v>
      </c>
    </row>
    <row r="33" spans="1:16" x14ac:dyDescent="0.2">
      <c r="A33" s="48" t="s">
        <v>580</v>
      </c>
      <c r="B33" s="45">
        <v>0</v>
      </c>
      <c r="C33" s="45">
        <v>0</v>
      </c>
      <c r="D33" s="45">
        <v>0</v>
      </c>
      <c r="E33" s="45">
        <v>0</v>
      </c>
      <c r="F33" s="46"/>
      <c r="G33" s="45">
        <v>0</v>
      </c>
      <c r="H33" s="45">
        <v>0</v>
      </c>
      <c r="I33" s="45">
        <v>0</v>
      </c>
      <c r="J33" s="45">
        <v>0</v>
      </c>
      <c r="K33" s="46"/>
      <c r="L33" s="63">
        <f t="shared" si="1"/>
        <v>0</v>
      </c>
    </row>
    <row r="34" spans="1:16" x14ac:dyDescent="0.2">
      <c r="A34" s="48" t="s">
        <v>587</v>
      </c>
      <c r="B34" s="45">
        <v>0</v>
      </c>
      <c r="C34" s="45">
        <v>0</v>
      </c>
      <c r="D34" s="45">
        <v>0</v>
      </c>
      <c r="E34" s="45">
        <v>0</v>
      </c>
      <c r="F34" s="46"/>
      <c r="G34" s="45">
        <v>0</v>
      </c>
      <c r="H34" s="45">
        <v>0</v>
      </c>
      <c r="I34" s="45">
        <v>0</v>
      </c>
      <c r="J34" s="45">
        <v>0</v>
      </c>
      <c r="K34" s="46"/>
      <c r="L34" s="63">
        <f>SUM(B34:K34)</f>
        <v>0</v>
      </c>
      <c r="P34" s="70"/>
    </row>
    <row r="35" spans="1:16" x14ac:dyDescent="0.2">
      <c r="A35" s="48" t="s">
        <v>588</v>
      </c>
      <c r="B35" s="71"/>
      <c r="C35" s="71"/>
      <c r="D35" s="71"/>
      <c r="E35" s="72">
        <v>0</v>
      </c>
      <c r="F35" s="54"/>
      <c r="G35" s="71"/>
      <c r="H35" s="71"/>
      <c r="I35" s="71"/>
      <c r="J35" s="45">
        <v>0</v>
      </c>
      <c r="K35" s="46"/>
      <c r="L35" s="63">
        <f>SUM(B35:K35)</f>
        <v>0</v>
      </c>
    </row>
    <row r="36" spans="1:16" ht="13.5" thickBot="1" x14ac:dyDescent="0.25">
      <c r="A36" s="48" t="s">
        <v>583</v>
      </c>
      <c r="B36" s="47">
        <v>0</v>
      </c>
      <c r="C36" s="47">
        <v>0</v>
      </c>
      <c r="D36" s="47">
        <f>D55</f>
        <v>0</v>
      </c>
      <c r="E36" s="47">
        <v>0</v>
      </c>
      <c r="F36" s="46"/>
      <c r="G36" s="47">
        <v>0</v>
      </c>
      <c r="H36" s="47">
        <f>H55</f>
        <v>0</v>
      </c>
      <c r="I36" s="47">
        <f>I55</f>
        <v>0</v>
      </c>
      <c r="J36" s="47">
        <v>0</v>
      </c>
      <c r="K36" s="46"/>
      <c r="L36" s="64">
        <f t="shared" si="1"/>
        <v>0</v>
      </c>
      <c r="O36" s="70"/>
    </row>
    <row r="37" spans="1:16" s="68" customFormat="1" x14ac:dyDescent="0.2">
      <c r="A37" s="65" t="s">
        <v>589</v>
      </c>
      <c r="B37" s="66">
        <f>SUM(B24:B36)</f>
        <v>0</v>
      </c>
      <c r="C37" s="66">
        <f>SUM(C24:C36)</f>
        <v>0</v>
      </c>
      <c r="D37" s="66">
        <f>SUM(D24:D36)</f>
        <v>0</v>
      </c>
      <c r="E37" s="66">
        <f>SUM(E24:E36)</f>
        <v>0</v>
      </c>
      <c r="F37" s="67"/>
      <c r="G37" s="66">
        <f>SUM(G24:G36)</f>
        <v>0</v>
      </c>
      <c r="H37" s="66">
        <f>SUM(H24:H36)</f>
        <v>0</v>
      </c>
      <c r="I37" s="66">
        <f>SUM(I24:I36)</f>
        <v>0</v>
      </c>
      <c r="J37" s="66">
        <f>SUM(J24:J36)</f>
        <v>0</v>
      </c>
      <c r="K37" s="67"/>
      <c r="L37" s="63">
        <f>SUM(B37:K37)</f>
        <v>0</v>
      </c>
    </row>
    <row r="38" spans="1:16" ht="3.75" customHeight="1" x14ac:dyDescent="0.2">
      <c r="A38" s="61"/>
      <c r="B38" s="73"/>
      <c r="C38" s="73"/>
      <c r="D38" s="73"/>
      <c r="E38" s="73"/>
      <c r="F38" s="73"/>
      <c r="G38" s="73"/>
      <c r="H38" s="73"/>
      <c r="I38" s="73"/>
      <c r="J38" s="73"/>
      <c r="K38" s="59"/>
      <c r="L38" s="69"/>
    </row>
    <row r="39" spans="1:16" s="58" customFormat="1" ht="23.25" customHeight="1" x14ac:dyDescent="0.2">
      <c r="A39" s="74" t="s">
        <v>590</v>
      </c>
      <c r="B39" s="45">
        <v>0</v>
      </c>
      <c r="C39" s="45">
        <v>0</v>
      </c>
      <c r="D39" s="45">
        <v>0</v>
      </c>
      <c r="E39" s="45">
        <v>0</v>
      </c>
      <c r="F39" s="46"/>
      <c r="G39" s="45">
        <v>0</v>
      </c>
      <c r="H39" s="45">
        <v>0</v>
      </c>
      <c r="I39" s="45">
        <v>0</v>
      </c>
      <c r="J39" s="45">
        <v>0</v>
      </c>
      <c r="K39" s="57"/>
      <c r="L39" s="75">
        <f>SUM(B39:K39)</f>
        <v>0</v>
      </c>
    </row>
    <row r="40" spans="1:16" ht="3" customHeight="1" x14ac:dyDescent="0.2">
      <c r="A40" s="53" t="s">
        <v>591</v>
      </c>
      <c r="B40" s="76"/>
      <c r="C40" s="76"/>
      <c r="D40" s="76"/>
      <c r="E40" s="76"/>
      <c r="F40" s="54"/>
      <c r="G40" s="76"/>
      <c r="H40" s="76"/>
      <c r="I40" s="76"/>
      <c r="J40" s="76"/>
      <c r="K40" s="54"/>
      <c r="L40" s="77"/>
    </row>
    <row r="41" spans="1:16" s="81" customFormat="1" x14ac:dyDescent="0.2">
      <c r="A41" s="78" t="s">
        <v>592</v>
      </c>
      <c r="B41" s="79">
        <f>B22+B37+B39</f>
        <v>0</v>
      </c>
      <c r="C41" s="79">
        <f>C22+C37+C39</f>
        <v>0</v>
      </c>
      <c r="D41" s="79">
        <f>D22+D37+D39</f>
        <v>0</v>
      </c>
      <c r="E41" s="79">
        <f>E22+E37+E39</f>
        <v>0</v>
      </c>
      <c r="F41" s="80"/>
      <c r="G41" s="79">
        <f>G22+G37+G39</f>
        <v>0</v>
      </c>
      <c r="H41" s="79">
        <f>H22+H37+H39</f>
        <v>0</v>
      </c>
      <c r="I41" s="79">
        <f>I22+I37+I39</f>
        <v>0</v>
      </c>
      <c r="J41" s="79">
        <f>J22+J37+J39</f>
        <v>0</v>
      </c>
      <c r="K41" s="80"/>
      <c r="L41" s="79">
        <f>L22+L37+L39</f>
        <v>0</v>
      </c>
    </row>
    <row r="42" spans="1:16" ht="2.25" customHeight="1" x14ac:dyDescent="0.2">
      <c r="A42" s="61"/>
      <c r="B42" s="73"/>
      <c r="C42" s="73"/>
      <c r="D42" s="73"/>
      <c r="E42" s="73"/>
      <c r="F42" s="73"/>
      <c r="G42" s="73"/>
      <c r="H42" s="73"/>
      <c r="I42" s="73"/>
      <c r="J42" s="73"/>
      <c r="K42" s="59"/>
      <c r="L42" s="69"/>
    </row>
    <row r="43" spans="1:16" x14ac:dyDescent="0.2">
      <c r="A43" s="62" t="s">
        <v>593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6" x14ac:dyDescent="0.2">
      <c r="A44" s="48" t="s">
        <v>594</v>
      </c>
      <c r="B44" s="45">
        <v>0</v>
      </c>
      <c r="C44" s="45">
        <v>0</v>
      </c>
      <c r="D44" s="45">
        <v>0</v>
      </c>
      <c r="E44" s="45">
        <v>0</v>
      </c>
      <c r="F44" s="46"/>
      <c r="G44" s="45">
        <v>0</v>
      </c>
      <c r="H44" s="45">
        <v>0</v>
      </c>
      <c r="I44" s="45">
        <v>0</v>
      </c>
      <c r="J44" s="45">
        <v>0</v>
      </c>
      <c r="K44" s="46"/>
      <c r="L44" s="63">
        <f>SUM(B44:K44)</f>
        <v>0</v>
      </c>
    </row>
    <row r="45" spans="1:16" x14ac:dyDescent="0.2">
      <c r="A45" s="48" t="s">
        <v>595</v>
      </c>
      <c r="B45" s="45">
        <v>0</v>
      </c>
      <c r="C45" s="45">
        <v>0</v>
      </c>
      <c r="D45" s="45">
        <v>0</v>
      </c>
      <c r="E45" s="45">
        <v>0</v>
      </c>
      <c r="F45" s="46"/>
      <c r="G45" s="45">
        <v>0</v>
      </c>
      <c r="H45" s="45">
        <v>0</v>
      </c>
      <c r="I45" s="45">
        <v>0</v>
      </c>
      <c r="J45" s="45">
        <v>0</v>
      </c>
      <c r="K45" s="46"/>
      <c r="L45" s="63">
        <f>SUM(B45:K45)</f>
        <v>0</v>
      </c>
    </row>
    <row r="46" spans="1:16" ht="13.5" thickBot="1" x14ac:dyDescent="0.25">
      <c r="A46" s="82" t="s">
        <v>596</v>
      </c>
      <c r="B46" s="47">
        <v>0</v>
      </c>
      <c r="C46" s="47">
        <v>0</v>
      </c>
      <c r="D46" s="47">
        <v>0</v>
      </c>
      <c r="E46" s="47">
        <v>0</v>
      </c>
      <c r="F46" s="46"/>
      <c r="G46" s="47">
        <v>0</v>
      </c>
      <c r="H46" s="47">
        <v>0</v>
      </c>
      <c r="I46" s="47">
        <v>0</v>
      </c>
      <c r="J46" s="47">
        <v>0</v>
      </c>
      <c r="K46" s="46"/>
      <c r="L46" s="64">
        <f>SUM(B46:K46)</f>
        <v>0</v>
      </c>
    </row>
    <row r="47" spans="1:16" s="68" customFormat="1" x14ac:dyDescent="0.2">
      <c r="A47" s="83" t="s">
        <v>597</v>
      </c>
      <c r="B47" s="84">
        <f>SUM(B43:B46)</f>
        <v>0</v>
      </c>
      <c r="C47" s="84">
        <f>SUM(C43:C46)</f>
        <v>0</v>
      </c>
      <c r="D47" s="84">
        <f>SUM(D43:D46)</f>
        <v>0</v>
      </c>
      <c r="E47" s="84">
        <f>SUM(E43:E46)</f>
        <v>0</v>
      </c>
      <c r="F47" s="67"/>
      <c r="G47" s="84">
        <f>SUM(G43:G46)</f>
        <v>0</v>
      </c>
      <c r="H47" s="84">
        <f>SUM(H43:H46)</f>
        <v>0</v>
      </c>
      <c r="I47" s="84">
        <f>SUM(I43:I46)</f>
        <v>0</v>
      </c>
      <c r="J47" s="84">
        <f>SUM(J43:J46)</f>
        <v>0</v>
      </c>
      <c r="K47" s="67"/>
      <c r="L47" s="84">
        <f>SUM(L43:L46)</f>
        <v>0</v>
      </c>
    </row>
    <row r="48" spans="1:16" ht="4.5" customHeight="1" x14ac:dyDescent="0.2">
      <c r="A48" s="61"/>
      <c r="B48" s="334"/>
      <c r="C48" s="334"/>
      <c r="D48" s="334"/>
      <c r="E48" s="334"/>
      <c r="F48" s="334"/>
      <c r="G48" s="334"/>
      <c r="H48" s="334"/>
      <c r="I48" s="334"/>
      <c r="J48" s="334"/>
      <c r="K48" s="59"/>
      <c r="L48" s="69"/>
    </row>
    <row r="49" spans="1:12" s="51" customFormat="1" x14ac:dyDescent="0.2">
      <c r="A49" s="62" t="s">
        <v>598</v>
      </c>
      <c r="B49" s="63">
        <f>-B41+B47</f>
        <v>0</v>
      </c>
      <c r="C49" s="63">
        <f>-C41+C47</f>
        <v>0</v>
      </c>
      <c r="D49" s="63">
        <f>-D41+D47</f>
        <v>0</v>
      </c>
      <c r="E49" s="63">
        <f>-E41+E47</f>
        <v>0</v>
      </c>
      <c r="F49" s="85"/>
      <c r="G49" s="63">
        <f>-G41+G47</f>
        <v>0</v>
      </c>
      <c r="H49" s="63">
        <f>-H41+H47</f>
        <v>0</v>
      </c>
      <c r="I49" s="63">
        <f>-I41+I47</f>
        <v>0</v>
      </c>
      <c r="J49" s="63">
        <f>-J41+J47</f>
        <v>0</v>
      </c>
      <c r="K49" s="85"/>
      <c r="L49" s="63">
        <f>-L41+L47</f>
        <v>0</v>
      </c>
    </row>
    <row r="50" spans="1:12" ht="3.75" customHeight="1" x14ac:dyDescent="0.2">
      <c r="A50" s="61"/>
      <c r="B50" s="334"/>
      <c r="C50" s="334"/>
      <c r="D50" s="334"/>
      <c r="E50" s="334"/>
      <c r="F50" s="334"/>
      <c r="G50" s="334"/>
      <c r="H50" s="334"/>
      <c r="I50" s="334"/>
      <c r="J50" s="334"/>
      <c r="K50" s="59"/>
      <c r="L50" s="69"/>
    </row>
    <row r="51" spans="1:12" x14ac:dyDescent="0.2">
      <c r="A51" s="86" t="s">
        <v>599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85"/>
    </row>
    <row r="52" spans="1:12" x14ac:dyDescent="0.2">
      <c r="A52" s="48" t="s">
        <v>600</v>
      </c>
      <c r="B52" s="45">
        <v>0</v>
      </c>
      <c r="C52" s="45">
        <v>0</v>
      </c>
      <c r="D52" s="45">
        <v>0</v>
      </c>
      <c r="E52" s="45">
        <v>0</v>
      </c>
      <c r="F52" s="46"/>
      <c r="G52" s="45">
        <v>0</v>
      </c>
      <c r="H52" s="45">
        <v>0</v>
      </c>
      <c r="I52" s="45">
        <v>0</v>
      </c>
      <c r="J52" s="45">
        <v>0</v>
      </c>
      <c r="K52" s="46"/>
      <c r="L52" s="63">
        <f>SUM(B52:K52)</f>
        <v>0</v>
      </c>
    </row>
    <row r="53" spans="1:12" x14ac:dyDescent="0.2">
      <c r="A53" s="48" t="s">
        <v>601</v>
      </c>
      <c r="B53" s="45">
        <v>0</v>
      </c>
      <c r="C53" s="45">
        <v>0</v>
      </c>
      <c r="D53" s="45">
        <v>0</v>
      </c>
      <c r="E53" s="45">
        <v>0</v>
      </c>
      <c r="F53" s="46"/>
      <c r="G53" s="45">
        <v>0</v>
      </c>
      <c r="H53" s="45">
        <v>0</v>
      </c>
      <c r="I53" s="45">
        <v>0</v>
      </c>
      <c r="J53" s="45">
        <v>0</v>
      </c>
      <c r="K53" s="46"/>
      <c r="L53" s="63">
        <f>SUM(B53:K53)</f>
        <v>0</v>
      </c>
    </row>
    <row r="54" spans="1:12" x14ac:dyDescent="0.2">
      <c r="A54" s="48"/>
      <c r="B54" s="45"/>
      <c r="C54" s="45"/>
      <c r="D54" s="45"/>
      <c r="E54" s="45"/>
      <c r="F54" s="46"/>
      <c r="G54" s="45"/>
      <c r="H54" s="45"/>
      <c r="I54" s="45"/>
      <c r="J54" s="45"/>
      <c r="K54" s="46"/>
      <c r="L54" s="63"/>
    </row>
    <row r="55" spans="1:12" s="51" customFormat="1" x14ac:dyDescent="0.2">
      <c r="A55" s="62" t="s">
        <v>557</v>
      </c>
      <c r="B55" s="63">
        <f>SUM(B52:B53)</f>
        <v>0</v>
      </c>
      <c r="C55" s="63">
        <f>SUM(C52:C53)</f>
        <v>0</v>
      </c>
      <c r="D55" s="63">
        <f>SUM(D52:D53)</f>
        <v>0</v>
      </c>
      <c r="E55" s="63">
        <f>SUM(E52:E53)</f>
        <v>0</v>
      </c>
      <c r="F55" s="85"/>
      <c r="G55" s="63">
        <f>SUM(G52:G53)</f>
        <v>0</v>
      </c>
      <c r="H55" s="63">
        <f>SUM(H52:H53)</f>
        <v>0</v>
      </c>
      <c r="I55" s="63">
        <f>SUM(I52:I53)</f>
        <v>0</v>
      </c>
      <c r="J55" s="63">
        <f>SUM(J52:J53)</f>
        <v>0</v>
      </c>
      <c r="K55" s="85"/>
      <c r="L55" s="63">
        <f>SUM(L52:L53)</f>
        <v>0</v>
      </c>
    </row>
    <row r="57" spans="1:12" x14ac:dyDescent="0.2">
      <c r="A57" s="87" t="s">
        <v>606</v>
      </c>
    </row>
    <row r="58" spans="1:12" x14ac:dyDescent="0.2">
      <c r="A58" s="88" t="s">
        <v>605</v>
      </c>
      <c r="B58" s="90">
        <f>+B41+G41</f>
        <v>0</v>
      </c>
    </row>
    <row r="59" spans="1:12" x14ac:dyDescent="0.2">
      <c r="A59" s="88" t="s">
        <v>610</v>
      </c>
      <c r="B59" s="90">
        <f>+C41+D41+H41+I41</f>
        <v>0</v>
      </c>
    </row>
    <row r="60" spans="1:12" x14ac:dyDescent="0.2">
      <c r="A60" s="88" t="s">
        <v>607</v>
      </c>
      <c r="B60" s="91">
        <f>+E41+J41</f>
        <v>0</v>
      </c>
    </row>
    <row r="61" spans="1:12" x14ac:dyDescent="0.2">
      <c r="A61" s="88" t="s">
        <v>608</v>
      </c>
      <c r="B61" s="90">
        <f>SUM(B58:B60)</f>
        <v>0</v>
      </c>
    </row>
  </sheetData>
  <sheetProtection algorithmName="SHA-512" hashValue="qtQthf4D2vwxgNvGhs+ZhSknhvAyhp/1bHsTd37fSy2Oz27ivWa8N0bQHyh0AyH4e9bIocvxKkWxWN14liiDrA==" saltValue="oJGEM/OiKSVNLKXe3hfy9A==" spinCount="100000" sheet="1" objects="1" scenarios="1"/>
  <mergeCells count="10">
    <mergeCell ref="L6:L7"/>
    <mergeCell ref="B8:J8"/>
    <mergeCell ref="B23:J23"/>
    <mergeCell ref="B48:J48"/>
    <mergeCell ref="B50:J50"/>
    <mergeCell ref="A1:D1"/>
    <mergeCell ref="B3:C3"/>
    <mergeCell ref="B4:C4"/>
    <mergeCell ref="B6:D6"/>
    <mergeCell ref="G6:I6"/>
  </mergeCells>
  <pageMargins left="0.7" right="0.7" top="0.75" bottom="0.75" header="0.3" footer="0.3"/>
  <pageSetup paperSize="9" scale="62" orientation="portrait" r:id="rId1"/>
  <headerFooter>
    <oddHeader>&amp;L&amp;F&amp;R&amp;A</oddHeader>
    <oddFooter>&amp;LPO-Raad&amp;Rpagina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workbookViewId="0">
      <selection activeCell="A31" sqref="A31"/>
    </sheetView>
  </sheetViews>
  <sheetFormatPr defaultRowHeight="12.75" x14ac:dyDescent="0.2"/>
  <cols>
    <col min="1" max="1" width="9.28515625" style="260" customWidth="1"/>
    <col min="2" max="2" width="29.85546875" style="260" bestFit="1" customWidth="1"/>
    <col min="3" max="3" width="15.42578125" style="260" bestFit="1" customWidth="1"/>
    <col min="4" max="4" width="15.42578125" style="260" customWidth="1"/>
    <col min="5" max="5" width="27.28515625" style="260" customWidth="1"/>
    <col min="6" max="6" width="11.42578125" style="260" bestFit="1" customWidth="1"/>
    <col min="7" max="7" width="13.42578125" style="260" bestFit="1" customWidth="1"/>
    <col min="8" max="256" width="9.140625" style="260"/>
    <col min="257" max="257" width="9.28515625" style="260" customWidth="1"/>
    <col min="258" max="258" width="29.85546875" style="260" bestFit="1" customWidth="1"/>
    <col min="259" max="259" width="15.42578125" style="260" bestFit="1" customWidth="1"/>
    <col min="260" max="260" width="15.42578125" style="260" customWidth="1"/>
    <col min="261" max="261" width="27.28515625" style="260" customWidth="1"/>
    <col min="262" max="262" width="11.42578125" style="260" bestFit="1" customWidth="1"/>
    <col min="263" max="263" width="13.42578125" style="260" bestFit="1" customWidth="1"/>
    <col min="264" max="512" width="9.140625" style="260"/>
    <col min="513" max="513" width="9.28515625" style="260" customWidth="1"/>
    <col min="514" max="514" width="29.85546875" style="260" bestFit="1" customWidth="1"/>
    <col min="515" max="515" width="15.42578125" style="260" bestFit="1" customWidth="1"/>
    <col min="516" max="516" width="15.42578125" style="260" customWidth="1"/>
    <col min="517" max="517" width="27.28515625" style="260" customWidth="1"/>
    <col min="518" max="518" width="11.42578125" style="260" bestFit="1" customWidth="1"/>
    <col min="519" max="519" width="13.42578125" style="260" bestFit="1" customWidth="1"/>
    <col min="520" max="768" width="9.140625" style="260"/>
    <col min="769" max="769" width="9.28515625" style="260" customWidth="1"/>
    <col min="770" max="770" width="29.85546875" style="260" bestFit="1" customWidth="1"/>
    <col min="771" max="771" width="15.42578125" style="260" bestFit="1" customWidth="1"/>
    <col min="772" max="772" width="15.42578125" style="260" customWidth="1"/>
    <col min="773" max="773" width="27.28515625" style="260" customWidth="1"/>
    <col min="774" max="774" width="11.42578125" style="260" bestFit="1" customWidth="1"/>
    <col min="775" max="775" width="13.42578125" style="260" bestFit="1" customWidth="1"/>
    <col min="776" max="1024" width="9.140625" style="260"/>
    <col min="1025" max="1025" width="9.28515625" style="260" customWidth="1"/>
    <col min="1026" max="1026" width="29.85546875" style="260" bestFit="1" customWidth="1"/>
    <col min="1027" max="1027" width="15.42578125" style="260" bestFit="1" customWidth="1"/>
    <col min="1028" max="1028" width="15.42578125" style="260" customWidth="1"/>
    <col min="1029" max="1029" width="27.28515625" style="260" customWidth="1"/>
    <col min="1030" max="1030" width="11.42578125" style="260" bestFit="1" customWidth="1"/>
    <col min="1031" max="1031" width="13.42578125" style="260" bestFit="1" customWidth="1"/>
    <col min="1032" max="1280" width="9.140625" style="260"/>
    <col min="1281" max="1281" width="9.28515625" style="260" customWidth="1"/>
    <col min="1282" max="1282" width="29.85546875" style="260" bestFit="1" customWidth="1"/>
    <col min="1283" max="1283" width="15.42578125" style="260" bestFit="1" customWidth="1"/>
    <col min="1284" max="1284" width="15.42578125" style="260" customWidth="1"/>
    <col min="1285" max="1285" width="27.28515625" style="260" customWidth="1"/>
    <col min="1286" max="1286" width="11.42578125" style="260" bestFit="1" customWidth="1"/>
    <col min="1287" max="1287" width="13.42578125" style="260" bestFit="1" customWidth="1"/>
    <col min="1288" max="1536" width="9.140625" style="260"/>
    <col min="1537" max="1537" width="9.28515625" style="260" customWidth="1"/>
    <col min="1538" max="1538" width="29.85546875" style="260" bestFit="1" customWidth="1"/>
    <col min="1539" max="1539" width="15.42578125" style="260" bestFit="1" customWidth="1"/>
    <col min="1540" max="1540" width="15.42578125" style="260" customWidth="1"/>
    <col min="1541" max="1541" width="27.28515625" style="260" customWidth="1"/>
    <col min="1542" max="1542" width="11.42578125" style="260" bestFit="1" customWidth="1"/>
    <col min="1543" max="1543" width="13.42578125" style="260" bestFit="1" customWidth="1"/>
    <col min="1544" max="1792" width="9.140625" style="260"/>
    <col min="1793" max="1793" width="9.28515625" style="260" customWidth="1"/>
    <col min="1794" max="1794" width="29.85546875" style="260" bestFit="1" customWidth="1"/>
    <col min="1795" max="1795" width="15.42578125" style="260" bestFit="1" customWidth="1"/>
    <col min="1796" max="1796" width="15.42578125" style="260" customWidth="1"/>
    <col min="1797" max="1797" width="27.28515625" style="260" customWidth="1"/>
    <col min="1798" max="1798" width="11.42578125" style="260" bestFit="1" customWidth="1"/>
    <col min="1799" max="1799" width="13.42578125" style="260" bestFit="1" customWidth="1"/>
    <col min="1800" max="2048" width="9.140625" style="260"/>
    <col min="2049" max="2049" width="9.28515625" style="260" customWidth="1"/>
    <col min="2050" max="2050" width="29.85546875" style="260" bestFit="1" customWidth="1"/>
    <col min="2051" max="2051" width="15.42578125" style="260" bestFit="1" customWidth="1"/>
    <col min="2052" max="2052" width="15.42578125" style="260" customWidth="1"/>
    <col min="2053" max="2053" width="27.28515625" style="260" customWidth="1"/>
    <col min="2054" max="2054" width="11.42578125" style="260" bestFit="1" customWidth="1"/>
    <col min="2055" max="2055" width="13.42578125" style="260" bestFit="1" customWidth="1"/>
    <col min="2056" max="2304" width="9.140625" style="260"/>
    <col min="2305" max="2305" width="9.28515625" style="260" customWidth="1"/>
    <col min="2306" max="2306" width="29.85546875" style="260" bestFit="1" customWidth="1"/>
    <col min="2307" max="2307" width="15.42578125" style="260" bestFit="1" customWidth="1"/>
    <col min="2308" max="2308" width="15.42578125" style="260" customWidth="1"/>
    <col min="2309" max="2309" width="27.28515625" style="260" customWidth="1"/>
    <col min="2310" max="2310" width="11.42578125" style="260" bestFit="1" customWidth="1"/>
    <col min="2311" max="2311" width="13.42578125" style="260" bestFit="1" customWidth="1"/>
    <col min="2312" max="2560" width="9.140625" style="260"/>
    <col min="2561" max="2561" width="9.28515625" style="260" customWidth="1"/>
    <col min="2562" max="2562" width="29.85546875" style="260" bestFit="1" customWidth="1"/>
    <col min="2563" max="2563" width="15.42578125" style="260" bestFit="1" customWidth="1"/>
    <col min="2564" max="2564" width="15.42578125" style="260" customWidth="1"/>
    <col min="2565" max="2565" width="27.28515625" style="260" customWidth="1"/>
    <col min="2566" max="2566" width="11.42578125" style="260" bestFit="1" customWidth="1"/>
    <col min="2567" max="2567" width="13.42578125" style="260" bestFit="1" customWidth="1"/>
    <col min="2568" max="2816" width="9.140625" style="260"/>
    <col min="2817" max="2817" width="9.28515625" style="260" customWidth="1"/>
    <col min="2818" max="2818" width="29.85546875" style="260" bestFit="1" customWidth="1"/>
    <col min="2819" max="2819" width="15.42578125" style="260" bestFit="1" customWidth="1"/>
    <col min="2820" max="2820" width="15.42578125" style="260" customWidth="1"/>
    <col min="2821" max="2821" width="27.28515625" style="260" customWidth="1"/>
    <col min="2822" max="2822" width="11.42578125" style="260" bestFit="1" customWidth="1"/>
    <col min="2823" max="2823" width="13.42578125" style="260" bestFit="1" customWidth="1"/>
    <col min="2824" max="3072" width="9.140625" style="260"/>
    <col min="3073" max="3073" width="9.28515625" style="260" customWidth="1"/>
    <col min="3074" max="3074" width="29.85546875" style="260" bestFit="1" customWidth="1"/>
    <col min="3075" max="3075" width="15.42578125" style="260" bestFit="1" customWidth="1"/>
    <col min="3076" max="3076" width="15.42578125" style="260" customWidth="1"/>
    <col min="3077" max="3077" width="27.28515625" style="260" customWidth="1"/>
    <col min="3078" max="3078" width="11.42578125" style="260" bestFit="1" customWidth="1"/>
    <col min="3079" max="3079" width="13.42578125" style="260" bestFit="1" customWidth="1"/>
    <col min="3080" max="3328" width="9.140625" style="260"/>
    <col min="3329" max="3329" width="9.28515625" style="260" customWidth="1"/>
    <col min="3330" max="3330" width="29.85546875" style="260" bestFit="1" customWidth="1"/>
    <col min="3331" max="3331" width="15.42578125" style="260" bestFit="1" customWidth="1"/>
    <col min="3332" max="3332" width="15.42578125" style="260" customWidth="1"/>
    <col min="3333" max="3333" width="27.28515625" style="260" customWidth="1"/>
    <col min="3334" max="3334" width="11.42578125" style="260" bestFit="1" customWidth="1"/>
    <col min="3335" max="3335" width="13.42578125" style="260" bestFit="1" customWidth="1"/>
    <col min="3336" max="3584" width="9.140625" style="260"/>
    <col min="3585" max="3585" width="9.28515625" style="260" customWidth="1"/>
    <col min="3586" max="3586" width="29.85546875" style="260" bestFit="1" customWidth="1"/>
    <col min="3587" max="3587" width="15.42578125" style="260" bestFit="1" customWidth="1"/>
    <col min="3588" max="3588" width="15.42578125" style="260" customWidth="1"/>
    <col min="3589" max="3589" width="27.28515625" style="260" customWidth="1"/>
    <col min="3590" max="3590" width="11.42578125" style="260" bestFit="1" customWidth="1"/>
    <col min="3591" max="3591" width="13.42578125" style="260" bestFit="1" customWidth="1"/>
    <col min="3592" max="3840" width="9.140625" style="260"/>
    <col min="3841" max="3841" width="9.28515625" style="260" customWidth="1"/>
    <col min="3842" max="3842" width="29.85546875" style="260" bestFit="1" customWidth="1"/>
    <col min="3843" max="3843" width="15.42578125" style="260" bestFit="1" customWidth="1"/>
    <col min="3844" max="3844" width="15.42578125" style="260" customWidth="1"/>
    <col min="3845" max="3845" width="27.28515625" style="260" customWidth="1"/>
    <col min="3846" max="3846" width="11.42578125" style="260" bestFit="1" customWidth="1"/>
    <col min="3847" max="3847" width="13.42578125" style="260" bestFit="1" customWidth="1"/>
    <col min="3848" max="4096" width="9.140625" style="260"/>
    <col min="4097" max="4097" width="9.28515625" style="260" customWidth="1"/>
    <col min="4098" max="4098" width="29.85546875" style="260" bestFit="1" customWidth="1"/>
    <col min="4099" max="4099" width="15.42578125" style="260" bestFit="1" customWidth="1"/>
    <col min="4100" max="4100" width="15.42578125" style="260" customWidth="1"/>
    <col min="4101" max="4101" width="27.28515625" style="260" customWidth="1"/>
    <col min="4102" max="4102" width="11.42578125" style="260" bestFit="1" customWidth="1"/>
    <col min="4103" max="4103" width="13.42578125" style="260" bestFit="1" customWidth="1"/>
    <col min="4104" max="4352" width="9.140625" style="260"/>
    <col min="4353" max="4353" width="9.28515625" style="260" customWidth="1"/>
    <col min="4354" max="4354" width="29.85546875" style="260" bestFit="1" customWidth="1"/>
    <col min="4355" max="4355" width="15.42578125" style="260" bestFit="1" customWidth="1"/>
    <col min="4356" max="4356" width="15.42578125" style="260" customWidth="1"/>
    <col min="4357" max="4357" width="27.28515625" style="260" customWidth="1"/>
    <col min="4358" max="4358" width="11.42578125" style="260" bestFit="1" customWidth="1"/>
    <col min="4359" max="4359" width="13.42578125" style="260" bestFit="1" customWidth="1"/>
    <col min="4360" max="4608" width="9.140625" style="260"/>
    <col min="4609" max="4609" width="9.28515625" style="260" customWidth="1"/>
    <col min="4610" max="4610" width="29.85546875" style="260" bestFit="1" customWidth="1"/>
    <col min="4611" max="4611" width="15.42578125" style="260" bestFit="1" customWidth="1"/>
    <col min="4612" max="4612" width="15.42578125" style="260" customWidth="1"/>
    <col min="4613" max="4613" width="27.28515625" style="260" customWidth="1"/>
    <col min="4614" max="4614" width="11.42578125" style="260" bestFit="1" customWidth="1"/>
    <col min="4615" max="4615" width="13.42578125" style="260" bestFit="1" customWidth="1"/>
    <col min="4616" max="4864" width="9.140625" style="260"/>
    <col min="4865" max="4865" width="9.28515625" style="260" customWidth="1"/>
    <col min="4866" max="4866" width="29.85546875" style="260" bestFit="1" customWidth="1"/>
    <col min="4867" max="4867" width="15.42578125" style="260" bestFit="1" customWidth="1"/>
    <col min="4868" max="4868" width="15.42578125" style="260" customWidth="1"/>
    <col min="4869" max="4869" width="27.28515625" style="260" customWidth="1"/>
    <col min="4870" max="4870" width="11.42578125" style="260" bestFit="1" customWidth="1"/>
    <col min="4871" max="4871" width="13.42578125" style="260" bestFit="1" customWidth="1"/>
    <col min="4872" max="5120" width="9.140625" style="260"/>
    <col min="5121" max="5121" width="9.28515625" style="260" customWidth="1"/>
    <col min="5122" max="5122" width="29.85546875" style="260" bestFit="1" customWidth="1"/>
    <col min="5123" max="5123" width="15.42578125" style="260" bestFit="1" customWidth="1"/>
    <col min="5124" max="5124" width="15.42578125" style="260" customWidth="1"/>
    <col min="5125" max="5125" width="27.28515625" style="260" customWidth="1"/>
    <col min="5126" max="5126" width="11.42578125" style="260" bestFit="1" customWidth="1"/>
    <col min="5127" max="5127" width="13.42578125" style="260" bestFit="1" customWidth="1"/>
    <col min="5128" max="5376" width="9.140625" style="260"/>
    <col min="5377" max="5377" width="9.28515625" style="260" customWidth="1"/>
    <col min="5378" max="5378" width="29.85546875" style="260" bestFit="1" customWidth="1"/>
    <col min="5379" max="5379" width="15.42578125" style="260" bestFit="1" customWidth="1"/>
    <col min="5380" max="5380" width="15.42578125" style="260" customWidth="1"/>
    <col min="5381" max="5381" width="27.28515625" style="260" customWidth="1"/>
    <col min="5382" max="5382" width="11.42578125" style="260" bestFit="1" customWidth="1"/>
    <col min="5383" max="5383" width="13.42578125" style="260" bestFit="1" customWidth="1"/>
    <col min="5384" max="5632" width="9.140625" style="260"/>
    <col min="5633" max="5633" width="9.28515625" style="260" customWidth="1"/>
    <col min="5634" max="5634" width="29.85546875" style="260" bestFit="1" customWidth="1"/>
    <col min="5635" max="5635" width="15.42578125" style="260" bestFit="1" customWidth="1"/>
    <col min="5636" max="5636" width="15.42578125" style="260" customWidth="1"/>
    <col min="5637" max="5637" width="27.28515625" style="260" customWidth="1"/>
    <col min="5638" max="5638" width="11.42578125" style="260" bestFit="1" customWidth="1"/>
    <col min="5639" max="5639" width="13.42578125" style="260" bestFit="1" customWidth="1"/>
    <col min="5640" max="5888" width="9.140625" style="260"/>
    <col min="5889" max="5889" width="9.28515625" style="260" customWidth="1"/>
    <col min="5890" max="5890" width="29.85546875" style="260" bestFit="1" customWidth="1"/>
    <col min="5891" max="5891" width="15.42578125" style="260" bestFit="1" customWidth="1"/>
    <col min="5892" max="5892" width="15.42578125" style="260" customWidth="1"/>
    <col min="5893" max="5893" width="27.28515625" style="260" customWidth="1"/>
    <col min="5894" max="5894" width="11.42578125" style="260" bestFit="1" customWidth="1"/>
    <col min="5895" max="5895" width="13.42578125" style="260" bestFit="1" customWidth="1"/>
    <col min="5896" max="6144" width="9.140625" style="260"/>
    <col min="6145" max="6145" width="9.28515625" style="260" customWidth="1"/>
    <col min="6146" max="6146" width="29.85546875" style="260" bestFit="1" customWidth="1"/>
    <col min="6147" max="6147" width="15.42578125" style="260" bestFit="1" customWidth="1"/>
    <col min="6148" max="6148" width="15.42578125" style="260" customWidth="1"/>
    <col min="6149" max="6149" width="27.28515625" style="260" customWidth="1"/>
    <col min="6150" max="6150" width="11.42578125" style="260" bestFit="1" customWidth="1"/>
    <col min="6151" max="6151" width="13.42578125" style="260" bestFit="1" customWidth="1"/>
    <col min="6152" max="6400" width="9.140625" style="260"/>
    <col min="6401" max="6401" width="9.28515625" style="260" customWidth="1"/>
    <col min="6402" max="6402" width="29.85546875" style="260" bestFit="1" customWidth="1"/>
    <col min="6403" max="6403" width="15.42578125" style="260" bestFit="1" customWidth="1"/>
    <col min="6404" max="6404" width="15.42578125" style="260" customWidth="1"/>
    <col min="6405" max="6405" width="27.28515625" style="260" customWidth="1"/>
    <col min="6406" max="6406" width="11.42578125" style="260" bestFit="1" customWidth="1"/>
    <col min="6407" max="6407" width="13.42578125" style="260" bestFit="1" customWidth="1"/>
    <col min="6408" max="6656" width="9.140625" style="260"/>
    <col min="6657" max="6657" width="9.28515625" style="260" customWidth="1"/>
    <col min="6658" max="6658" width="29.85546875" style="260" bestFit="1" customWidth="1"/>
    <col min="6659" max="6659" width="15.42578125" style="260" bestFit="1" customWidth="1"/>
    <col min="6660" max="6660" width="15.42578125" style="260" customWidth="1"/>
    <col min="6661" max="6661" width="27.28515625" style="260" customWidth="1"/>
    <col min="6662" max="6662" width="11.42578125" style="260" bestFit="1" customWidth="1"/>
    <col min="6663" max="6663" width="13.42578125" style="260" bestFit="1" customWidth="1"/>
    <col min="6664" max="6912" width="9.140625" style="260"/>
    <col min="6913" max="6913" width="9.28515625" style="260" customWidth="1"/>
    <col min="6914" max="6914" width="29.85546875" style="260" bestFit="1" customWidth="1"/>
    <col min="6915" max="6915" width="15.42578125" style="260" bestFit="1" customWidth="1"/>
    <col min="6916" max="6916" width="15.42578125" style="260" customWidth="1"/>
    <col min="6917" max="6917" width="27.28515625" style="260" customWidth="1"/>
    <col min="6918" max="6918" width="11.42578125" style="260" bestFit="1" customWidth="1"/>
    <col min="6919" max="6919" width="13.42578125" style="260" bestFit="1" customWidth="1"/>
    <col min="6920" max="7168" width="9.140625" style="260"/>
    <col min="7169" max="7169" width="9.28515625" style="260" customWidth="1"/>
    <col min="7170" max="7170" width="29.85546875" style="260" bestFit="1" customWidth="1"/>
    <col min="7171" max="7171" width="15.42578125" style="260" bestFit="1" customWidth="1"/>
    <col min="7172" max="7172" width="15.42578125" style="260" customWidth="1"/>
    <col min="7173" max="7173" width="27.28515625" style="260" customWidth="1"/>
    <col min="7174" max="7174" width="11.42578125" style="260" bestFit="1" customWidth="1"/>
    <col min="7175" max="7175" width="13.42578125" style="260" bestFit="1" customWidth="1"/>
    <col min="7176" max="7424" width="9.140625" style="260"/>
    <col min="7425" max="7425" width="9.28515625" style="260" customWidth="1"/>
    <col min="7426" max="7426" width="29.85546875" style="260" bestFit="1" customWidth="1"/>
    <col min="7427" max="7427" width="15.42578125" style="260" bestFit="1" customWidth="1"/>
    <col min="7428" max="7428" width="15.42578125" style="260" customWidth="1"/>
    <col min="7429" max="7429" width="27.28515625" style="260" customWidth="1"/>
    <col min="7430" max="7430" width="11.42578125" style="260" bestFit="1" customWidth="1"/>
    <col min="7431" max="7431" width="13.42578125" style="260" bestFit="1" customWidth="1"/>
    <col min="7432" max="7680" width="9.140625" style="260"/>
    <col min="7681" max="7681" width="9.28515625" style="260" customWidth="1"/>
    <col min="7682" max="7682" width="29.85546875" style="260" bestFit="1" customWidth="1"/>
    <col min="7683" max="7683" width="15.42578125" style="260" bestFit="1" customWidth="1"/>
    <col min="7684" max="7684" width="15.42578125" style="260" customWidth="1"/>
    <col min="7685" max="7685" width="27.28515625" style="260" customWidth="1"/>
    <col min="7686" max="7686" width="11.42578125" style="260" bestFit="1" customWidth="1"/>
    <col min="7687" max="7687" width="13.42578125" style="260" bestFit="1" customWidth="1"/>
    <col min="7688" max="7936" width="9.140625" style="260"/>
    <col min="7937" max="7937" width="9.28515625" style="260" customWidth="1"/>
    <col min="7938" max="7938" width="29.85546875" style="260" bestFit="1" customWidth="1"/>
    <col min="7939" max="7939" width="15.42578125" style="260" bestFit="1" customWidth="1"/>
    <col min="7940" max="7940" width="15.42578125" style="260" customWidth="1"/>
    <col min="7941" max="7941" width="27.28515625" style="260" customWidth="1"/>
    <col min="7942" max="7942" width="11.42578125" style="260" bestFit="1" customWidth="1"/>
    <col min="7943" max="7943" width="13.42578125" style="260" bestFit="1" customWidth="1"/>
    <col min="7944" max="8192" width="9.140625" style="260"/>
    <col min="8193" max="8193" width="9.28515625" style="260" customWidth="1"/>
    <col min="8194" max="8194" width="29.85546875" style="260" bestFit="1" customWidth="1"/>
    <col min="8195" max="8195" width="15.42578125" style="260" bestFit="1" customWidth="1"/>
    <col min="8196" max="8196" width="15.42578125" style="260" customWidth="1"/>
    <col min="8197" max="8197" width="27.28515625" style="260" customWidth="1"/>
    <col min="8198" max="8198" width="11.42578125" style="260" bestFit="1" customWidth="1"/>
    <col min="8199" max="8199" width="13.42578125" style="260" bestFit="1" customWidth="1"/>
    <col min="8200" max="8448" width="9.140625" style="260"/>
    <col min="8449" max="8449" width="9.28515625" style="260" customWidth="1"/>
    <col min="8450" max="8450" width="29.85546875" style="260" bestFit="1" customWidth="1"/>
    <col min="8451" max="8451" width="15.42578125" style="260" bestFit="1" customWidth="1"/>
    <col min="8452" max="8452" width="15.42578125" style="260" customWidth="1"/>
    <col min="8453" max="8453" width="27.28515625" style="260" customWidth="1"/>
    <col min="8454" max="8454" width="11.42578125" style="260" bestFit="1" customWidth="1"/>
    <col min="8455" max="8455" width="13.42578125" style="260" bestFit="1" customWidth="1"/>
    <col min="8456" max="8704" width="9.140625" style="260"/>
    <col min="8705" max="8705" width="9.28515625" style="260" customWidth="1"/>
    <col min="8706" max="8706" width="29.85546875" style="260" bestFit="1" customWidth="1"/>
    <col min="8707" max="8707" width="15.42578125" style="260" bestFit="1" customWidth="1"/>
    <col min="8708" max="8708" width="15.42578125" style="260" customWidth="1"/>
    <col min="8709" max="8709" width="27.28515625" style="260" customWidth="1"/>
    <col min="8710" max="8710" width="11.42578125" style="260" bestFit="1" customWidth="1"/>
    <col min="8711" max="8711" width="13.42578125" style="260" bestFit="1" customWidth="1"/>
    <col min="8712" max="8960" width="9.140625" style="260"/>
    <col min="8961" max="8961" width="9.28515625" style="260" customWidth="1"/>
    <col min="8962" max="8962" width="29.85546875" style="260" bestFit="1" customWidth="1"/>
    <col min="8963" max="8963" width="15.42578125" style="260" bestFit="1" customWidth="1"/>
    <col min="8964" max="8964" width="15.42578125" style="260" customWidth="1"/>
    <col min="8965" max="8965" width="27.28515625" style="260" customWidth="1"/>
    <col min="8966" max="8966" width="11.42578125" style="260" bestFit="1" customWidth="1"/>
    <col min="8967" max="8967" width="13.42578125" style="260" bestFit="1" customWidth="1"/>
    <col min="8968" max="9216" width="9.140625" style="260"/>
    <col min="9217" max="9217" width="9.28515625" style="260" customWidth="1"/>
    <col min="9218" max="9218" width="29.85546875" style="260" bestFit="1" customWidth="1"/>
    <col min="9219" max="9219" width="15.42578125" style="260" bestFit="1" customWidth="1"/>
    <col min="9220" max="9220" width="15.42578125" style="260" customWidth="1"/>
    <col min="9221" max="9221" width="27.28515625" style="260" customWidth="1"/>
    <col min="9222" max="9222" width="11.42578125" style="260" bestFit="1" customWidth="1"/>
    <col min="9223" max="9223" width="13.42578125" style="260" bestFit="1" customWidth="1"/>
    <col min="9224" max="9472" width="9.140625" style="260"/>
    <col min="9473" max="9473" width="9.28515625" style="260" customWidth="1"/>
    <col min="9474" max="9474" width="29.85546875" style="260" bestFit="1" customWidth="1"/>
    <col min="9475" max="9475" width="15.42578125" style="260" bestFit="1" customWidth="1"/>
    <col min="9476" max="9476" width="15.42578125" style="260" customWidth="1"/>
    <col min="9477" max="9477" width="27.28515625" style="260" customWidth="1"/>
    <col min="9478" max="9478" width="11.42578125" style="260" bestFit="1" customWidth="1"/>
    <col min="9479" max="9479" width="13.42578125" style="260" bestFit="1" customWidth="1"/>
    <col min="9480" max="9728" width="9.140625" style="260"/>
    <col min="9729" max="9729" width="9.28515625" style="260" customWidth="1"/>
    <col min="9730" max="9730" width="29.85546875" style="260" bestFit="1" customWidth="1"/>
    <col min="9731" max="9731" width="15.42578125" style="260" bestFit="1" customWidth="1"/>
    <col min="9732" max="9732" width="15.42578125" style="260" customWidth="1"/>
    <col min="9733" max="9733" width="27.28515625" style="260" customWidth="1"/>
    <col min="9734" max="9734" width="11.42578125" style="260" bestFit="1" customWidth="1"/>
    <col min="9735" max="9735" width="13.42578125" style="260" bestFit="1" customWidth="1"/>
    <col min="9736" max="9984" width="9.140625" style="260"/>
    <col min="9985" max="9985" width="9.28515625" style="260" customWidth="1"/>
    <col min="9986" max="9986" width="29.85546875" style="260" bestFit="1" customWidth="1"/>
    <col min="9987" max="9987" width="15.42578125" style="260" bestFit="1" customWidth="1"/>
    <col min="9988" max="9988" width="15.42578125" style="260" customWidth="1"/>
    <col min="9989" max="9989" width="27.28515625" style="260" customWidth="1"/>
    <col min="9990" max="9990" width="11.42578125" style="260" bestFit="1" customWidth="1"/>
    <col min="9991" max="9991" width="13.42578125" style="260" bestFit="1" customWidth="1"/>
    <col min="9992" max="10240" width="9.140625" style="260"/>
    <col min="10241" max="10241" width="9.28515625" style="260" customWidth="1"/>
    <col min="10242" max="10242" width="29.85546875" style="260" bestFit="1" customWidth="1"/>
    <col min="10243" max="10243" width="15.42578125" style="260" bestFit="1" customWidth="1"/>
    <col min="10244" max="10244" width="15.42578125" style="260" customWidth="1"/>
    <col min="10245" max="10245" width="27.28515625" style="260" customWidth="1"/>
    <col min="10246" max="10246" width="11.42578125" style="260" bestFit="1" customWidth="1"/>
    <col min="10247" max="10247" width="13.42578125" style="260" bestFit="1" customWidth="1"/>
    <col min="10248" max="10496" width="9.140625" style="260"/>
    <col min="10497" max="10497" width="9.28515625" style="260" customWidth="1"/>
    <col min="10498" max="10498" width="29.85546875" style="260" bestFit="1" customWidth="1"/>
    <col min="10499" max="10499" width="15.42578125" style="260" bestFit="1" customWidth="1"/>
    <col min="10500" max="10500" width="15.42578125" style="260" customWidth="1"/>
    <col min="10501" max="10501" width="27.28515625" style="260" customWidth="1"/>
    <col min="10502" max="10502" width="11.42578125" style="260" bestFit="1" customWidth="1"/>
    <col min="10503" max="10503" width="13.42578125" style="260" bestFit="1" customWidth="1"/>
    <col min="10504" max="10752" width="9.140625" style="260"/>
    <col min="10753" max="10753" width="9.28515625" style="260" customWidth="1"/>
    <col min="10754" max="10754" width="29.85546875" style="260" bestFit="1" customWidth="1"/>
    <col min="10755" max="10755" width="15.42578125" style="260" bestFit="1" customWidth="1"/>
    <col min="10756" max="10756" width="15.42578125" style="260" customWidth="1"/>
    <col min="10757" max="10757" width="27.28515625" style="260" customWidth="1"/>
    <col min="10758" max="10758" width="11.42578125" style="260" bestFit="1" customWidth="1"/>
    <col min="10759" max="10759" width="13.42578125" style="260" bestFit="1" customWidth="1"/>
    <col min="10760" max="11008" width="9.140625" style="260"/>
    <col min="11009" max="11009" width="9.28515625" style="260" customWidth="1"/>
    <col min="11010" max="11010" width="29.85546875" style="260" bestFit="1" customWidth="1"/>
    <col min="11011" max="11011" width="15.42578125" style="260" bestFit="1" customWidth="1"/>
    <col min="11012" max="11012" width="15.42578125" style="260" customWidth="1"/>
    <col min="11013" max="11013" width="27.28515625" style="260" customWidth="1"/>
    <col min="11014" max="11014" width="11.42578125" style="260" bestFit="1" customWidth="1"/>
    <col min="11015" max="11015" width="13.42578125" style="260" bestFit="1" customWidth="1"/>
    <col min="11016" max="11264" width="9.140625" style="260"/>
    <col min="11265" max="11265" width="9.28515625" style="260" customWidth="1"/>
    <col min="11266" max="11266" width="29.85546875" style="260" bestFit="1" customWidth="1"/>
    <col min="11267" max="11267" width="15.42578125" style="260" bestFit="1" customWidth="1"/>
    <col min="11268" max="11268" width="15.42578125" style="260" customWidth="1"/>
    <col min="11269" max="11269" width="27.28515625" style="260" customWidth="1"/>
    <col min="11270" max="11270" width="11.42578125" style="260" bestFit="1" customWidth="1"/>
    <col min="11271" max="11271" width="13.42578125" style="260" bestFit="1" customWidth="1"/>
    <col min="11272" max="11520" width="9.140625" style="260"/>
    <col min="11521" max="11521" width="9.28515625" style="260" customWidth="1"/>
    <col min="11522" max="11522" width="29.85546875" style="260" bestFit="1" customWidth="1"/>
    <col min="11523" max="11523" width="15.42578125" style="260" bestFit="1" customWidth="1"/>
    <col min="11524" max="11524" width="15.42578125" style="260" customWidth="1"/>
    <col min="11525" max="11525" width="27.28515625" style="260" customWidth="1"/>
    <col min="11526" max="11526" width="11.42578125" style="260" bestFit="1" customWidth="1"/>
    <col min="11527" max="11527" width="13.42578125" style="260" bestFit="1" customWidth="1"/>
    <col min="11528" max="11776" width="9.140625" style="260"/>
    <col min="11777" max="11777" width="9.28515625" style="260" customWidth="1"/>
    <col min="11778" max="11778" width="29.85546875" style="260" bestFit="1" customWidth="1"/>
    <col min="11779" max="11779" width="15.42578125" style="260" bestFit="1" customWidth="1"/>
    <col min="11780" max="11780" width="15.42578125" style="260" customWidth="1"/>
    <col min="11781" max="11781" width="27.28515625" style="260" customWidth="1"/>
    <col min="11782" max="11782" width="11.42578125" style="260" bestFit="1" customWidth="1"/>
    <col min="11783" max="11783" width="13.42578125" style="260" bestFit="1" customWidth="1"/>
    <col min="11784" max="12032" width="9.140625" style="260"/>
    <col min="12033" max="12033" width="9.28515625" style="260" customWidth="1"/>
    <col min="12034" max="12034" width="29.85546875" style="260" bestFit="1" customWidth="1"/>
    <col min="12035" max="12035" width="15.42578125" style="260" bestFit="1" customWidth="1"/>
    <col min="12036" max="12036" width="15.42578125" style="260" customWidth="1"/>
    <col min="12037" max="12037" width="27.28515625" style="260" customWidth="1"/>
    <col min="12038" max="12038" width="11.42578125" style="260" bestFit="1" customWidth="1"/>
    <col min="12039" max="12039" width="13.42578125" style="260" bestFit="1" customWidth="1"/>
    <col min="12040" max="12288" width="9.140625" style="260"/>
    <col min="12289" max="12289" width="9.28515625" style="260" customWidth="1"/>
    <col min="12290" max="12290" width="29.85546875" style="260" bestFit="1" customWidth="1"/>
    <col min="12291" max="12291" width="15.42578125" style="260" bestFit="1" customWidth="1"/>
    <col min="12292" max="12292" width="15.42578125" style="260" customWidth="1"/>
    <col min="12293" max="12293" width="27.28515625" style="260" customWidth="1"/>
    <col min="12294" max="12294" width="11.42578125" style="260" bestFit="1" customWidth="1"/>
    <col min="12295" max="12295" width="13.42578125" style="260" bestFit="1" customWidth="1"/>
    <col min="12296" max="12544" width="9.140625" style="260"/>
    <col min="12545" max="12545" width="9.28515625" style="260" customWidth="1"/>
    <col min="12546" max="12546" width="29.85546875" style="260" bestFit="1" customWidth="1"/>
    <col min="12547" max="12547" width="15.42578125" style="260" bestFit="1" customWidth="1"/>
    <col min="12548" max="12548" width="15.42578125" style="260" customWidth="1"/>
    <col min="12549" max="12549" width="27.28515625" style="260" customWidth="1"/>
    <col min="12550" max="12550" width="11.42578125" style="260" bestFit="1" customWidth="1"/>
    <col min="12551" max="12551" width="13.42578125" style="260" bestFit="1" customWidth="1"/>
    <col min="12552" max="12800" width="9.140625" style="260"/>
    <col min="12801" max="12801" width="9.28515625" style="260" customWidth="1"/>
    <col min="12802" max="12802" width="29.85546875" style="260" bestFit="1" customWidth="1"/>
    <col min="12803" max="12803" width="15.42578125" style="260" bestFit="1" customWidth="1"/>
    <col min="12804" max="12804" width="15.42578125" style="260" customWidth="1"/>
    <col min="12805" max="12805" width="27.28515625" style="260" customWidth="1"/>
    <col min="12806" max="12806" width="11.42578125" style="260" bestFit="1" customWidth="1"/>
    <col min="12807" max="12807" width="13.42578125" style="260" bestFit="1" customWidth="1"/>
    <col min="12808" max="13056" width="9.140625" style="260"/>
    <col min="13057" max="13057" width="9.28515625" style="260" customWidth="1"/>
    <col min="13058" max="13058" width="29.85546875" style="260" bestFit="1" customWidth="1"/>
    <col min="13059" max="13059" width="15.42578125" style="260" bestFit="1" customWidth="1"/>
    <col min="13060" max="13060" width="15.42578125" style="260" customWidth="1"/>
    <col min="13061" max="13061" width="27.28515625" style="260" customWidth="1"/>
    <col min="13062" max="13062" width="11.42578125" style="260" bestFit="1" customWidth="1"/>
    <col min="13063" max="13063" width="13.42578125" style="260" bestFit="1" customWidth="1"/>
    <col min="13064" max="13312" width="9.140625" style="260"/>
    <col min="13313" max="13313" width="9.28515625" style="260" customWidth="1"/>
    <col min="13314" max="13314" width="29.85546875" style="260" bestFit="1" customWidth="1"/>
    <col min="13315" max="13315" width="15.42578125" style="260" bestFit="1" customWidth="1"/>
    <col min="13316" max="13316" width="15.42578125" style="260" customWidth="1"/>
    <col min="13317" max="13317" width="27.28515625" style="260" customWidth="1"/>
    <col min="13318" max="13318" width="11.42578125" style="260" bestFit="1" customWidth="1"/>
    <col min="13319" max="13319" width="13.42578125" style="260" bestFit="1" customWidth="1"/>
    <col min="13320" max="13568" width="9.140625" style="260"/>
    <col min="13569" max="13569" width="9.28515625" style="260" customWidth="1"/>
    <col min="13570" max="13570" width="29.85546875" style="260" bestFit="1" customWidth="1"/>
    <col min="13571" max="13571" width="15.42578125" style="260" bestFit="1" customWidth="1"/>
    <col min="13572" max="13572" width="15.42578125" style="260" customWidth="1"/>
    <col min="13573" max="13573" width="27.28515625" style="260" customWidth="1"/>
    <col min="13574" max="13574" width="11.42578125" style="260" bestFit="1" customWidth="1"/>
    <col min="13575" max="13575" width="13.42578125" style="260" bestFit="1" customWidth="1"/>
    <col min="13576" max="13824" width="9.140625" style="260"/>
    <col min="13825" max="13825" width="9.28515625" style="260" customWidth="1"/>
    <col min="13826" max="13826" width="29.85546875" style="260" bestFit="1" customWidth="1"/>
    <col min="13827" max="13827" width="15.42578125" style="260" bestFit="1" customWidth="1"/>
    <col min="13828" max="13828" width="15.42578125" style="260" customWidth="1"/>
    <col min="13829" max="13829" width="27.28515625" style="260" customWidth="1"/>
    <col min="13830" max="13830" width="11.42578125" style="260" bestFit="1" customWidth="1"/>
    <col min="13831" max="13831" width="13.42578125" style="260" bestFit="1" customWidth="1"/>
    <col min="13832" max="14080" width="9.140625" style="260"/>
    <col min="14081" max="14081" width="9.28515625" style="260" customWidth="1"/>
    <col min="14082" max="14082" width="29.85546875" style="260" bestFit="1" customWidth="1"/>
    <col min="14083" max="14083" width="15.42578125" style="260" bestFit="1" customWidth="1"/>
    <col min="14084" max="14084" width="15.42578125" style="260" customWidth="1"/>
    <col min="14085" max="14085" width="27.28515625" style="260" customWidth="1"/>
    <col min="14086" max="14086" width="11.42578125" style="260" bestFit="1" customWidth="1"/>
    <col min="14087" max="14087" width="13.42578125" style="260" bestFit="1" customWidth="1"/>
    <col min="14088" max="14336" width="9.140625" style="260"/>
    <col min="14337" max="14337" width="9.28515625" style="260" customWidth="1"/>
    <col min="14338" max="14338" width="29.85546875" style="260" bestFit="1" customWidth="1"/>
    <col min="14339" max="14339" width="15.42578125" style="260" bestFit="1" customWidth="1"/>
    <col min="14340" max="14340" width="15.42578125" style="260" customWidth="1"/>
    <col min="14341" max="14341" width="27.28515625" style="260" customWidth="1"/>
    <col min="14342" max="14342" width="11.42578125" style="260" bestFit="1" customWidth="1"/>
    <col min="14343" max="14343" width="13.42578125" style="260" bestFit="1" customWidth="1"/>
    <col min="14344" max="14592" width="9.140625" style="260"/>
    <col min="14593" max="14593" width="9.28515625" style="260" customWidth="1"/>
    <col min="14594" max="14594" width="29.85546875" style="260" bestFit="1" customWidth="1"/>
    <col min="14595" max="14595" width="15.42578125" style="260" bestFit="1" customWidth="1"/>
    <col min="14596" max="14596" width="15.42578125" style="260" customWidth="1"/>
    <col min="14597" max="14597" width="27.28515625" style="260" customWidth="1"/>
    <col min="14598" max="14598" width="11.42578125" style="260" bestFit="1" customWidth="1"/>
    <col min="14599" max="14599" width="13.42578125" style="260" bestFit="1" customWidth="1"/>
    <col min="14600" max="14848" width="9.140625" style="260"/>
    <col min="14849" max="14849" width="9.28515625" style="260" customWidth="1"/>
    <col min="14850" max="14850" width="29.85546875" style="260" bestFit="1" customWidth="1"/>
    <col min="14851" max="14851" width="15.42578125" style="260" bestFit="1" customWidth="1"/>
    <col min="14852" max="14852" width="15.42578125" style="260" customWidth="1"/>
    <col min="14853" max="14853" width="27.28515625" style="260" customWidth="1"/>
    <col min="14854" max="14854" width="11.42578125" style="260" bestFit="1" customWidth="1"/>
    <col min="14855" max="14855" width="13.42578125" style="260" bestFit="1" customWidth="1"/>
    <col min="14856" max="15104" width="9.140625" style="260"/>
    <col min="15105" max="15105" width="9.28515625" style="260" customWidth="1"/>
    <col min="15106" max="15106" width="29.85546875" style="260" bestFit="1" customWidth="1"/>
    <col min="15107" max="15107" width="15.42578125" style="260" bestFit="1" customWidth="1"/>
    <col min="15108" max="15108" width="15.42578125" style="260" customWidth="1"/>
    <col min="15109" max="15109" width="27.28515625" style="260" customWidth="1"/>
    <col min="15110" max="15110" width="11.42578125" style="260" bestFit="1" customWidth="1"/>
    <col min="15111" max="15111" width="13.42578125" style="260" bestFit="1" customWidth="1"/>
    <col min="15112" max="15360" width="9.140625" style="260"/>
    <col min="15361" max="15361" width="9.28515625" style="260" customWidth="1"/>
    <col min="15362" max="15362" width="29.85546875" style="260" bestFit="1" customWidth="1"/>
    <col min="15363" max="15363" width="15.42578125" style="260" bestFit="1" customWidth="1"/>
    <col min="15364" max="15364" width="15.42578125" style="260" customWidth="1"/>
    <col min="15365" max="15365" width="27.28515625" style="260" customWidth="1"/>
    <col min="15366" max="15366" width="11.42578125" style="260" bestFit="1" customWidth="1"/>
    <col min="15367" max="15367" width="13.42578125" style="260" bestFit="1" customWidth="1"/>
    <col min="15368" max="15616" width="9.140625" style="260"/>
    <col min="15617" max="15617" width="9.28515625" style="260" customWidth="1"/>
    <col min="15618" max="15618" width="29.85546875" style="260" bestFit="1" customWidth="1"/>
    <col min="15619" max="15619" width="15.42578125" style="260" bestFit="1" customWidth="1"/>
    <col min="15620" max="15620" width="15.42578125" style="260" customWidth="1"/>
    <col min="15621" max="15621" width="27.28515625" style="260" customWidth="1"/>
    <col min="15622" max="15622" width="11.42578125" style="260" bestFit="1" customWidth="1"/>
    <col min="15623" max="15623" width="13.42578125" style="260" bestFit="1" customWidth="1"/>
    <col min="15624" max="15872" width="9.140625" style="260"/>
    <col min="15873" max="15873" width="9.28515625" style="260" customWidth="1"/>
    <col min="15874" max="15874" width="29.85546875" style="260" bestFit="1" customWidth="1"/>
    <col min="15875" max="15875" width="15.42578125" style="260" bestFit="1" customWidth="1"/>
    <col min="15876" max="15876" width="15.42578125" style="260" customWidth="1"/>
    <col min="15877" max="15877" width="27.28515625" style="260" customWidth="1"/>
    <col min="15878" max="15878" width="11.42578125" style="260" bestFit="1" customWidth="1"/>
    <col min="15879" max="15879" width="13.42578125" style="260" bestFit="1" customWidth="1"/>
    <col min="15880" max="16128" width="9.140625" style="260"/>
    <col min="16129" max="16129" width="9.28515625" style="260" customWidth="1"/>
    <col min="16130" max="16130" width="29.85546875" style="260" bestFit="1" customWidth="1"/>
    <col min="16131" max="16131" width="15.42578125" style="260" bestFit="1" customWidth="1"/>
    <col min="16132" max="16132" width="15.42578125" style="260" customWidth="1"/>
    <col min="16133" max="16133" width="27.28515625" style="260" customWidth="1"/>
    <col min="16134" max="16134" width="11.42578125" style="260" bestFit="1" customWidth="1"/>
    <col min="16135" max="16135" width="13.42578125" style="260" bestFit="1" customWidth="1"/>
    <col min="16136" max="16384" width="9.140625" style="260"/>
  </cols>
  <sheetData>
    <row r="1" spans="1:7" x14ac:dyDescent="0.2">
      <c r="A1" s="259" t="s">
        <v>699</v>
      </c>
    </row>
    <row r="2" spans="1:7" x14ac:dyDescent="0.2">
      <c r="A2" s="259"/>
    </row>
    <row r="3" spans="1:7" ht="12.75" customHeight="1" x14ac:dyDescent="0.2">
      <c r="A3" s="261" t="s">
        <v>515</v>
      </c>
      <c r="B3" s="262"/>
      <c r="C3" s="263" t="s">
        <v>664</v>
      </c>
      <c r="D3" s="263" t="s">
        <v>664</v>
      </c>
      <c r="E3" s="263" t="s">
        <v>665</v>
      </c>
      <c r="F3" s="263" t="s">
        <v>666</v>
      </c>
      <c r="G3" s="263" t="s">
        <v>666</v>
      </c>
    </row>
    <row r="4" spans="1:7" ht="25.5" x14ac:dyDescent="0.2">
      <c r="A4" s="264" t="s">
        <v>667</v>
      </c>
      <c r="B4" s="264" t="s">
        <v>668</v>
      </c>
      <c r="C4" s="265" t="s">
        <v>669</v>
      </c>
      <c r="D4" s="265" t="s">
        <v>670</v>
      </c>
      <c r="E4" s="265"/>
      <c r="F4" s="265" t="s">
        <v>557</v>
      </c>
      <c r="G4" s="266" t="s">
        <v>671</v>
      </c>
    </row>
    <row r="5" spans="1:7" x14ac:dyDescent="0.2">
      <c r="A5" s="267"/>
      <c r="B5" s="267"/>
      <c r="C5" s="268"/>
      <c r="D5" s="268"/>
      <c r="E5" s="268"/>
      <c r="F5" s="268"/>
      <c r="G5" s="268"/>
    </row>
    <row r="6" spans="1:7" x14ac:dyDescent="0.2">
      <c r="A6" s="269">
        <v>1680</v>
      </c>
      <c r="B6" s="269" t="s">
        <v>0</v>
      </c>
      <c r="C6" s="270">
        <v>19690</v>
      </c>
      <c r="D6" s="270">
        <v>3620</v>
      </c>
      <c r="E6" s="270">
        <v>270</v>
      </c>
      <c r="F6" s="270">
        <v>34</v>
      </c>
      <c r="G6" s="270">
        <v>6</v>
      </c>
    </row>
    <row r="7" spans="1:7" x14ac:dyDescent="0.2">
      <c r="A7" s="269">
        <v>738</v>
      </c>
      <c r="B7" s="269" t="s">
        <v>1</v>
      </c>
      <c r="C7" s="270">
        <v>10740</v>
      </c>
      <c r="D7" s="270">
        <v>1610</v>
      </c>
      <c r="E7" s="270">
        <v>357</v>
      </c>
      <c r="F7" s="270">
        <v>7</v>
      </c>
      <c r="G7" s="270">
        <v>2</v>
      </c>
    </row>
    <row r="8" spans="1:7" x14ac:dyDescent="0.2">
      <c r="A8" s="269">
        <v>358</v>
      </c>
      <c r="B8" s="269" t="s">
        <v>2</v>
      </c>
      <c r="C8" s="270">
        <v>24520</v>
      </c>
      <c r="D8" s="270">
        <v>4090</v>
      </c>
      <c r="E8" s="270">
        <v>849</v>
      </c>
      <c r="F8" s="270">
        <v>3</v>
      </c>
      <c r="G8" s="270">
        <v>2</v>
      </c>
    </row>
    <row r="9" spans="1:7" x14ac:dyDescent="0.2">
      <c r="A9" s="269">
        <v>197</v>
      </c>
      <c r="B9" s="269" t="s">
        <v>3</v>
      </c>
      <c r="C9" s="270">
        <v>26840</v>
      </c>
      <c r="D9" s="270">
        <v>18290</v>
      </c>
      <c r="E9" s="270">
        <v>759</v>
      </c>
      <c r="F9" s="270">
        <v>8</v>
      </c>
      <c r="G9" s="270">
        <v>3</v>
      </c>
    </row>
    <row r="10" spans="1:7" x14ac:dyDescent="0.2">
      <c r="A10" s="269">
        <v>59</v>
      </c>
      <c r="B10" s="269" t="s">
        <v>4</v>
      </c>
      <c r="C10" s="270">
        <v>27160</v>
      </c>
      <c r="D10" s="270">
        <v>7290</v>
      </c>
      <c r="E10" s="270">
        <v>407</v>
      </c>
      <c r="F10" s="270">
        <v>14</v>
      </c>
      <c r="G10" s="270">
        <v>6</v>
      </c>
    </row>
    <row r="11" spans="1:7" x14ac:dyDescent="0.2">
      <c r="A11" s="269">
        <v>482</v>
      </c>
      <c r="B11" s="269" t="s">
        <v>5</v>
      </c>
      <c r="C11" s="270">
        <v>17010</v>
      </c>
      <c r="D11" s="270">
        <v>3990</v>
      </c>
      <c r="E11" s="270">
        <v>1473</v>
      </c>
      <c r="F11" s="270">
        <v>3</v>
      </c>
      <c r="G11" s="270">
        <v>1</v>
      </c>
    </row>
    <row r="12" spans="1:7" x14ac:dyDescent="0.2">
      <c r="A12" s="269">
        <v>613</v>
      </c>
      <c r="B12" s="269" t="s">
        <v>6</v>
      </c>
      <c r="C12" s="270">
        <v>17080</v>
      </c>
      <c r="D12" s="270">
        <v>2460</v>
      </c>
      <c r="E12" s="270">
        <v>990</v>
      </c>
      <c r="F12" s="270">
        <v>2</v>
      </c>
      <c r="G12" s="270">
        <v>2</v>
      </c>
    </row>
    <row r="13" spans="1:7" x14ac:dyDescent="0.2">
      <c r="A13" s="269">
        <v>361</v>
      </c>
      <c r="B13" s="269" t="s">
        <v>7</v>
      </c>
      <c r="C13" s="270">
        <v>112270</v>
      </c>
      <c r="D13" s="270">
        <v>129440</v>
      </c>
      <c r="E13" s="270">
        <v>2315</v>
      </c>
      <c r="F13" s="270">
        <v>2</v>
      </c>
      <c r="G13" s="270">
        <v>1</v>
      </c>
    </row>
    <row r="14" spans="1:7" x14ac:dyDescent="0.2">
      <c r="A14" s="269">
        <v>141</v>
      </c>
      <c r="B14" s="269" t="s">
        <v>8</v>
      </c>
      <c r="C14" s="270">
        <v>83120</v>
      </c>
      <c r="D14" s="270">
        <v>115920</v>
      </c>
      <c r="E14" s="270">
        <v>1531</v>
      </c>
      <c r="F14" s="270">
        <v>5</v>
      </c>
      <c r="G14" s="270">
        <v>1</v>
      </c>
    </row>
    <row r="15" spans="1:7" x14ac:dyDescent="0.2">
      <c r="A15" s="269">
        <v>34</v>
      </c>
      <c r="B15" s="269" t="s">
        <v>9</v>
      </c>
      <c r="C15" s="270">
        <v>204060</v>
      </c>
      <c r="D15" s="270">
        <v>266350</v>
      </c>
      <c r="E15" s="270">
        <v>1552</v>
      </c>
      <c r="F15" s="270">
        <v>6</v>
      </c>
      <c r="G15" s="270">
        <v>1</v>
      </c>
    </row>
    <row r="16" spans="1:7" x14ac:dyDescent="0.2">
      <c r="A16" s="269">
        <v>484</v>
      </c>
      <c r="B16" s="269" t="s">
        <v>10</v>
      </c>
      <c r="C16" s="270">
        <v>107550</v>
      </c>
      <c r="D16" s="270">
        <v>80780</v>
      </c>
      <c r="E16" s="270">
        <v>1734</v>
      </c>
      <c r="F16" s="270">
        <v>11</v>
      </c>
      <c r="G16" s="270">
        <v>5</v>
      </c>
    </row>
    <row r="17" spans="1:7" x14ac:dyDescent="0.2">
      <c r="A17" s="269">
        <v>1723</v>
      </c>
      <c r="B17" s="269" t="s">
        <v>11</v>
      </c>
      <c r="C17" s="270">
        <v>5810</v>
      </c>
      <c r="D17" s="270">
        <v>330</v>
      </c>
      <c r="E17" s="270">
        <v>277</v>
      </c>
      <c r="F17" s="270">
        <v>8</v>
      </c>
      <c r="G17" s="270">
        <v>2</v>
      </c>
    </row>
    <row r="18" spans="1:7" x14ac:dyDescent="0.2">
      <c r="A18" s="269">
        <v>60</v>
      </c>
      <c r="B18" s="269" t="s">
        <v>12</v>
      </c>
      <c r="C18" s="270">
        <v>3360</v>
      </c>
      <c r="D18" s="270">
        <v>230</v>
      </c>
      <c r="E18" s="270">
        <v>240</v>
      </c>
      <c r="F18" s="270">
        <v>4</v>
      </c>
      <c r="G18" s="270">
        <v>3</v>
      </c>
    </row>
    <row r="19" spans="1:7" x14ac:dyDescent="0.2">
      <c r="A19" s="269">
        <v>307</v>
      </c>
      <c r="B19" s="269" t="s">
        <v>13</v>
      </c>
      <c r="C19" s="270">
        <v>172180</v>
      </c>
      <c r="D19" s="270">
        <v>240220</v>
      </c>
      <c r="E19" s="270">
        <v>2193</v>
      </c>
      <c r="F19" s="270">
        <v>3</v>
      </c>
      <c r="G19" s="270">
        <v>1</v>
      </c>
    </row>
    <row r="20" spans="1:7" x14ac:dyDescent="0.2">
      <c r="A20" s="269">
        <v>362</v>
      </c>
      <c r="B20" s="269" t="s">
        <v>14</v>
      </c>
      <c r="C20" s="270">
        <v>84160</v>
      </c>
      <c r="D20" s="270">
        <v>53430</v>
      </c>
      <c r="E20" s="270">
        <v>2490</v>
      </c>
      <c r="F20" s="270">
        <v>6</v>
      </c>
      <c r="G20" s="270">
        <v>1</v>
      </c>
    </row>
    <row r="21" spans="1:7" x14ac:dyDescent="0.2">
      <c r="A21" s="269">
        <v>363</v>
      </c>
      <c r="B21" s="269" t="s">
        <v>15</v>
      </c>
      <c r="C21" s="270">
        <v>882620</v>
      </c>
      <c r="D21" s="270">
        <v>1677500</v>
      </c>
      <c r="E21" s="270">
        <v>5904</v>
      </c>
      <c r="F21" s="270">
        <v>21</v>
      </c>
      <c r="G21" s="270">
        <v>4</v>
      </c>
    </row>
    <row r="22" spans="1:7" x14ac:dyDescent="0.2">
      <c r="A22" s="269">
        <v>200</v>
      </c>
      <c r="B22" s="269" t="s">
        <v>16</v>
      </c>
      <c r="C22" s="270">
        <v>164260</v>
      </c>
      <c r="D22" s="270">
        <v>247920</v>
      </c>
      <c r="E22" s="270">
        <v>1668</v>
      </c>
      <c r="F22" s="270">
        <v>23</v>
      </c>
      <c r="G22" s="270">
        <v>5</v>
      </c>
    </row>
    <row r="23" spans="1:7" x14ac:dyDescent="0.2">
      <c r="A23" s="269">
        <v>3</v>
      </c>
      <c r="B23" s="269" t="s">
        <v>17</v>
      </c>
      <c r="C23" s="270">
        <v>13110</v>
      </c>
      <c r="D23" s="270">
        <v>8300</v>
      </c>
      <c r="E23" s="270">
        <v>1029</v>
      </c>
      <c r="F23" s="270">
        <v>1</v>
      </c>
      <c r="G23" s="270">
        <v>1</v>
      </c>
    </row>
    <row r="24" spans="1:7" x14ac:dyDescent="0.2">
      <c r="A24" s="269">
        <v>202</v>
      </c>
      <c r="B24" s="269" t="s">
        <v>18</v>
      </c>
      <c r="C24" s="270">
        <v>178310</v>
      </c>
      <c r="D24" s="270">
        <v>314800</v>
      </c>
      <c r="E24" s="270">
        <v>2048</v>
      </c>
      <c r="F24" s="270">
        <v>5</v>
      </c>
      <c r="G24" s="270">
        <v>1</v>
      </c>
    </row>
    <row r="25" spans="1:7" x14ac:dyDescent="0.2">
      <c r="A25" s="269">
        <v>106</v>
      </c>
      <c r="B25" s="269" t="s">
        <v>19</v>
      </c>
      <c r="C25" s="270">
        <v>76040</v>
      </c>
      <c r="D25" s="270">
        <v>109660</v>
      </c>
      <c r="E25" s="270">
        <v>1472</v>
      </c>
      <c r="F25" s="270">
        <v>3</v>
      </c>
      <c r="G25" s="270">
        <v>1</v>
      </c>
    </row>
    <row r="26" spans="1:7" x14ac:dyDescent="0.2">
      <c r="A26" s="269">
        <v>743</v>
      </c>
      <c r="B26" s="269" t="s">
        <v>20</v>
      </c>
      <c r="C26" s="270">
        <v>15930</v>
      </c>
      <c r="D26" s="270">
        <v>8180</v>
      </c>
      <c r="E26" s="270">
        <v>859</v>
      </c>
      <c r="F26" s="270">
        <v>2</v>
      </c>
      <c r="G26" s="270">
        <v>2</v>
      </c>
    </row>
    <row r="27" spans="1:7" x14ac:dyDescent="0.2">
      <c r="A27" s="269">
        <v>744</v>
      </c>
      <c r="B27" s="269" t="s">
        <v>21</v>
      </c>
      <c r="C27" s="270">
        <v>4780</v>
      </c>
      <c r="D27" s="270">
        <v>420</v>
      </c>
      <c r="E27" s="270">
        <v>312</v>
      </c>
      <c r="F27" s="270">
        <v>7</v>
      </c>
      <c r="G27" s="270">
        <v>1</v>
      </c>
    </row>
    <row r="28" spans="1:7" x14ac:dyDescent="0.2">
      <c r="A28" s="269">
        <v>308</v>
      </c>
      <c r="B28" s="269" t="s">
        <v>22</v>
      </c>
      <c r="C28" s="270">
        <v>21210</v>
      </c>
      <c r="D28" s="270">
        <v>8170</v>
      </c>
      <c r="E28" s="270">
        <v>1529</v>
      </c>
      <c r="F28" s="270">
        <v>5</v>
      </c>
      <c r="G28" s="270">
        <v>1</v>
      </c>
    </row>
    <row r="29" spans="1:7" x14ac:dyDescent="0.2">
      <c r="A29" s="269">
        <v>489</v>
      </c>
      <c r="B29" s="269" t="s">
        <v>23</v>
      </c>
      <c r="C29" s="270">
        <v>44740</v>
      </c>
      <c r="D29" s="270">
        <v>19430</v>
      </c>
      <c r="E29" s="270">
        <v>1632</v>
      </c>
      <c r="F29" s="270">
        <v>3</v>
      </c>
      <c r="G29" s="270">
        <v>1</v>
      </c>
    </row>
    <row r="30" spans="1:7" x14ac:dyDescent="0.2">
      <c r="A30" s="269">
        <v>203</v>
      </c>
      <c r="B30" s="269" t="s">
        <v>24</v>
      </c>
      <c r="C30" s="270">
        <v>50440</v>
      </c>
      <c r="D30" s="270">
        <v>29460</v>
      </c>
      <c r="E30" s="270">
        <v>777</v>
      </c>
      <c r="F30" s="270">
        <v>17</v>
      </c>
      <c r="G30" s="270">
        <v>5</v>
      </c>
    </row>
    <row r="31" spans="1:7" x14ac:dyDescent="0.2">
      <c r="A31" s="269">
        <v>5</v>
      </c>
      <c r="B31" s="269" t="s">
        <v>25</v>
      </c>
      <c r="C31" s="270">
        <v>8780</v>
      </c>
      <c r="D31" s="270">
        <v>1850</v>
      </c>
      <c r="E31" s="270">
        <v>655</v>
      </c>
      <c r="F31" s="270">
        <v>3</v>
      </c>
      <c r="G31" s="270">
        <v>1</v>
      </c>
    </row>
    <row r="32" spans="1:7" x14ac:dyDescent="0.2">
      <c r="A32" s="269">
        <v>888</v>
      </c>
      <c r="B32" s="269" t="s">
        <v>26</v>
      </c>
      <c r="C32" s="270">
        <v>13930</v>
      </c>
      <c r="D32" s="270">
        <v>4990</v>
      </c>
      <c r="E32" s="270">
        <v>864</v>
      </c>
      <c r="F32" s="270">
        <v>3</v>
      </c>
      <c r="G32" s="270">
        <v>2</v>
      </c>
    </row>
    <row r="33" spans="1:7" x14ac:dyDescent="0.2">
      <c r="A33" s="269">
        <v>370</v>
      </c>
      <c r="B33" s="269" t="s">
        <v>27</v>
      </c>
      <c r="C33" s="270">
        <v>4720</v>
      </c>
      <c r="D33" s="270">
        <v>220</v>
      </c>
      <c r="E33" s="270">
        <v>546</v>
      </c>
      <c r="F33" s="270">
        <v>4</v>
      </c>
      <c r="G33" s="270">
        <v>2</v>
      </c>
    </row>
    <row r="34" spans="1:7" x14ac:dyDescent="0.2">
      <c r="A34" s="269">
        <v>889</v>
      </c>
      <c r="B34" s="269" t="s">
        <v>28</v>
      </c>
      <c r="C34" s="270">
        <v>14390</v>
      </c>
      <c r="D34" s="270">
        <v>9590</v>
      </c>
      <c r="E34" s="270">
        <v>738</v>
      </c>
      <c r="F34" s="270">
        <v>2</v>
      </c>
      <c r="G34" s="270">
        <v>1</v>
      </c>
    </row>
    <row r="35" spans="1:7" x14ac:dyDescent="0.2">
      <c r="A35" s="269">
        <v>7</v>
      </c>
      <c r="B35" s="269" t="s">
        <v>29</v>
      </c>
      <c r="C35" s="270">
        <v>7260</v>
      </c>
      <c r="D35" s="270">
        <v>950</v>
      </c>
      <c r="E35" s="270">
        <v>152</v>
      </c>
      <c r="F35" s="270">
        <v>14</v>
      </c>
      <c r="G35" s="270">
        <v>3</v>
      </c>
    </row>
    <row r="36" spans="1:7" x14ac:dyDescent="0.2">
      <c r="A36" s="269">
        <v>491</v>
      </c>
      <c r="B36" s="269" t="s">
        <v>30</v>
      </c>
      <c r="C36" s="270">
        <v>7320</v>
      </c>
      <c r="D36" s="270">
        <v>390</v>
      </c>
      <c r="E36" s="270">
        <v>484</v>
      </c>
      <c r="F36" s="270">
        <v>3</v>
      </c>
      <c r="G36" s="270">
        <v>2</v>
      </c>
    </row>
    <row r="37" spans="1:7" x14ac:dyDescent="0.2">
      <c r="A37" s="269">
        <v>1724</v>
      </c>
      <c r="B37" s="269" t="s">
        <v>31</v>
      </c>
      <c r="C37" s="270">
        <v>14670</v>
      </c>
      <c r="D37" s="270">
        <v>3610</v>
      </c>
      <c r="E37" s="270">
        <v>485</v>
      </c>
      <c r="F37" s="270">
        <v>9</v>
      </c>
      <c r="G37" s="270">
        <v>5</v>
      </c>
    </row>
    <row r="38" spans="1:7" x14ac:dyDescent="0.2">
      <c r="A38" s="269">
        <v>893</v>
      </c>
      <c r="B38" s="269" t="s">
        <v>623</v>
      </c>
      <c r="C38" s="270">
        <v>11300</v>
      </c>
      <c r="D38" s="270">
        <v>1510</v>
      </c>
      <c r="E38" s="270">
        <v>303</v>
      </c>
      <c r="F38" s="270">
        <v>11</v>
      </c>
      <c r="G38" s="270">
        <v>4</v>
      </c>
    </row>
    <row r="39" spans="1:7" x14ac:dyDescent="0.2">
      <c r="A39" s="269">
        <v>373</v>
      </c>
      <c r="B39" s="269" t="s">
        <v>624</v>
      </c>
      <c r="C39" s="270">
        <v>23510</v>
      </c>
      <c r="D39" s="270">
        <v>3720</v>
      </c>
      <c r="E39" s="270">
        <v>770</v>
      </c>
      <c r="F39" s="270">
        <v>7</v>
      </c>
      <c r="G39" s="270">
        <v>4</v>
      </c>
    </row>
    <row r="40" spans="1:7" x14ac:dyDescent="0.2">
      <c r="A40" s="269">
        <v>748</v>
      </c>
      <c r="B40" s="269" t="s">
        <v>34</v>
      </c>
      <c r="C40" s="270">
        <v>72850</v>
      </c>
      <c r="D40" s="270">
        <v>83990</v>
      </c>
      <c r="E40" s="270">
        <v>1787</v>
      </c>
      <c r="F40" s="270">
        <v>8</v>
      </c>
      <c r="G40" s="270">
        <v>2</v>
      </c>
    </row>
    <row r="41" spans="1:7" x14ac:dyDescent="0.2">
      <c r="A41" s="269">
        <v>1859</v>
      </c>
      <c r="B41" s="269" t="s">
        <v>35</v>
      </c>
      <c r="C41" s="270">
        <v>43140</v>
      </c>
      <c r="D41" s="270">
        <v>19980</v>
      </c>
      <c r="E41" s="270">
        <v>643</v>
      </c>
      <c r="F41" s="270">
        <v>23</v>
      </c>
      <c r="G41" s="270">
        <v>5</v>
      </c>
    </row>
    <row r="42" spans="1:7" x14ac:dyDescent="0.2">
      <c r="A42" s="269">
        <v>1721</v>
      </c>
      <c r="B42" s="269" t="s">
        <v>36</v>
      </c>
      <c r="C42" s="270">
        <v>24030</v>
      </c>
      <c r="D42" s="270">
        <v>6230</v>
      </c>
      <c r="E42" s="270">
        <v>620</v>
      </c>
      <c r="F42" s="270">
        <v>8</v>
      </c>
      <c r="G42" s="270">
        <v>3</v>
      </c>
    </row>
    <row r="43" spans="1:7" x14ac:dyDescent="0.2">
      <c r="A43" s="269">
        <v>568</v>
      </c>
      <c r="B43" s="269" t="s">
        <v>37</v>
      </c>
      <c r="C43" s="270">
        <v>6710</v>
      </c>
      <c r="D43" s="270">
        <v>290</v>
      </c>
      <c r="E43" s="270">
        <v>443</v>
      </c>
      <c r="F43" s="270">
        <v>6</v>
      </c>
      <c r="G43" s="270">
        <v>3</v>
      </c>
    </row>
    <row r="44" spans="1:7" x14ac:dyDescent="0.2">
      <c r="A44" s="269">
        <v>753</v>
      </c>
      <c r="B44" s="269" t="s">
        <v>38</v>
      </c>
      <c r="C44" s="270">
        <v>28190</v>
      </c>
      <c r="D44" s="270">
        <v>17320</v>
      </c>
      <c r="E44" s="270">
        <v>1333</v>
      </c>
      <c r="F44" s="270">
        <v>2</v>
      </c>
      <c r="G44" s="270">
        <v>1</v>
      </c>
    </row>
    <row r="45" spans="1:7" x14ac:dyDescent="0.2">
      <c r="A45" s="269">
        <v>209</v>
      </c>
      <c r="B45" s="269" t="s">
        <v>39</v>
      </c>
      <c r="C45" s="270">
        <v>21940</v>
      </c>
      <c r="D45" s="270">
        <v>9970</v>
      </c>
      <c r="E45" s="270">
        <v>932</v>
      </c>
      <c r="F45" s="270">
        <v>5</v>
      </c>
      <c r="G45" s="270">
        <v>3</v>
      </c>
    </row>
    <row r="46" spans="1:7" x14ac:dyDescent="0.2">
      <c r="A46" s="269">
        <v>375</v>
      </c>
      <c r="B46" s="269" t="s">
        <v>40</v>
      </c>
      <c r="C46" s="270">
        <v>38160</v>
      </c>
      <c r="D46" s="270">
        <v>21140</v>
      </c>
      <c r="E46" s="270">
        <v>2645</v>
      </c>
      <c r="F46" s="270">
        <v>3</v>
      </c>
      <c r="G46" s="270">
        <v>2</v>
      </c>
    </row>
    <row r="47" spans="1:7" x14ac:dyDescent="0.2">
      <c r="A47" s="269">
        <v>585</v>
      </c>
      <c r="B47" s="269" t="s">
        <v>41</v>
      </c>
      <c r="C47" s="270">
        <v>17930</v>
      </c>
      <c r="D47" s="270">
        <v>1650</v>
      </c>
      <c r="E47" s="270">
        <v>648</v>
      </c>
      <c r="F47" s="270">
        <v>9</v>
      </c>
      <c r="G47" s="270">
        <v>4</v>
      </c>
    </row>
    <row r="48" spans="1:7" x14ac:dyDescent="0.2">
      <c r="A48" s="269">
        <v>1728</v>
      </c>
      <c r="B48" s="269" t="s">
        <v>42</v>
      </c>
      <c r="C48" s="270">
        <v>17700</v>
      </c>
      <c r="D48" s="270">
        <v>4840</v>
      </c>
      <c r="E48" s="270">
        <v>645</v>
      </c>
      <c r="F48" s="270">
        <v>8</v>
      </c>
      <c r="G48" s="270">
        <v>4</v>
      </c>
    </row>
    <row r="49" spans="1:7" x14ac:dyDescent="0.2">
      <c r="A49" s="269">
        <v>376</v>
      </c>
      <c r="B49" s="269" t="s">
        <v>43</v>
      </c>
      <c r="C49" s="270">
        <v>6100</v>
      </c>
      <c r="D49" s="270">
        <v>410</v>
      </c>
      <c r="E49" s="270">
        <v>872</v>
      </c>
      <c r="F49" s="270">
        <v>3</v>
      </c>
      <c r="G49" s="270">
        <v>2</v>
      </c>
    </row>
    <row r="50" spans="1:7" x14ac:dyDescent="0.2">
      <c r="A50" s="269">
        <v>377</v>
      </c>
      <c r="B50" s="269" t="s">
        <v>44</v>
      </c>
      <c r="C50" s="270">
        <v>12260</v>
      </c>
      <c r="D50" s="270">
        <v>980</v>
      </c>
      <c r="E50" s="270">
        <v>1046</v>
      </c>
      <c r="F50" s="270">
        <v>5</v>
      </c>
      <c r="G50" s="270">
        <v>3</v>
      </c>
    </row>
    <row r="51" spans="1:7" x14ac:dyDescent="0.2">
      <c r="A51" s="269">
        <v>1901</v>
      </c>
      <c r="B51" s="269" t="s">
        <v>538</v>
      </c>
      <c r="C51" s="270">
        <v>25880</v>
      </c>
      <c r="D51" s="270">
        <v>4070</v>
      </c>
      <c r="E51" s="270">
        <v>1064</v>
      </c>
      <c r="F51" s="270">
        <v>17</v>
      </c>
      <c r="G51" s="270">
        <v>6</v>
      </c>
    </row>
    <row r="52" spans="1:7" x14ac:dyDescent="0.2">
      <c r="A52" s="269">
        <v>755</v>
      </c>
      <c r="B52" s="269" t="s">
        <v>46</v>
      </c>
      <c r="C52" s="270">
        <v>8390</v>
      </c>
      <c r="D52" s="270">
        <v>1850</v>
      </c>
      <c r="E52" s="270">
        <v>469</v>
      </c>
      <c r="F52" s="270">
        <v>6</v>
      </c>
      <c r="G52" s="270">
        <v>1</v>
      </c>
    </row>
    <row r="53" spans="1:7" x14ac:dyDescent="0.2">
      <c r="A53" s="269">
        <v>1681</v>
      </c>
      <c r="B53" s="269" t="s">
        <v>47</v>
      </c>
      <c r="C53" s="270">
        <v>20760</v>
      </c>
      <c r="D53" s="270">
        <v>3910</v>
      </c>
      <c r="E53" s="270">
        <v>251</v>
      </c>
      <c r="F53" s="270">
        <v>36</v>
      </c>
      <c r="G53" s="270">
        <v>5</v>
      </c>
    </row>
    <row r="54" spans="1:7" x14ac:dyDescent="0.2">
      <c r="A54" s="269">
        <v>147</v>
      </c>
      <c r="B54" s="269" t="s">
        <v>48</v>
      </c>
      <c r="C54" s="270">
        <v>19870</v>
      </c>
      <c r="D54" s="270">
        <v>12050</v>
      </c>
      <c r="E54" s="270">
        <v>1202</v>
      </c>
      <c r="F54" s="270">
        <v>3</v>
      </c>
      <c r="G54" s="270">
        <v>1</v>
      </c>
    </row>
    <row r="55" spans="1:7" x14ac:dyDescent="0.2">
      <c r="A55" s="269">
        <v>654</v>
      </c>
      <c r="B55" s="269" t="s">
        <v>49</v>
      </c>
      <c r="C55" s="270">
        <v>18120</v>
      </c>
      <c r="D55" s="270">
        <v>5390</v>
      </c>
      <c r="E55" s="270">
        <v>313</v>
      </c>
      <c r="F55" s="270">
        <v>18</v>
      </c>
      <c r="G55" s="270">
        <v>5</v>
      </c>
    </row>
    <row r="56" spans="1:7" x14ac:dyDescent="0.2">
      <c r="A56" s="269">
        <v>756</v>
      </c>
      <c r="B56" s="269" t="s">
        <v>51</v>
      </c>
      <c r="C56" s="270">
        <v>26720</v>
      </c>
      <c r="D56" s="270">
        <v>11500</v>
      </c>
      <c r="E56" s="270">
        <v>589</v>
      </c>
      <c r="F56" s="270">
        <v>13</v>
      </c>
      <c r="G56" s="270">
        <v>5</v>
      </c>
    </row>
    <row r="57" spans="1:7" x14ac:dyDescent="0.2">
      <c r="A57" s="269">
        <v>757</v>
      </c>
      <c r="B57" s="269" t="s">
        <v>52</v>
      </c>
      <c r="C57" s="270">
        <v>29930</v>
      </c>
      <c r="D57" s="270">
        <v>18740</v>
      </c>
      <c r="E57" s="270">
        <v>1187</v>
      </c>
      <c r="F57" s="270">
        <v>3</v>
      </c>
      <c r="G57" s="270">
        <v>2</v>
      </c>
    </row>
    <row r="58" spans="1:7" x14ac:dyDescent="0.2">
      <c r="A58" s="269">
        <v>758</v>
      </c>
      <c r="B58" s="269" t="s">
        <v>53</v>
      </c>
      <c r="C58" s="270">
        <v>198490</v>
      </c>
      <c r="D58" s="270">
        <v>283860</v>
      </c>
      <c r="E58" s="270">
        <v>2029</v>
      </c>
      <c r="F58" s="270">
        <v>3</v>
      </c>
      <c r="G58" s="270">
        <v>1</v>
      </c>
    </row>
    <row r="59" spans="1:7" x14ac:dyDescent="0.2">
      <c r="A59" s="269">
        <v>501</v>
      </c>
      <c r="B59" s="269" t="s">
        <v>54</v>
      </c>
      <c r="C59" s="270">
        <v>13260</v>
      </c>
      <c r="D59" s="270">
        <v>1990</v>
      </c>
      <c r="E59" s="270">
        <v>832</v>
      </c>
      <c r="F59" s="270">
        <v>4</v>
      </c>
      <c r="G59" s="270">
        <v>3</v>
      </c>
    </row>
    <row r="60" spans="1:7" x14ac:dyDescent="0.2">
      <c r="A60" s="269">
        <v>1876</v>
      </c>
      <c r="B60" s="269" t="s">
        <v>55</v>
      </c>
      <c r="C60" s="270">
        <v>29750</v>
      </c>
      <c r="D60" s="270">
        <v>7630</v>
      </c>
      <c r="E60" s="270">
        <v>367</v>
      </c>
      <c r="F60" s="270">
        <v>24</v>
      </c>
      <c r="G60" s="270">
        <v>6</v>
      </c>
    </row>
    <row r="61" spans="1:7" x14ac:dyDescent="0.2">
      <c r="A61" s="269">
        <v>213</v>
      </c>
      <c r="B61" s="269" t="s">
        <v>56</v>
      </c>
      <c r="C61" s="270">
        <v>18900</v>
      </c>
      <c r="D61" s="270">
        <v>6120</v>
      </c>
      <c r="E61" s="270">
        <v>749</v>
      </c>
      <c r="F61" s="270">
        <v>7</v>
      </c>
      <c r="G61" s="270">
        <v>2</v>
      </c>
    </row>
    <row r="62" spans="1:7" x14ac:dyDescent="0.2">
      <c r="A62" s="269">
        <v>899</v>
      </c>
      <c r="B62" s="269" t="s">
        <v>57</v>
      </c>
      <c r="C62" s="270">
        <v>30370</v>
      </c>
      <c r="D62" s="270">
        <v>25750</v>
      </c>
      <c r="E62" s="270">
        <v>1652</v>
      </c>
      <c r="F62" s="270">
        <v>2</v>
      </c>
      <c r="G62" s="270">
        <v>1</v>
      </c>
    </row>
    <row r="63" spans="1:7" x14ac:dyDescent="0.2">
      <c r="A63" s="269">
        <v>312</v>
      </c>
      <c r="B63" s="269" t="s">
        <v>58</v>
      </c>
      <c r="C63" s="270">
        <v>8390</v>
      </c>
      <c r="D63" s="270">
        <v>670</v>
      </c>
      <c r="E63" s="270">
        <v>633</v>
      </c>
      <c r="F63" s="270">
        <v>3</v>
      </c>
      <c r="G63" s="270">
        <v>3</v>
      </c>
    </row>
    <row r="64" spans="1:7" x14ac:dyDescent="0.2">
      <c r="A64" s="269">
        <v>313</v>
      </c>
      <c r="B64" s="269" t="s">
        <v>59</v>
      </c>
      <c r="C64" s="270">
        <v>17590</v>
      </c>
      <c r="D64" s="270">
        <v>5890</v>
      </c>
      <c r="E64" s="270">
        <v>1102</v>
      </c>
      <c r="F64" s="270">
        <v>2</v>
      </c>
      <c r="G64" s="270">
        <v>1</v>
      </c>
    </row>
    <row r="65" spans="1:7" x14ac:dyDescent="0.2">
      <c r="A65" s="269">
        <v>214</v>
      </c>
      <c r="B65" s="269" t="s">
        <v>60</v>
      </c>
      <c r="C65" s="270">
        <v>17210</v>
      </c>
      <c r="D65" s="270">
        <v>1040</v>
      </c>
      <c r="E65" s="270">
        <v>250</v>
      </c>
      <c r="F65" s="270">
        <v>21</v>
      </c>
      <c r="G65" s="270">
        <v>7</v>
      </c>
    </row>
    <row r="66" spans="1:7" x14ac:dyDescent="0.2">
      <c r="A66" s="269">
        <v>381</v>
      </c>
      <c r="B66" s="269" t="s">
        <v>61</v>
      </c>
      <c r="C66" s="270">
        <v>34460</v>
      </c>
      <c r="D66" s="270">
        <v>16590</v>
      </c>
      <c r="E66" s="270">
        <v>2424</v>
      </c>
      <c r="F66" s="270">
        <v>2</v>
      </c>
      <c r="G66" s="270">
        <v>1</v>
      </c>
    </row>
    <row r="67" spans="1:7" x14ac:dyDescent="0.2">
      <c r="A67" s="269">
        <v>502</v>
      </c>
      <c r="B67" s="269" t="s">
        <v>62</v>
      </c>
      <c r="C67" s="270">
        <v>66130</v>
      </c>
      <c r="D67" s="270">
        <v>35400</v>
      </c>
      <c r="E67" s="270">
        <v>2233</v>
      </c>
      <c r="F67" s="270">
        <v>1</v>
      </c>
      <c r="G67" s="270">
        <v>1</v>
      </c>
    </row>
    <row r="68" spans="1:7" x14ac:dyDescent="0.2">
      <c r="A68" s="269">
        <v>383</v>
      </c>
      <c r="B68" s="269" t="s">
        <v>63</v>
      </c>
      <c r="C68" s="270">
        <v>29730</v>
      </c>
      <c r="D68" s="270">
        <v>8640</v>
      </c>
      <c r="E68" s="270">
        <v>1311</v>
      </c>
      <c r="F68" s="270">
        <v>7</v>
      </c>
      <c r="G68" s="270">
        <v>3</v>
      </c>
    </row>
    <row r="69" spans="1:7" x14ac:dyDescent="0.2">
      <c r="A69" s="269">
        <v>109</v>
      </c>
      <c r="B69" s="269" t="s">
        <v>64</v>
      </c>
      <c r="C69" s="270">
        <v>32870</v>
      </c>
      <c r="D69" s="270">
        <v>18850</v>
      </c>
      <c r="E69" s="270">
        <v>479</v>
      </c>
      <c r="F69" s="270">
        <v>26</v>
      </c>
      <c r="G69" s="270">
        <v>8</v>
      </c>
    </row>
    <row r="70" spans="1:7" x14ac:dyDescent="0.2">
      <c r="A70" s="269">
        <v>1706</v>
      </c>
      <c r="B70" s="269" t="s">
        <v>65</v>
      </c>
      <c r="C70" s="270">
        <v>17750</v>
      </c>
      <c r="D70" s="270">
        <v>5710</v>
      </c>
      <c r="E70" s="270">
        <v>571</v>
      </c>
      <c r="F70" s="270">
        <v>10</v>
      </c>
      <c r="G70" s="270">
        <v>4</v>
      </c>
    </row>
    <row r="71" spans="1:7" x14ac:dyDescent="0.2">
      <c r="A71" s="269">
        <v>611</v>
      </c>
      <c r="B71" s="269" t="s">
        <v>66</v>
      </c>
      <c r="C71" s="270">
        <v>10140</v>
      </c>
      <c r="D71" s="270">
        <v>820</v>
      </c>
      <c r="E71" s="270">
        <v>640</v>
      </c>
      <c r="F71" s="270">
        <v>5</v>
      </c>
      <c r="G71" s="270">
        <v>2</v>
      </c>
    </row>
    <row r="72" spans="1:7" x14ac:dyDescent="0.2">
      <c r="A72" s="269">
        <v>1684</v>
      </c>
      <c r="B72" s="269" t="s">
        <v>67</v>
      </c>
      <c r="C72" s="270">
        <v>25000</v>
      </c>
      <c r="D72" s="270">
        <v>14570</v>
      </c>
      <c r="E72" s="270">
        <v>818</v>
      </c>
      <c r="F72" s="270">
        <v>6</v>
      </c>
      <c r="G72" s="270">
        <v>3</v>
      </c>
    </row>
    <row r="73" spans="1:7" x14ac:dyDescent="0.2">
      <c r="A73" s="269">
        <v>216</v>
      </c>
      <c r="B73" s="269" t="s">
        <v>68</v>
      </c>
      <c r="C73" s="270">
        <v>29190</v>
      </c>
      <c r="D73" s="270">
        <v>15530</v>
      </c>
      <c r="E73" s="270">
        <v>1435</v>
      </c>
      <c r="F73" s="270">
        <v>1</v>
      </c>
      <c r="G73" s="270">
        <v>1</v>
      </c>
    </row>
    <row r="74" spans="1:7" x14ac:dyDescent="0.2">
      <c r="A74" s="269">
        <v>148</v>
      </c>
      <c r="B74" s="269" t="s">
        <v>69</v>
      </c>
      <c r="C74" s="270">
        <v>25200</v>
      </c>
      <c r="D74" s="270">
        <v>10430</v>
      </c>
      <c r="E74" s="270">
        <v>473</v>
      </c>
      <c r="F74" s="270">
        <v>11</v>
      </c>
      <c r="G74" s="270">
        <v>3</v>
      </c>
    </row>
    <row r="75" spans="1:7" x14ac:dyDescent="0.2">
      <c r="A75" s="269">
        <v>1891</v>
      </c>
      <c r="B75" s="269" t="s">
        <v>402</v>
      </c>
      <c r="C75" s="270">
        <v>18630</v>
      </c>
      <c r="D75" s="270">
        <v>6420</v>
      </c>
      <c r="E75" s="270">
        <v>417</v>
      </c>
      <c r="F75" s="270">
        <v>9</v>
      </c>
      <c r="G75" s="270">
        <v>3</v>
      </c>
    </row>
    <row r="76" spans="1:7" x14ac:dyDescent="0.2">
      <c r="A76" s="269">
        <v>310</v>
      </c>
      <c r="B76" s="269" t="s">
        <v>70</v>
      </c>
      <c r="C76" s="270">
        <v>34650</v>
      </c>
      <c r="D76" s="270">
        <v>12830</v>
      </c>
      <c r="E76" s="270">
        <v>1233</v>
      </c>
      <c r="F76" s="270">
        <v>9</v>
      </c>
      <c r="G76" s="270">
        <v>4</v>
      </c>
    </row>
    <row r="77" spans="1:7" x14ac:dyDescent="0.2">
      <c r="A77" s="269">
        <v>1921</v>
      </c>
      <c r="B77" s="269" t="s">
        <v>625</v>
      </c>
      <c r="C77" s="270">
        <v>48640</v>
      </c>
      <c r="D77" s="270">
        <v>28420</v>
      </c>
      <c r="E77" s="270">
        <v>528</v>
      </c>
      <c r="F77" s="270">
        <v>42</v>
      </c>
      <c r="G77" s="270">
        <v>10</v>
      </c>
    </row>
    <row r="78" spans="1:7" x14ac:dyDescent="0.2">
      <c r="A78" s="269">
        <v>1663</v>
      </c>
      <c r="B78" s="269" t="s">
        <v>71</v>
      </c>
      <c r="C78" s="270">
        <v>8220</v>
      </c>
      <c r="D78" s="270">
        <v>320</v>
      </c>
      <c r="E78" s="270">
        <v>154</v>
      </c>
      <c r="F78" s="270">
        <v>17</v>
      </c>
      <c r="G78" s="270">
        <v>4</v>
      </c>
    </row>
    <row r="79" spans="1:7" x14ac:dyDescent="0.2">
      <c r="A79" s="269">
        <v>736</v>
      </c>
      <c r="B79" s="269" t="s">
        <v>72</v>
      </c>
      <c r="C79" s="270">
        <v>32450</v>
      </c>
      <c r="D79" s="270">
        <v>5840</v>
      </c>
      <c r="E79" s="270">
        <v>837</v>
      </c>
      <c r="F79" s="270">
        <v>21</v>
      </c>
      <c r="G79" s="270">
        <v>5</v>
      </c>
    </row>
    <row r="80" spans="1:7" x14ac:dyDescent="0.2">
      <c r="A80" s="269">
        <v>1690</v>
      </c>
      <c r="B80" s="269" t="s">
        <v>73</v>
      </c>
      <c r="C80" s="270">
        <v>19590</v>
      </c>
      <c r="D80" s="270">
        <v>5100</v>
      </c>
      <c r="E80" s="270">
        <v>280</v>
      </c>
      <c r="F80" s="270">
        <v>22</v>
      </c>
      <c r="G80" s="270">
        <v>5</v>
      </c>
    </row>
    <row r="81" spans="1:7" x14ac:dyDescent="0.2">
      <c r="A81" s="269">
        <v>503</v>
      </c>
      <c r="B81" s="269" t="s">
        <v>74</v>
      </c>
      <c r="C81" s="270">
        <v>104780</v>
      </c>
      <c r="D81" s="270">
        <v>87200</v>
      </c>
      <c r="E81" s="270">
        <v>3378</v>
      </c>
      <c r="F81" s="270">
        <v>3</v>
      </c>
      <c r="G81" s="270">
        <v>1</v>
      </c>
    </row>
    <row r="82" spans="1:7" x14ac:dyDescent="0.2">
      <c r="A82" s="269">
        <v>10</v>
      </c>
      <c r="B82" s="269" t="s">
        <v>75</v>
      </c>
      <c r="C82" s="270">
        <v>26170</v>
      </c>
      <c r="D82" s="270">
        <v>19100</v>
      </c>
      <c r="E82" s="270">
        <v>668</v>
      </c>
      <c r="F82" s="270">
        <v>11</v>
      </c>
      <c r="G82" s="270">
        <v>3</v>
      </c>
    </row>
    <row r="83" spans="1:7" x14ac:dyDescent="0.2">
      <c r="A83" s="269">
        <v>400</v>
      </c>
      <c r="B83" s="269" t="s">
        <v>76</v>
      </c>
      <c r="C83" s="270">
        <v>60630</v>
      </c>
      <c r="D83" s="270">
        <v>58710</v>
      </c>
      <c r="E83" s="270">
        <v>1654</v>
      </c>
      <c r="F83" s="270">
        <v>3</v>
      </c>
      <c r="G83" s="270">
        <v>2</v>
      </c>
    </row>
    <row r="84" spans="1:7" x14ac:dyDescent="0.2">
      <c r="A84" s="269">
        <v>762</v>
      </c>
      <c r="B84" s="269" t="s">
        <v>77</v>
      </c>
      <c r="C84" s="270">
        <v>31040</v>
      </c>
      <c r="D84" s="270">
        <v>22730</v>
      </c>
      <c r="E84" s="270">
        <v>812</v>
      </c>
      <c r="F84" s="270">
        <v>6</v>
      </c>
      <c r="G84" s="270">
        <v>3</v>
      </c>
    </row>
    <row r="85" spans="1:7" x14ac:dyDescent="0.2">
      <c r="A85" s="269">
        <v>150</v>
      </c>
      <c r="B85" s="269" t="s">
        <v>78</v>
      </c>
      <c r="C85" s="270">
        <v>109080</v>
      </c>
      <c r="D85" s="270">
        <v>146780</v>
      </c>
      <c r="E85" s="270">
        <v>1668</v>
      </c>
      <c r="F85" s="270">
        <v>7</v>
      </c>
      <c r="G85" s="270">
        <v>2</v>
      </c>
    </row>
    <row r="86" spans="1:7" x14ac:dyDescent="0.2">
      <c r="A86" s="269">
        <v>384</v>
      </c>
      <c r="B86" s="269" t="s">
        <v>79</v>
      </c>
      <c r="C86" s="270">
        <v>18590</v>
      </c>
      <c r="D86" s="270">
        <v>2990</v>
      </c>
      <c r="E86" s="270">
        <v>2256</v>
      </c>
      <c r="F86" s="270">
        <v>1</v>
      </c>
      <c r="G86" s="270">
        <v>1</v>
      </c>
    </row>
    <row r="87" spans="1:7" x14ac:dyDescent="0.2">
      <c r="A87" s="269">
        <v>1774</v>
      </c>
      <c r="B87" s="269" t="s">
        <v>80</v>
      </c>
      <c r="C87" s="270">
        <v>21030</v>
      </c>
      <c r="D87" s="270">
        <v>8200</v>
      </c>
      <c r="E87" s="270">
        <v>443</v>
      </c>
      <c r="F87" s="270">
        <v>11</v>
      </c>
      <c r="G87" s="270">
        <v>3</v>
      </c>
    </row>
    <row r="88" spans="1:7" x14ac:dyDescent="0.2">
      <c r="A88" s="269">
        <v>221</v>
      </c>
      <c r="B88" s="269" t="s">
        <v>82</v>
      </c>
      <c r="C88" s="270">
        <v>11480</v>
      </c>
      <c r="D88" s="270">
        <v>5300</v>
      </c>
      <c r="E88" s="270">
        <v>841</v>
      </c>
      <c r="F88" s="270">
        <v>1</v>
      </c>
      <c r="G88" s="270">
        <v>1</v>
      </c>
    </row>
    <row r="89" spans="1:7" x14ac:dyDescent="0.2">
      <c r="A89" s="269">
        <v>222</v>
      </c>
      <c r="B89" s="269" t="s">
        <v>83</v>
      </c>
      <c r="C89" s="270">
        <v>61520</v>
      </c>
      <c r="D89" s="270">
        <v>63970</v>
      </c>
      <c r="E89" s="270">
        <v>1097</v>
      </c>
      <c r="F89" s="270">
        <v>7</v>
      </c>
      <c r="G89" s="270">
        <v>3</v>
      </c>
    </row>
    <row r="90" spans="1:7" x14ac:dyDescent="0.2">
      <c r="A90" s="269">
        <v>766</v>
      </c>
      <c r="B90" s="269" t="s">
        <v>84</v>
      </c>
      <c r="C90" s="270">
        <v>23130</v>
      </c>
      <c r="D90" s="270">
        <v>10050</v>
      </c>
      <c r="E90" s="270">
        <v>1138</v>
      </c>
      <c r="F90" s="270">
        <v>3</v>
      </c>
      <c r="G90" s="270">
        <v>2</v>
      </c>
    </row>
    <row r="91" spans="1:7" x14ac:dyDescent="0.2">
      <c r="A91" s="269">
        <v>58</v>
      </c>
      <c r="B91" s="269" t="s">
        <v>85</v>
      </c>
      <c r="C91" s="270">
        <v>23850</v>
      </c>
      <c r="D91" s="270">
        <v>14310</v>
      </c>
      <c r="E91" s="270">
        <v>536</v>
      </c>
      <c r="F91" s="270">
        <v>21</v>
      </c>
      <c r="G91" s="270">
        <v>2</v>
      </c>
    </row>
    <row r="92" spans="1:7" x14ac:dyDescent="0.2">
      <c r="A92" s="269">
        <v>505</v>
      </c>
      <c r="B92" s="269" t="s">
        <v>86</v>
      </c>
      <c r="C92" s="270">
        <v>138720</v>
      </c>
      <c r="D92" s="270">
        <v>168840</v>
      </c>
      <c r="E92" s="270">
        <v>2511</v>
      </c>
      <c r="F92" s="270">
        <v>3</v>
      </c>
      <c r="G92" s="270">
        <v>2</v>
      </c>
    </row>
    <row r="93" spans="1:7" x14ac:dyDescent="0.2">
      <c r="A93" s="269">
        <v>498</v>
      </c>
      <c r="B93" s="269" t="s">
        <v>87</v>
      </c>
      <c r="C93" s="270">
        <v>15250</v>
      </c>
      <c r="D93" s="270">
        <v>2230</v>
      </c>
      <c r="E93" s="270">
        <v>460</v>
      </c>
      <c r="F93" s="270">
        <v>10</v>
      </c>
      <c r="G93" s="270">
        <v>3</v>
      </c>
    </row>
    <row r="94" spans="1:7" x14ac:dyDescent="0.2">
      <c r="A94" s="269">
        <v>1719</v>
      </c>
      <c r="B94" s="269" t="s">
        <v>88</v>
      </c>
      <c r="C94" s="270">
        <v>18860</v>
      </c>
      <c r="D94" s="270">
        <v>2610</v>
      </c>
      <c r="E94" s="270">
        <v>726</v>
      </c>
      <c r="F94" s="270">
        <v>7</v>
      </c>
      <c r="G94" s="270">
        <v>5</v>
      </c>
    </row>
    <row r="95" spans="1:7" x14ac:dyDescent="0.2">
      <c r="A95" s="269">
        <v>303</v>
      </c>
      <c r="B95" s="269" t="s">
        <v>89</v>
      </c>
      <c r="C95" s="270">
        <v>38880</v>
      </c>
      <c r="D95" s="270">
        <v>24100</v>
      </c>
      <c r="E95" s="270">
        <v>760</v>
      </c>
      <c r="F95" s="270">
        <v>10</v>
      </c>
      <c r="G95" s="270">
        <v>3</v>
      </c>
    </row>
    <row r="96" spans="1:7" x14ac:dyDescent="0.2">
      <c r="A96" s="269">
        <v>225</v>
      </c>
      <c r="B96" s="269" t="s">
        <v>90</v>
      </c>
      <c r="C96" s="270">
        <v>16550</v>
      </c>
      <c r="D96" s="270">
        <v>5690</v>
      </c>
      <c r="E96" s="270">
        <v>743</v>
      </c>
      <c r="F96" s="270">
        <v>6</v>
      </c>
      <c r="G96" s="270">
        <v>3</v>
      </c>
    </row>
    <row r="97" spans="1:7" x14ac:dyDescent="0.2">
      <c r="A97" s="269">
        <v>226</v>
      </c>
      <c r="B97" s="269" t="s">
        <v>91</v>
      </c>
      <c r="C97" s="270">
        <v>25890</v>
      </c>
      <c r="D97" s="270">
        <v>17800</v>
      </c>
      <c r="E97" s="270">
        <v>1136</v>
      </c>
      <c r="F97" s="270">
        <v>5</v>
      </c>
      <c r="G97" s="270">
        <v>1</v>
      </c>
    </row>
    <row r="98" spans="1:7" x14ac:dyDescent="0.2">
      <c r="A98" s="269">
        <v>1711</v>
      </c>
      <c r="B98" s="269" t="s">
        <v>92</v>
      </c>
      <c r="C98" s="270">
        <v>29750</v>
      </c>
      <c r="D98" s="270">
        <v>16760</v>
      </c>
      <c r="E98" s="270">
        <v>684</v>
      </c>
      <c r="F98" s="270">
        <v>11</v>
      </c>
      <c r="G98" s="270">
        <v>5</v>
      </c>
    </row>
    <row r="99" spans="1:7" x14ac:dyDescent="0.2">
      <c r="A99" s="269">
        <v>385</v>
      </c>
      <c r="B99" s="269" t="s">
        <v>93</v>
      </c>
      <c r="C99" s="270">
        <v>26720</v>
      </c>
      <c r="D99" s="270">
        <v>10870</v>
      </c>
      <c r="E99" s="270">
        <v>1476</v>
      </c>
      <c r="F99" s="270">
        <v>1</v>
      </c>
      <c r="G99" s="270">
        <v>1</v>
      </c>
    </row>
    <row r="100" spans="1:7" x14ac:dyDescent="0.2">
      <c r="A100" s="269">
        <v>228</v>
      </c>
      <c r="B100" s="269" t="s">
        <v>94</v>
      </c>
      <c r="C100" s="270">
        <v>113560</v>
      </c>
      <c r="D100" s="270">
        <v>129650</v>
      </c>
      <c r="E100" s="270">
        <v>1425</v>
      </c>
      <c r="F100" s="270">
        <v>28</v>
      </c>
      <c r="G100" s="270">
        <v>5</v>
      </c>
    </row>
    <row r="101" spans="1:7" x14ac:dyDescent="0.2">
      <c r="A101" s="269">
        <v>317</v>
      </c>
      <c r="B101" s="269" t="s">
        <v>95</v>
      </c>
      <c r="C101" s="270">
        <v>6340</v>
      </c>
      <c r="D101" s="270">
        <v>780</v>
      </c>
      <c r="E101" s="270">
        <v>866</v>
      </c>
      <c r="F101" s="270">
        <v>3</v>
      </c>
      <c r="G101" s="270">
        <v>1</v>
      </c>
    </row>
    <row r="102" spans="1:7" x14ac:dyDescent="0.2">
      <c r="A102" s="269">
        <v>1651</v>
      </c>
      <c r="B102" s="269" t="s">
        <v>96</v>
      </c>
      <c r="C102" s="270">
        <v>14690</v>
      </c>
      <c r="D102" s="270">
        <v>2820</v>
      </c>
      <c r="E102" s="270">
        <v>358</v>
      </c>
      <c r="F102" s="270">
        <v>13</v>
      </c>
      <c r="G102" s="270">
        <v>4</v>
      </c>
    </row>
    <row r="103" spans="1:7" x14ac:dyDescent="0.2">
      <c r="A103" s="269">
        <v>770</v>
      </c>
      <c r="B103" s="269" t="s">
        <v>97</v>
      </c>
      <c r="C103" s="270">
        <v>14600</v>
      </c>
      <c r="D103" s="270">
        <v>4490</v>
      </c>
      <c r="E103" s="270">
        <v>542</v>
      </c>
      <c r="F103" s="270">
        <v>11</v>
      </c>
      <c r="G103" s="270">
        <v>4</v>
      </c>
    </row>
    <row r="104" spans="1:7" x14ac:dyDescent="0.2">
      <c r="A104" s="269">
        <v>1903</v>
      </c>
      <c r="B104" s="269" t="s">
        <v>539</v>
      </c>
      <c r="C104" s="270">
        <v>17030</v>
      </c>
      <c r="D104" s="270">
        <v>2450</v>
      </c>
      <c r="E104" s="270">
        <v>415</v>
      </c>
      <c r="F104" s="270">
        <v>19</v>
      </c>
      <c r="G104" s="270">
        <v>5</v>
      </c>
    </row>
    <row r="105" spans="1:7" x14ac:dyDescent="0.2">
      <c r="A105" s="269">
        <v>772</v>
      </c>
      <c r="B105" s="269" t="s">
        <v>98</v>
      </c>
      <c r="C105" s="270">
        <v>254470</v>
      </c>
      <c r="D105" s="270">
        <v>498750</v>
      </c>
      <c r="E105" s="270">
        <v>2388</v>
      </c>
      <c r="F105" s="270">
        <v>1</v>
      </c>
      <c r="G105" s="270">
        <v>1</v>
      </c>
    </row>
    <row r="106" spans="1:7" x14ac:dyDescent="0.2">
      <c r="A106" s="269">
        <v>230</v>
      </c>
      <c r="B106" s="269" t="s">
        <v>99</v>
      </c>
      <c r="C106" s="270">
        <v>21240</v>
      </c>
      <c r="D106" s="270">
        <v>8900</v>
      </c>
      <c r="E106" s="270">
        <v>649</v>
      </c>
      <c r="F106" s="270">
        <v>5</v>
      </c>
      <c r="G106" s="270">
        <v>3</v>
      </c>
    </row>
    <row r="107" spans="1:7" x14ac:dyDescent="0.2">
      <c r="A107" s="269">
        <v>114</v>
      </c>
      <c r="B107" s="269" t="s">
        <v>100</v>
      </c>
      <c r="C107" s="270">
        <v>113140</v>
      </c>
      <c r="D107" s="270">
        <v>120210</v>
      </c>
      <c r="E107" s="270">
        <v>818</v>
      </c>
      <c r="F107" s="270">
        <v>28</v>
      </c>
      <c r="G107" s="270">
        <v>11</v>
      </c>
    </row>
    <row r="108" spans="1:7" x14ac:dyDescent="0.2">
      <c r="A108" s="269">
        <v>388</v>
      </c>
      <c r="B108" s="269" t="s">
        <v>101</v>
      </c>
      <c r="C108" s="270">
        <v>18670</v>
      </c>
      <c r="D108" s="270">
        <v>10630</v>
      </c>
      <c r="E108" s="270">
        <v>1344</v>
      </c>
      <c r="F108" s="270">
        <v>1</v>
      </c>
      <c r="G108" s="270">
        <v>1</v>
      </c>
    </row>
    <row r="109" spans="1:7" x14ac:dyDescent="0.2">
      <c r="A109" s="269">
        <v>153</v>
      </c>
      <c r="B109" s="269" t="s">
        <v>102</v>
      </c>
      <c r="C109" s="270">
        <v>166850</v>
      </c>
      <c r="D109" s="270">
        <v>249110</v>
      </c>
      <c r="E109" s="270">
        <v>2079</v>
      </c>
      <c r="F109" s="270">
        <v>10</v>
      </c>
      <c r="G109" s="270">
        <v>2</v>
      </c>
    </row>
    <row r="110" spans="1:7" x14ac:dyDescent="0.2">
      <c r="A110" s="269">
        <v>232</v>
      </c>
      <c r="B110" s="269" t="s">
        <v>103</v>
      </c>
      <c r="C110" s="270">
        <v>29630</v>
      </c>
      <c r="D110" s="270">
        <v>13680</v>
      </c>
      <c r="E110" s="270">
        <v>693</v>
      </c>
      <c r="F110" s="270">
        <v>14</v>
      </c>
      <c r="G110" s="270">
        <v>4</v>
      </c>
    </row>
    <row r="111" spans="1:7" x14ac:dyDescent="0.2">
      <c r="A111" s="269">
        <v>233</v>
      </c>
      <c r="B111" s="269" t="s">
        <v>104</v>
      </c>
      <c r="C111" s="270">
        <v>26150</v>
      </c>
      <c r="D111" s="270">
        <v>16380</v>
      </c>
      <c r="E111" s="270">
        <v>819</v>
      </c>
      <c r="F111" s="270">
        <v>8</v>
      </c>
      <c r="G111" s="270">
        <v>1</v>
      </c>
    </row>
    <row r="112" spans="1:7" x14ac:dyDescent="0.2">
      <c r="A112" s="269">
        <v>777</v>
      </c>
      <c r="B112" s="269" t="s">
        <v>105</v>
      </c>
      <c r="C112" s="270">
        <v>45000</v>
      </c>
      <c r="D112" s="270">
        <v>36760</v>
      </c>
      <c r="E112" s="270">
        <v>1610</v>
      </c>
      <c r="F112" s="270">
        <v>3</v>
      </c>
      <c r="G112" s="270">
        <v>1</v>
      </c>
    </row>
    <row r="113" spans="1:7" x14ac:dyDescent="0.2">
      <c r="A113" s="269">
        <v>1722</v>
      </c>
      <c r="B113" s="269" t="s">
        <v>106</v>
      </c>
      <c r="C113" s="270">
        <v>6930</v>
      </c>
      <c r="D113" s="270">
        <v>770</v>
      </c>
      <c r="E113" s="270">
        <v>202</v>
      </c>
      <c r="F113" s="270">
        <v>8</v>
      </c>
      <c r="G113" s="270">
        <v>3</v>
      </c>
    </row>
    <row r="114" spans="1:7" x14ac:dyDescent="0.2">
      <c r="A114" s="269">
        <v>70</v>
      </c>
      <c r="B114" s="269" t="s">
        <v>107</v>
      </c>
      <c r="C114" s="270">
        <v>19940</v>
      </c>
      <c r="D114" s="270">
        <v>15010</v>
      </c>
      <c r="E114" s="270">
        <v>666</v>
      </c>
      <c r="F114" s="270">
        <v>11</v>
      </c>
      <c r="G114" s="270">
        <v>3</v>
      </c>
    </row>
    <row r="115" spans="1:7" x14ac:dyDescent="0.2">
      <c r="A115" s="269">
        <v>779</v>
      </c>
      <c r="B115" s="269" t="s">
        <v>109</v>
      </c>
      <c r="C115" s="270">
        <v>20230</v>
      </c>
      <c r="D115" s="270">
        <v>7480</v>
      </c>
      <c r="E115" s="270">
        <v>1064</v>
      </c>
      <c r="F115" s="270">
        <v>3</v>
      </c>
      <c r="G115" s="270">
        <v>2</v>
      </c>
    </row>
    <row r="116" spans="1:7" x14ac:dyDescent="0.2">
      <c r="A116" s="269">
        <v>236</v>
      </c>
      <c r="B116" s="269" t="s">
        <v>110</v>
      </c>
      <c r="C116" s="270">
        <v>25330</v>
      </c>
      <c r="D116" s="270">
        <v>8810</v>
      </c>
      <c r="E116" s="270">
        <v>578</v>
      </c>
      <c r="F116" s="270">
        <v>8</v>
      </c>
      <c r="G116" s="270">
        <v>3</v>
      </c>
    </row>
    <row r="117" spans="1:7" x14ac:dyDescent="0.2">
      <c r="A117" s="269">
        <v>1771</v>
      </c>
      <c r="B117" s="269" t="s">
        <v>111</v>
      </c>
      <c r="C117" s="270">
        <v>35870</v>
      </c>
      <c r="D117" s="270">
        <v>19910</v>
      </c>
      <c r="E117" s="270">
        <v>1333</v>
      </c>
      <c r="F117" s="270">
        <v>2</v>
      </c>
      <c r="G117" s="270">
        <v>2</v>
      </c>
    </row>
    <row r="118" spans="1:7" x14ac:dyDescent="0.2">
      <c r="A118" s="269">
        <v>1652</v>
      </c>
      <c r="B118" s="269" t="s">
        <v>112</v>
      </c>
      <c r="C118" s="270">
        <v>24870</v>
      </c>
      <c r="D118" s="270">
        <v>10810</v>
      </c>
      <c r="E118" s="270">
        <v>735</v>
      </c>
      <c r="F118" s="270">
        <v>8</v>
      </c>
      <c r="G118" s="270">
        <v>4</v>
      </c>
    </row>
    <row r="119" spans="1:7" x14ac:dyDescent="0.2">
      <c r="A119" s="269">
        <v>907</v>
      </c>
      <c r="B119" s="269" t="s">
        <v>113</v>
      </c>
      <c r="C119" s="270">
        <v>16040</v>
      </c>
      <c r="D119" s="270">
        <v>6320</v>
      </c>
      <c r="E119" s="270">
        <v>613</v>
      </c>
      <c r="F119" s="270">
        <v>5</v>
      </c>
      <c r="G119" s="270">
        <v>3</v>
      </c>
    </row>
    <row r="120" spans="1:7" x14ac:dyDescent="0.2">
      <c r="A120" s="269">
        <v>689</v>
      </c>
      <c r="B120" s="269" t="s">
        <v>114</v>
      </c>
      <c r="C120" s="270">
        <v>10130</v>
      </c>
      <c r="D120" s="270">
        <v>520</v>
      </c>
      <c r="E120" s="270">
        <v>280</v>
      </c>
      <c r="F120" s="270">
        <v>9</v>
      </c>
      <c r="G120" s="270">
        <v>4</v>
      </c>
    </row>
    <row r="121" spans="1:7" x14ac:dyDescent="0.2">
      <c r="A121" s="269">
        <v>784</v>
      </c>
      <c r="B121" s="269" t="s">
        <v>115</v>
      </c>
      <c r="C121" s="270">
        <v>21520</v>
      </c>
      <c r="D121" s="270">
        <v>6570</v>
      </c>
      <c r="E121" s="270">
        <v>1009</v>
      </c>
      <c r="F121" s="270">
        <v>6</v>
      </c>
      <c r="G121" s="270">
        <v>2</v>
      </c>
    </row>
    <row r="122" spans="1:7" x14ac:dyDescent="0.2">
      <c r="A122" s="269">
        <v>1924</v>
      </c>
      <c r="B122" s="269" t="s">
        <v>620</v>
      </c>
      <c r="C122" s="270">
        <v>44110</v>
      </c>
      <c r="D122" s="270">
        <v>5650</v>
      </c>
      <c r="E122" s="270">
        <v>590</v>
      </c>
      <c r="F122" s="270">
        <v>21</v>
      </c>
      <c r="G122" s="270">
        <v>13</v>
      </c>
    </row>
    <row r="123" spans="1:7" x14ac:dyDescent="0.2">
      <c r="A123" s="269">
        <v>664</v>
      </c>
      <c r="B123" s="269" t="s">
        <v>117</v>
      </c>
      <c r="C123" s="270">
        <v>41750</v>
      </c>
      <c r="D123" s="270">
        <v>49080</v>
      </c>
      <c r="E123" s="270">
        <v>1275</v>
      </c>
      <c r="F123" s="270">
        <v>6</v>
      </c>
      <c r="G123" s="270">
        <v>3</v>
      </c>
    </row>
    <row r="124" spans="1:7" x14ac:dyDescent="0.2">
      <c r="A124" s="269">
        <v>785</v>
      </c>
      <c r="B124" s="269" t="s">
        <v>118</v>
      </c>
      <c r="C124" s="270">
        <v>18680</v>
      </c>
      <c r="D124" s="270">
        <v>5730</v>
      </c>
      <c r="E124" s="270">
        <v>1165</v>
      </c>
      <c r="F124" s="270">
        <v>3</v>
      </c>
      <c r="G124" s="270">
        <v>2</v>
      </c>
    </row>
    <row r="125" spans="1:7" x14ac:dyDescent="0.2">
      <c r="A125" s="269">
        <v>512</v>
      </c>
      <c r="B125" s="269" t="s">
        <v>119</v>
      </c>
      <c r="C125" s="270">
        <v>43800</v>
      </c>
      <c r="D125" s="270">
        <v>27190</v>
      </c>
      <c r="E125" s="270">
        <v>1705</v>
      </c>
      <c r="F125" s="270">
        <v>1</v>
      </c>
      <c r="G125" s="270">
        <v>1</v>
      </c>
    </row>
    <row r="126" spans="1:7" x14ac:dyDescent="0.2">
      <c r="A126" s="269">
        <v>513</v>
      </c>
      <c r="B126" s="269" t="s">
        <v>120</v>
      </c>
      <c r="C126" s="270">
        <v>81050</v>
      </c>
      <c r="D126" s="270">
        <v>66570</v>
      </c>
      <c r="E126" s="270">
        <v>2377</v>
      </c>
      <c r="F126" s="270">
        <v>1</v>
      </c>
      <c r="G126" s="270">
        <v>1</v>
      </c>
    </row>
    <row r="127" spans="1:7" x14ac:dyDescent="0.2">
      <c r="A127" s="269">
        <v>365</v>
      </c>
      <c r="B127" s="269" t="s">
        <v>122</v>
      </c>
      <c r="C127" s="270">
        <v>3740</v>
      </c>
      <c r="D127" s="270">
        <v>160</v>
      </c>
      <c r="E127" s="270">
        <v>420</v>
      </c>
      <c r="F127" s="270">
        <v>3</v>
      </c>
      <c r="G127" s="270">
        <v>2</v>
      </c>
    </row>
    <row r="128" spans="1:7" x14ac:dyDescent="0.2">
      <c r="A128" s="269">
        <v>786</v>
      </c>
      <c r="B128" s="269" t="s">
        <v>123</v>
      </c>
      <c r="C128" s="270">
        <v>11410</v>
      </c>
      <c r="D128" s="270">
        <v>3260</v>
      </c>
      <c r="E128" s="270">
        <v>603</v>
      </c>
      <c r="F128" s="270">
        <v>3</v>
      </c>
      <c r="G128" s="270">
        <v>1</v>
      </c>
    </row>
    <row r="129" spans="1:7" x14ac:dyDescent="0.2">
      <c r="A129" s="269">
        <v>241</v>
      </c>
      <c r="B129" s="269" t="s">
        <v>124</v>
      </c>
      <c r="C129" s="270">
        <v>16850</v>
      </c>
      <c r="D129" s="270">
        <v>6720</v>
      </c>
      <c r="E129" s="270">
        <v>715</v>
      </c>
      <c r="F129" s="270">
        <v>7</v>
      </c>
      <c r="G129" s="270">
        <v>2</v>
      </c>
    </row>
    <row r="130" spans="1:7" x14ac:dyDescent="0.2">
      <c r="A130" s="269">
        <v>14</v>
      </c>
      <c r="B130" s="269" t="s">
        <v>125</v>
      </c>
      <c r="C130" s="270">
        <v>224900</v>
      </c>
      <c r="D130" s="270">
        <v>485620</v>
      </c>
      <c r="E130" s="270">
        <v>3236</v>
      </c>
      <c r="F130" s="270">
        <v>4</v>
      </c>
      <c r="G130" s="270">
        <v>1</v>
      </c>
    </row>
    <row r="131" spans="1:7" x14ac:dyDescent="0.2">
      <c r="A131" s="269">
        <v>15</v>
      </c>
      <c r="B131" s="269" t="s">
        <v>126</v>
      </c>
      <c r="C131" s="270">
        <v>9820</v>
      </c>
      <c r="D131" s="270">
        <v>1160</v>
      </c>
      <c r="E131" s="270">
        <v>216</v>
      </c>
      <c r="F131" s="270">
        <v>9</v>
      </c>
      <c r="G131" s="270">
        <v>2</v>
      </c>
    </row>
    <row r="132" spans="1:7" x14ac:dyDescent="0.2">
      <c r="A132" s="269">
        <v>1729</v>
      </c>
      <c r="B132" s="269" t="s">
        <v>127</v>
      </c>
      <c r="C132" s="270">
        <v>9380</v>
      </c>
      <c r="D132" s="270">
        <v>820</v>
      </c>
      <c r="E132" s="270">
        <v>265</v>
      </c>
      <c r="F132" s="270">
        <v>20</v>
      </c>
      <c r="G132" s="270">
        <v>4</v>
      </c>
    </row>
    <row r="133" spans="1:7" x14ac:dyDescent="0.2">
      <c r="A133" s="269">
        <v>158</v>
      </c>
      <c r="B133" s="269" t="s">
        <v>128</v>
      </c>
      <c r="C133" s="270">
        <v>23740</v>
      </c>
      <c r="D133" s="270">
        <v>18370</v>
      </c>
      <c r="E133" s="270">
        <v>967</v>
      </c>
      <c r="F133" s="270">
        <v>6</v>
      </c>
      <c r="G133" s="270">
        <v>1</v>
      </c>
    </row>
    <row r="134" spans="1:7" x14ac:dyDescent="0.2">
      <c r="A134" s="269">
        <v>788</v>
      </c>
      <c r="B134" s="269" t="s">
        <v>129</v>
      </c>
      <c r="C134" s="270">
        <v>8250</v>
      </c>
      <c r="D134" s="270">
        <v>710</v>
      </c>
      <c r="E134" s="270">
        <v>323</v>
      </c>
      <c r="F134" s="270">
        <v>6</v>
      </c>
      <c r="G134" s="270">
        <v>3</v>
      </c>
    </row>
    <row r="135" spans="1:7" x14ac:dyDescent="0.2">
      <c r="A135" s="269">
        <v>392</v>
      </c>
      <c r="B135" s="269" t="s">
        <v>130</v>
      </c>
      <c r="C135" s="270">
        <v>174160</v>
      </c>
      <c r="D135" s="270">
        <v>197740</v>
      </c>
      <c r="E135" s="270">
        <v>3366</v>
      </c>
      <c r="F135" s="270">
        <v>2</v>
      </c>
      <c r="G135" s="270">
        <v>1</v>
      </c>
    </row>
    <row r="136" spans="1:7" x14ac:dyDescent="0.2">
      <c r="A136" s="269">
        <v>393</v>
      </c>
      <c r="B136" s="269" t="s">
        <v>626</v>
      </c>
      <c r="C136" s="270">
        <v>2330</v>
      </c>
      <c r="D136" s="270">
        <v>50</v>
      </c>
      <c r="E136" s="270">
        <v>619</v>
      </c>
      <c r="F136" s="270">
        <v>5</v>
      </c>
      <c r="G136" s="270">
        <v>2</v>
      </c>
    </row>
    <row r="137" spans="1:7" x14ac:dyDescent="0.2">
      <c r="A137" s="269">
        <v>394</v>
      </c>
      <c r="B137" s="269" t="s">
        <v>132</v>
      </c>
      <c r="C137" s="270">
        <v>132470</v>
      </c>
      <c r="D137" s="270">
        <v>77530</v>
      </c>
      <c r="E137" s="270">
        <v>1527</v>
      </c>
      <c r="F137" s="270">
        <v>28</v>
      </c>
      <c r="G137" s="270">
        <v>8</v>
      </c>
    </row>
    <row r="138" spans="1:7" x14ac:dyDescent="0.2">
      <c r="A138" s="269">
        <v>1655</v>
      </c>
      <c r="B138" s="269" t="s">
        <v>133</v>
      </c>
      <c r="C138" s="270">
        <v>25070</v>
      </c>
      <c r="D138" s="270">
        <v>4820</v>
      </c>
      <c r="E138" s="270">
        <v>735</v>
      </c>
      <c r="F138" s="270">
        <v>9</v>
      </c>
      <c r="G138" s="270">
        <v>5</v>
      </c>
    </row>
    <row r="139" spans="1:7" x14ac:dyDescent="0.2">
      <c r="A139" s="269">
        <v>160</v>
      </c>
      <c r="B139" s="269" t="s">
        <v>134</v>
      </c>
      <c r="C139" s="270">
        <v>58000</v>
      </c>
      <c r="D139" s="270">
        <v>39930</v>
      </c>
      <c r="E139" s="270">
        <v>521</v>
      </c>
      <c r="F139" s="270">
        <v>24</v>
      </c>
      <c r="G139" s="270">
        <v>9</v>
      </c>
    </row>
    <row r="140" spans="1:7" x14ac:dyDescent="0.2">
      <c r="A140" s="269">
        <v>243</v>
      </c>
      <c r="B140" s="269" t="s">
        <v>135</v>
      </c>
      <c r="C140" s="270">
        <v>48530</v>
      </c>
      <c r="D140" s="270">
        <v>45630</v>
      </c>
      <c r="E140" s="270">
        <v>1481</v>
      </c>
      <c r="F140" s="270">
        <v>2</v>
      </c>
      <c r="G140" s="270">
        <v>1</v>
      </c>
    </row>
    <row r="141" spans="1:7" x14ac:dyDescent="0.2">
      <c r="A141" s="269">
        <v>523</v>
      </c>
      <c r="B141" s="269" t="s">
        <v>136</v>
      </c>
      <c r="C141" s="270">
        <v>17910</v>
      </c>
      <c r="D141" s="270">
        <v>5260</v>
      </c>
      <c r="E141" s="270">
        <v>940</v>
      </c>
      <c r="F141" s="270">
        <v>3</v>
      </c>
      <c r="G141" s="270">
        <v>1</v>
      </c>
    </row>
    <row r="142" spans="1:7" x14ac:dyDescent="0.2">
      <c r="A142" s="269">
        <v>17</v>
      </c>
      <c r="B142" s="269" t="s">
        <v>137</v>
      </c>
      <c r="C142" s="270">
        <v>15910</v>
      </c>
      <c r="D142" s="270">
        <v>6020</v>
      </c>
      <c r="E142" s="270">
        <v>867</v>
      </c>
      <c r="F142" s="270">
        <v>6</v>
      </c>
      <c r="G142" s="270">
        <v>2</v>
      </c>
    </row>
    <row r="143" spans="1:7" x14ac:dyDescent="0.2">
      <c r="A143" s="269">
        <v>72</v>
      </c>
      <c r="B143" s="269" t="s">
        <v>139</v>
      </c>
      <c r="C143" s="270">
        <v>17340</v>
      </c>
      <c r="D143" s="270">
        <v>17160</v>
      </c>
      <c r="E143" s="270">
        <v>1016</v>
      </c>
      <c r="F143" s="270">
        <v>2</v>
      </c>
      <c r="G143" s="270">
        <v>1</v>
      </c>
    </row>
    <row r="144" spans="1:7" x14ac:dyDescent="0.2">
      <c r="A144" s="269">
        <v>244</v>
      </c>
      <c r="B144" s="269" t="s">
        <v>140</v>
      </c>
      <c r="C144" s="270">
        <v>9690</v>
      </c>
      <c r="D144" s="270">
        <v>3030</v>
      </c>
      <c r="E144" s="270">
        <v>829</v>
      </c>
      <c r="F144" s="270">
        <v>2</v>
      </c>
      <c r="G144" s="270">
        <v>1</v>
      </c>
    </row>
    <row r="145" spans="1:7" x14ac:dyDescent="0.2">
      <c r="A145" s="269">
        <v>396</v>
      </c>
      <c r="B145" s="269" t="s">
        <v>141</v>
      </c>
      <c r="C145" s="270">
        <v>40840</v>
      </c>
      <c r="D145" s="270">
        <v>23790</v>
      </c>
      <c r="E145" s="270">
        <v>2230</v>
      </c>
      <c r="F145" s="270">
        <v>3</v>
      </c>
      <c r="G145" s="270">
        <v>1</v>
      </c>
    </row>
    <row r="146" spans="1:7" x14ac:dyDescent="0.2">
      <c r="A146" s="269">
        <v>397</v>
      </c>
      <c r="B146" s="269" t="s">
        <v>142</v>
      </c>
      <c r="C146" s="270">
        <v>21900</v>
      </c>
      <c r="D146" s="270">
        <v>6000</v>
      </c>
      <c r="E146" s="270">
        <v>1649</v>
      </c>
      <c r="F146" s="270">
        <v>1</v>
      </c>
      <c r="G146" s="270">
        <v>1</v>
      </c>
    </row>
    <row r="147" spans="1:7" x14ac:dyDescent="0.2">
      <c r="A147" s="269">
        <v>246</v>
      </c>
      <c r="B147" s="269" t="s">
        <v>143</v>
      </c>
      <c r="C147" s="270">
        <v>16340</v>
      </c>
      <c r="D147" s="270">
        <v>5730</v>
      </c>
      <c r="E147" s="270">
        <v>575</v>
      </c>
      <c r="F147" s="270">
        <v>8</v>
      </c>
      <c r="G147" s="270">
        <v>2</v>
      </c>
    </row>
    <row r="148" spans="1:7" x14ac:dyDescent="0.2">
      <c r="A148" s="269">
        <v>74</v>
      </c>
      <c r="B148" s="269" t="s">
        <v>144</v>
      </c>
      <c r="C148" s="270">
        <v>52420</v>
      </c>
      <c r="D148" s="270">
        <v>53960</v>
      </c>
      <c r="E148" s="270">
        <v>1027</v>
      </c>
      <c r="F148" s="270">
        <v>24</v>
      </c>
      <c r="G148" s="270">
        <v>5</v>
      </c>
    </row>
    <row r="149" spans="1:7" x14ac:dyDescent="0.2">
      <c r="A149" s="269">
        <v>398</v>
      </c>
      <c r="B149" s="269" t="s">
        <v>145</v>
      </c>
      <c r="C149" s="270">
        <v>60290</v>
      </c>
      <c r="D149" s="270">
        <v>51810</v>
      </c>
      <c r="E149" s="270">
        <v>1660</v>
      </c>
      <c r="F149" s="270">
        <v>5</v>
      </c>
      <c r="G149" s="270">
        <v>2</v>
      </c>
    </row>
    <row r="150" spans="1:7" x14ac:dyDescent="0.2">
      <c r="A150" s="269">
        <v>917</v>
      </c>
      <c r="B150" s="269" t="s">
        <v>146</v>
      </c>
      <c r="C150" s="270">
        <v>106340</v>
      </c>
      <c r="D150" s="270">
        <v>154090</v>
      </c>
      <c r="E150" s="270">
        <v>1783</v>
      </c>
      <c r="F150" s="270">
        <v>3</v>
      </c>
      <c r="G150" s="270">
        <v>1</v>
      </c>
    </row>
    <row r="151" spans="1:7" x14ac:dyDescent="0.2">
      <c r="A151" s="269">
        <v>1658</v>
      </c>
      <c r="B151" s="269" t="s">
        <v>147</v>
      </c>
      <c r="C151" s="270">
        <v>11290</v>
      </c>
      <c r="D151" s="270">
        <v>2330</v>
      </c>
      <c r="E151" s="270">
        <v>560</v>
      </c>
      <c r="F151" s="270">
        <v>6</v>
      </c>
      <c r="G151" s="270">
        <v>2</v>
      </c>
    </row>
    <row r="152" spans="1:7" x14ac:dyDescent="0.2">
      <c r="A152" s="269">
        <v>399</v>
      </c>
      <c r="B152" s="269" t="s">
        <v>148</v>
      </c>
      <c r="C152" s="270">
        <v>21800</v>
      </c>
      <c r="D152" s="270">
        <v>8390</v>
      </c>
      <c r="E152" s="270">
        <v>1240</v>
      </c>
      <c r="F152" s="270">
        <v>3</v>
      </c>
      <c r="G152" s="270">
        <v>1</v>
      </c>
    </row>
    <row r="153" spans="1:7" x14ac:dyDescent="0.2">
      <c r="A153" s="269">
        <v>163</v>
      </c>
      <c r="B153" s="269" t="s">
        <v>149</v>
      </c>
      <c r="C153" s="270">
        <v>36670</v>
      </c>
      <c r="D153" s="270">
        <v>36130</v>
      </c>
      <c r="E153" s="270">
        <v>794</v>
      </c>
      <c r="F153" s="270">
        <v>8</v>
      </c>
      <c r="G153" s="270">
        <v>1</v>
      </c>
    </row>
    <row r="154" spans="1:7" x14ac:dyDescent="0.2">
      <c r="A154" s="269">
        <v>530</v>
      </c>
      <c r="B154" s="269" t="s">
        <v>150</v>
      </c>
      <c r="C154" s="270">
        <v>42460</v>
      </c>
      <c r="D154" s="270">
        <v>27580</v>
      </c>
      <c r="E154" s="270">
        <v>1564</v>
      </c>
      <c r="F154" s="270">
        <v>2</v>
      </c>
      <c r="G154" s="270">
        <v>2</v>
      </c>
    </row>
    <row r="155" spans="1:7" x14ac:dyDescent="0.2">
      <c r="A155" s="269">
        <v>794</v>
      </c>
      <c r="B155" s="269" t="s">
        <v>151</v>
      </c>
      <c r="C155" s="270">
        <v>102620</v>
      </c>
      <c r="D155" s="270">
        <v>142090</v>
      </c>
      <c r="E155" s="270">
        <v>1679</v>
      </c>
      <c r="F155" s="270">
        <v>1</v>
      </c>
      <c r="G155" s="270">
        <v>1</v>
      </c>
    </row>
    <row r="156" spans="1:7" x14ac:dyDescent="0.2">
      <c r="A156" s="269">
        <v>531</v>
      </c>
      <c r="B156" s="269" t="s">
        <v>152</v>
      </c>
      <c r="C156" s="270">
        <v>26840</v>
      </c>
      <c r="D156" s="270">
        <v>10170</v>
      </c>
      <c r="E156" s="270">
        <v>1685</v>
      </c>
      <c r="F156" s="270">
        <v>1</v>
      </c>
      <c r="G156" s="270">
        <v>1</v>
      </c>
    </row>
    <row r="157" spans="1:7" x14ac:dyDescent="0.2">
      <c r="A157" s="269">
        <v>164</v>
      </c>
      <c r="B157" s="269" t="s">
        <v>672</v>
      </c>
      <c r="C157" s="270">
        <v>88730</v>
      </c>
      <c r="D157" s="270">
        <v>115230</v>
      </c>
      <c r="E157" s="270">
        <v>1773</v>
      </c>
      <c r="F157" s="270">
        <v>3</v>
      </c>
      <c r="G157" s="270">
        <v>1</v>
      </c>
    </row>
    <row r="158" spans="1:7" x14ac:dyDescent="0.2">
      <c r="A158" s="269">
        <v>63</v>
      </c>
      <c r="B158" s="269" t="s">
        <v>544</v>
      </c>
      <c r="C158" s="270">
        <v>8980</v>
      </c>
      <c r="D158" s="270">
        <v>2150</v>
      </c>
      <c r="E158" s="270">
        <v>270</v>
      </c>
      <c r="F158" s="270">
        <v>9</v>
      </c>
      <c r="G158" s="270">
        <v>3</v>
      </c>
    </row>
    <row r="159" spans="1:7" x14ac:dyDescent="0.2">
      <c r="A159" s="269">
        <v>252</v>
      </c>
      <c r="B159" s="269" t="s">
        <v>154</v>
      </c>
      <c r="C159" s="270">
        <v>13570</v>
      </c>
      <c r="D159" s="270">
        <v>3830</v>
      </c>
      <c r="E159" s="270">
        <v>751</v>
      </c>
      <c r="F159" s="270">
        <v>5</v>
      </c>
      <c r="G159" s="270">
        <v>2</v>
      </c>
    </row>
    <row r="160" spans="1:7" x14ac:dyDescent="0.2">
      <c r="A160" s="269">
        <v>797</v>
      </c>
      <c r="B160" s="269" t="s">
        <v>155</v>
      </c>
      <c r="C160" s="270">
        <v>40590</v>
      </c>
      <c r="D160" s="270">
        <v>16120</v>
      </c>
      <c r="E160" s="270">
        <v>1038</v>
      </c>
      <c r="F160" s="270">
        <v>5</v>
      </c>
      <c r="G160" s="270">
        <v>3</v>
      </c>
    </row>
    <row r="161" spans="1:7" x14ac:dyDescent="0.2">
      <c r="A161" s="269">
        <v>534</v>
      </c>
      <c r="B161" s="269" t="s">
        <v>156</v>
      </c>
      <c r="C161" s="270">
        <v>19150</v>
      </c>
      <c r="D161" s="270">
        <v>4860</v>
      </c>
      <c r="E161" s="270">
        <v>1500</v>
      </c>
      <c r="F161" s="270">
        <v>2</v>
      </c>
      <c r="G161" s="270">
        <v>1</v>
      </c>
    </row>
    <row r="162" spans="1:7" x14ac:dyDescent="0.2">
      <c r="A162" s="269">
        <v>798</v>
      </c>
      <c r="B162" s="269" t="s">
        <v>157</v>
      </c>
      <c r="C162" s="270">
        <v>11720</v>
      </c>
      <c r="D162" s="270">
        <v>1800</v>
      </c>
      <c r="E162" s="270">
        <v>547</v>
      </c>
      <c r="F162" s="270">
        <v>8</v>
      </c>
      <c r="G162" s="270">
        <v>2</v>
      </c>
    </row>
    <row r="163" spans="1:7" x14ac:dyDescent="0.2">
      <c r="A163" s="269">
        <v>402</v>
      </c>
      <c r="B163" s="269" t="s">
        <v>158</v>
      </c>
      <c r="C163" s="270">
        <v>94460</v>
      </c>
      <c r="D163" s="270">
        <v>89660</v>
      </c>
      <c r="E163" s="270">
        <v>2494</v>
      </c>
      <c r="F163" s="270">
        <v>5</v>
      </c>
      <c r="G163" s="270">
        <v>2</v>
      </c>
    </row>
    <row r="164" spans="1:7" x14ac:dyDescent="0.2">
      <c r="A164" s="269">
        <v>1735</v>
      </c>
      <c r="B164" s="269" t="s">
        <v>159</v>
      </c>
      <c r="C164" s="270">
        <v>30500</v>
      </c>
      <c r="D164" s="270">
        <v>13780</v>
      </c>
      <c r="E164" s="270">
        <v>604</v>
      </c>
      <c r="F164" s="270">
        <v>9</v>
      </c>
      <c r="G164" s="270">
        <v>5</v>
      </c>
    </row>
    <row r="165" spans="1:7" x14ac:dyDescent="0.2">
      <c r="A165" s="269">
        <v>1911</v>
      </c>
      <c r="B165" s="269" t="s">
        <v>542</v>
      </c>
      <c r="C165" s="270">
        <v>42130</v>
      </c>
      <c r="D165" s="270">
        <v>7990</v>
      </c>
      <c r="E165" s="270">
        <v>417</v>
      </c>
      <c r="F165" s="270">
        <v>28</v>
      </c>
      <c r="G165" s="270">
        <v>10</v>
      </c>
    </row>
    <row r="166" spans="1:7" x14ac:dyDescent="0.2">
      <c r="A166" s="269">
        <v>118</v>
      </c>
      <c r="B166" s="269" t="s">
        <v>160</v>
      </c>
      <c r="C166" s="270">
        <v>59590</v>
      </c>
      <c r="D166" s="270">
        <v>68560</v>
      </c>
      <c r="E166" s="270">
        <v>1105</v>
      </c>
      <c r="F166" s="270">
        <v>14</v>
      </c>
      <c r="G166" s="270">
        <v>3</v>
      </c>
    </row>
    <row r="167" spans="1:7" x14ac:dyDescent="0.2">
      <c r="A167" s="269">
        <v>18</v>
      </c>
      <c r="B167" s="269" t="s">
        <v>161</v>
      </c>
      <c r="C167" s="270">
        <v>38160</v>
      </c>
      <c r="D167" s="270">
        <v>39470</v>
      </c>
      <c r="E167" s="270">
        <v>1245</v>
      </c>
      <c r="F167" s="270">
        <v>5</v>
      </c>
      <c r="G167" s="270">
        <v>1</v>
      </c>
    </row>
    <row r="168" spans="1:7" x14ac:dyDescent="0.2">
      <c r="A168" s="269">
        <v>405</v>
      </c>
      <c r="B168" s="269" t="s">
        <v>162</v>
      </c>
      <c r="C168" s="270">
        <v>83480</v>
      </c>
      <c r="D168" s="270">
        <v>86960</v>
      </c>
      <c r="E168" s="270">
        <v>1628</v>
      </c>
      <c r="F168" s="270">
        <v>1</v>
      </c>
      <c r="G168" s="270">
        <v>1</v>
      </c>
    </row>
    <row r="169" spans="1:7" x14ac:dyDescent="0.2">
      <c r="A169" s="269">
        <v>1507</v>
      </c>
      <c r="B169" s="269" t="s">
        <v>163</v>
      </c>
      <c r="C169" s="270">
        <v>38100</v>
      </c>
      <c r="D169" s="270">
        <v>16960</v>
      </c>
      <c r="E169" s="270">
        <v>515</v>
      </c>
      <c r="F169" s="270">
        <v>16</v>
      </c>
      <c r="G169" s="270">
        <v>9</v>
      </c>
    </row>
    <row r="170" spans="1:7" x14ac:dyDescent="0.2">
      <c r="A170" s="269">
        <v>321</v>
      </c>
      <c r="B170" s="269" t="s">
        <v>164</v>
      </c>
      <c r="C170" s="270">
        <v>48540</v>
      </c>
      <c r="D170" s="270">
        <v>31850</v>
      </c>
      <c r="E170" s="270">
        <v>1412</v>
      </c>
      <c r="F170" s="270">
        <v>10</v>
      </c>
      <c r="G170" s="270">
        <v>1</v>
      </c>
    </row>
    <row r="171" spans="1:7" x14ac:dyDescent="0.2">
      <c r="A171" s="269">
        <v>406</v>
      </c>
      <c r="B171" s="269" t="s">
        <v>165</v>
      </c>
      <c r="C171" s="270">
        <v>42810</v>
      </c>
      <c r="D171" s="270">
        <v>26860</v>
      </c>
      <c r="E171" s="270">
        <v>1882</v>
      </c>
      <c r="F171" s="270">
        <v>5</v>
      </c>
      <c r="G171" s="270">
        <v>1</v>
      </c>
    </row>
    <row r="172" spans="1:7" x14ac:dyDescent="0.2">
      <c r="A172" s="269">
        <v>677</v>
      </c>
      <c r="B172" s="269" t="s">
        <v>166</v>
      </c>
      <c r="C172" s="270">
        <v>26980</v>
      </c>
      <c r="D172" s="270">
        <v>21040</v>
      </c>
      <c r="E172" s="270">
        <v>474</v>
      </c>
      <c r="F172" s="270">
        <v>18</v>
      </c>
      <c r="G172" s="270">
        <v>4</v>
      </c>
    </row>
    <row r="173" spans="1:7" x14ac:dyDescent="0.2">
      <c r="A173" s="269">
        <v>353</v>
      </c>
      <c r="B173" s="269" t="s">
        <v>167</v>
      </c>
      <c r="C173" s="270">
        <v>33520</v>
      </c>
      <c r="D173" s="270">
        <v>15610</v>
      </c>
      <c r="E173" s="270">
        <v>1762</v>
      </c>
      <c r="F173" s="270">
        <v>2</v>
      </c>
      <c r="G173" s="270">
        <v>1</v>
      </c>
    </row>
    <row r="174" spans="1:7" x14ac:dyDescent="0.2">
      <c r="A174" s="269">
        <v>1884</v>
      </c>
      <c r="B174" s="269" t="s">
        <v>405</v>
      </c>
      <c r="C174" s="270">
        <v>18750</v>
      </c>
      <c r="D174" s="270">
        <v>2760</v>
      </c>
      <c r="E174" s="270">
        <v>539</v>
      </c>
      <c r="F174" s="270">
        <v>16</v>
      </c>
      <c r="G174" s="270">
        <v>6</v>
      </c>
    </row>
    <row r="175" spans="1:7" x14ac:dyDescent="0.2">
      <c r="A175" s="269">
        <v>166</v>
      </c>
      <c r="B175" s="269" t="s">
        <v>168</v>
      </c>
      <c r="C175" s="270">
        <v>53090</v>
      </c>
      <c r="D175" s="270">
        <v>60580</v>
      </c>
      <c r="E175" s="270">
        <v>1391</v>
      </c>
      <c r="F175" s="270">
        <v>9</v>
      </c>
      <c r="G175" s="270">
        <v>1</v>
      </c>
    </row>
    <row r="176" spans="1:7" x14ac:dyDescent="0.2">
      <c r="A176" s="269">
        <v>678</v>
      </c>
      <c r="B176" s="269" t="s">
        <v>169</v>
      </c>
      <c r="C176" s="270">
        <v>12190</v>
      </c>
      <c r="D176" s="270">
        <v>5880</v>
      </c>
      <c r="E176" s="270">
        <v>613</v>
      </c>
      <c r="F176" s="270">
        <v>3</v>
      </c>
      <c r="G176" s="270">
        <v>2</v>
      </c>
    </row>
    <row r="177" spans="1:7" x14ac:dyDescent="0.2">
      <c r="A177" s="269">
        <v>537</v>
      </c>
      <c r="B177" s="269" t="s">
        <v>170</v>
      </c>
      <c r="C177" s="270">
        <v>64410</v>
      </c>
      <c r="D177" s="270">
        <v>48890</v>
      </c>
      <c r="E177" s="270">
        <v>2037</v>
      </c>
      <c r="F177" s="270">
        <v>3</v>
      </c>
      <c r="G177" s="270">
        <v>1</v>
      </c>
    </row>
    <row r="178" spans="1:7" x14ac:dyDescent="0.2">
      <c r="A178" s="269">
        <v>928</v>
      </c>
      <c r="B178" s="269" t="s">
        <v>171</v>
      </c>
      <c r="C178" s="270">
        <v>49910</v>
      </c>
      <c r="D178" s="270">
        <v>53940</v>
      </c>
      <c r="E178" s="270">
        <v>1340</v>
      </c>
      <c r="F178" s="270">
        <v>2</v>
      </c>
      <c r="G178" s="270">
        <v>1</v>
      </c>
    </row>
    <row r="179" spans="1:7" x14ac:dyDescent="0.2">
      <c r="A179" s="269">
        <v>1598</v>
      </c>
      <c r="B179" s="269" t="s">
        <v>172</v>
      </c>
      <c r="C179" s="270">
        <v>15380</v>
      </c>
      <c r="D179" s="270">
        <v>1240</v>
      </c>
      <c r="E179" s="270">
        <v>398</v>
      </c>
      <c r="F179" s="270">
        <v>16</v>
      </c>
      <c r="G179" s="270">
        <v>5</v>
      </c>
    </row>
    <row r="180" spans="1:7" x14ac:dyDescent="0.2">
      <c r="A180" s="269">
        <v>79</v>
      </c>
      <c r="B180" s="269" t="s">
        <v>627</v>
      </c>
      <c r="C180" s="270">
        <v>11990</v>
      </c>
      <c r="D180" s="270">
        <v>3180</v>
      </c>
      <c r="E180" s="270">
        <v>361</v>
      </c>
      <c r="F180" s="270">
        <v>10</v>
      </c>
      <c r="G180" s="270">
        <v>2</v>
      </c>
    </row>
    <row r="181" spans="1:7" x14ac:dyDescent="0.2">
      <c r="A181" s="269">
        <v>588</v>
      </c>
      <c r="B181" s="269" t="s">
        <v>174</v>
      </c>
      <c r="C181" s="270">
        <v>5550</v>
      </c>
      <c r="D181" s="270">
        <v>170</v>
      </c>
      <c r="E181" s="270">
        <v>312</v>
      </c>
      <c r="F181" s="270">
        <v>9</v>
      </c>
      <c r="G181" s="270">
        <v>4</v>
      </c>
    </row>
    <row r="182" spans="1:7" x14ac:dyDescent="0.2">
      <c r="A182" s="269">
        <v>542</v>
      </c>
      <c r="B182" s="269" t="s">
        <v>175</v>
      </c>
      <c r="C182" s="270">
        <v>24560</v>
      </c>
      <c r="D182" s="270">
        <v>6310</v>
      </c>
      <c r="E182" s="270">
        <v>1914</v>
      </c>
      <c r="F182" s="270">
        <v>1</v>
      </c>
      <c r="G182" s="270">
        <v>1</v>
      </c>
    </row>
    <row r="183" spans="1:7" x14ac:dyDescent="0.2">
      <c r="A183" s="269">
        <v>1659</v>
      </c>
      <c r="B183" s="269" t="s">
        <v>176</v>
      </c>
      <c r="C183" s="270">
        <v>15970</v>
      </c>
      <c r="D183" s="270">
        <v>3260</v>
      </c>
      <c r="E183" s="270">
        <v>607</v>
      </c>
      <c r="F183" s="270">
        <v>7</v>
      </c>
      <c r="G183" s="270">
        <v>4</v>
      </c>
    </row>
    <row r="184" spans="1:7" x14ac:dyDescent="0.2">
      <c r="A184" s="269">
        <v>1685</v>
      </c>
      <c r="B184" s="269" t="s">
        <v>177</v>
      </c>
      <c r="C184" s="270">
        <v>11950</v>
      </c>
      <c r="D184" s="270">
        <v>1930</v>
      </c>
      <c r="E184" s="270">
        <v>431</v>
      </c>
      <c r="F184" s="270">
        <v>6</v>
      </c>
      <c r="G184" s="270">
        <v>3</v>
      </c>
    </row>
    <row r="185" spans="1:7" x14ac:dyDescent="0.2">
      <c r="A185" s="269">
        <v>882</v>
      </c>
      <c r="B185" s="269" t="s">
        <v>178</v>
      </c>
      <c r="C185" s="270">
        <v>37720</v>
      </c>
      <c r="D185" s="270">
        <v>34660</v>
      </c>
      <c r="E185" s="270">
        <v>1429</v>
      </c>
      <c r="F185" s="270">
        <v>2</v>
      </c>
      <c r="G185" s="270">
        <v>1</v>
      </c>
    </row>
    <row r="186" spans="1:7" x14ac:dyDescent="0.2">
      <c r="A186" s="269">
        <v>415</v>
      </c>
      <c r="B186" s="269" t="s">
        <v>179</v>
      </c>
      <c r="C186" s="270">
        <v>4980</v>
      </c>
      <c r="D186" s="270">
        <v>280</v>
      </c>
      <c r="E186" s="270">
        <v>919</v>
      </c>
      <c r="F186" s="270">
        <v>6</v>
      </c>
      <c r="G186" s="270">
        <v>1</v>
      </c>
    </row>
    <row r="187" spans="1:7" x14ac:dyDescent="0.2">
      <c r="A187" s="269">
        <v>416</v>
      </c>
      <c r="B187" s="269" t="s">
        <v>180</v>
      </c>
      <c r="C187" s="270">
        <v>24890</v>
      </c>
      <c r="D187" s="270">
        <v>9490</v>
      </c>
      <c r="E187" s="270">
        <v>872</v>
      </c>
      <c r="F187" s="270">
        <v>7</v>
      </c>
      <c r="G187" s="270">
        <v>2</v>
      </c>
    </row>
    <row r="188" spans="1:7" x14ac:dyDescent="0.2">
      <c r="A188" s="269">
        <v>1621</v>
      </c>
      <c r="B188" s="269" t="s">
        <v>181</v>
      </c>
      <c r="C188" s="270">
        <v>45960</v>
      </c>
      <c r="D188" s="270">
        <v>15940</v>
      </c>
      <c r="E188" s="270">
        <v>1167</v>
      </c>
      <c r="F188" s="270">
        <v>7</v>
      </c>
      <c r="G188" s="270">
        <v>2</v>
      </c>
    </row>
    <row r="189" spans="1:7" x14ac:dyDescent="0.2">
      <c r="A189" s="269">
        <v>417</v>
      </c>
      <c r="B189" s="269" t="s">
        <v>182</v>
      </c>
      <c r="C189" s="270">
        <v>8450</v>
      </c>
      <c r="D189" s="270">
        <v>1340</v>
      </c>
      <c r="E189" s="270">
        <v>1037</v>
      </c>
      <c r="F189" s="270">
        <v>1</v>
      </c>
      <c r="G189" s="270">
        <v>1</v>
      </c>
    </row>
    <row r="190" spans="1:7" x14ac:dyDescent="0.2">
      <c r="A190" s="269">
        <v>22</v>
      </c>
      <c r="B190" s="269" t="s">
        <v>183</v>
      </c>
      <c r="C190" s="270">
        <v>19860</v>
      </c>
      <c r="D190" s="270">
        <v>13340</v>
      </c>
      <c r="E190" s="270">
        <v>716</v>
      </c>
      <c r="F190" s="270">
        <v>6</v>
      </c>
      <c r="G190" s="270">
        <v>2</v>
      </c>
    </row>
    <row r="191" spans="1:7" x14ac:dyDescent="0.2">
      <c r="A191" s="269">
        <v>545</v>
      </c>
      <c r="B191" s="269" t="s">
        <v>184</v>
      </c>
      <c r="C191" s="270">
        <v>22650</v>
      </c>
      <c r="D191" s="270">
        <v>7170</v>
      </c>
      <c r="E191" s="270">
        <v>1235</v>
      </c>
      <c r="F191" s="270">
        <v>4</v>
      </c>
      <c r="G191" s="270">
        <v>2</v>
      </c>
    </row>
    <row r="192" spans="1:7" x14ac:dyDescent="0.2">
      <c r="A192" s="269">
        <v>80</v>
      </c>
      <c r="B192" s="269" t="s">
        <v>185</v>
      </c>
      <c r="C192" s="270">
        <v>121870</v>
      </c>
      <c r="D192" s="270">
        <v>209550</v>
      </c>
      <c r="E192" s="270">
        <v>2094</v>
      </c>
      <c r="F192" s="270">
        <v>9</v>
      </c>
      <c r="G192" s="270">
        <v>4</v>
      </c>
    </row>
    <row r="193" spans="1:7" x14ac:dyDescent="0.2">
      <c r="A193" s="269">
        <v>81</v>
      </c>
      <c r="B193" s="269" t="s">
        <v>186</v>
      </c>
      <c r="C193" s="270">
        <v>9360</v>
      </c>
      <c r="D193" s="270">
        <v>3450</v>
      </c>
      <c r="E193" s="270">
        <v>532</v>
      </c>
      <c r="F193" s="270">
        <v>4</v>
      </c>
      <c r="G193" s="270">
        <v>1</v>
      </c>
    </row>
    <row r="194" spans="1:7" x14ac:dyDescent="0.2">
      <c r="A194" s="269">
        <v>546</v>
      </c>
      <c r="B194" s="269" t="s">
        <v>187</v>
      </c>
      <c r="C194" s="270">
        <v>142210</v>
      </c>
      <c r="D194" s="270">
        <v>155730</v>
      </c>
      <c r="E194" s="270">
        <v>3463</v>
      </c>
      <c r="F194" s="270">
        <v>2</v>
      </c>
      <c r="G194" s="270">
        <v>1</v>
      </c>
    </row>
    <row r="195" spans="1:7" x14ac:dyDescent="0.2">
      <c r="A195" s="269">
        <v>547</v>
      </c>
      <c r="B195" s="269" t="s">
        <v>188</v>
      </c>
      <c r="C195" s="270">
        <v>22670</v>
      </c>
      <c r="D195" s="270">
        <v>6730</v>
      </c>
      <c r="E195" s="270">
        <v>2395</v>
      </c>
      <c r="F195" s="270">
        <v>2</v>
      </c>
      <c r="G195" s="270">
        <v>1</v>
      </c>
    </row>
    <row r="196" spans="1:7" x14ac:dyDescent="0.2">
      <c r="A196" s="269">
        <v>1916</v>
      </c>
      <c r="B196" s="269" t="s">
        <v>189</v>
      </c>
      <c r="C196" s="270">
        <v>64470</v>
      </c>
      <c r="D196" s="270">
        <v>33460</v>
      </c>
      <c r="E196" s="270">
        <v>2801</v>
      </c>
      <c r="F196" s="270">
        <v>4</v>
      </c>
      <c r="G196" s="270">
        <v>2</v>
      </c>
    </row>
    <row r="197" spans="1:7" x14ac:dyDescent="0.2">
      <c r="A197" s="269">
        <v>995</v>
      </c>
      <c r="B197" s="269" t="s">
        <v>190</v>
      </c>
      <c r="C197" s="270">
        <v>76720</v>
      </c>
      <c r="D197" s="270">
        <v>84280</v>
      </c>
      <c r="E197" s="270">
        <v>1342</v>
      </c>
      <c r="F197" s="270">
        <v>6</v>
      </c>
      <c r="G197" s="270">
        <v>1</v>
      </c>
    </row>
    <row r="198" spans="1:7" x14ac:dyDescent="0.2">
      <c r="A198" s="269">
        <v>1640</v>
      </c>
      <c r="B198" s="269" t="s">
        <v>192</v>
      </c>
      <c r="C198" s="270">
        <v>30390</v>
      </c>
      <c r="D198" s="270">
        <v>6790</v>
      </c>
      <c r="E198" s="270">
        <v>369</v>
      </c>
      <c r="F198" s="270">
        <v>17</v>
      </c>
      <c r="G198" s="270">
        <v>8</v>
      </c>
    </row>
    <row r="199" spans="1:7" x14ac:dyDescent="0.2">
      <c r="A199" s="269">
        <v>327</v>
      </c>
      <c r="B199" s="269" t="s">
        <v>193</v>
      </c>
      <c r="C199" s="270">
        <v>26010</v>
      </c>
      <c r="D199" s="270">
        <v>11330</v>
      </c>
      <c r="E199" s="270">
        <v>1212</v>
      </c>
      <c r="F199" s="270">
        <v>4</v>
      </c>
      <c r="G199" s="270">
        <v>2</v>
      </c>
    </row>
    <row r="200" spans="1:7" x14ac:dyDescent="0.2">
      <c r="A200" s="269">
        <v>733</v>
      </c>
      <c r="B200" s="269" t="s">
        <v>195</v>
      </c>
      <c r="C200" s="270">
        <v>7930</v>
      </c>
      <c r="D200" s="270">
        <v>320</v>
      </c>
      <c r="E200" s="270">
        <v>308</v>
      </c>
      <c r="F200" s="270">
        <v>8</v>
      </c>
      <c r="G200" s="270">
        <v>4</v>
      </c>
    </row>
    <row r="201" spans="1:7" x14ac:dyDescent="0.2">
      <c r="A201" s="269">
        <v>1705</v>
      </c>
      <c r="B201" s="269" t="s">
        <v>196</v>
      </c>
      <c r="C201" s="270">
        <v>38880</v>
      </c>
      <c r="D201" s="270">
        <v>13750</v>
      </c>
      <c r="E201" s="270">
        <v>891</v>
      </c>
      <c r="F201" s="270">
        <v>5</v>
      </c>
      <c r="G201" s="270">
        <v>4</v>
      </c>
    </row>
    <row r="202" spans="1:7" x14ac:dyDescent="0.2">
      <c r="A202" s="269">
        <v>553</v>
      </c>
      <c r="B202" s="269" t="s">
        <v>197</v>
      </c>
      <c r="C202" s="270">
        <v>20880</v>
      </c>
      <c r="D202" s="270">
        <v>5800</v>
      </c>
      <c r="E202" s="270">
        <v>1541</v>
      </c>
      <c r="F202" s="270">
        <v>3</v>
      </c>
      <c r="G202" s="270">
        <v>1</v>
      </c>
    </row>
    <row r="203" spans="1:7" x14ac:dyDescent="0.2">
      <c r="A203" s="269">
        <v>140</v>
      </c>
      <c r="B203" s="269" t="s">
        <v>198</v>
      </c>
      <c r="C203" s="270">
        <v>6940</v>
      </c>
      <c r="D203" s="270">
        <v>580</v>
      </c>
      <c r="E203" s="270">
        <v>129</v>
      </c>
      <c r="F203" s="270">
        <v>23</v>
      </c>
      <c r="G203" s="270">
        <v>2</v>
      </c>
    </row>
    <row r="204" spans="1:7" x14ac:dyDescent="0.2">
      <c r="A204" s="269">
        <v>262</v>
      </c>
      <c r="B204" s="269" t="s">
        <v>199</v>
      </c>
      <c r="C204" s="270">
        <v>27670</v>
      </c>
      <c r="D204" s="270">
        <v>13130</v>
      </c>
      <c r="E204" s="270">
        <v>564</v>
      </c>
      <c r="F204" s="270">
        <v>18</v>
      </c>
      <c r="G204" s="270">
        <v>5</v>
      </c>
    </row>
    <row r="205" spans="1:7" x14ac:dyDescent="0.2">
      <c r="A205" s="269">
        <v>809</v>
      </c>
      <c r="B205" s="269" t="s">
        <v>200</v>
      </c>
      <c r="C205" s="270">
        <v>18640</v>
      </c>
      <c r="D205" s="270">
        <v>5510</v>
      </c>
      <c r="E205" s="270">
        <v>1021</v>
      </c>
      <c r="F205" s="270">
        <v>5</v>
      </c>
      <c r="G205" s="270">
        <v>2</v>
      </c>
    </row>
    <row r="206" spans="1:7" x14ac:dyDescent="0.2">
      <c r="A206" s="269">
        <v>331</v>
      </c>
      <c r="B206" s="269" t="s">
        <v>201</v>
      </c>
      <c r="C206" s="270">
        <v>9150</v>
      </c>
      <c r="D206" s="270">
        <v>520</v>
      </c>
      <c r="E206" s="270">
        <v>355</v>
      </c>
      <c r="F206" s="270">
        <v>15</v>
      </c>
      <c r="G206" s="270">
        <v>2</v>
      </c>
    </row>
    <row r="207" spans="1:7" x14ac:dyDescent="0.2">
      <c r="A207" s="269">
        <v>24</v>
      </c>
      <c r="B207" s="269" t="s">
        <v>202</v>
      </c>
      <c r="C207" s="270">
        <v>7460</v>
      </c>
      <c r="D207" s="270">
        <v>500</v>
      </c>
      <c r="E207" s="270">
        <v>193</v>
      </c>
      <c r="F207" s="270">
        <v>15</v>
      </c>
      <c r="G207" s="270">
        <v>2</v>
      </c>
    </row>
    <row r="208" spans="1:7" x14ac:dyDescent="0.2">
      <c r="A208" s="269">
        <v>168</v>
      </c>
      <c r="B208" s="269" t="s">
        <v>203</v>
      </c>
      <c r="C208" s="270">
        <v>18210</v>
      </c>
      <c r="D208" s="270">
        <v>6780</v>
      </c>
      <c r="E208" s="270">
        <v>726</v>
      </c>
      <c r="F208" s="270">
        <v>7</v>
      </c>
      <c r="G208" s="270">
        <v>3</v>
      </c>
    </row>
    <row r="209" spans="1:7" x14ac:dyDescent="0.2">
      <c r="A209" s="269">
        <v>1671</v>
      </c>
      <c r="B209" s="269" t="s">
        <v>204</v>
      </c>
      <c r="C209" s="270">
        <v>7280</v>
      </c>
      <c r="D209" s="270">
        <v>630</v>
      </c>
      <c r="E209" s="270">
        <v>326</v>
      </c>
      <c r="F209" s="270">
        <v>5</v>
      </c>
      <c r="G209" s="270">
        <v>3</v>
      </c>
    </row>
    <row r="210" spans="1:7" x14ac:dyDescent="0.2">
      <c r="A210" s="269">
        <v>263</v>
      </c>
      <c r="B210" s="269" t="s">
        <v>205</v>
      </c>
      <c r="C210" s="270">
        <v>17500</v>
      </c>
      <c r="D210" s="270">
        <v>1650</v>
      </c>
      <c r="E210" s="270">
        <v>466</v>
      </c>
      <c r="F210" s="270">
        <v>14</v>
      </c>
      <c r="G210" s="270">
        <v>5</v>
      </c>
    </row>
    <row r="211" spans="1:7" x14ac:dyDescent="0.2">
      <c r="A211" s="269">
        <v>1641</v>
      </c>
      <c r="B211" s="269" t="s">
        <v>206</v>
      </c>
      <c r="C211" s="270">
        <v>21150</v>
      </c>
      <c r="D211" s="270">
        <v>5570</v>
      </c>
      <c r="E211" s="270">
        <v>418</v>
      </c>
      <c r="F211" s="270">
        <v>10</v>
      </c>
      <c r="G211" s="270">
        <v>6</v>
      </c>
    </row>
    <row r="212" spans="1:7" x14ac:dyDescent="0.2">
      <c r="A212" s="269">
        <v>556</v>
      </c>
      <c r="B212" s="269" t="s">
        <v>207</v>
      </c>
      <c r="C212" s="270">
        <v>31020</v>
      </c>
      <c r="D212" s="270">
        <v>12980</v>
      </c>
      <c r="E212" s="270">
        <v>1933</v>
      </c>
      <c r="F212" s="270">
        <v>1</v>
      </c>
      <c r="G212" s="270">
        <v>1</v>
      </c>
    </row>
    <row r="213" spans="1:7" x14ac:dyDescent="0.2">
      <c r="A213" s="269">
        <v>935</v>
      </c>
      <c r="B213" s="269" t="s">
        <v>208</v>
      </c>
      <c r="C213" s="270">
        <v>136240</v>
      </c>
      <c r="D213" s="270">
        <v>191570</v>
      </c>
      <c r="E213" s="270">
        <v>2300</v>
      </c>
      <c r="F213" s="270">
        <v>2</v>
      </c>
      <c r="G213" s="270">
        <v>1</v>
      </c>
    </row>
    <row r="214" spans="1:7" x14ac:dyDescent="0.2">
      <c r="A214" s="269">
        <v>25</v>
      </c>
      <c r="B214" s="269" t="s">
        <v>209</v>
      </c>
      <c r="C214" s="270">
        <v>9200</v>
      </c>
      <c r="D214" s="270">
        <v>2440</v>
      </c>
      <c r="E214" s="270">
        <v>310</v>
      </c>
      <c r="F214" s="270">
        <v>7</v>
      </c>
      <c r="G214" s="270">
        <v>2</v>
      </c>
    </row>
    <row r="215" spans="1:7" x14ac:dyDescent="0.2">
      <c r="A215" s="269">
        <v>420</v>
      </c>
      <c r="B215" s="269" t="s">
        <v>210</v>
      </c>
      <c r="C215" s="270">
        <v>36630</v>
      </c>
      <c r="D215" s="270">
        <v>7300</v>
      </c>
      <c r="E215" s="270">
        <v>493</v>
      </c>
      <c r="F215" s="270">
        <v>23</v>
      </c>
      <c r="G215" s="270">
        <v>8</v>
      </c>
    </row>
    <row r="216" spans="1:7" x14ac:dyDescent="0.2">
      <c r="A216" s="269">
        <v>938</v>
      </c>
      <c r="B216" s="269" t="s">
        <v>211</v>
      </c>
      <c r="C216" s="270">
        <v>15500</v>
      </c>
      <c r="D216" s="270">
        <v>4880</v>
      </c>
      <c r="E216" s="270">
        <v>586</v>
      </c>
      <c r="F216" s="270">
        <v>7</v>
      </c>
      <c r="G216" s="270">
        <v>3</v>
      </c>
    </row>
    <row r="217" spans="1:7" x14ac:dyDescent="0.2">
      <c r="A217" s="269">
        <v>1908</v>
      </c>
      <c r="B217" s="269" t="s">
        <v>535</v>
      </c>
      <c r="C217" s="270">
        <v>10420</v>
      </c>
      <c r="D217" s="270">
        <v>1490</v>
      </c>
      <c r="E217" s="270">
        <v>262</v>
      </c>
      <c r="F217" s="270">
        <v>9</v>
      </c>
      <c r="G217" s="270">
        <v>4</v>
      </c>
    </row>
    <row r="218" spans="1:7" x14ac:dyDescent="0.2">
      <c r="A218" s="269">
        <v>1987</v>
      </c>
      <c r="B218" s="269" t="s">
        <v>212</v>
      </c>
      <c r="C218" s="270">
        <v>9750</v>
      </c>
      <c r="D218" s="270">
        <v>1770</v>
      </c>
      <c r="E218" s="270">
        <v>347</v>
      </c>
      <c r="F218" s="270">
        <v>6</v>
      </c>
      <c r="G218" s="270">
        <v>4</v>
      </c>
    </row>
    <row r="219" spans="1:7" x14ac:dyDescent="0.2">
      <c r="A219" s="269">
        <v>119</v>
      </c>
      <c r="B219" s="269" t="s">
        <v>213</v>
      </c>
      <c r="C219" s="270">
        <v>36790</v>
      </c>
      <c r="D219" s="270">
        <v>38480</v>
      </c>
      <c r="E219" s="270">
        <v>1210</v>
      </c>
      <c r="F219" s="270">
        <v>5</v>
      </c>
      <c r="G219" s="270">
        <v>2</v>
      </c>
    </row>
    <row r="220" spans="1:7" x14ac:dyDescent="0.2">
      <c r="A220" s="269">
        <v>687</v>
      </c>
      <c r="B220" s="269" t="s">
        <v>214</v>
      </c>
      <c r="C220" s="270">
        <v>53230</v>
      </c>
      <c r="D220" s="270">
        <v>67210</v>
      </c>
      <c r="E220" s="270">
        <v>1712</v>
      </c>
      <c r="F220" s="270">
        <v>4</v>
      </c>
      <c r="G220" s="270">
        <v>2</v>
      </c>
    </row>
    <row r="221" spans="1:7" x14ac:dyDescent="0.2">
      <c r="A221" s="269">
        <v>1842</v>
      </c>
      <c r="B221" s="269" t="s">
        <v>217</v>
      </c>
      <c r="C221" s="270">
        <v>9530</v>
      </c>
      <c r="D221" s="270">
        <v>600</v>
      </c>
      <c r="E221" s="270">
        <v>1225</v>
      </c>
      <c r="F221" s="270">
        <v>11</v>
      </c>
      <c r="G221" s="270">
        <v>3</v>
      </c>
    </row>
    <row r="222" spans="1:7" x14ac:dyDescent="0.2">
      <c r="A222" s="269">
        <v>1731</v>
      </c>
      <c r="B222" s="269" t="s">
        <v>673</v>
      </c>
      <c r="C222" s="270">
        <v>30020</v>
      </c>
      <c r="D222" s="270">
        <v>12930</v>
      </c>
      <c r="E222" s="270">
        <v>399</v>
      </c>
      <c r="F222" s="270">
        <v>30</v>
      </c>
      <c r="G222" s="270">
        <v>6</v>
      </c>
    </row>
    <row r="223" spans="1:7" x14ac:dyDescent="0.2">
      <c r="A223" s="269">
        <v>815</v>
      </c>
      <c r="B223" s="269" t="s">
        <v>218</v>
      </c>
      <c r="C223" s="270">
        <v>8410</v>
      </c>
      <c r="D223" s="270">
        <v>1230</v>
      </c>
      <c r="E223" s="270">
        <v>301</v>
      </c>
      <c r="F223" s="270">
        <v>6</v>
      </c>
      <c r="G223" s="270">
        <v>2</v>
      </c>
    </row>
    <row r="224" spans="1:7" x14ac:dyDescent="0.2">
      <c r="A224" s="269">
        <v>265</v>
      </c>
      <c r="B224" s="269" t="s">
        <v>219</v>
      </c>
      <c r="C224" s="270">
        <v>4630</v>
      </c>
      <c r="D224" s="270">
        <v>860</v>
      </c>
      <c r="E224" s="270">
        <v>611</v>
      </c>
      <c r="F224" s="270">
        <v>1</v>
      </c>
      <c r="G224" s="270">
        <v>1</v>
      </c>
    </row>
    <row r="225" spans="1:7" x14ac:dyDescent="0.2">
      <c r="A225" s="269">
        <v>1709</v>
      </c>
      <c r="B225" s="269" t="s">
        <v>220</v>
      </c>
      <c r="C225" s="270">
        <v>29650</v>
      </c>
      <c r="D225" s="270">
        <v>4820</v>
      </c>
      <c r="E225" s="270">
        <v>714</v>
      </c>
      <c r="F225" s="270">
        <v>19</v>
      </c>
      <c r="G225" s="270">
        <v>6</v>
      </c>
    </row>
    <row r="226" spans="1:7" x14ac:dyDescent="0.2">
      <c r="A226" s="269">
        <v>1927</v>
      </c>
      <c r="B226" s="269" t="s">
        <v>621</v>
      </c>
      <c r="C226" s="270">
        <v>18750</v>
      </c>
      <c r="D226" s="270">
        <v>1050</v>
      </c>
      <c r="E226" s="270">
        <v>438</v>
      </c>
      <c r="F226" s="270">
        <v>20</v>
      </c>
      <c r="G226" s="270">
        <v>7</v>
      </c>
    </row>
    <row r="227" spans="1:7" x14ac:dyDescent="0.2">
      <c r="A227" s="269">
        <v>1955</v>
      </c>
      <c r="B227" s="269" t="s">
        <v>221</v>
      </c>
      <c r="C227" s="270">
        <v>32220</v>
      </c>
      <c r="D227" s="270">
        <v>16400</v>
      </c>
      <c r="E227" s="270">
        <v>720</v>
      </c>
      <c r="F227" s="270">
        <v>10</v>
      </c>
      <c r="G227" s="270">
        <v>5</v>
      </c>
    </row>
    <row r="228" spans="1:7" x14ac:dyDescent="0.2">
      <c r="A228" s="269">
        <v>335</v>
      </c>
      <c r="B228" s="269" t="s">
        <v>628</v>
      </c>
      <c r="C228" s="270">
        <v>9780</v>
      </c>
      <c r="D228" s="270">
        <v>850</v>
      </c>
      <c r="E228" s="270">
        <v>721</v>
      </c>
      <c r="F228" s="270">
        <v>4</v>
      </c>
      <c r="G228" s="270">
        <v>2</v>
      </c>
    </row>
    <row r="229" spans="1:7" x14ac:dyDescent="0.2">
      <c r="A229" s="269">
        <v>944</v>
      </c>
      <c r="B229" s="269" t="s">
        <v>223</v>
      </c>
      <c r="C229" s="270">
        <v>5910</v>
      </c>
      <c r="D229" s="270">
        <v>950</v>
      </c>
      <c r="E229" s="270">
        <v>408</v>
      </c>
      <c r="F229" s="270">
        <v>4</v>
      </c>
      <c r="G229" s="270">
        <v>1</v>
      </c>
    </row>
    <row r="230" spans="1:7" x14ac:dyDescent="0.2">
      <c r="A230" s="269">
        <v>424</v>
      </c>
      <c r="B230" s="269" t="s">
        <v>224</v>
      </c>
      <c r="C230" s="270">
        <v>2690</v>
      </c>
      <c r="D230" s="270">
        <v>80</v>
      </c>
      <c r="E230" s="270">
        <v>440</v>
      </c>
      <c r="F230" s="270">
        <v>3</v>
      </c>
      <c r="G230" s="270">
        <v>2</v>
      </c>
    </row>
    <row r="231" spans="1:7" x14ac:dyDescent="0.2">
      <c r="A231" s="269">
        <v>425</v>
      </c>
      <c r="B231" s="269" t="s">
        <v>225</v>
      </c>
      <c r="C231" s="270">
        <v>15000</v>
      </c>
      <c r="D231" s="270">
        <v>3500</v>
      </c>
      <c r="E231" s="270">
        <v>1185</v>
      </c>
      <c r="F231" s="270">
        <v>4</v>
      </c>
      <c r="G231" s="270">
        <v>1</v>
      </c>
    </row>
    <row r="232" spans="1:7" x14ac:dyDescent="0.2">
      <c r="A232" s="269">
        <v>1740</v>
      </c>
      <c r="B232" s="269" t="s">
        <v>226</v>
      </c>
      <c r="C232" s="270">
        <v>17220</v>
      </c>
      <c r="D232" s="270">
        <v>2230</v>
      </c>
      <c r="E232" s="270">
        <v>392</v>
      </c>
      <c r="F232" s="270">
        <v>10</v>
      </c>
      <c r="G232" s="270">
        <v>4</v>
      </c>
    </row>
    <row r="233" spans="1:7" x14ac:dyDescent="0.2">
      <c r="A233" s="269">
        <v>643</v>
      </c>
      <c r="B233" s="269" t="s">
        <v>227</v>
      </c>
      <c r="C233" s="270">
        <v>9260</v>
      </c>
      <c r="D233" s="270">
        <v>650</v>
      </c>
      <c r="E233" s="270">
        <v>885</v>
      </c>
      <c r="F233" s="270">
        <v>6</v>
      </c>
      <c r="G233" s="270">
        <v>2</v>
      </c>
    </row>
    <row r="234" spans="1:7" x14ac:dyDescent="0.2">
      <c r="A234" s="269">
        <v>946</v>
      </c>
      <c r="B234" s="269" t="s">
        <v>228</v>
      </c>
      <c r="C234" s="270">
        <v>15350</v>
      </c>
      <c r="D234" s="270">
        <v>6360</v>
      </c>
      <c r="E234" s="270">
        <v>598</v>
      </c>
      <c r="F234" s="270">
        <v>7</v>
      </c>
      <c r="G234" s="270">
        <v>2</v>
      </c>
    </row>
    <row r="235" spans="1:7" x14ac:dyDescent="0.2">
      <c r="A235" s="269">
        <v>304</v>
      </c>
      <c r="B235" s="269" t="s">
        <v>229</v>
      </c>
      <c r="C235" s="270">
        <v>7690</v>
      </c>
      <c r="D235" s="270">
        <v>330</v>
      </c>
      <c r="E235" s="270">
        <v>181</v>
      </c>
      <c r="F235" s="270">
        <v>10</v>
      </c>
      <c r="G235" s="270">
        <v>3</v>
      </c>
    </row>
    <row r="236" spans="1:7" x14ac:dyDescent="0.2">
      <c r="A236" s="269">
        <v>356</v>
      </c>
      <c r="B236" s="269" t="s">
        <v>230</v>
      </c>
      <c r="C236" s="270">
        <v>65270</v>
      </c>
      <c r="D236" s="270">
        <v>49440</v>
      </c>
      <c r="E236" s="270">
        <v>1835</v>
      </c>
      <c r="F236" s="270">
        <v>1</v>
      </c>
      <c r="G236" s="270">
        <v>1</v>
      </c>
    </row>
    <row r="237" spans="1:7" x14ac:dyDescent="0.2">
      <c r="A237" s="269">
        <v>569</v>
      </c>
      <c r="B237" s="269" t="s">
        <v>231</v>
      </c>
      <c r="C237" s="270">
        <v>19700</v>
      </c>
      <c r="D237" s="270">
        <v>1500</v>
      </c>
      <c r="E237" s="270">
        <v>458</v>
      </c>
      <c r="F237" s="270">
        <v>15</v>
      </c>
      <c r="G237" s="270">
        <v>5</v>
      </c>
    </row>
    <row r="238" spans="1:7" x14ac:dyDescent="0.2">
      <c r="A238" s="269">
        <v>267</v>
      </c>
      <c r="B238" s="269" t="s">
        <v>233</v>
      </c>
      <c r="C238" s="270">
        <v>35770</v>
      </c>
      <c r="D238" s="270">
        <v>15660</v>
      </c>
      <c r="E238" s="270">
        <v>1035</v>
      </c>
      <c r="F238" s="270">
        <v>9</v>
      </c>
      <c r="G238" s="270">
        <v>3</v>
      </c>
    </row>
    <row r="239" spans="1:7" x14ac:dyDescent="0.2">
      <c r="A239" s="269">
        <v>268</v>
      </c>
      <c r="B239" s="269" t="s">
        <v>234</v>
      </c>
      <c r="C239" s="270">
        <v>195690</v>
      </c>
      <c r="D239" s="270">
        <v>342030</v>
      </c>
      <c r="E239" s="270">
        <v>2363</v>
      </c>
      <c r="F239" s="270">
        <v>3</v>
      </c>
      <c r="G239" s="270">
        <v>2</v>
      </c>
    </row>
    <row r="240" spans="1:7" x14ac:dyDescent="0.2">
      <c r="A240" s="269">
        <v>1695</v>
      </c>
      <c r="B240" s="269" t="s">
        <v>235</v>
      </c>
      <c r="C240" s="270">
        <v>5360</v>
      </c>
      <c r="D240" s="270">
        <v>470</v>
      </c>
      <c r="E240" s="270">
        <v>210</v>
      </c>
      <c r="F240" s="270">
        <v>13</v>
      </c>
      <c r="G240" s="270">
        <v>5</v>
      </c>
    </row>
    <row r="241" spans="1:7" x14ac:dyDescent="0.2">
      <c r="A241" s="269">
        <v>1699</v>
      </c>
      <c r="B241" s="269" t="s">
        <v>236</v>
      </c>
      <c r="C241" s="270">
        <v>28160</v>
      </c>
      <c r="D241" s="270">
        <v>15320</v>
      </c>
      <c r="E241" s="270">
        <v>670</v>
      </c>
      <c r="F241" s="270">
        <v>15</v>
      </c>
      <c r="G241" s="270">
        <v>3</v>
      </c>
    </row>
    <row r="242" spans="1:7" x14ac:dyDescent="0.2">
      <c r="A242" s="269">
        <v>171</v>
      </c>
      <c r="B242" s="269" t="s">
        <v>237</v>
      </c>
      <c r="C242" s="270">
        <v>44650</v>
      </c>
      <c r="D242" s="270">
        <v>35480</v>
      </c>
      <c r="E242" s="270">
        <v>710</v>
      </c>
      <c r="F242" s="270">
        <v>15</v>
      </c>
      <c r="G242" s="270">
        <v>5</v>
      </c>
    </row>
    <row r="243" spans="1:7" x14ac:dyDescent="0.2">
      <c r="A243" s="269">
        <v>575</v>
      </c>
      <c r="B243" s="269" t="s">
        <v>238</v>
      </c>
      <c r="C243" s="270">
        <v>23300</v>
      </c>
      <c r="D243" s="270">
        <v>7750</v>
      </c>
      <c r="E243" s="270">
        <v>1491</v>
      </c>
      <c r="F243" s="270">
        <v>3</v>
      </c>
      <c r="G243" s="270">
        <v>2</v>
      </c>
    </row>
    <row r="244" spans="1:7" x14ac:dyDescent="0.2">
      <c r="A244" s="269">
        <v>576</v>
      </c>
      <c r="B244" s="269" t="s">
        <v>239</v>
      </c>
      <c r="C244" s="270">
        <v>11660</v>
      </c>
      <c r="D244" s="270">
        <v>1690</v>
      </c>
      <c r="E244" s="270">
        <v>993</v>
      </c>
      <c r="F244" s="270">
        <v>6</v>
      </c>
      <c r="G244" s="270">
        <v>2</v>
      </c>
    </row>
    <row r="245" spans="1:7" x14ac:dyDescent="0.2">
      <c r="A245" s="269">
        <v>820</v>
      </c>
      <c r="B245" s="269" t="s">
        <v>545</v>
      </c>
      <c r="C245" s="270">
        <v>19280</v>
      </c>
      <c r="D245" s="270">
        <v>7930</v>
      </c>
      <c r="E245" s="270">
        <v>1094</v>
      </c>
      <c r="F245" s="270">
        <v>3</v>
      </c>
      <c r="G245" s="270">
        <v>2</v>
      </c>
    </row>
    <row r="246" spans="1:7" x14ac:dyDescent="0.2">
      <c r="A246" s="269">
        <v>302</v>
      </c>
      <c r="B246" s="269" t="s">
        <v>241</v>
      </c>
      <c r="C246" s="270">
        <v>25970</v>
      </c>
      <c r="D246" s="270">
        <v>16310</v>
      </c>
      <c r="E246" s="270">
        <v>773</v>
      </c>
      <c r="F246" s="270">
        <v>8</v>
      </c>
      <c r="G246" s="270">
        <v>2</v>
      </c>
    </row>
    <row r="247" spans="1:7" x14ac:dyDescent="0.2">
      <c r="A247" s="269">
        <v>951</v>
      </c>
      <c r="B247" s="269" t="s">
        <v>242</v>
      </c>
      <c r="C247" s="270">
        <v>11300</v>
      </c>
      <c r="D247" s="270">
        <v>1920</v>
      </c>
      <c r="E247" s="270">
        <v>514</v>
      </c>
      <c r="F247" s="270">
        <v>5</v>
      </c>
      <c r="G247" s="270">
        <v>3</v>
      </c>
    </row>
    <row r="248" spans="1:7" x14ac:dyDescent="0.2">
      <c r="A248" s="269">
        <v>579</v>
      </c>
      <c r="B248" s="269" t="s">
        <v>243</v>
      </c>
      <c r="C248" s="270">
        <v>19070</v>
      </c>
      <c r="D248" s="270">
        <v>5050</v>
      </c>
      <c r="E248" s="270">
        <v>1705</v>
      </c>
      <c r="F248" s="270">
        <v>2</v>
      </c>
      <c r="G248" s="270">
        <v>1</v>
      </c>
    </row>
    <row r="249" spans="1:7" x14ac:dyDescent="0.2">
      <c r="A249" s="269">
        <v>823</v>
      </c>
      <c r="B249" s="269" t="s">
        <v>244</v>
      </c>
      <c r="C249" s="270">
        <v>14060</v>
      </c>
      <c r="D249" s="270">
        <v>3100</v>
      </c>
      <c r="E249" s="270">
        <v>558</v>
      </c>
      <c r="F249" s="270">
        <v>7</v>
      </c>
      <c r="G249" s="270">
        <v>2</v>
      </c>
    </row>
    <row r="250" spans="1:7" x14ac:dyDescent="0.2">
      <c r="A250" s="269">
        <v>824</v>
      </c>
      <c r="B250" s="269" t="s">
        <v>245</v>
      </c>
      <c r="C250" s="270">
        <v>24010</v>
      </c>
      <c r="D250" s="270">
        <v>9900</v>
      </c>
      <c r="E250" s="270">
        <v>946</v>
      </c>
      <c r="F250" s="270">
        <v>3</v>
      </c>
      <c r="G250" s="270">
        <v>3</v>
      </c>
    </row>
    <row r="251" spans="1:7" x14ac:dyDescent="0.2">
      <c r="A251" s="269">
        <v>1895</v>
      </c>
      <c r="B251" s="269" t="s">
        <v>497</v>
      </c>
      <c r="C251" s="270">
        <v>39590</v>
      </c>
      <c r="D251" s="270">
        <v>29770</v>
      </c>
      <c r="E251" s="270">
        <v>814</v>
      </c>
      <c r="F251" s="270">
        <v>22</v>
      </c>
      <c r="G251" s="270">
        <v>6</v>
      </c>
    </row>
    <row r="252" spans="1:7" x14ac:dyDescent="0.2">
      <c r="A252" s="269">
        <v>269</v>
      </c>
      <c r="B252" s="269" t="s">
        <v>246</v>
      </c>
      <c r="C252" s="270">
        <v>20110</v>
      </c>
      <c r="D252" s="270">
        <v>8130</v>
      </c>
      <c r="E252" s="270">
        <v>608</v>
      </c>
      <c r="F252" s="270">
        <v>10</v>
      </c>
      <c r="G252" s="270">
        <v>3</v>
      </c>
    </row>
    <row r="253" spans="1:7" x14ac:dyDescent="0.2">
      <c r="A253" s="269">
        <v>173</v>
      </c>
      <c r="B253" s="269" t="s">
        <v>247</v>
      </c>
      <c r="C253" s="270">
        <v>33660</v>
      </c>
      <c r="D253" s="270">
        <v>30670</v>
      </c>
      <c r="E253" s="270">
        <v>1408</v>
      </c>
      <c r="F253" s="270">
        <v>3</v>
      </c>
      <c r="G253" s="270">
        <v>1</v>
      </c>
    </row>
    <row r="254" spans="1:7" x14ac:dyDescent="0.2">
      <c r="A254" s="269">
        <v>1773</v>
      </c>
      <c r="B254" s="269" t="s">
        <v>248</v>
      </c>
      <c r="C254" s="270">
        <v>14910</v>
      </c>
      <c r="D254" s="270">
        <v>3880</v>
      </c>
      <c r="E254" s="270">
        <v>432</v>
      </c>
      <c r="F254" s="270">
        <v>8</v>
      </c>
      <c r="G254" s="270">
        <v>2</v>
      </c>
    </row>
    <row r="255" spans="1:7" x14ac:dyDescent="0.2">
      <c r="A255" s="269">
        <v>175</v>
      </c>
      <c r="B255" s="269" t="s">
        <v>249</v>
      </c>
      <c r="C255" s="270">
        <v>16710</v>
      </c>
      <c r="D255" s="270">
        <v>11520</v>
      </c>
      <c r="E255" s="270">
        <v>475</v>
      </c>
      <c r="F255" s="270">
        <v>16</v>
      </c>
      <c r="G255" s="270">
        <v>1</v>
      </c>
    </row>
    <row r="256" spans="1:7" x14ac:dyDescent="0.2">
      <c r="A256" s="269">
        <v>881</v>
      </c>
      <c r="B256" s="269" t="s">
        <v>250</v>
      </c>
      <c r="C256" s="270">
        <v>4700</v>
      </c>
      <c r="D256" s="270">
        <v>550</v>
      </c>
      <c r="E256" s="270">
        <v>471</v>
      </c>
      <c r="F256" s="270">
        <v>4</v>
      </c>
      <c r="G256" s="270">
        <v>2</v>
      </c>
    </row>
    <row r="257" spans="1:7" x14ac:dyDescent="0.2">
      <c r="A257" s="269">
        <v>1586</v>
      </c>
      <c r="B257" s="269" t="s">
        <v>251</v>
      </c>
      <c r="C257" s="270">
        <v>29580</v>
      </c>
      <c r="D257" s="270">
        <v>18600</v>
      </c>
      <c r="E257" s="270">
        <v>717</v>
      </c>
      <c r="F257" s="270">
        <v>7</v>
      </c>
      <c r="G257" s="270">
        <v>3</v>
      </c>
    </row>
    <row r="258" spans="1:7" x14ac:dyDescent="0.2">
      <c r="A258" s="269">
        <v>826</v>
      </c>
      <c r="B258" s="269" t="s">
        <v>252</v>
      </c>
      <c r="C258" s="270">
        <v>54750</v>
      </c>
      <c r="D258" s="270">
        <v>45430</v>
      </c>
      <c r="E258" s="270">
        <v>1472</v>
      </c>
      <c r="F258" s="270">
        <v>7</v>
      </c>
      <c r="G258" s="270">
        <v>2</v>
      </c>
    </row>
    <row r="259" spans="1:7" x14ac:dyDescent="0.2">
      <c r="A259" s="269">
        <v>85</v>
      </c>
      <c r="B259" s="269" t="s">
        <v>254</v>
      </c>
      <c r="C259" s="270">
        <v>24370</v>
      </c>
      <c r="D259" s="270">
        <v>10720</v>
      </c>
      <c r="E259" s="270">
        <v>464</v>
      </c>
      <c r="F259" s="270">
        <v>16</v>
      </c>
      <c r="G259" s="270">
        <v>5</v>
      </c>
    </row>
    <row r="260" spans="1:7" x14ac:dyDescent="0.2">
      <c r="A260" s="269">
        <v>431</v>
      </c>
      <c r="B260" s="269" t="s">
        <v>255</v>
      </c>
      <c r="C260" s="270">
        <v>4450</v>
      </c>
      <c r="D260" s="270">
        <v>260</v>
      </c>
      <c r="E260" s="270">
        <v>1065</v>
      </c>
      <c r="F260" s="270">
        <v>3</v>
      </c>
      <c r="G260" s="270">
        <v>1</v>
      </c>
    </row>
    <row r="261" spans="1:7" x14ac:dyDescent="0.2">
      <c r="A261" s="269">
        <v>432</v>
      </c>
      <c r="B261" s="269" t="s">
        <v>256</v>
      </c>
      <c r="C261" s="270">
        <v>10260</v>
      </c>
      <c r="D261" s="270">
        <v>1930</v>
      </c>
      <c r="E261" s="270">
        <v>494</v>
      </c>
      <c r="F261" s="270">
        <v>7</v>
      </c>
      <c r="G261" s="270">
        <v>1</v>
      </c>
    </row>
    <row r="262" spans="1:7" x14ac:dyDescent="0.2">
      <c r="A262" s="269">
        <v>86</v>
      </c>
      <c r="B262" s="269" t="s">
        <v>257</v>
      </c>
      <c r="C262" s="270">
        <v>25550</v>
      </c>
      <c r="D262" s="270">
        <v>8780</v>
      </c>
      <c r="E262" s="270">
        <v>380</v>
      </c>
      <c r="F262" s="270">
        <v>21</v>
      </c>
      <c r="G262" s="270">
        <v>5</v>
      </c>
    </row>
    <row r="263" spans="1:7" x14ac:dyDescent="0.2">
      <c r="A263" s="269">
        <v>828</v>
      </c>
      <c r="B263" s="269" t="s">
        <v>258</v>
      </c>
      <c r="C263" s="270">
        <v>90590</v>
      </c>
      <c r="D263" s="270">
        <v>97260</v>
      </c>
      <c r="E263" s="270">
        <v>1346</v>
      </c>
      <c r="F263" s="270">
        <v>21</v>
      </c>
      <c r="G263" s="270">
        <v>5</v>
      </c>
    </row>
    <row r="264" spans="1:7" x14ac:dyDescent="0.2">
      <c r="A264" s="269">
        <v>584</v>
      </c>
      <c r="B264" s="269" t="s">
        <v>259</v>
      </c>
      <c r="C264" s="270">
        <v>20580</v>
      </c>
      <c r="D264" s="270">
        <v>5500</v>
      </c>
      <c r="E264" s="270">
        <v>1325</v>
      </c>
      <c r="F264" s="270">
        <v>2</v>
      </c>
      <c r="G264" s="270">
        <v>1</v>
      </c>
    </row>
    <row r="265" spans="1:7" x14ac:dyDescent="0.2">
      <c r="A265" s="269">
        <v>1509</v>
      </c>
      <c r="B265" s="269" t="s">
        <v>260</v>
      </c>
      <c r="C265" s="270">
        <v>40110</v>
      </c>
      <c r="D265" s="270">
        <v>27450</v>
      </c>
      <c r="E265" s="270">
        <v>649</v>
      </c>
      <c r="F265" s="270">
        <v>11</v>
      </c>
      <c r="G265" s="270">
        <v>3</v>
      </c>
    </row>
    <row r="266" spans="1:7" x14ac:dyDescent="0.2">
      <c r="A266" s="269">
        <v>437</v>
      </c>
      <c r="B266" s="269" t="s">
        <v>261</v>
      </c>
      <c r="C266" s="270">
        <v>6370</v>
      </c>
      <c r="D266" s="270">
        <v>330</v>
      </c>
      <c r="E266" s="270">
        <v>1198</v>
      </c>
      <c r="F266" s="270">
        <v>3</v>
      </c>
      <c r="G266" s="270">
        <v>2</v>
      </c>
    </row>
    <row r="267" spans="1:7" x14ac:dyDescent="0.2">
      <c r="A267" s="269">
        <v>644</v>
      </c>
      <c r="B267" s="269" t="s">
        <v>262</v>
      </c>
      <c r="C267" s="270">
        <v>4390</v>
      </c>
      <c r="D267" s="270">
        <v>130</v>
      </c>
      <c r="E267" s="270">
        <v>608</v>
      </c>
      <c r="F267" s="270">
        <v>6</v>
      </c>
      <c r="G267" s="270">
        <v>2</v>
      </c>
    </row>
    <row r="268" spans="1:7" x14ac:dyDescent="0.2">
      <c r="A268" s="269">
        <v>589</v>
      </c>
      <c r="B268" s="269" t="s">
        <v>263</v>
      </c>
      <c r="C268" s="270">
        <v>7800</v>
      </c>
      <c r="D268" s="270">
        <v>700</v>
      </c>
      <c r="E268" s="270">
        <v>792</v>
      </c>
      <c r="F268" s="270">
        <v>3</v>
      </c>
      <c r="G268" s="270">
        <v>1</v>
      </c>
    </row>
    <row r="269" spans="1:7" x14ac:dyDescent="0.2">
      <c r="A269" s="269">
        <v>1734</v>
      </c>
      <c r="B269" s="269" t="s">
        <v>264</v>
      </c>
      <c r="C269" s="270">
        <v>37850</v>
      </c>
      <c r="D269" s="270">
        <v>14090</v>
      </c>
      <c r="E269" s="270">
        <v>765</v>
      </c>
      <c r="F269" s="270">
        <v>12</v>
      </c>
      <c r="G269" s="270">
        <v>6</v>
      </c>
    </row>
    <row r="270" spans="1:7" x14ac:dyDescent="0.2">
      <c r="A270" s="269">
        <v>590</v>
      </c>
      <c r="B270" s="269" t="s">
        <v>265</v>
      </c>
      <c r="C270" s="270">
        <v>30010</v>
      </c>
      <c r="D270" s="270">
        <v>13320</v>
      </c>
      <c r="E270" s="270">
        <v>1867</v>
      </c>
      <c r="F270" s="270">
        <v>1</v>
      </c>
      <c r="G270" s="270">
        <v>1</v>
      </c>
    </row>
    <row r="271" spans="1:7" x14ac:dyDescent="0.2">
      <c r="A271" s="269">
        <v>1894</v>
      </c>
      <c r="B271" s="269" t="s">
        <v>499</v>
      </c>
      <c r="C271" s="270">
        <v>38670</v>
      </c>
      <c r="D271" s="270">
        <v>16270</v>
      </c>
      <c r="E271" s="270">
        <v>546</v>
      </c>
      <c r="F271" s="270">
        <v>16</v>
      </c>
      <c r="G271" s="270">
        <v>6</v>
      </c>
    </row>
    <row r="272" spans="1:7" x14ac:dyDescent="0.2">
      <c r="A272" s="269">
        <v>765</v>
      </c>
      <c r="B272" s="269" t="s">
        <v>266</v>
      </c>
      <c r="C272" s="270">
        <v>13170</v>
      </c>
      <c r="D272" s="270">
        <v>9140</v>
      </c>
      <c r="E272" s="270">
        <v>514</v>
      </c>
      <c r="F272" s="270">
        <v>4</v>
      </c>
      <c r="G272" s="270">
        <v>1</v>
      </c>
    </row>
    <row r="273" spans="1:7" x14ac:dyDescent="0.2">
      <c r="A273" s="269">
        <v>1926</v>
      </c>
      <c r="B273" s="269" t="s">
        <v>267</v>
      </c>
      <c r="C273" s="270">
        <v>32540</v>
      </c>
      <c r="D273" s="270">
        <v>4980</v>
      </c>
      <c r="E273" s="270">
        <v>1390</v>
      </c>
      <c r="F273" s="270">
        <v>8</v>
      </c>
      <c r="G273" s="270">
        <v>3</v>
      </c>
    </row>
    <row r="274" spans="1:7" x14ac:dyDescent="0.2">
      <c r="A274" s="269">
        <v>439</v>
      </c>
      <c r="B274" s="269" t="s">
        <v>268</v>
      </c>
      <c r="C274" s="270">
        <v>85540</v>
      </c>
      <c r="D274" s="270">
        <v>73780</v>
      </c>
      <c r="E274" s="270">
        <v>2153</v>
      </c>
      <c r="F274" s="270">
        <v>1</v>
      </c>
      <c r="G274" s="270">
        <v>1</v>
      </c>
    </row>
    <row r="275" spans="1:7" x14ac:dyDescent="0.2">
      <c r="A275" s="269">
        <v>273</v>
      </c>
      <c r="B275" s="269" t="s">
        <v>269</v>
      </c>
      <c r="C275" s="270">
        <v>23660</v>
      </c>
      <c r="D275" s="270">
        <v>13210</v>
      </c>
      <c r="E275" s="270">
        <v>850</v>
      </c>
      <c r="F275" s="270">
        <v>6</v>
      </c>
      <c r="G275" s="270">
        <v>1</v>
      </c>
    </row>
    <row r="276" spans="1:7" x14ac:dyDescent="0.2">
      <c r="A276" s="269">
        <v>177</v>
      </c>
      <c r="B276" s="269" t="s">
        <v>270</v>
      </c>
      <c r="C276" s="270">
        <v>33600</v>
      </c>
      <c r="D276" s="270">
        <v>20950</v>
      </c>
      <c r="E276" s="270">
        <v>623</v>
      </c>
      <c r="F276" s="270">
        <v>15</v>
      </c>
      <c r="G276" s="270">
        <v>4</v>
      </c>
    </row>
    <row r="277" spans="1:7" x14ac:dyDescent="0.2">
      <c r="A277" s="269">
        <v>703</v>
      </c>
      <c r="B277" s="269" t="s">
        <v>271</v>
      </c>
      <c r="C277" s="270">
        <v>20220</v>
      </c>
      <c r="D277" s="270">
        <v>5010</v>
      </c>
      <c r="E277" s="270">
        <v>488</v>
      </c>
      <c r="F277" s="270">
        <v>11</v>
      </c>
      <c r="G277" s="270">
        <v>5</v>
      </c>
    </row>
    <row r="278" spans="1:7" x14ac:dyDescent="0.2">
      <c r="A278" s="269">
        <v>274</v>
      </c>
      <c r="B278" s="269" t="s">
        <v>272</v>
      </c>
      <c r="C278" s="270">
        <v>26760</v>
      </c>
      <c r="D278" s="270">
        <v>10810</v>
      </c>
      <c r="E278" s="270">
        <v>869</v>
      </c>
      <c r="F278" s="270">
        <v>5</v>
      </c>
      <c r="G278" s="270">
        <v>3</v>
      </c>
    </row>
    <row r="279" spans="1:7" x14ac:dyDescent="0.2">
      <c r="A279" s="269">
        <v>339</v>
      </c>
      <c r="B279" s="269" t="s">
        <v>273</v>
      </c>
      <c r="C279" s="270">
        <v>3200</v>
      </c>
      <c r="D279" s="270">
        <v>280</v>
      </c>
      <c r="E279" s="270">
        <v>421</v>
      </c>
      <c r="F279" s="270">
        <v>1</v>
      </c>
      <c r="G279" s="270">
        <v>1</v>
      </c>
    </row>
    <row r="280" spans="1:7" x14ac:dyDescent="0.2">
      <c r="A280" s="269">
        <v>1667</v>
      </c>
      <c r="B280" s="269" t="s">
        <v>274</v>
      </c>
      <c r="C280" s="270">
        <v>11320</v>
      </c>
      <c r="D280" s="270">
        <v>2600</v>
      </c>
      <c r="E280" s="270">
        <v>525</v>
      </c>
      <c r="F280" s="270">
        <v>8</v>
      </c>
      <c r="G280" s="270">
        <v>3</v>
      </c>
    </row>
    <row r="281" spans="1:7" x14ac:dyDescent="0.2">
      <c r="A281" s="269">
        <v>275</v>
      </c>
      <c r="B281" s="269" t="s">
        <v>275</v>
      </c>
      <c r="C281" s="270">
        <v>39490</v>
      </c>
      <c r="D281" s="270">
        <v>16970</v>
      </c>
      <c r="E281" s="270">
        <v>1400</v>
      </c>
      <c r="F281" s="270">
        <v>8</v>
      </c>
      <c r="G281" s="270">
        <v>3</v>
      </c>
    </row>
    <row r="282" spans="1:7" x14ac:dyDescent="0.2">
      <c r="A282" s="269">
        <v>340</v>
      </c>
      <c r="B282" s="269" t="s">
        <v>276</v>
      </c>
      <c r="C282" s="270">
        <v>16130</v>
      </c>
      <c r="D282" s="270">
        <v>3890</v>
      </c>
      <c r="E282" s="270">
        <v>870</v>
      </c>
      <c r="F282" s="270">
        <v>7</v>
      </c>
      <c r="G282" s="270">
        <v>3</v>
      </c>
    </row>
    <row r="283" spans="1:7" x14ac:dyDescent="0.2">
      <c r="A283" s="269">
        <v>597</v>
      </c>
      <c r="B283" s="269" t="s">
        <v>277</v>
      </c>
      <c r="C283" s="270">
        <v>44090</v>
      </c>
      <c r="D283" s="270">
        <v>19870</v>
      </c>
      <c r="E283" s="270">
        <v>1690</v>
      </c>
      <c r="F283" s="270">
        <v>2</v>
      </c>
      <c r="G283" s="270">
        <v>1</v>
      </c>
    </row>
    <row r="284" spans="1:7" x14ac:dyDescent="0.2">
      <c r="A284" s="269">
        <v>196</v>
      </c>
      <c r="B284" s="269" t="s">
        <v>278</v>
      </c>
      <c r="C284" s="270">
        <v>7690</v>
      </c>
      <c r="D284" s="270">
        <v>1370</v>
      </c>
      <c r="E284" s="270">
        <v>375</v>
      </c>
      <c r="F284" s="270">
        <v>6</v>
      </c>
      <c r="G284" s="270">
        <v>2</v>
      </c>
    </row>
    <row r="285" spans="1:7" x14ac:dyDescent="0.2">
      <c r="A285" s="269">
        <v>1742</v>
      </c>
      <c r="B285" s="269" t="s">
        <v>280</v>
      </c>
      <c r="C285" s="270">
        <v>38970</v>
      </c>
      <c r="D285" s="270">
        <v>34370</v>
      </c>
      <c r="E285" s="270">
        <v>1049</v>
      </c>
      <c r="F285" s="270">
        <v>10</v>
      </c>
      <c r="G285" s="270">
        <v>2</v>
      </c>
    </row>
    <row r="286" spans="1:7" x14ac:dyDescent="0.2">
      <c r="A286" s="269">
        <v>603</v>
      </c>
      <c r="B286" s="269" t="s">
        <v>281</v>
      </c>
      <c r="C286" s="270">
        <v>33790</v>
      </c>
      <c r="D286" s="270">
        <v>9120</v>
      </c>
      <c r="E286" s="270">
        <v>3089</v>
      </c>
      <c r="F286" s="270">
        <v>2</v>
      </c>
      <c r="G286" s="270">
        <v>2</v>
      </c>
    </row>
    <row r="287" spans="1:7" x14ac:dyDescent="0.2">
      <c r="A287" s="269">
        <v>1669</v>
      </c>
      <c r="B287" s="269" t="s">
        <v>282</v>
      </c>
      <c r="C287" s="270">
        <v>17110</v>
      </c>
      <c r="D287" s="270">
        <v>3620</v>
      </c>
      <c r="E287" s="270">
        <v>372</v>
      </c>
      <c r="F287" s="270">
        <v>11</v>
      </c>
      <c r="G287" s="270">
        <v>5</v>
      </c>
    </row>
    <row r="288" spans="1:7" x14ac:dyDescent="0.2">
      <c r="A288" s="269">
        <v>957</v>
      </c>
      <c r="B288" s="269" t="s">
        <v>283</v>
      </c>
      <c r="C288" s="270">
        <v>65290</v>
      </c>
      <c r="D288" s="270">
        <v>77150</v>
      </c>
      <c r="E288" s="270">
        <v>1454</v>
      </c>
      <c r="F288" s="270">
        <v>9</v>
      </c>
      <c r="G288" s="270">
        <v>2</v>
      </c>
    </row>
    <row r="289" spans="1:7" x14ac:dyDescent="0.2">
      <c r="A289" s="269">
        <v>1674</v>
      </c>
      <c r="B289" s="269" t="s">
        <v>284</v>
      </c>
      <c r="C289" s="270">
        <v>83340</v>
      </c>
      <c r="D289" s="270">
        <v>87060</v>
      </c>
      <c r="E289" s="270">
        <v>1636</v>
      </c>
      <c r="F289" s="270">
        <v>9</v>
      </c>
      <c r="G289" s="270">
        <v>4</v>
      </c>
    </row>
    <row r="290" spans="1:7" x14ac:dyDescent="0.2">
      <c r="A290" s="269">
        <v>599</v>
      </c>
      <c r="B290" s="269" t="s">
        <v>285</v>
      </c>
      <c r="C290" s="270">
        <v>699770</v>
      </c>
      <c r="D290" s="270">
        <v>1385570</v>
      </c>
      <c r="E290" s="270">
        <v>3915</v>
      </c>
      <c r="F290" s="270">
        <v>10</v>
      </c>
      <c r="G290" s="270">
        <v>7</v>
      </c>
    </row>
    <row r="291" spans="1:7" x14ac:dyDescent="0.2">
      <c r="A291" s="269">
        <v>277</v>
      </c>
      <c r="B291" s="269" t="s">
        <v>286</v>
      </c>
      <c r="C291" s="270">
        <v>840</v>
      </c>
      <c r="D291" s="270">
        <v>30</v>
      </c>
      <c r="E291" s="270">
        <v>852</v>
      </c>
      <c r="F291" s="270">
        <v>1</v>
      </c>
      <c r="G291" s="270">
        <v>1</v>
      </c>
    </row>
    <row r="292" spans="1:7" x14ac:dyDescent="0.2">
      <c r="A292" s="269">
        <v>840</v>
      </c>
      <c r="B292" s="269" t="s">
        <v>287</v>
      </c>
      <c r="C292" s="270">
        <v>20650</v>
      </c>
      <c r="D292" s="270">
        <v>9300</v>
      </c>
      <c r="E292" s="270">
        <v>655</v>
      </c>
      <c r="F292" s="270">
        <v>6</v>
      </c>
      <c r="G292" s="270">
        <v>2</v>
      </c>
    </row>
    <row r="293" spans="1:7" x14ac:dyDescent="0.2">
      <c r="A293" s="269">
        <v>441</v>
      </c>
      <c r="B293" s="269" t="s">
        <v>288</v>
      </c>
      <c r="C293" s="270">
        <v>41570</v>
      </c>
      <c r="D293" s="270">
        <v>14640</v>
      </c>
      <c r="E293" s="270">
        <v>687</v>
      </c>
      <c r="F293" s="270">
        <v>23</v>
      </c>
      <c r="G293" s="270">
        <v>9</v>
      </c>
    </row>
    <row r="294" spans="1:7" x14ac:dyDescent="0.2">
      <c r="A294" s="269">
        <v>458</v>
      </c>
      <c r="B294" s="269" t="s">
        <v>289</v>
      </c>
      <c r="C294" s="270">
        <v>2320</v>
      </c>
      <c r="D294" s="270">
        <v>40</v>
      </c>
      <c r="E294" s="270">
        <v>146</v>
      </c>
      <c r="F294" s="270">
        <v>8</v>
      </c>
      <c r="G294" s="270">
        <v>2</v>
      </c>
    </row>
    <row r="295" spans="1:7" x14ac:dyDescent="0.2">
      <c r="A295" s="269">
        <v>279</v>
      </c>
      <c r="B295" s="269" t="s">
        <v>290</v>
      </c>
      <c r="C295" s="270">
        <v>7760</v>
      </c>
      <c r="D295" s="270">
        <v>1380</v>
      </c>
      <c r="E295" s="270">
        <v>857</v>
      </c>
      <c r="F295" s="270">
        <v>2</v>
      </c>
      <c r="G295" s="270">
        <v>1</v>
      </c>
    </row>
    <row r="296" spans="1:7" x14ac:dyDescent="0.2">
      <c r="A296" s="269">
        <v>606</v>
      </c>
      <c r="B296" s="269" t="s">
        <v>291</v>
      </c>
      <c r="C296" s="270">
        <v>75770</v>
      </c>
      <c r="D296" s="270">
        <v>51780</v>
      </c>
      <c r="E296" s="270">
        <v>3196</v>
      </c>
      <c r="F296" s="270">
        <v>1</v>
      </c>
      <c r="G296" s="270">
        <v>1</v>
      </c>
    </row>
    <row r="297" spans="1:7" x14ac:dyDescent="0.2">
      <c r="A297" s="269">
        <v>88</v>
      </c>
      <c r="B297" s="269" t="s">
        <v>292</v>
      </c>
      <c r="C297" s="270">
        <v>940</v>
      </c>
      <c r="D297" s="270">
        <v>30</v>
      </c>
      <c r="E297" s="270">
        <v>283</v>
      </c>
      <c r="F297" s="270">
        <v>1</v>
      </c>
      <c r="G297" s="270">
        <v>1</v>
      </c>
    </row>
    <row r="298" spans="1:7" x14ac:dyDescent="0.2">
      <c r="A298" s="269">
        <v>844</v>
      </c>
      <c r="B298" s="269" t="s">
        <v>293</v>
      </c>
      <c r="C298" s="270">
        <v>23920</v>
      </c>
      <c r="D298" s="270">
        <v>15390</v>
      </c>
      <c r="E298" s="270">
        <v>1043</v>
      </c>
      <c r="F298" s="270">
        <v>2</v>
      </c>
      <c r="G298" s="270">
        <v>1</v>
      </c>
    </row>
    <row r="299" spans="1:7" x14ac:dyDescent="0.2">
      <c r="A299" s="269">
        <v>962</v>
      </c>
      <c r="B299" s="269" t="s">
        <v>294</v>
      </c>
      <c r="C299" s="270">
        <v>9650</v>
      </c>
      <c r="D299" s="270">
        <v>2000</v>
      </c>
      <c r="E299" s="270">
        <v>468</v>
      </c>
      <c r="F299" s="270">
        <v>3</v>
      </c>
      <c r="G299" s="270">
        <v>2</v>
      </c>
    </row>
    <row r="300" spans="1:7" x14ac:dyDescent="0.2">
      <c r="A300" s="269">
        <v>608</v>
      </c>
      <c r="B300" s="269" t="s">
        <v>295</v>
      </c>
      <c r="C300" s="270">
        <v>11590</v>
      </c>
      <c r="D300" s="270">
        <v>1560</v>
      </c>
      <c r="E300" s="270">
        <v>1092</v>
      </c>
      <c r="F300" s="270">
        <v>1</v>
      </c>
      <c r="G300" s="270">
        <v>1</v>
      </c>
    </row>
    <row r="301" spans="1:7" x14ac:dyDescent="0.2">
      <c r="A301" s="269">
        <v>1676</v>
      </c>
      <c r="B301" s="269" t="s">
        <v>296</v>
      </c>
      <c r="C301" s="270">
        <v>33370</v>
      </c>
      <c r="D301" s="270">
        <v>5780</v>
      </c>
      <c r="E301" s="270">
        <v>505</v>
      </c>
      <c r="F301" s="270">
        <v>20</v>
      </c>
      <c r="G301" s="270">
        <v>11</v>
      </c>
    </row>
    <row r="302" spans="1:7" x14ac:dyDescent="0.2">
      <c r="A302" s="269">
        <v>518</v>
      </c>
      <c r="B302" s="269" t="s">
        <v>297</v>
      </c>
      <c r="C302" s="270">
        <v>565400</v>
      </c>
      <c r="D302" s="270">
        <v>945190</v>
      </c>
      <c r="E302" s="270">
        <v>4628</v>
      </c>
      <c r="F302" s="270">
        <v>4</v>
      </c>
      <c r="G302" s="270">
        <v>2</v>
      </c>
    </row>
    <row r="303" spans="1:7" x14ac:dyDescent="0.2">
      <c r="A303" s="269">
        <v>796</v>
      </c>
      <c r="B303" s="269" t="s">
        <v>298</v>
      </c>
      <c r="C303" s="270">
        <v>168240</v>
      </c>
      <c r="D303" s="270">
        <v>258230</v>
      </c>
      <c r="E303" s="270">
        <v>1879</v>
      </c>
      <c r="F303" s="270">
        <v>5</v>
      </c>
      <c r="G303" s="270">
        <v>1</v>
      </c>
    </row>
    <row r="304" spans="1:7" x14ac:dyDescent="0.2">
      <c r="A304" s="269">
        <v>965</v>
      </c>
      <c r="B304" s="269" t="s">
        <v>299</v>
      </c>
      <c r="C304" s="270">
        <v>8350</v>
      </c>
      <c r="D304" s="270">
        <v>1690</v>
      </c>
      <c r="E304" s="270">
        <v>652</v>
      </c>
      <c r="F304" s="270">
        <v>3</v>
      </c>
      <c r="G304" s="270">
        <v>2</v>
      </c>
    </row>
    <row r="305" spans="1:7" x14ac:dyDescent="0.2">
      <c r="A305" s="269">
        <v>1702</v>
      </c>
      <c r="B305" s="269" t="s">
        <v>546</v>
      </c>
      <c r="C305" s="270">
        <v>9530</v>
      </c>
      <c r="D305" s="270">
        <v>1300</v>
      </c>
      <c r="E305" s="270">
        <v>255</v>
      </c>
      <c r="F305" s="270">
        <v>7</v>
      </c>
      <c r="G305" s="270">
        <v>2</v>
      </c>
    </row>
    <row r="306" spans="1:7" x14ac:dyDescent="0.2">
      <c r="A306" s="269">
        <v>845</v>
      </c>
      <c r="B306" s="269" t="s">
        <v>301</v>
      </c>
      <c r="C306" s="270">
        <v>22400</v>
      </c>
      <c r="D306" s="270">
        <v>4610</v>
      </c>
      <c r="E306" s="270">
        <v>580</v>
      </c>
      <c r="F306" s="270">
        <v>7</v>
      </c>
      <c r="G306" s="270">
        <v>4</v>
      </c>
    </row>
    <row r="307" spans="1:7" x14ac:dyDescent="0.2">
      <c r="A307" s="269">
        <v>846</v>
      </c>
      <c r="B307" s="269" t="s">
        <v>302</v>
      </c>
      <c r="C307" s="270">
        <v>14690</v>
      </c>
      <c r="D307" s="270">
        <v>5080</v>
      </c>
      <c r="E307" s="270">
        <v>666</v>
      </c>
      <c r="F307" s="270">
        <v>5</v>
      </c>
      <c r="G307" s="270">
        <v>2</v>
      </c>
    </row>
    <row r="308" spans="1:7" x14ac:dyDescent="0.2">
      <c r="A308" s="269">
        <v>1883</v>
      </c>
      <c r="B308" s="269" t="s">
        <v>303</v>
      </c>
      <c r="C308" s="270">
        <v>105720</v>
      </c>
      <c r="D308" s="270">
        <v>137450</v>
      </c>
      <c r="E308" s="270">
        <v>1438</v>
      </c>
      <c r="F308" s="270">
        <v>7</v>
      </c>
      <c r="G308" s="270">
        <v>3</v>
      </c>
    </row>
    <row r="309" spans="1:7" x14ac:dyDescent="0.2">
      <c r="A309" s="269">
        <v>610</v>
      </c>
      <c r="B309" s="269" t="s">
        <v>304</v>
      </c>
      <c r="C309" s="270">
        <v>23880</v>
      </c>
      <c r="D309" s="270">
        <v>9280</v>
      </c>
      <c r="E309" s="270">
        <v>1602</v>
      </c>
      <c r="F309" s="270">
        <v>1</v>
      </c>
      <c r="G309" s="270">
        <v>1</v>
      </c>
    </row>
    <row r="310" spans="1:7" x14ac:dyDescent="0.2">
      <c r="A310" s="269">
        <v>40</v>
      </c>
      <c r="B310" s="269" t="s">
        <v>305</v>
      </c>
      <c r="C310" s="270">
        <v>10860</v>
      </c>
      <c r="D310" s="270">
        <v>1050</v>
      </c>
      <c r="E310" s="270">
        <v>212</v>
      </c>
      <c r="F310" s="270">
        <v>14</v>
      </c>
      <c r="G310" s="270">
        <v>5</v>
      </c>
    </row>
    <row r="311" spans="1:7" x14ac:dyDescent="0.2">
      <c r="A311" s="269">
        <v>1714</v>
      </c>
      <c r="B311" s="269" t="s">
        <v>306</v>
      </c>
      <c r="C311" s="270">
        <v>21390</v>
      </c>
      <c r="D311" s="270">
        <v>8720</v>
      </c>
      <c r="E311" s="270">
        <v>399</v>
      </c>
      <c r="F311" s="270">
        <v>24</v>
      </c>
      <c r="G311" s="270">
        <v>9</v>
      </c>
    </row>
    <row r="312" spans="1:7" x14ac:dyDescent="0.2">
      <c r="A312" s="269">
        <v>90</v>
      </c>
      <c r="B312" s="269" t="s">
        <v>307</v>
      </c>
      <c r="C312" s="270">
        <v>63230</v>
      </c>
      <c r="D312" s="270">
        <v>83340</v>
      </c>
      <c r="E312" s="270">
        <v>1261</v>
      </c>
      <c r="F312" s="270">
        <v>10</v>
      </c>
      <c r="G312" s="270">
        <v>4</v>
      </c>
    </row>
    <row r="313" spans="1:7" x14ac:dyDescent="0.2">
      <c r="A313" s="269">
        <v>342</v>
      </c>
      <c r="B313" s="269" t="s">
        <v>308</v>
      </c>
      <c r="C313" s="270">
        <v>42370</v>
      </c>
      <c r="D313" s="270">
        <v>24770</v>
      </c>
      <c r="E313" s="270">
        <v>1424</v>
      </c>
      <c r="F313" s="270">
        <v>4</v>
      </c>
      <c r="G313" s="270">
        <v>2</v>
      </c>
    </row>
    <row r="314" spans="1:7" x14ac:dyDescent="0.2">
      <c r="A314" s="269">
        <v>847</v>
      </c>
      <c r="B314" s="269" t="s">
        <v>309</v>
      </c>
      <c r="C314" s="270">
        <v>15940</v>
      </c>
      <c r="D314" s="270">
        <v>5990</v>
      </c>
      <c r="E314" s="270">
        <v>672</v>
      </c>
      <c r="F314" s="270">
        <v>5</v>
      </c>
      <c r="G314" s="270">
        <v>3</v>
      </c>
    </row>
    <row r="315" spans="1:7" x14ac:dyDescent="0.2">
      <c r="A315" s="269">
        <v>848</v>
      </c>
      <c r="B315" s="269" t="s">
        <v>310</v>
      </c>
      <c r="C315" s="270">
        <v>13930</v>
      </c>
      <c r="D315" s="270">
        <v>4700</v>
      </c>
      <c r="E315" s="270">
        <v>655</v>
      </c>
      <c r="F315" s="270">
        <v>2</v>
      </c>
      <c r="G315" s="270">
        <v>1</v>
      </c>
    </row>
    <row r="316" spans="1:7" x14ac:dyDescent="0.2">
      <c r="A316" s="269">
        <v>612</v>
      </c>
      <c r="B316" s="269" t="s">
        <v>311</v>
      </c>
      <c r="C316" s="270">
        <v>81130</v>
      </c>
      <c r="D316" s="270">
        <v>69440</v>
      </c>
      <c r="E316" s="270">
        <v>2231</v>
      </c>
      <c r="F316" s="270">
        <v>1</v>
      </c>
      <c r="G316" s="270">
        <v>1</v>
      </c>
    </row>
    <row r="317" spans="1:7" x14ac:dyDescent="0.2">
      <c r="A317" s="269">
        <v>37</v>
      </c>
      <c r="B317" s="269" t="s">
        <v>312</v>
      </c>
      <c r="C317" s="270">
        <v>36360</v>
      </c>
      <c r="D317" s="270">
        <v>32280</v>
      </c>
      <c r="E317" s="270">
        <v>809</v>
      </c>
      <c r="F317" s="270">
        <v>13</v>
      </c>
      <c r="G317" s="270">
        <v>3</v>
      </c>
    </row>
    <row r="318" spans="1:7" x14ac:dyDescent="0.2">
      <c r="A318" s="269">
        <v>180</v>
      </c>
      <c r="B318" s="269" t="s">
        <v>313</v>
      </c>
      <c r="C318" s="270">
        <v>15370</v>
      </c>
      <c r="D318" s="270">
        <v>9940</v>
      </c>
      <c r="E318" s="270">
        <v>336</v>
      </c>
      <c r="F318" s="270">
        <v>7</v>
      </c>
      <c r="G318" s="270">
        <v>2</v>
      </c>
    </row>
    <row r="319" spans="1:7" x14ac:dyDescent="0.2">
      <c r="A319" s="269">
        <v>532</v>
      </c>
      <c r="B319" s="269" t="s">
        <v>314</v>
      </c>
      <c r="C319" s="270">
        <v>23420</v>
      </c>
      <c r="D319" s="270">
        <v>14500</v>
      </c>
      <c r="E319" s="270">
        <v>1102</v>
      </c>
      <c r="F319" s="270">
        <v>1</v>
      </c>
      <c r="G319" s="270">
        <v>1</v>
      </c>
    </row>
    <row r="320" spans="1:7" x14ac:dyDescent="0.2">
      <c r="A320" s="269">
        <v>851</v>
      </c>
      <c r="B320" s="269" t="s">
        <v>315</v>
      </c>
      <c r="C320" s="270">
        <v>21410</v>
      </c>
      <c r="D320" s="270">
        <v>4620</v>
      </c>
      <c r="E320" s="270">
        <v>681</v>
      </c>
      <c r="F320" s="270">
        <v>8</v>
      </c>
      <c r="G320" s="270">
        <v>4</v>
      </c>
    </row>
    <row r="321" spans="1:7" x14ac:dyDescent="0.2">
      <c r="A321" s="269">
        <v>1708</v>
      </c>
      <c r="B321" s="269" t="s">
        <v>316</v>
      </c>
      <c r="C321" s="270">
        <v>41760</v>
      </c>
      <c r="D321" s="270">
        <v>28760</v>
      </c>
      <c r="E321" s="270">
        <v>591</v>
      </c>
      <c r="F321" s="270">
        <v>34</v>
      </c>
      <c r="G321" s="270">
        <v>7</v>
      </c>
    </row>
    <row r="322" spans="1:7" x14ac:dyDescent="0.2">
      <c r="A322" s="269">
        <v>971</v>
      </c>
      <c r="B322" s="269" t="s">
        <v>317</v>
      </c>
      <c r="C322" s="270">
        <v>23800</v>
      </c>
      <c r="D322" s="270">
        <v>14940</v>
      </c>
      <c r="E322" s="270">
        <v>862</v>
      </c>
      <c r="F322" s="270">
        <v>3</v>
      </c>
      <c r="G322" s="270">
        <v>2</v>
      </c>
    </row>
    <row r="323" spans="1:7" x14ac:dyDescent="0.2">
      <c r="A323" s="269">
        <v>1904</v>
      </c>
      <c r="B323" s="269" t="s">
        <v>537</v>
      </c>
      <c r="C323" s="270">
        <v>51500</v>
      </c>
      <c r="D323" s="270">
        <v>16910</v>
      </c>
      <c r="E323" s="270">
        <v>1133</v>
      </c>
      <c r="F323" s="270">
        <v>19</v>
      </c>
      <c r="G323" s="270">
        <v>8</v>
      </c>
    </row>
    <row r="324" spans="1:7" x14ac:dyDescent="0.2">
      <c r="A324" s="269">
        <v>617</v>
      </c>
      <c r="B324" s="269" t="s">
        <v>318</v>
      </c>
      <c r="C324" s="270">
        <v>6520</v>
      </c>
      <c r="D324" s="270">
        <v>530</v>
      </c>
      <c r="E324" s="270">
        <v>600</v>
      </c>
      <c r="F324" s="270">
        <v>5</v>
      </c>
      <c r="G324" s="270">
        <v>1</v>
      </c>
    </row>
    <row r="325" spans="1:7" x14ac:dyDescent="0.2">
      <c r="A325" s="269">
        <v>1900</v>
      </c>
      <c r="B325" s="269" t="s">
        <v>674</v>
      </c>
      <c r="C325" s="270">
        <v>85510</v>
      </c>
      <c r="D325" s="270">
        <v>73700</v>
      </c>
      <c r="E325" s="270">
        <v>831</v>
      </c>
      <c r="F325" s="270">
        <v>55</v>
      </c>
      <c r="G325" s="270">
        <v>12</v>
      </c>
    </row>
    <row r="326" spans="1:7" x14ac:dyDescent="0.2">
      <c r="A326" s="269">
        <v>9</v>
      </c>
      <c r="B326" s="269" t="s">
        <v>319</v>
      </c>
      <c r="C326" s="270">
        <v>5330</v>
      </c>
      <c r="D326" s="270">
        <v>580</v>
      </c>
      <c r="E326" s="270">
        <v>349</v>
      </c>
      <c r="F326" s="270">
        <v>9</v>
      </c>
      <c r="G326" s="270">
        <v>1</v>
      </c>
    </row>
    <row r="327" spans="1:7" x14ac:dyDescent="0.2">
      <c r="A327" s="269">
        <v>715</v>
      </c>
      <c r="B327" s="269" t="s">
        <v>320</v>
      </c>
      <c r="C327" s="270">
        <v>55690</v>
      </c>
      <c r="D327" s="270">
        <v>51040</v>
      </c>
      <c r="E327" s="270">
        <v>837</v>
      </c>
      <c r="F327" s="270">
        <v>25</v>
      </c>
      <c r="G327" s="270">
        <v>9</v>
      </c>
    </row>
    <row r="328" spans="1:7" x14ac:dyDescent="0.2">
      <c r="A328" s="269">
        <v>93</v>
      </c>
      <c r="B328" s="269" t="s">
        <v>321</v>
      </c>
      <c r="C328" s="270">
        <v>4800</v>
      </c>
      <c r="D328" s="270">
        <v>1240</v>
      </c>
      <c r="E328" s="270">
        <v>225</v>
      </c>
      <c r="F328" s="270">
        <v>11</v>
      </c>
      <c r="G328" s="270">
        <v>2</v>
      </c>
    </row>
    <row r="329" spans="1:7" x14ac:dyDescent="0.2">
      <c r="A329" s="269">
        <v>448</v>
      </c>
      <c r="B329" s="269" t="s">
        <v>322</v>
      </c>
      <c r="C329" s="270">
        <v>12620</v>
      </c>
      <c r="D329" s="270">
        <v>6600</v>
      </c>
      <c r="E329" s="270">
        <v>439</v>
      </c>
      <c r="F329" s="270">
        <v>23</v>
      </c>
      <c r="G329" s="270">
        <v>5</v>
      </c>
    </row>
    <row r="330" spans="1:7" x14ac:dyDescent="0.2">
      <c r="A330" s="269">
        <v>1525</v>
      </c>
      <c r="B330" s="269" t="s">
        <v>323</v>
      </c>
      <c r="C330" s="270">
        <v>33110</v>
      </c>
      <c r="D330" s="270">
        <v>12540</v>
      </c>
      <c r="E330" s="270">
        <v>1297</v>
      </c>
      <c r="F330" s="270">
        <v>7</v>
      </c>
      <c r="G330" s="270">
        <v>2</v>
      </c>
    </row>
    <row r="331" spans="1:7" x14ac:dyDescent="0.2">
      <c r="A331" s="269">
        <v>716</v>
      </c>
      <c r="B331" s="269" t="s">
        <v>324</v>
      </c>
      <c r="C331" s="270">
        <v>22730</v>
      </c>
      <c r="D331" s="270">
        <v>2650</v>
      </c>
      <c r="E331" s="270">
        <v>451</v>
      </c>
      <c r="F331" s="270">
        <v>11</v>
      </c>
      <c r="G331" s="270">
        <v>7</v>
      </c>
    </row>
    <row r="332" spans="1:7" x14ac:dyDescent="0.2">
      <c r="A332" s="269">
        <v>281</v>
      </c>
      <c r="B332" s="269" t="s">
        <v>325</v>
      </c>
      <c r="C332" s="270">
        <v>49130</v>
      </c>
      <c r="D332" s="270">
        <v>43240</v>
      </c>
      <c r="E332" s="270">
        <v>1377</v>
      </c>
      <c r="F332" s="270">
        <v>3</v>
      </c>
      <c r="G332" s="270">
        <v>2</v>
      </c>
    </row>
    <row r="333" spans="1:7" x14ac:dyDescent="0.2">
      <c r="A333" s="269">
        <v>855</v>
      </c>
      <c r="B333" s="269" t="s">
        <v>326</v>
      </c>
      <c r="C333" s="270">
        <v>233210</v>
      </c>
      <c r="D333" s="270">
        <v>349660</v>
      </c>
      <c r="E333" s="270">
        <v>2532</v>
      </c>
      <c r="F333" s="270">
        <v>5</v>
      </c>
      <c r="G333" s="270">
        <v>3</v>
      </c>
    </row>
    <row r="334" spans="1:7" x14ac:dyDescent="0.2">
      <c r="A334" s="269">
        <v>183</v>
      </c>
      <c r="B334" s="269" t="s">
        <v>327</v>
      </c>
      <c r="C334" s="270">
        <v>15420</v>
      </c>
      <c r="D334" s="270">
        <v>3120</v>
      </c>
      <c r="E334" s="270">
        <v>267</v>
      </c>
      <c r="F334" s="270">
        <v>10</v>
      </c>
      <c r="G334" s="270">
        <v>4</v>
      </c>
    </row>
    <row r="335" spans="1:7" x14ac:dyDescent="0.2">
      <c r="A335" s="269">
        <v>1700</v>
      </c>
      <c r="B335" s="269" t="s">
        <v>328</v>
      </c>
      <c r="C335" s="270">
        <v>32470</v>
      </c>
      <c r="D335" s="270">
        <v>15040</v>
      </c>
      <c r="E335" s="270">
        <v>560</v>
      </c>
      <c r="F335" s="270">
        <v>8</v>
      </c>
      <c r="G335" s="270">
        <v>4</v>
      </c>
    </row>
    <row r="336" spans="1:7" x14ac:dyDescent="0.2">
      <c r="A336" s="269">
        <v>1730</v>
      </c>
      <c r="B336" s="269" t="s">
        <v>329</v>
      </c>
      <c r="C336" s="270">
        <v>26690</v>
      </c>
      <c r="D336" s="270">
        <v>9080</v>
      </c>
      <c r="E336" s="270">
        <v>493</v>
      </c>
      <c r="F336" s="270">
        <v>19</v>
      </c>
      <c r="G336" s="270">
        <v>4</v>
      </c>
    </row>
    <row r="337" spans="1:7" x14ac:dyDescent="0.2">
      <c r="A337" s="269">
        <v>737</v>
      </c>
      <c r="B337" s="269" t="s">
        <v>330</v>
      </c>
      <c r="C337" s="270">
        <v>28990</v>
      </c>
      <c r="D337" s="270">
        <v>11970</v>
      </c>
      <c r="E337" s="270">
        <v>438</v>
      </c>
      <c r="F337" s="270">
        <v>24</v>
      </c>
      <c r="G337" s="270">
        <v>7</v>
      </c>
    </row>
    <row r="338" spans="1:7" x14ac:dyDescent="0.2">
      <c r="A338" s="269">
        <v>282</v>
      </c>
      <c r="B338" s="269" t="s">
        <v>331</v>
      </c>
      <c r="C338" s="270">
        <v>5340</v>
      </c>
      <c r="D338" s="270">
        <v>410</v>
      </c>
      <c r="E338" s="270">
        <v>378</v>
      </c>
      <c r="F338" s="270">
        <v>7</v>
      </c>
      <c r="G338" s="270">
        <v>3</v>
      </c>
    </row>
    <row r="339" spans="1:7" x14ac:dyDescent="0.2">
      <c r="A339" s="269">
        <v>856</v>
      </c>
      <c r="B339" s="269" t="s">
        <v>332</v>
      </c>
      <c r="C339" s="270">
        <v>45300</v>
      </c>
      <c r="D339" s="270">
        <v>43600</v>
      </c>
      <c r="E339" s="270">
        <v>1304</v>
      </c>
      <c r="F339" s="270">
        <v>6</v>
      </c>
      <c r="G339" s="270">
        <v>2</v>
      </c>
    </row>
    <row r="340" spans="1:7" x14ac:dyDescent="0.2">
      <c r="A340" s="269">
        <v>450</v>
      </c>
      <c r="B340" s="269" t="s">
        <v>333</v>
      </c>
      <c r="C340" s="270">
        <v>10140</v>
      </c>
      <c r="D340" s="270">
        <v>1750</v>
      </c>
      <c r="E340" s="270">
        <v>1052</v>
      </c>
      <c r="F340" s="270">
        <v>1</v>
      </c>
      <c r="G340" s="270">
        <v>1</v>
      </c>
    </row>
    <row r="341" spans="1:7" x14ac:dyDescent="0.2">
      <c r="A341" s="269">
        <v>451</v>
      </c>
      <c r="B341" s="269" t="s">
        <v>334</v>
      </c>
      <c r="C341" s="270">
        <v>26780</v>
      </c>
      <c r="D341" s="270">
        <v>7660</v>
      </c>
      <c r="E341" s="270">
        <v>1392</v>
      </c>
      <c r="F341" s="270">
        <v>2</v>
      </c>
      <c r="G341" s="270">
        <v>1</v>
      </c>
    </row>
    <row r="342" spans="1:7" x14ac:dyDescent="0.2">
      <c r="A342" s="269">
        <v>184</v>
      </c>
      <c r="B342" s="269" t="s">
        <v>335</v>
      </c>
      <c r="C342" s="270">
        <v>20000</v>
      </c>
      <c r="D342" s="270">
        <v>13530</v>
      </c>
      <c r="E342" s="270">
        <v>968</v>
      </c>
      <c r="F342" s="270">
        <v>1</v>
      </c>
      <c r="G342" s="270">
        <v>1</v>
      </c>
    </row>
    <row r="343" spans="1:7" x14ac:dyDescent="0.2">
      <c r="A343" s="269">
        <v>344</v>
      </c>
      <c r="B343" s="269" t="s">
        <v>336</v>
      </c>
      <c r="C343" s="270">
        <v>371140</v>
      </c>
      <c r="D343" s="270">
        <v>655420</v>
      </c>
      <c r="E343" s="270">
        <v>3264</v>
      </c>
      <c r="F343" s="270">
        <v>4</v>
      </c>
      <c r="G343" s="270">
        <v>2</v>
      </c>
    </row>
    <row r="344" spans="1:7" x14ac:dyDescent="0.2">
      <c r="A344" s="269">
        <v>1581</v>
      </c>
      <c r="B344" s="269" t="s">
        <v>337</v>
      </c>
      <c r="C344" s="270">
        <v>39610</v>
      </c>
      <c r="D344" s="270">
        <v>8480</v>
      </c>
      <c r="E344" s="270">
        <v>723</v>
      </c>
      <c r="F344" s="270">
        <v>16</v>
      </c>
      <c r="G344" s="270">
        <v>6</v>
      </c>
    </row>
    <row r="345" spans="1:7" x14ac:dyDescent="0.2">
      <c r="A345" s="269">
        <v>981</v>
      </c>
      <c r="B345" s="269" t="s">
        <v>338</v>
      </c>
      <c r="C345" s="270">
        <v>8320</v>
      </c>
      <c r="D345" s="270">
        <v>3110</v>
      </c>
      <c r="E345" s="270">
        <v>951</v>
      </c>
      <c r="F345" s="270">
        <v>6</v>
      </c>
      <c r="G345" s="270">
        <v>2</v>
      </c>
    </row>
    <row r="346" spans="1:7" x14ac:dyDescent="0.2">
      <c r="A346" s="269">
        <v>994</v>
      </c>
      <c r="B346" s="269" t="s">
        <v>339</v>
      </c>
      <c r="C346" s="270">
        <v>13670</v>
      </c>
      <c r="D346" s="270">
        <v>3540</v>
      </c>
      <c r="E346" s="270">
        <v>628</v>
      </c>
      <c r="F346" s="270">
        <v>6</v>
      </c>
      <c r="G346" s="270">
        <v>4</v>
      </c>
    </row>
    <row r="347" spans="1:7" x14ac:dyDescent="0.2">
      <c r="A347" s="269">
        <v>858</v>
      </c>
      <c r="B347" s="269" t="s">
        <v>340</v>
      </c>
      <c r="C347" s="270">
        <v>31420</v>
      </c>
      <c r="D347" s="270">
        <v>23580</v>
      </c>
      <c r="E347" s="270">
        <v>1380</v>
      </c>
      <c r="F347" s="270">
        <v>4</v>
      </c>
      <c r="G347" s="270">
        <v>1</v>
      </c>
    </row>
    <row r="348" spans="1:7" x14ac:dyDescent="0.2">
      <c r="A348" s="269">
        <v>47</v>
      </c>
      <c r="B348" s="269" t="s">
        <v>341</v>
      </c>
      <c r="C348" s="270">
        <v>31540</v>
      </c>
      <c r="D348" s="270">
        <v>31950</v>
      </c>
      <c r="E348" s="270">
        <v>969</v>
      </c>
      <c r="F348" s="270">
        <v>6</v>
      </c>
      <c r="G348" s="270">
        <v>1</v>
      </c>
    </row>
    <row r="349" spans="1:7" x14ac:dyDescent="0.2">
      <c r="A349" s="269">
        <v>345</v>
      </c>
      <c r="B349" s="269" t="s">
        <v>342</v>
      </c>
      <c r="C349" s="270">
        <v>72500</v>
      </c>
      <c r="D349" s="270">
        <v>77130</v>
      </c>
      <c r="E349" s="270">
        <v>2051</v>
      </c>
      <c r="F349" s="270">
        <v>2</v>
      </c>
      <c r="G349" s="270">
        <v>1</v>
      </c>
    </row>
    <row r="350" spans="1:7" x14ac:dyDescent="0.2">
      <c r="A350" s="269">
        <v>717</v>
      </c>
      <c r="B350" s="269" t="s">
        <v>343</v>
      </c>
      <c r="C350" s="270">
        <v>15670</v>
      </c>
      <c r="D350" s="270">
        <v>3240</v>
      </c>
      <c r="E350" s="270">
        <v>319</v>
      </c>
      <c r="F350" s="270">
        <v>14</v>
      </c>
      <c r="G350" s="270">
        <v>10</v>
      </c>
    </row>
    <row r="351" spans="1:7" x14ac:dyDescent="0.2">
      <c r="A351" s="269">
        <v>860</v>
      </c>
      <c r="B351" s="269" t="s">
        <v>344</v>
      </c>
      <c r="C351" s="270">
        <v>35920</v>
      </c>
      <c r="D351" s="270">
        <v>25600</v>
      </c>
      <c r="E351" s="270">
        <v>1001</v>
      </c>
      <c r="F351" s="270">
        <v>9</v>
      </c>
      <c r="G351" s="270">
        <v>2</v>
      </c>
    </row>
    <row r="352" spans="1:7" x14ac:dyDescent="0.2">
      <c r="A352" s="269">
        <v>861</v>
      </c>
      <c r="B352" s="269" t="s">
        <v>345</v>
      </c>
      <c r="C352" s="270">
        <v>44920</v>
      </c>
      <c r="D352" s="270">
        <v>35270</v>
      </c>
      <c r="E352" s="270">
        <v>1655</v>
      </c>
      <c r="F352" s="270">
        <v>3</v>
      </c>
      <c r="G352" s="270">
        <v>1</v>
      </c>
    </row>
    <row r="353" spans="1:7" x14ac:dyDescent="0.2">
      <c r="A353" s="269">
        <v>453</v>
      </c>
      <c r="B353" s="269" t="s">
        <v>346</v>
      </c>
      <c r="C353" s="270">
        <v>67810</v>
      </c>
      <c r="D353" s="270">
        <v>53620</v>
      </c>
      <c r="E353" s="270">
        <v>1767</v>
      </c>
      <c r="F353" s="270">
        <v>4</v>
      </c>
      <c r="G353" s="270">
        <v>1</v>
      </c>
    </row>
    <row r="354" spans="1:7" x14ac:dyDescent="0.2">
      <c r="A354" s="269">
        <v>983</v>
      </c>
      <c r="B354" s="269" t="s">
        <v>347</v>
      </c>
      <c r="C354" s="270">
        <v>108010</v>
      </c>
      <c r="D354" s="270">
        <v>142880</v>
      </c>
      <c r="E354" s="270">
        <v>1583</v>
      </c>
      <c r="F354" s="270">
        <v>14</v>
      </c>
      <c r="G354" s="270">
        <v>3</v>
      </c>
    </row>
    <row r="355" spans="1:7" x14ac:dyDescent="0.2">
      <c r="A355" s="269">
        <v>984</v>
      </c>
      <c r="B355" s="269" t="s">
        <v>348</v>
      </c>
      <c r="C355" s="270">
        <v>45960</v>
      </c>
      <c r="D355" s="270">
        <v>42240</v>
      </c>
      <c r="E355" s="270">
        <v>981</v>
      </c>
      <c r="F355" s="270">
        <v>13</v>
      </c>
      <c r="G355" s="270">
        <v>4</v>
      </c>
    </row>
    <row r="356" spans="1:7" x14ac:dyDescent="0.2">
      <c r="A356" s="269">
        <v>620</v>
      </c>
      <c r="B356" s="269" t="s">
        <v>349</v>
      </c>
      <c r="C356" s="270">
        <v>16260</v>
      </c>
      <c r="D356" s="270">
        <v>3670</v>
      </c>
      <c r="E356" s="270">
        <v>893</v>
      </c>
      <c r="F356" s="270">
        <v>4</v>
      </c>
      <c r="G356" s="270">
        <v>1</v>
      </c>
    </row>
    <row r="357" spans="1:7" x14ac:dyDescent="0.2">
      <c r="A357" s="269">
        <v>622</v>
      </c>
      <c r="B357" s="269" t="s">
        <v>350</v>
      </c>
      <c r="C357" s="270">
        <v>71920</v>
      </c>
      <c r="D357" s="270">
        <v>52530</v>
      </c>
      <c r="E357" s="270">
        <v>2724</v>
      </c>
      <c r="F357" s="270">
        <v>1</v>
      </c>
      <c r="G357" s="270">
        <v>1</v>
      </c>
    </row>
    <row r="358" spans="1:7" x14ac:dyDescent="0.2">
      <c r="A358" s="269">
        <v>48</v>
      </c>
      <c r="B358" s="269" t="s">
        <v>351</v>
      </c>
      <c r="C358" s="270">
        <v>15470</v>
      </c>
      <c r="D358" s="270">
        <v>8840</v>
      </c>
      <c r="E358" s="270">
        <v>342</v>
      </c>
      <c r="F358" s="270">
        <v>14</v>
      </c>
      <c r="G358" s="270">
        <v>3</v>
      </c>
    </row>
    <row r="359" spans="1:7" x14ac:dyDescent="0.2">
      <c r="A359" s="269">
        <v>96</v>
      </c>
      <c r="B359" s="269" t="s">
        <v>352</v>
      </c>
      <c r="C359" s="270">
        <v>1110</v>
      </c>
      <c r="D359" s="270">
        <v>190</v>
      </c>
      <c r="E359" s="270">
        <v>189</v>
      </c>
      <c r="F359" s="270">
        <v>2</v>
      </c>
      <c r="G359" s="270">
        <v>1</v>
      </c>
    </row>
    <row r="360" spans="1:7" x14ac:dyDescent="0.2">
      <c r="A360" s="269">
        <v>718</v>
      </c>
      <c r="B360" s="269" t="s">
        <v>353</v>
      </c>
      <c r="C360" s="270">
        <v>50260</v>
      </c>
      <c r="D360" s="270">
        <v>68210</v>
      </c>
      <c r="E360" s="270">
        <v>1853</v>
      </c>
      <c r="F360" s="270">
        <v>3</v>
      </c>
      <c r="G360" s="270">
        <v>1</v>
      </c>
    </row>
    <row r="361" spans="1:7" x14ac:dyDescent="0.2">
      <c r="A361" s="269">
        <v>623</v>
      </c>
      <c r="B361" s="269" t="s">
        <v>354</v>
      </c>
      <c r="C361" s="270">
        <v>5890</v>
      </c>
      <c r="D361" s="270">
        <v>230</v>
      </c>
      <c r="E361" s="270">
        <v>411</v>
      </c>
      <c r="F361" s="270">
        <v>8</v>
      </c>
      <c r="G361" s="270">
        <v>2</v>
      </c>
    </row>
    <row r="362" spans="1:7" x14ac:dyDescent="0.2">
      <c r="A362" s="269">
        <v>986</v>
      </c>
      <c r="B362" s="269" t="s">
        <v>355</v>
      </c>
      <c r="C362" s="270">
        <v>8370</v>
      </c>
      <c r="D362" s="270">
        <v>1150</v>
      </c>
      <c r="E362" s="270">
        <v>512</v>
      </c>
      <c r="F362" s="270">
        <v>6</v>
      </c>
      <c r="G362" s="270">
        <v>3</v>
      </c>
    </row>
    <row r="363" spans="1:7" x14ac:dyDescent="0.2">
      <c r="A363" s="269">
        <v>626</v>
      </c>
      <c r="B363" s="269" t="s">
        <v>356</v>
      </c>
      <c r="C363" s="270">
        <v>19590</v>
      </c>
      <c r="D363" s="270">
        <v>4930</v>
      </c>
      <c r="E363" s="270">
        <v>1781</v>
      </c>
      <c r="F363" s="270">
        <v>1</v>
      </c>
      <c r="G363" s="270">
        <v>1</v>
      </c>
    </row>
    <row r="364" spans="1:7" x14ac:dyDescent="0.2">
      <c r="A364" s="269">
        <v>285</v>
      </c>
      <c r="B364" s="269" t="s">
        <v>357</v>
      </c>
      <c r="C364" s="270">
        <v>17180</v>
      </c>
      <c r="D364" s="270">
        <v>5880</v>
      </c>
      <c r="E364" s="270">
        <v>565</v>
      </c>
      <c r="F364" s="270">
        <v>15</v>
      </c>
      <c r="G364" s="270">
        <v>3</v>
      </c>
    </row>
    <row r="365" spans="1:7" x14ac:dyDescent="0.2">
      <c r="A365" s="269">
        <v>865</v>
      </c>
      <c r="B365" s="269" t="s">
        <v>358</v>
      </c>
      <c r="C365" s="270">
        <v>24890</v>
      </c>
      <c r="D365" s="270">
        <v>13390</v>
      </c>
      <c r="E365" s="270">
        <v>1237</v>
      </c>
      <c r="F365" s="270">
        <v>3</v>
      </c>
      <c r="G365" s="270">
        <v>1</v>
      </c>
    </row>
    <row r="366" spans="1:7" x14ac:dyDescent="0.2">
      <c r="A366" s="269">
        <v>866</v>
      </c>
      <c r="B366" s="269" t="s">
        <v>359</v>
      </c>
      <c r="C366" s="270">
        <v>13930</v>
      </c>
      <c r="D366" s="270">
        <v>4570</v>
      </c>
      <c r="E366" s="270">
        <v>734</v>
      </c>
      <c r="F366" s="270">
        <v>1</v>
      </c>
      <c r="G366" s="270">
        <v>1</v>
      </c>
    </row>
    <row r="367" spans="1:7" x14ac:dyDescent="0.2">
      <c r="A367" s="269">
        <v>867</v>
      </c>
      <c r="B367" s="269" t="s">
        <v>360</v>
      </c>
      <c r="C367" s="270">
        <v>49810</v>
      </c>
      <c r="D367" s="270">
        <v>39720</v>
      </c>
      <c r="E367" s="270">
        <v>1220</v>
      </c>
      <c r="F367" s="270">
        <v>3</v>
      </c>
      <c r="G367" s="270">
        <v>2</v>
      </c>
    </row>
    <row r="368" spans="1:7" x14ac:dyDescent="0.2">
      <c r="A368" s="269">
        <v>627</v>
      </c>
      <c r="B368" s="269" t="s">
        <v>361</v>
      </c>
      <c r="C368" s="270">
        <v>23270</v>
      </c>
      <c r="D368" s="270">
        <v>6770</v>
      </c>
      <c r="E368" s="270">
        <v>1428</v>
      </c>
      <c r="F368" s="270">
        <v>3</v>
      </c>
      <c r="G368" s="270">
        <v>1</v>
      </c>
    </row>
    <row r="369" spans="1:7" x14ac:dyDescent="0.2">
      <c r="A369" s="269">
        <v>289</v>
      </c>
      <c r="B369" s="269" t="s">
        <v>362</v>
      </c>
      <c r="C369" s="270">
        <v>40230</v>
      </c>
      <c r="D369" s="270">
        <v>35130</v>
      </c>
      <c r="E369" s="270">
        <v>2022</v>
      </c>
      <c r="F369" s="270">
        <v>2</v>
      </c>
      <c r="G369" s="270">
        <v>1</v>
      </c>
    </row>
    <row r="370" spans="1:7" x14ac:dyDescent="0.2">
      <c r="A370" s="269">
        <v>629</v>
      </c>
      <c r="B370" s="269" t="s">
        <v>363</v>
      </c>
      <c r="C370" s="270">
        <v>20170</v>
      </c>
      <c r="D370" s="270">
        <v>5010</v>
      </c>
      <c r="E370" s="270">
        <v>1422</v>
      </c>
      <c r="F370" s="270">
        <v>2</v>
      </c>
      <c r="G370" s="270">
        <v>1</v>
      </c>
    </row>
    <row r="371" spans="1:7" x14ac:dyDescent="0.2">
      <c r="A371" s="269">
        <v>852</v>
      </c>
      <c r="B371" s="269" t="s">
        <v>364</v>
      </c>
      <c r="C371" s="270">
        <v>9210</v>
      </c>
      <c r="D371" s="270">
        <v>660</v>
      </c>
      <c r="E371" s="270">
        <v>651</v>
      </c>
      <c r="F371" s="270">
        <v>10</v>
      </c>
      <c r="G371" s="270">
        <v>4</v>
      </c>
    </row>
    <row r="372" spans="1:7" x14ac:dyDescent="0.2">
      <c r="A372" s="269">
        <v>988</v>
      </c>
      <c r="B372" s="269" t="s">
        <v>365</v>
      </c>
      <c r="C372" s="270">
        <v>52630</v>
      </c>
      <c r="D372" s="270">
        <v>53620</v>
      </c>
      <c r="E372" s="270">
        <v>1242</v>
      </c>
      <c r="F372" s="270">
        <v>8</v>
      </c>
      <c r="G372" s="270">
        <v>3</v>
      </c>
    </row>
    <row r="373" spans="1:7" x14ac:dyDescent="0.2">
      <c r="A373" s="269">
        <v>457</v>
      </c>
      <c r="B373" s="269" t="s">
        <v>366</v>
      </c>
      <c r="C373" s="270">
        <v>14120</v>
      </c>
      <c r="D373" s="270">
        <v>2140</v>
      </c>
      <c r="E373" s="270">
        <v>1650</v>
      </c>
      <c r="F373" s="270">
        <v>4</v>
      </c>
      <c r="G373" s="270">
        <v>1</v>
      </c>
    </row>
    <row r="374" spans="1:7" x14ac:dyDescent="0.2">
      <c r="A374" s="269">
        <v>870</v>
      </c>
      <c r="B374" s="269" t="s">
        <v>367</v>
      </c>
      <c r="C374" s="270">
        <v>21490</v>
      </c>
      <c r="D374" s="270">
        <v>2740</v>
      </c>
      <c r="E374" s="270">
        <v>594</v>
      </c>
      <c r="F374" s="270">
        <v>10</v>
      </c>
      <c r="G374" s="270">
        <v>5</v>
      </c>
    </row>
    <row r="375" spans="1:7" x14ac:dyDescent="0.2">
      <c r="A375" s="269">
        <v>668</v>
      </c>
      <c r="B375" s="269" t="s">
        <v>368</v>
      </c>
      <c r="C375" s="270">
        <v>13640</v>
      </c>
      <c r="D375" s="270">
        <v>2180</v>
      </c>
      <c r="E375" s="270">
        <v>369</v>
      </c>
      <c r="F375" s="270">
        <v>11</v>
      </c>
      <c r="G375" s="270">
        <v>5</v>
      </c>
    </row>
    <row r="376" spans="1:7" x14ac:dyDescent="0.2">
      <c r="A376" s="269">
        <v>1701</v>
      </c>
      <c r="B376" s="269" t="s">
        <v>369</v>
      </c>
      <c r="C376" s="270">
        <v>16110</v>
      </c>
      <c r="D376" s="270">
        <v>2430</v>
      </c>
      <c r="E376" s="270">
        <v>203</v>
      </c>
      <c r="F376" s="270">
        <v>29</v>
      </c>
      <c r="G376" s="270">
        <v>4</v>
      </c>
    </row>
    <row r="377" spans="1:7" x14ac:dyDescent="0.2">
      <c r="A377" s="269">
        <v>293</v>
      </c>
      <c r="B377" s="269" t="s">
        <v>370</v>
      </c>
      <c r="C377" s="270">
        <v>13190</v>
      </c>
      <c r="D377" s="270">
        <v>4790</v>
      </c>
      <c r="E377" s="270">
        <v>1120</v>
      </c>
      <c r="F377" s="270">
        <v>1</v>
      </c>
      <c r="G377" s="270">
        <v>1</v>
      </c>
    </row>
    <row r="378" spans="1:7" x14ac:dyDescent="0.2">
      <c r="A378" s="269">
        <v>1783</v>
      </c>
      <c r="B378" s="269" t="s">
        <v>371</v>
      </c>
      <c r="C378" s="270">
        <v>97780</v>
      </c>
      <c r="D378" s="270">
        <v>70210</v>
      </c>
      <c r="E378" s="270">
        <v>1335</v>
      </c>
      <c r="F378" s="270">
        <v>6</v>
      </c>
      <c r="G378" s="270">
        <v>2</v>
      </c>
    </row>
    <row r="379" spans="1:7" x14ac:dyDescent="0.2">
      <c r="A379" s="269">
        <v>98</v>
      </c>
      <c r="B379" s="269" t="s">
        <v>372</v>
      </c>
      <c r="C379" s="270">
        <v>25400</v>
      </c>
      <c r="D379" s="270">
        <v>17060</v>
      </c>
      <c r="E379" s="270">
        <v>622</v>
      </c>
      <c r="F379" s="270">
        <v>20</v>
      </c>
      <c r="G379" s="270">
        <v>2</v>
      </c>
    </row>
    <row r="380" spans="1:7" x14ac:dyDescent="0.2">
      <c r="A380" s="269">
        <v>614</v>
      </c>
      <c r="B380" s="269" t="s">
        <v>373</v>
      </c>
      <c r="C380" s="270">
        <v>10980</v>
      </c>
      <c r="D380" s="270">
        <v>820</v>
      </c>
      <c r="E380" s="270">
        <v>617</v>
      </c>
      <c r="F380" s="270">
        <v>6</v>
      </c>
      <c r="G380" s="270">
        <v>2</v>
      </c>
    </row>
    <row r="381" spans="1:7" x14ac:dyDescent="0.2">
      <c r="A381" s="269">
        <v>189</v>
      </c>
      <c r="B381" s="269" t="s">
        <v>374</v>
      </c>
      <c r="C381" s="270">
        <v>20910</v>
      </c>
      <c r="D381" s="270">
        <v>10210</v>
      </c>
      <c r="E381" s="270">
        <v>670</v>
      </c>
      <c r="F381" s="270">
        <v>9</v>
      </c>
      <c r="G381" s="270">
        <v>2</v>
      </c>
    </row>
    <row r="382" spans="1:7" x14ac:dyDescent="0.2">
      <c r="A382" s="269">
        <v>296</v>
      </c>
      <c r="B382" s="269" t="s">
        <v>375</v>
      </c>
      <c r="C382" s="270">
        <v>42190</v>
      </c>
      <c r="D382" s="270">
        <v>34560</v>
      </c>
      <c r="E382" s="270">
        <v>1179</v>
      </c>
      <c r="F382" s="270">
        <v>7</v>
      </c>
      <c r="G382" s="270">
        <v>2</v>
      </c>
    </row>
    <row r="383" spans="1:7" x14ac:dyDescent="0.2">
      <c r="A383" s="269">
        <v>1696</v>
      </c>
      <c r="B383" s="269" t="s">
        <v>376</v>
      </c>
      <c r="C383" s="270">
        <v>13520</v>
      </c>
      <c r="D383" s="270">
        <v>960</v>
      </c>
      <c r="E383" s="270">
        <v>566</v>
      </c>
      <c r="F383" s="270">
        <v>13</v>
      </c>
      <c r="G383" s="270">
        <v>4</v>
      </c>
    </row>
    <row r="384" spans="1:7" x14ac:dyDescent="0.2">
      <c r="A384" s="269">
        <v>352</v>
      </c>
      <c r="B384" s="269" t="s">
        <v>377</v>
      </c>
      <c r="C384" s="270">
        <v>22360</v>
      </c>
      <c r="D384" s="270">
        <v>7410</v>
      </c>
      <c r="E384" s="270">
        <v>1105</v>
      </c>
      <c r="F384" s="270">
        <v>3</v>
      </c>
      <c r="G384" s="270">
        <v>3</v>
      </c>
    </row>
    <row r="385" spans="1:7" x14ac:dyDescent="0.2">
      <c r="A385" s="269">
        <v>53</v>
      </c>
      <c r="B385" s="269" t="s">
        <v>378</v>
      </c>
      <c r="C385" s="270">
        <v>11500</v>
      </c>
      <c r="D385" s="270">
        <v>2280</v>
      </c>
      <c r="E385" s="270">
        <v>408</v>
      </c>
      <c r="F385" s="270">
        <v>9</v>
      </c>
      <c r="G385" s="270">
        <v>3</v>
      </c>
    </row>
    <row r="386" spans="1:7" x14ac:dyDescent="0.2">
      <c r="A386" s="269">
        <v>294</v>
      </c>
      <c r="B386" s="269" t="s">
        <v>379</v>
      </c>
      <c r="C386" s="270">
        <v>29600</v>
      </c>
      <c r="D386" s="270">
        <v>28690</v>
      </c>
      <c r="E386" s="270">
        <v>1148</v>
      </c>
      <c r="F386" s="270">
        <v>9</v>
      </c>
      <c r="G386" s="270">
        <v>1</v>
      </c>
    </row>
    <row r="387" spans="1:7" x14ac:dyDescent="0.2">
      <c r="A387" s="269">
        <v>873</v>
      </c>
      <c r="B387" s="269" t="s">
        <v>380</v>
      </c>
      <c r="C387" s="270">
        <v>19730</v>
      </c>
      <c r="D387" s="270">
        <v>5620</v>
      </c>
      <c r="E387" s="270">
        <v>627</v>
      </c>
      <c r="F387" s="270">
        <v>6</v>
      </c>
      <c r="G387" s="270">
        <v>4</v>
      </c>
    </row>
    <row r="388" spans="1:7" x14ac:dyDescent="0.2">
      <c r="A388" s="269">
        <v>632</v>
      </c>
      <c r="B388" s="269" t="s">
        <v>381</v>
      </c>
      <c r="C388" s="270">
        <v>48670</v>
      </c>
      <c r="D388" s="270">
        <v>21140</v>
      </c>
      <c r="E388" s="270">
        <v>1286</v>
      </c>
      <c r="F388" s="270">
        <v>9</v>
      </c>
      <c r="G388" s="270">
        <v>4</v>
      </c>
    </row>
    <row r="389" spans="1:7" x14ac:dyDescent="0.2">
      <c r="A389" s="269">
        <v>880</v>
      </c>
      <c r="B389" s="269" t="s">
        <v>382</v>
      </c>
      <c r="C389" s="270">
        <v>9320</v>
      </c>
      <c r="D389" s="270">
        <v>1130</v>
      </c>
      <c r="E389" s="270">
        <v>1368</v>
      </c>
      <c r="F389" s="270">
        <v>7</v>
      </c>
      <c r="G389" s="270">
        <v>1</v>
      </c>
    </row>
    <row r="390" spans="1:7" x14ac:dyDescent="0.2">
      <c r="A390" s="269">
        <v>351</v>
      </c>
      <c r="B390" s="269" t="s">
        <v>383</v>
      </c>
      <c r="C390" s="270">
        <v>10840</v>
      </c>
      <c r="D390" s="270">
        <v>2460</v>
      </c>
      <c r="E390" s="270">
        <v>906</v>
      </c>
      <c r="F390" s="270">
        <v>1</v>
      </c>
      <c r="G390" s="270">
        <v>1</v>
      </c>
    </row>
    <row r="391" spans="1:7" x14ac:dyDescent="0.2">
      <c r="A391" s="269">
        <v>874</v>
      </c>
      <c r="B391" s="269" t="s">
        <v>384</v>
      </c>
      <c r="C391" s="270">
        <v>10930</v>
      </c>
      <c r="D391" s="270">
        <v>570</v>
      </c>
      <c r="E391" s="270">
        <v>334</v>
      </c>
      <c r="F391" s="270">
        <v>8</v>
      </c>
      <c r="G391" s="270">
        <v>4</v>
      </c>
    </row>
    <row r="392" spans="1:7" x14ac:dyDescent="0.2">
      <c r="A392" s="269">
        <v>479</v>
      </c>
      <c r="B392" s="269" t="s">
        <v>385</v>
      </c>
      <c r="C392" s="270">
        <v>161450</v>
      </c>
      <c r="D392" s="270">
        <v>173380</v>
      </c>
      <c r="E392" s="270">
        <v>1958</v>
      </c>
      <c r="F392" s="270">
        <v>7</v>
      </c>
      <c r="G392" s="270">
        <v>3</v>
      </c>
    </row>
    <row r="393" spans="1:7" x14ac:dyDescent="0.2">
      <c r="A393" s="269">
        <v>297</v>
      </c>
      <c r="B393" s="269" t="s">
        <v>386</v>
      </c>
      <c r="C393" s="270">
        <v>23600</v>
      </c>
      <c r="D393" s="270">
        <v>4500</v>
      </c>
      <c r="E393" s="270">
        <v>628</v>
      </c>
      <c r="F393" s="270">
        <v>11</v>
      </c>
      <c r="G393" s="270">
        <v>5</v>
      </c>
    </row>
    <row r="394" spans="1:7" x14ac:dyDescent="0.2">
      <c r="A394" s="269">
        <v>473</v>
      </c>
      <c r="B394" s="269" t="s">
        <v>387</v>
      </c>
      <c r="C394" s="270">
        <v>13040</v>
      </c>
      <c r="D394" s="270">
        <v>2110</v>
      </c>
      <c r="E394" s="270">
        <v>1787</v>
      </c>
      <c r="F394" s="270">
        <v>2</v>
      </c>
      <c r="G394" s="270">
        <v>2</v>
      </c>
    </row>
    <row r="395" spans="1:7" x14ac:dyDescent="0.2">
      <c r="A395" s="269">
        <v>707</v>
      </c>
      <c r="B395" s="269" t="s">
        <v>388</v>
      </c>
      <c r="C395" s="270">
        <v>8830</v>
      </c>
      <c r="D395" s="270">
        <v>310</v>
      </c>
      <c r="E395" s="270">
        <v>282</v>
      </c>
      <c r="F395" s="270">
        <v>10</v>
      </c>
      <c r="G395" s="270">
        <v>3</v>
      </c>
    </row>
    <row r="396" spans="1:7" x14ac:dyDescent="0.2">
      <c r="A396" s="269">
        <v>478</v>
      </c>
      <c r="B396" s="269" t="s">
        <v>389</v>
      </c>
      <c r="C396" s="270">
        <v>3240</v>
      </c>
      <c r="D396" s="270">
        <v>90</v>
      </c>
      <c r="E396" s="270">
        <v>251</v>
      </c>
      <c r="F396" s="270">
        <v>11</v>
      </c>
      <c r="G396" s="270">
        <v>1</v>
      </c>
    </row>
    <row r="397" spans="1:7" x14ac:dyDescent="0.2">
      <c r="A397" s="269">
        <v>50</v>
      </c>
      <c r="B397" s="269" t="s">
        <v>390</v>
      </c>
      <c r="C397" s="270">
        <v>20500</v>
      </c>
      <c r="D397" s="270">
        <v>9770</v>
      </c>
      <c r="E397" s="270">
        <v>792</v>
      </c>
      <c r="F397" s="270">
        <v>6</v>
      </c>
      <c r="G397" s="270">
        <v>3</v>
      </c>
    </row>
    <row r="398" spans="1:7" x14ac:dyDescent="0.2">
      <c r="A398" s="269">
        <v>355</v>
      </c>
      <c r="B398" s="269" t="s">
        <v>391</v>
      </c>
      <c r="C398" s="270">
        <v>63000</v>
      </c>
      <c r="D398" s="270">
        <v>47060</v>
      </c>
      <c r="E398" s="270">
        <v>1525</v>
      </c>
      <c r="F398" s="270">
        <v>5</v>
      </c>
      <c r="G398" s="270">
        <v>3</v>
      </c>
    </row>
    <row r="399" spans="1:7" x14ac:dyDescent="0.2">
      <c r="A399" s="269">
        <v>299</v>
      </c>
      <c r="B399" s="269" t="s">
        <v>392</v>
      </c>
      <c r="C399" s="270">
        <v>32030</v>
      </c>
      <c r="D399" s="270">
        <v>22900</v>
      </c>
      <c r="E399" s="270">
        <v>1253</v>
      </c>
      <c r="F399" s="270">
        <v>7</v>
      </c>
      <c r="G399" s="270">
        <v>4</v>
      </c>
    </row>
    <row r="400" spans="1:7" x14ac:dyDescent="0.2">
      <c r="A400" s="269">
        <v>637</v>
      </c>
      <c r="B400" s="269" t="s">
        <v>394</v>
      </c>
      <c r="C400" s="270">
        <v>133220</v>
      </c>
      <c r="D400" s="270">
        <v>135820</v>
      </c>
      <c r="E400" s="270">
        <v>2415</v>
      </c>
      <c r="F400" s="270">
        <v>1</v>
      </c>
      <c r="G400" s="270">
        <v>1</v>
      </c>
    </row>
    <row r="401" spans="1:7" x14ac:dyDescent="0.2">
      <c r="A401" s="269">
        <v>638</v>
      </c>
      <c r="B401" s="269" t="s">
        <v>395</v>
      </c>
      <c r="C401" s="270">
        <v>3890</v>
      </c>
      <c r="D401" s="270">
        <v>160</v>
      </c>
      <c r="E401" s="270">
        <v>684</v>
      </c>
      <c r="F401" s="270">
        <v>4</v>
      </c>
      <c r="G401" s="270">
        <v>2</v>
      </c>
    </row>
    <row r="402" spans="1:7" x14ac:dyDescent="0.2">
      <c r="A402" s="269">
        <v>56</v>
      </c>
      <c r="B402" s="269" t="s">
        <v>396</v>
      </c>
      <c r="C402" s="270">
        <v>15610</v>
      </c>
      <c r="D402" s="270">
        <v>3550</v>
      </c>
      <c r="E402" s="270">
        <v>381</v>
      </c>
      <c r="F402" s="270">
        <v>12</v>
      </c>
      <c r="G402" s="270">
        <v>4</v>
      </c>
    </row>
    <row r="403" spans="1:7" x14ac:dyDescent="0.2">
      <c r="A403" s="269">
        <v>1892</v>
      </c>
      <c r="B403" s="269" t="s">
        <v>498</v>
      </c>
      <c r="C403" s="270">
        <v>28220</v>
      </c>
      <c r="D403" s="270">
        <v>4150</v>
      </c>
      <c r="E403" s="270">
        <v>1161</v>
      </c>
      <c r="F403" s="270">
        <v>12</v>
      </c>
      <c r="G403" s="270">
        <v>4</v>
      </c>
    </row>
    <row r="404" spans="1:7" x14ac:dyDescent="0.2">
      <c r="A404" s="269">
        <v>879</v>
      </c>
      <c r="B404" s="269" t="s">
        <v>397</v>
      </c>
      <c r="C404" s="270">
        <v>17800</v>
      </c>
      <c r="D404" s="270">
        <v>4840</v>
      </c>
      <c r="E404" s="270">
        <v>503</v>
      </c>
      <c r="F404" s="270">
        <v>6</v>
      </c>
      <c r="G404" s="270">
        <v>2</v>
      </c>
    </row>
    <row r="405" spans="1:7" x14ac:dyDescent="0.2">
      <c r="A405" s="269">
        <v>301</v>
      </c>
      <c r="B405" s="269" t="s">
        <v>398</v>
      </c>
      <c r="C405" s="270">
        <v>53650</v>
      </c>
      <c r="D405" s="270">
        <v>60290</v>
      </c>
      <c r="E405" s="270">
        <v>1574</v>
      </c>
      <c r="F405" s="270">
        <v>1</v>
      </c>
      <c r="G405" s="270">
        <v>1</v>
      </c>
    </row>
    <row r="406" spans="1:7" x14ac:dyDescent="0.2">
      <c r="A406" s="269">
        <v>1896</v>
      </c>
      <c r="B406" s="269" t="s">
        <v>399</v>
      </c>
      <c r="C406" s="270">
        <v>19880</v>
      </c>
      <c r="D406" s="270">
        <v>7380</v>
      </c>
      <c r="E406" s="270">
        <v>677</v>
      </c>
      <c r="F406" s="270">
        <v>4</v>
      </c>
      <c r="G406" s="270">
        <v>3</v>
      </c>
    </row>
    <row r="407" spans="1:7" x14ac:dyDescent="0.2">
      <c r="A407" s="269">
        <v>642</v>
      </c>
      <c r="B407" s="269" t="s">
        <v>400</v>
      </c>
      <c r="C407" s="270">
        <v>42740</v>
      </c>
      <c r="D407" s="270">
        <v>22690</v>
      </c>
      <c r="E407" s="270">
        <v>2014</v>
      </c>
      <c r="F407" s="270">
        <v>3</v>
      </c>
      <c r="G407" s="270">
        <v>2</v>
      </c>
    </row>
    <row r="408" spans="1:7" x14ac:dyDescent="0.2">
      <c r="A408" s="269">
        <v>193</v>
      </c>
      <c r="B408" s="269" t="s">
        <v>401</v>
      </c>
      <c r="C408" s="270">
        <v>136540</v>
      </c>
      <c r="D408" s="270">
        <v>230390</v>
      </c>
      <c r="E408" s="270">
        <v>1931</v>
      </c>
      <c r="F408" s="270">
        <v>5</v>
      </c>
      <c r="G408" s="270">
        <v>1</v>
      </c>
    </row>
    <row r="409" spans="1:7" x14ac:dyDescent="0.2">
      <c r="A409" s="271"/>
      <c r="B409" s="267"/>
    </row>
    <row r="410" spans="1:7" x14ac:dyDescent="0.2">
      <c r="A410" s="271"/>
      <c r="B410" s="267"/>
    </row>
    <row r="411" spans="1:7" x14ac:dyDescent="0.2">
      <c r="A411" s="271"/>
      <c r="B411" s="267"/>
    </row>
    <row r="412" spans="1:7" x14ac:dyDescent="0.2">
      <c r="A412" s="271"/>
      <c r="B412" s="267"/>
    </row>
    <row r="413" spans="1:7" x14ac:dyDescent="0.2">
      <c r="A413" s="271"/>
      <c r="B413" s="267"/>
    </row>
    <row r="414" spans="1:7" x14ac:dyDescent="0.2">
      <c r="A414" s="271"/>
      <c r="B414" s="267"/>
    </row>
    <row r="415" spans="1:7" x14ac:dyDescent="0.2">
      <c r="A415" s="271"/>
      <c r="B415" s="267"/>
    </row>
    <row r="416" spans="1:7" x14ac:dyDescent="0.2">
      <c r="A416" s="271"/>
      <c r="B416" s="267"/>
    </row>
    <row r="417" spans="1:2" x14ac:dyDescent="0.2">
      <c r="A417" s="271"/>
      <c r="B417" s="267"/>
    </row>
    <row r="418" spans="1:2" x14ac:dyDescent="0.2">
      <c r="A418" s="271"/>
      <c r="B418" s="267"/>
    </row>
    <row r="419" spans="1:2" x14ac:dyDescent="0.2">
      <c r="A419" s="271"/>
      <c r="B419" s="267"/>
    </row>
    <row r="420" spans="1:2" x14ac:dyDescent="0.2">
      <c r="A420" s="271"/>
      <c r="B420" s="267"/>
    </row>
  </sheetData>
  <sortState ref="A6:G408">
    <sortCondition ref="B6:B40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1"/>
  <sheetViews>
    <sheetView workbookViewId="0">
      <selection activeCell="E64" sqref="E64"/>
    </sheetView>
  </sheetViews>
  <sheetFormatPr defaultRowHeight="12.75" x14ac:dyDescent="0.2"/>
  <cols>
    <col min="2" max="2" width="19.5703125" customWidth="1"/>
    <col min="4" max="4" width="19.28515625" customWidth="1"/>
    <col min="5" max="5" width="18.7109375" customWidth="1"/>
  </cols>
  <sheetData>
    <row r="3" spans="1:6" x14ac:dyDescent="0.2">
      <c r="A3" s="26">
        <v>1680</v>
      </c>
      <c r="B3" s="26" t="s">
        <v>0</v>
      </c>
      <c r="C3" s="26">
        <v>1680</v>
      </c>
      <c r="D3" s="26" t="s">
        <v>0</v>
      </c>
      <c r="E3" s="277" t="s">
        <v>0</v>
      </c>
      <c r="F3" s="277">
        <v>1680</v>
      </c>
    </row>
    <row r="4" spans="1:6" x14ac:dyDescent="0.2">
      <c r="A4" s="26">
        <v>738</v>
      </c>
      <c r="B4" s="26" t="s">
        <v>1</v>
      </c>
      <c r="C4" s="26">
        <v>738</v>
      </c>
      <c r="D4" s="26" t="s">
        <v>1</v>
      </c>
      <c r="E4" s="277" t="s">
        <v>1</v>
      </c>
      <c r="F4" s="277">
        <v>738</v>
      </c>
    </row>
    <row r="5" spans="1:6" x14ac:dyDescent="0.2">
      <c r="A5" s="26">
        <v>358</v>
      </c>
      <c r="B5" s="26" t="s">
        <v>2</v>
      </c>
      <c r="C5" s="26">
        <v>358</v>
      </c>
      <c r="D5" s="26" t="s">
        <v>2</v>
      </c>
      <c r="E5" s="277" t="s">
        <v>2</v>
      </c>
      <c r="F5" s="277">
        <v>358</v>
      </c>
    </row>
    <row r="6" spans="1:6" x14ac:dyDescent="0.2">
      <c r="A6" s="26">
        <v>197</v>
      </c>
      <c r="B6" s="26" t="s">
        <v>3</v>
      </c>
      <c r="C6" s="26">
        <v>197</v>
      </c>
      <c r="D6" s="26" t="s">
        <v>3</v>
      </c>
      <c r="E6" s="277" t="s">
        <v>3</v>
      </c>
      <c r="F6" s="277">
        <v>197</v>
      </c>
    </row>
    <row r="7" spans="1:6" x14ac:dyDescent="0.2">
      <c r="A7" s="26">
        <v>59</v>
      </c>
      <c r="B7" s="26" t="s">
        <v>4</v>
      </c>
      <c r="C7" s="26">
        <v>59</v>
      </c>
      <c r="D7" s="26" t="s">
        <v>4</v>
      </c>
      <c r="E7" s="277" t="s">
        <v>4</v>
      </c>
      <c r="F7" s="277">
        <v>59</v>
      </c>
    </row>
    <row r="8" spans="1:6" x14ac:dyDescent="0.2">
      <c r="A8" s="26">
        <v>482</v>
      </c>
      <c r="B8" s="26" t="s">
        <v>5</v>
      </c>
      <c r="C8" s="26">
        <v>482</v>
      </c>
      <c r="D8" s="26" t="s">
        <v>5</v>
      </c>
      <c r="E8" s="277" t="s">
        <v>5</v>
      </c>
      <c r="F8" s="277">
        <v>482</v>
      </c>
    </row>
    <row r="9" spans="1:6" x14ac:dyDescent="0.2">
      <c r="A9" s="26">
        <v>613</v>
      </c>
      <c r="B9" s="26" t="s">
        <v>6</v>
      </c>
      <c r="C9" s="26">
        <v>613</v>
      </c>
      <c r="D9" s="26" t="s">
        <v>6</v>
      </c>
      <c r="E9" s="277" t="s">
        <v>6</v>
      </c>
      <c r="F9" s="277">
        <v>613</v>
      </c>
    </row>
    <row r="10" spans="1:6" x14ac:dyDescent="0.2">
      <c r="A10" s="26">
        <v>361</v>
      </c>
      <c r="B10" s="26" t="s">
        <v>7</v>
      </c>
      <c r="C10" s="26">
        <v>361</v>
      </c>
      <c r="D10" s="26" t="s">
        <v>7</v>
      </c>
      <c r="E10" s="277" t="s">
        <v>7</v>
      </c>
      <c r="F10" s="277">
        <v>361</v>
      </c>
    </row>
    <row r="11" spans="1:6" x14ac:dyDescent="0.2">
      <c r="A11" s="26">
        <v>141</v>
      </c>
      <c r="B11" s="26" t="s">
        <v>8</v>
      </c>
      <c r="C11" s="26">
        <v>141</v>
      </c>
      <c r="D11" s="26" t="s">
        <v>8</v>
      </c>
      <c r="E11" s="277" t="s">
        <v>8</v>
      </c>
      <c r="F11" s="277">
        <v>141</v>
      </c>
    </row>
    <row r="12" spans="1:6" x14ac:dyDescent="0.2">
      <c r="A12" s="26">
        <v>34</v>
      </c>
      <c r="B12" s="26" t="s">
        <v>9</v>
      </c>
      <c r="C12" s="26">
        <v>34</v>
      </c>
      <c r="D12" s="26" t="s">
        <v>9</v>
      </c>
      <c r="E12" s="277" t="s">
        <v>9</v>
      </c>
      <c r="F12" s="277">
        <v>34</v>
      </c>
    </row>
    <row r="13" spans="1:6" x14ac:dyDescent="0.2">
      <c r="A13" s="26">
        <v>484</v>
      </c>
      <c r="B13" s="26" t="s">
        <v>10</v>
      </c>
      <c r="C13" s="26">
        <v>484</v>
      </c>
      <c r="D13" s="26" t="s">
        <v>10</v>
      </c>
      <c r="E13" s="277" t="s">
        <v>10</v>
      </c>
      <c r="F13" s="277">
        <v>484</v>
      </c>
    </row>
    <row r="14" spans="1:6" x14ac:dyDescent="0.2">
      <c r="A14" s="26">
        <v>1723</v>
      </c>
      <c r="B14" s="26" t="s">
        <v>11</v>
      </c>
      <c r="C14" s="26">
        <v>1723</v>
      </c>
      <c r="D14" s="26" t="s">
        <v>11</v>
      </c>
      <c r="E14" s="277" t="s">
        <v>11</v>
      </c>
      <c r="F14" s="277">
        <v>1723</v>
      </c>
    </row>
    <row r="15" spans="1:6" x14ac:dyDescent="0.2">
      <c r="A15" s="26">
        <v>60</v>
      </c>
      <c r="B15" s="26" t="s">
        <v>12</v>
      </c>
      <c r="C15" s="26">
        <v>60</v>
      </c>
      <c r="D15" s="26" t="s">
        <v>12</v>
      </c>
      <c r="E15" s="277" t="s">
        <v>12</v>
      </c>
      <c r="F15" s="277">
        <v>60</v>
      </c>
    </row>
    <row r="16" spans="1:6" x14ac:dyDescent="0.2">
      <c r="A16" s="26">
        <v>307</v>
      </c>
      <c r="B16" s="26" t="s">
        <v>13</v>
      </c>
      <c r="C16" s="26">
        <v>307</v>
      </c>
      <c r="D16" s="26" t="s">
        <v>13</v>
      </c>
      <c r="E16" s="277" t="s">
        <v>13</v>
      </c>
      <c r="F16" s="277">
        <v>307</v>
      </c>
    </row>
    <row r="17" spans="1:6" x14ac:dyDescent="0.2">
      <c r="A17" s="26">
        <v>362</v>
      </c>
      <c r="B17" s="26" t="s">
        <v>14</v>
      </c>
      <c r="C17" s="26">
        <v>362</v>
      </c>
      <c r="D17" s="26" t="s">
        <v>14</v>
      </c>
      <c r="E17" s="277" t="s">
        <v>14</v>
      </c>
      <c r="F17" s="277">
        <v>362</v>
      </c>
    </row>
    <row r="18" spans="1:6" x14ac:dyDescent="0.2">
      <c r="A18" s="26">
        <v>363</v>
      </c>
      <c r="B18" s="26" t="s">
        <v>15</v>
      </c>
      <c r="C18" s="26">
        <v>363</v>
      </c>
      <c r="D18" s="26" t="s">
        <v>15</v>
      </c>
      <c r="E18" s="277" t="s">
        <v>15</v>
      </c>
      <c r="F18" s="277">
        <v>363</v>
      </c>
    </row>
    <row r="19" spans="1:6" x14ac:dyDescent="0.2">
      <c r="A19" s="26">
        <v>200</v>
      </c>
      <c r="B19" s="26" t="s">
        <v>16</v>
      </c>
      <c r="C19" s="26">
        <v>200</v>
      </c>
      <c r="D19" s="26" t="s">
        <v>16</v>
      </c>
      <c r="E19" s="277" t="s">
        <v>16</v>
      </c>
      <c r="F19" s="277">
        <v>200</v>
      </c>
    </row>
    <row r="20" spans="1:6" x14ac:dyDescent="0.2">
      <c r="A20" s="26">
        <v>3</v>
      </c>
      <c r="B20" s="26" t="s">
        <v>17</v>
      </c>
      <c r="C20" s="26">
        <v>3</v>
      </c>
      <c r="D20" s="26" t="s">
        <v>17</v>
      </c>
      <c r="E20" s="277" t="s">
        <v>17</v>
      </c>
      <c r="F20" s="277">
        <v>3</v>
      </c>
    </row>
    <row r="21" spans="1:6" x14ac:dyDescent="0.2">
      <c r="A21" s="26">
        <v>202</v>
      </c>
      <c r="B21" s="26" t="s">
        <v>18</v>
      </c>
      <c r="C21" s="26">
        <v>202</v>
      </c>
      <c r="D21" s="26" t="s">
        <v>18</v>
      </c>
      <c r="E21" s="277" t="s">
        <v>18</v>
      </c>
      <c r="F21" s="277">
        <v>202</v>
      </c>
    </row>
    <row r="22" spans="1:6" x14ac:dyDescent="0.2">
      <c r="A22" s="26">
        <v>106</v>
      </c>
      <c r="B22" s="26" t="s">
        <v>19</v>
      </c>
      <c r="C22" s="26">
        <v>106</v>
      </c>
      <c r="D22" s="26" t="s">
        <v>19</v>
      </c>
      <c r="E22" s="277" t="s">
        <v>19</v>
      </c>
      <c r="F22" s="277">
        <v>106</v>
      </c>
    </row>
    <row r="23" spans="1:6" x14ac:dyDescent="0.2">
      <c r="A23" s="26">
        <v>743</v>
      </c>
      <c r="B23" s="26" t="s">
        <v>20</v>
      </c>
      <c r="C23" s="26">
        <v>743</v>
      </c>
      <c r="D23" s="26" t="s">
        <v>20</v>
      </c>
      <c r="E23" s="277" t="s">
        <v>20</v>
      </c>
      <c r="F23" s="277">
        <v>743</v>
      </c>
    </row>
    <row r="24" spans="1:6" x14ac:dyDescent="0.2">
      <c r="A24" s="26">
        <v>744</v>
      </c>
      <c r="B24" s="26" t="s">
        <v>21</v>
      </c>
      <c r="C24" s="26">
        <v>744</v>
      </c>
      <c r="D24" s="26" t="s">
        <v>21</v>
      </c>
      <c r="E24" s="277" t="s">
        <v>21</v>
      </c>
      <c r="F24" s="277">
        <v>744</v>
      </c>
    </row>
    <row r="25" spans="1:6" x14ac:dyDescent="0.2">
      <c r="A25" s="26">
        <v>308</v>
      </c>
      <c r="B25" s="26" t="s">
        <v>22</v>
      </c>
      <c r="C25" s="26">
        <v>308</v>
      </c>
      <c r="D25" s="26" t="s">
        <v>22</v>
      </c>
      <c r="E25" s="277" t="s">
        <v>22</v>
      </c>
      <c r="F25" s="277">
        <v>308</v>
      </c>
    </row>
    <row r="26" spans="1:6" x14ac:dyDescent="0.2">
      <c r="A26" s="26">
        <v>489</v>
      </c>
      <c r="B26" s="26" t="s">
        <v>23</v>
      </c>
      <c r="C26" s="26">
        <v>489</v>
      </c>
      <c r="D26" s="26" t="s">
        <v>23</v>
      </c>
      <c r="E26" s="277" t="s">
        <v>23</v>
      </c>
      <c r="F26" s="277">
        <v>489</v>
      </c>
    </row>
    <row r="27" spans="1:6" x14ac:dyDescent="0.2">
      <c r="A27" s="26">
        <v>203</v>
      </c>
      <c r="B27" s="26" t="s">
        <v>24</v>
      </c>
      <c r="C27" s="26">
        <v>203</v>
      </c>
      <c r="D27" s="26" t="s">
        <v>24</v>
      </c>
      <c r="E27" s="277" t="s">
        <v>24</v>
      </c>
      <c r="F27" s="277">
        <v>203</v>
      </c>
    </row>
    <row r="28" spans="1:6" x14ac:dyDescent="0.2">
      <c r="A28" s="26">
        <v>5</v>
      </c>
      <c r="B28" s="26" t="s">
        <v>25</v>
      </c>
      <c r="C28" s="26">
        <v>5</v>
      </c>
      <c r="D28" s="26" t="s">
        <v>25</v>
      </c>
      <c r="E28" s="277" t="s">
        <v>25</v>
      </c>
      <c r="F28" s="277">
        <v>5</v>
      </c>
    </row>
    <row r="29" spans="1:6" x14ac:dyDescent="0.2">
      <c r="A29" s="26">
        <v>888</v>
      </c>
      <c r="B29" s="26" t="s">
        <v>26</v>
      </c>
      <c r="C29" s="26">
        <v>888</v>
      </c>
      <c r="D29" s="26" t="s">
        <v>26</v>
      </c>
      <c r="E29" s="277" t="s">
        <v>26</v>
      </c>
      <c r="F29" s="277">
        <v>888</v>
      </c>
    </row>
    <row r="30" spans="1:6" x14ac:dyDescent="0.2">
      <c r="A30" s="26">
        <v>370</v>
      </c>
      <c r="B30" s="26" t="s">
        <v>27</v>
      </c>
      <c r="C30" s="26">
        <v>370</v>
      </c>
      <c r="D30" s="26" t="s">
        <v>27</v>
      </c>
      <c r="E30" s="277" t="s">
        <v>27</v>
      </c>
      <c r="F30" s="277">
        <v>370</v>
      </c>
    </row>
    <row r="31" spans="1:6" x14ac:dyDescent="0.2">
      <c r="A31" s="26">
        <v>889</v>
      </c>
      <c r="B31" s="26" t="s">
        <v>28</v>
      </c>
      <c r="C31" s="26">
        <v>889</v>
      </c>
      <c r="D31" s="26" t="s">
        <v>28</v>
      </c>
      <c r="E31" s="277" t="s">
        <v>28</v>
      </c>
      <c r="F31" s="277">
        <v>889</v>
      </c>
    </row>
    <row r="32" spans="1:6" x14ac:dyDescent="0.2">
      <c r="A32" s="26">
        <v>7</v>
      </c>
      <c r="B32" s="26" t="s">
        <v>29</v>
      </c>
      <c r="C32" s="26">
        <v>7</v>
      </c>
      <c r="D32" s="26" t="s">
        <v>29</v>
      </c>
      <c r="E32" s="277" t="s">
        <v>29</v>
      </c>
      <c r="F32" s="277">
        <v>7</v>
      </c>
    </row>
    <row r="33" spans="1:6" x14ac:dyDescent="0.2">
      <c r="A33" s="26">
        <v>491</v>
      </c>
      <c r="B33" s="26" t="s">
        <v>30</v>
      </c>
      <c r="C33" s="26">
        <v>491</v>
      </c>
      <c r="D33" s="26" t="s">
        <v>30</v>
      </c>
      <c r="E33" s="277" t="s">
        <v>30</v>
      </c>
      <c r="F33" s="277">
        <v>491</v>
      </c>
    </row>
    <row r="34" spans="1:6" x14ac:dyDescent="0.2">
      <c r="A34" s="26">
        <v>1724</v>
      </c>
      <c r="B34" s="26" t="s">
        <v>31</v>
      </c>
      <c r="C34" s="26">
        <v>1724</v>
      </c>
      <c r="D34" s="26" t="s">
        <v>31</v>
      </c>
      <c r="E34" s="277" t="s">
        <v>31</v>
      </c>
      <c r="F34" s="277">
        <v>1724</v>
      </c>
    </row>
    <row r="35" spans="1:6" x14ac:dyDescent="0.2">
      <c r="A35" s="26">
        <v>893</v>
      </c>
      <c r="B35" s="26" t="s">
        <v>32</v>
      </c>
      <c r="C35" s="26">
        <v>893</v>
      </c>
      <c r="D35" s="26" t="s">
        <v>32</v>
      </c>
      <c r="E35" s="277" t="s">
        <v>32</v>
      </c>
      <c r="F35" s="277">
        <v>893</v>
      </c>
    </row>
    <row r="36" spans="1:6" x14ac:dyDescent="0.2">
      <c r="A36" s="26">
        <v>373</v>
      </c>
      <c r="B36" s="26" t="s">
        <v>33</v>
      </c>
      <c r="C36" s="26">
        <v>373</v>
      </c>
      <c r="D36" s="26" t="s">
        <v>33</v>
      </c>
      <c r="E36" s="277" t="s">
        <v>33</v>
      </c>
      <c r="F36" s="277">
        <v>373</v>
      </c>
    </row>
    <row r="37" spans="1:6" x14ac:dyDescent="0.2">
      <c r="A37" s="26">
        <v>748</v>
      </c>
      <c r="B37" s="26" t="s">
        <v>34</v>
      </c>
      <c r="C37" s="26">
        <v>748</v>
      </c>
      <c r="D37" s="26" t="s">
        <v>34</v>
      </c>
      <c r="E37" s="277" t="s">
        <v>34</v>
      </c>
      <c r="F37" s="277">
        <v>748</v>
      </c>
    </row>
    <row r="38" spans="1:6" x14ac:dyDescent="0.2">
      <c r="A38" s="26">
        <v>1859</v>
      </c>
      <c r="B38" s="26" t="s">
        <v>35</v>
      </c>
      <c r="C38" s="26">
        <v>1859</v>
      </c>
      <c r="D38" s="26" t="s">
        <v>35</v>
      </c>
      <c r="E38" s="277" t="s">
        <v>35</v>
      </c>
      <c r="F38" s="277">
        <v>1859</v>
      </c>
    </row>
    <row r="39" spans="1:6" x14ac:dyDescent="0.2">
      <c r="A39" s="26">
        <v>1721</v>
      </c>
      <c r="B39" s="26" t="s">
        <v>36</v>
      </c>
      <c r="C39" s="26">
        <v>1721</v>
      </c>
      <c r="D39" s="26" t="s">
        <v>36</v>
      </c>
      <c r="E39" s="277" t="s">
        <v>36</v>
      </c>
      <c r="F39" s="277">
        <v>1721</v>
      </c>
    </row>
    <row r="40" spans="1:6" x14ac:dyDescent="0.2">
      <c r="A40" s="26">
        <v>568</v>
      </c>
      <c r="B40" s="26" t="s">
        <v>37</v>
      </c>
      <c r="C40" s="26">
        <v>568</v>
      </c>
      <c r="D40" s="26" t="s">
        <v>37</v>
      </c>
      <c r="E40" s="277" t="s">
        <v>37</v>
      </c>
      <c r="F40" s="277">
        <v>568</v>
      </c>
    </row>
    <row r="41" spans="1:6" x14ac:dyDescent="0.2">
      <c r="A41" s="26">
        <v>753</v>
      </c>
      <c r="B41" s="26" t="s">
        <v>38</v>
      </c>
      <c r="C41" s="26">
        <v>753</v>
      </c>
      <c r="D41" s="26" t="s">
        <v>38</v>
      </c>
      <c r="E41" s="277" t="s">
        <v>38</v>
      </c>
      <c r="F41" s="277">
        <v>753</v>
      </c>
    </row>
    <row r="42" spans="1:6" x14ac:dyDescent="0.2">
      <c r="A42" s="26">
        <v>209</v>
      </c>
      <c r="B42" s="26" t="s">
        <v>39</v>
      </c>
      <c r="C42" s="26">
        <v>209</v>
      </c>
      <c r="D42" s="26" t="s">
        <v>39</v>
      </c>
      <c r="E42" s="277" t="s">
        <v>39</v>
      </c>
      <c r="F42" s="277">
        <v>209</v>
      </c>
    </row>
    <row r="43" spans="1:6" x14ac:dyDescent="0.2">
      <c r="A43" s="26">
        <v>375</v>
      </c>
      <c r="B43" s="26" t="s">
        <v>40</v>
      </c>
      <c r="C43" s="26">
        <v>375</v>
      </c>
      <c r="D43" s="26" t="s">
        <v>40</v>
      </c>
      <c r="E43" s="277" t="s">
        <v>40</v>
      </c>
      <c r="F43" s="277">
        <v>375</v>
      </c>
    </row>
    <row r="44" spans="1:6" x14ac:dyDescent="0.2">
      <c r="A44" s="26">
        <v>585</v>
      </c>
      <c r="B44" s="26" t="s">
        <v>41</v>
      </c>
      <c r="C44" s="26">
        <v>585</v>
      </c>
      <c r="D44" s="26" t="s">
        <v>41</v>
      </c>
      <c r="E44" s="277" t="s">
        <v>41</v>
      </c>
      <c r="F44" s="277">
        <v>585</v>
      </c>
    </row>
    <row r="45" spans="1:6" x14ac:dyDescent="0.2">
      <c r="A45" s="26">
        <v>1728</v>
      </c>
      <c r="B45" s="26" t="s">
        <v>42</v>
      </c>
      <c r="C45" s="26">
        <v>1728</v>
      </c>
      <c r="D45" s="26" t="s">
        <v>42</v>
      </c>
      <c r="E45" s="277" t="s">
        <v>42</v>
      </c>
      <c r="F45" s="277">
        <v>1728</v>
      </c>
    </row>
    <row r="46" spans="1:6" x14ac:dyDescent="0.2">
      <c r="A46" s="26">
        <v>376</v>
      </c>
      <c r="B46" s="26" t="s">
        <v>43</v>
      </c>
      <c r="C46" s="26">
        <v>376</v>
      </c>
      <c r="D46" s="26" t="s">
        <v>43</v>
      </c>
      <c r="E46" s="277" t="s">
        <v>43</v>
      </c>
      <c r="F46" s="277">
        <v>376</v>
      </c>
    </row>
    <row r="47" spans="1:6" x14ac:dyDescent="0.2">
      <c r="A47" s="26">
        <v>377</v>
      </c>
      <c r="B47" s="26" t="s">
        <v>44</v>
      </c>
      <c r="C47" s="26">
        <v>377</v>
      </c>
      <c r="D47" s="26" t="s">
        <v>44</v>
      </c>
      <c r="E47" s="277" t="s">
        <v>44</v>
      </c>
      <c r="F47" s="277">
        <v>377</v>
      </c>
    </row>
    <row r="48" spans="1:6" x14ac:dyDescent="0.2">
      <c r="A48" s="26">
        <v>55</v>
      </c>
      <c r="B48" s="275" t="s">
        <v>45</v>
      </c>
      <c r="C48" s="26">
        <v>1901</v>
      </c>
      <c r="D48" s="26" t="s">
        <v>538</v>
      </c>
      <c r="E48" s="277" t="s">
        <v>45</v>
      </c>
      <c r="F48" s="277">
        <v>55</v>
      </c>
    </row>
    <row r="49" spans="1:6" x14ac:dyDescent="0.2">
      <c r="A49" s="26">
        <v>1901</v>
      </c>
      <c r="B49" s="26" t="s">
        <v>538</v>
      </c>
      <c r="C49" s="26">
        <v>755</v>
      </c>
      <c r="D49" s="26" t="s">
        <v>46</v>
      </c>
      <c r="E49" s="277" t="s">
        <v>538</v>
      </c>
      <c r="F49" s="277">
        <v>1901</v>
      </c>
    </row>
    <row r="50" spans="1:6" x14ac:dyDescent="0.2">
      <c r="A50" s="26">
        <v>755</v>
      </c>
      <c r="B50" s="26" t="s">
        <v>46</v>
      </c>
      <c r="C50" s="26">
        <v>1681</v>
      </c>
      <c r="D50" s="26" t="s">
        <v>47</v>
      </c>
      <c r="E50" s="277" t="s">
        <v>46</v>
      </c>
      <c r="F50" s="277">
        <v>755</v>
      </c>
    </row>
    <row r="51" spans="1:6" x14ac:dyDescent="0.2">
      <c r="A51" s="26">
        <v>1681</v>
      </c>
      <c r="B51" s="26" t="s">
        <v>47</v>
      </c>
      <c r="C51" s="26">
        <v>147</v>
      </c>
      <c r="D51" s="26" t="s">
        <v>48</v>
      </c>
      <c r="E51" s="277" t="s">
        <v>319</v>
      </c>
      <c r="F51" s="277">
        <v>9</v>
      </c>
    </row>
    <row r="52" spans="1:6" x14ac:dyDescent="0.2">
      <c r="A52" s="26">
        <v>147</v>
      </c>
      <c r="B52" s="26" t="s">
        <v>48</v>
      </c>
      <c r="C52" s="26">
        <v>654</v>
      </c>
      <c r="D52" s="26" t="s">
        <v>49</v>
      </c>
      <c r="E52" s="277" t="s">
        <v>47</v>
      </c>
      <c r="F52" s="277">
        <v>1681</v>
      </c>
    </row>
    <row r="53" spans="1:6" x14ac:dyDescent="0.2">
      <c r="A53" s="26">
        <v>654</v>
      </c>
      <c r="B53" s="26" t="s">
        <v>49</v>
      </c>
      <c r="C53" s="26">
        <v>756</v>
      </c>
      <c r="D53" s="26" t="s">
        <v>51</v>
      </c>
      <c r="E53" s="277" t="s">
        <v>48</v>
      </c>
      <c r="F53" s="277">
        <v>147</v>
      </c>
    </row>
    <row r="54" spans="1:6" x14ac:dyDescent="0.2">
      <c r="A54" s="26">
        <v>499</v>
      </c>
      <c r="B54" s="275" t="s">
        <v>50</v>
      </c>
      <c r="C54" s="26">
        <v>757</v>
      </c>
      <c r="D54" s="26" t="s">
        <v>52</v>
      </c>
      <c r="E54" s="277" t="s">
        <v>49</v>
      </c>
      <c r="F54" s="277">
        <v>654</v>
      </c>
    </row>
    <row r="55" spans="1:6" x14ac:dyDescent="0.2">
      <c r="A55" s="26">
        <v>756</v>
      </c>
      <c r="B55" s="26" t="s">
        <v>51</v>
      </c>
      <c r="C55" s="26">
        <v>758</v>
      </c>
      <c r="D55" s="26" t="s">
        <v>53</v>
      </c>
      <c r="E55" s="277" t="s">
        <v>50</v>
      </c>
      <c r="F55" s="277">
        <v>499</v>
      </c>
    </row>
    <row r="56" spans="1:6" x14ac:dyDescent="0.2">
      <c r="A56" s="26">
        <v>757</v>
      </c>
      <c r="B56" s="26" t="s">
        <v>52</v>
      </c>
      <c r="C56" s="26">
        <v>501</v>
      </c>
      <c r="D56" s="26" t="s">
        <v>54</v>
      </c>
      <c r="E56" s="277" t="s">
        <v>51</v>
      </c>
      <c r="F56" s="277">
        <v>756</v>
      </c>
    </row>
    <row r="57" spans="1:6" x14ac:dyDescent="0.2">
      <c r="A57" s="26">
        <v>758</v>
      </c>
      <c r="B57" s="26" t="s">
        <v>53</v>
      </c>
      <c r="C57" s="26">
        <v>1876</v>
      </c>
      <c r="D57" s="26" t="s">
        <v>55</v>
      </c>
      <c r="E57" s="277" t="s">
        <v>52</v>
      </c>
      <c r="F57" s="277">
        <v>757</v>
      </c>
    </row>
    <row r="58" spans="1:6" x14ac:dyDescent="0.2">
      <c r="A58" s="26">
        <v>501</v>
      </c>
      <c r="B58" s="26" t="s">
        <v>54</v>
      </c>
      <c r="C58" s="26">
        <v>213</v>
      </c>
      <c r="D58" s="26" t="s">
        <v>56</v>
      </c>
      <c r="E58" s="277" t="s">
        <v>53</v>
      </c>
      <c r="F58" s="277">
        <v>758</v>
      </c>
    </row>
    <row r="59" spans="1:6" x14ac:dyDescent="0.2">
      <c r="A59" s="26">
        <v>1876</v>
      </c>
      <c r="B59" s="26" t="s">
        <v>55</v>
      </c>
      <c r="C59" s="26">
        <v>899</v>
      </c>
      <c r="D59" s="26" t="s">
        <v>57</v>
      </c>
      <c r="E59" s="277" t="s">
        <v>54</v>
      </c>
      <c r="F59" s="277">
        <v>501</v>
      </c>
    </row>
    <row r="60" spans="1:6" x14ac:dyDescent="0.2">
      <c r="A60" s="26">
        <v>213</v>
      </c>
      <c r="B60" s="26" t="s">
        <v>56</v>
      </c>
      <c r="C60" s="26">
        <v>312</v>
      </c>
      <c r="D60" s="26" t="s">
        <v>58</v>
      </c>
      <c r="E60" s="277" t="s">
        <v>55</v>
      </c>
      <c r="F60" s="277">
        <v>1876</v>
      </c>
    </row>
    <row r="61" spans="1:6" x14ac:dyDescent="0.2">
      <c r="A61" s="26">
        <v>899</v>
      </c>
      <c r="B61" s="26" t="s">
        <v>57</v>
      </c>
      <c r="C61" s="26">
        <v>313</v>
      </c>
      <c r="D61" s="26" t="s">
        <v>59</v>
      </c>
      <c r="E61" s="277" t="s">
        <v>56</v>
      </c>
      <c r="F61" s="277">
        <v>213</v>
      </c>
    </row>
    <row r="62" spans="1:6" x14ac:dyDescent="0.2">
      <c r="A62" s="26">
        <v>312</v>
      </c>
      <c r="B62" s="26" t="s">
        <v>58</v>
      </c>
      <c r="C62" s="26">
        <v>214</v>
      </c>
      <c r="D62" s="26" t="s">
        <v>60</v>
      </c>
      <c r="E62" s="278" t="s">
        <v>57</v>
      </c>
      <c r="F62" s="278">
        <v>899</v>
      </c>
    </row>
    <row r="63" spans="1:6" x14ac:dyDescent="0.2">
      <c r="A63" s="26">
        <v>313</v>
      </c>
      <c r="B63" s="26" t="s">
        <v>59</v>
      </c>
      <c r="C63" s="26">
        <v>381</v>
      </c>
      <c r="D63" s="26" t="s">
        <v>61</v>
      </c>
      <c r="E63" s="278" t="s">
        <v>58</v>
      </c>
      <c r="F63" s="278">
        <v>312</v>
      </c>
    </row>
    <row r="64" spans="1:6" x14ac:dyDescent="0.2">
      <c r="A64" s="26">
        <v>214</v>
      </c>
      <c r="B64" s="26" t="s">
        <v>60</v>
      </c>
      <c r="C64" s="26">
        <v>502</v>
      </c>
      <c r="D64" s="26" t="s">
        <v>62</v>
      </c>
      <c r="E64" s="278" t="s">
        <v>59</v>
      </c>
      <c r="F64" s="278">
        <v>313</v>
      </c>
    </row>
    <row r="65" spans="1:6" x14ac:dyDescent="0.2">
      <c r="A65" s="26">
        <v>381</v>
      </c>
      <c r="B65" s="26" t="s">
        <v>61</v>
      </c>
      <c r="C65" s="26">
        <v>383</v>
      </c>
      <c r="D65" s="26" t="s">
        <v>63</v>
      </c>
      <c r="E65" s="278" t="s">
        <v>60</v>
      </c>
      <c r="F65" s="278">
        <v>214</v>
      </c>
    </row>
    <row r="66" spans="1:6" x14ac:dyDescent="0.2">
      <c r="A66" s="26">
        <v>502</v>
      </c>
      <c r="B66" s="26" t="s">
        <v>62</v>
      </c>
      <c r="C66" s="26">
        <v>109</v>
      </c>
      <c r="D66" s="26" t="s">
        <v>64</v>
      </c>
      <c r="E66" s="278" t="s">
        <v>61</v>
      </c>
      <c r="F66" s="278">
        <v>381</v>
      </c>
    </row>
    <row r="67" spans="1:6" x14ac:dyDescent="0.2">
      <c r="A67" s="26">
        <v>383</v>
      </c>
      <c r="B67" s="26" t="s">
        <v>63</v>
      </c>
      <c r="C67" s="26">
        <v>1706</v>
      </c>
      <c r="D67" s="26" t="s">
        <v>65</v>
      </c>
      <c r="E67" s="278" t="s">
        <v>62</v>
      </c>
      <c r="F67" s="278">
        <v>502</v>
      </c>
    </row>
    <row r="68" spans="1:6" x14ac:dyDescent="0.2">
      <c r="A68" s="26">
        <v>109</v>
      </c>
      <c r="B68" s="26" t="s">
        <v>64</v>
      </c>
      <c r="C68" s="26">
        <v>611</v>
      </c>
      <c r="D68" s="26" t="s">
        <v>66</v>
      </c>
      <c r="E68" s="278" t="s">
        <v>63</v>
      </c>
      <c r="F68" s="278">
        <v>383</v>
      </c>
    </row>
    <row r="69" spans="1:6" x14ac:dyDescent="0.2">
      <c r="A69" s="26">
        <v>1706</v>
      </c>
      <c r="B69" s="26" t="s">
        <v>65</v>
      </c>
      <c r="C69" s="26">
        <v>1684</v>
      </c>
      <c r="D69" s="26" t="s">
        <v>67</v>
      </c>
      <c r="E69" s="278" t="s">
        <v>64</v>
      </c>
      <c r="F69" s="278">
        <v>109</v>
      </c>
    </row>
    <row r="70" spans="1:6" x14ac:dyDescent="0.2">
      <c r="A70" s="26">
        <v>611</v>
      </c>
      <c r="B70" s="26" t="s">
        <v>66</v>
      </c>
      <c r="C70" s="26">
        <v>216</v>
      </c>
      <c r="D70" s="26" t="s">
        <v>68</v>
      </c>
      <c r="E70" s="278" t="s">
        <v>65</v>
      </c>
      <c r="F70" s="278">
        <v>1706</v>
      </c>
    </row>
    <row r="71" spans="1:6" x14ac:dyDescent="0.2">
      <c r="A71" s="26">
        <v>1684</v>
      </c>
      <c r="B71" s="26" t="s">
        <v>67</v>
      </c>
      <c r="C71" s="26">
        <v>148</v>
      </c>
      <c r="D71" s="26" t="s">
        <v>69</v>
      </c>
      <c r="E71" s="278" t="s">
        <v>66</v>
      </c>
      <c r="F71" s="278">
        <v>611</v>
      </c>
    </row>
    <row r="72" spans="1:6" x14ac:dyDescent="0.2">
      <c r="A72" s="26">
        <v>216</v>
      </c>
      <c r="B72" s="26" t="s">
        <v>68</v>
      </c>
      <c r="C72" s="26">
        <v>1891</v>
      </c>
      <c r="D72" s="26" t="s">
        <v>402</v>
      </c>
      <c r="E72" s="278" t="s">
        <v>67</v>
      </c>
      <c r="F72" s="278">
        <v>1684</v>
      </c>
    </row>
    <row r="73" spans="1:6" x14ac:dyDescent="0.2">
      <c r="A73" s="26">
        <v>148</v>
      </c>
      <c r="B73" s="26" t="s">
        <v>69</v>
      </c>
      <c r="C73" s="26">
        <v>310</v>
      </c>
      <c r="D73" s="26" t="s">
        <v>70</v>
      </c>
      <c r="E73" s="278" t="s">
        <v>68</v>
      </c>
      <c r="F73" s="278">
        <v>216</v>
      </c>
    </row>
    <row r="74" spans="1:6" x14ac:dyDescent="0.2">
      <c r="A74" s="26">
        <v>1891</v>
      </c>
      <c r="B74" s="26" t="s">
        <v>402</v>
      </c>
      <c r="C74" s="26">
        <v>1921</v>
      </c>
      <c r="D74" s="26" t="s">
        <v>625</v>
      </c>
      <c r="E74" s="278" t="s">
        <v>69</v>
      </c>
      <c r="F74" s="278">
        <v>148</v>
      </c>
    </row>
    <row r="75" spans="1:6" x14ac:dyDescent="0.2">
      <c r="A75" s="26">
        <v>310</v>
      </c>
      <c r="B75" s="26" t="s">
        <v>70</v>
      </c>
      <c r="C75" s="26">
        <v>1663</v>
      </c>
      <c r="D75" s="26" t="s">
        <v>71</v>
      </c>
      <c r="E75" s="278" t="s">
        <v>402</v>
      </c>
      <c r="F75" s="278">
        <v>1891</v>
      </c>
    </row>
    <row r="76" spans="1:6" x14ac:dyDescent="0.2">
      <c r="A76" s="26">
        <v>1663</v>
      </c>
      <c r="B76" s="26" t="s">
        <v>71</v>
      </c>
      <c r="C76" s="26">
        <v>736</v>
      </c>
      <c r="D76" s="26" t="s">
        <v>72</v>
      </c>
      <c r="E76" s="278" t="s">
        <v>70</v>
      </c>
      <c r="F76" s="278">
        <v>310</v>
      </c>
    </row>
    <row r="77" spans="1:6" x14ac:dyDescent="0.2">
      <c r="A77" s="26">
        <v>736</v>
      </c>
      <c r="B77" s="26" t="s">
        <v>72</v>
      </c>
      <c r="C77" s="26">
        <v>1690</v>
      </c>
      <c r="D77" s="26" t="s">
        <v>73</v>
      </c>
      <c r="E77" s="278" t="s">
        <v>625</v>
      </c>
      <c r="F77" s="278">
        <v>1921</v>
      </c>
    </row>
    <row r="78" spans="1:6" x14ac:dyDescent="0.2">
      <c r="A78" s="26">
        <v>1690</v>
      </c>
      <c r="B78" s="26" t="s">
        <v>73</v>
      </c>
      <c r="C78" s="26">
        <v>503</v>
      </c>
      <c r="D78" s="26" t="s">
        <v>74</v>
      </c>
      <c r="E78" s="278" t="s">
        <v>71</v>
      </c>
      <c r="F78" s="278">
        <v>1663</v>
      </c>
    </row>
    <row r="79" spans="1:6" x14ac:dyDescent="0.2">
      <c r="A79" s="26">
        <v>503</v>
      </c>
      <c r="B79" s="26" t="s">
        <v>74</v>
      </c>
      <c r="C79" s="26">
        <v>10</v>
      </c>
      <c r="D79" s="26" t="s">
        <v>75</v>
      </c>
      <c r="E79" s="278" t="s">
        <v>72</v>
      </c>
      <c r="F79" s="278">
        <v>736</v>
      </c>
    </row>
    <row r="80" spans="1:6" x14ac:dyDescent="0.2">
      <c r="A80" s="26">
        <v>10</v>
      </c>
      <c r="B80" s="26" t="s">
        <v>75</v>
      </c>
      <c r="C80" s="26">
        <v>400</v>
      </c>
      <c r="D80" s="26" t="s">
        <v>76</v>
      </c>
      <c r="E80" s="278" t="s">
        <v>73</v>
      </c>
      <c r="F80" s="278">
        <v>1690</v>
      </c>
    </row>
    <row r="81" spans="1:6" x14ac:dyDescent="0.2">
      <c r="A81" s="26">
        <v>400</v>
      </c>
      <c r="B81" s="26" t="s">
        <v>76</v>
      </c>
      <c r="C81" s="26">
        <v>762</v>
      </c>
      <c r="D81" s="26" t="s">
        <v>77</v>
      </c>
      <c r="E81" s="278" t="s">
        <v>74</v>
      </c>
      <c r="F81" s="278">
        <v>503</v>
      </c>
    </row>
    <row r="82" spans="1:6" x14ac:dyDescent="0.2">
      <c r="A82" s="26">
        <v>762</v>
      </c>
      <c r="B82" s="26" t="s">
        <v>77</v>
      </c>
      <c r="C82" s="26">
        <v>150</v>
      </c>
      <c r="D82" s="26" t="s">
        <v>78</v>
      </c>
      <c r="E82" s="278" t="s">
        <v>75</v>
      </c>
      <c r="F82" s="278">
        <v>10</v>
      </c>
    </row>
    <row r="83" spans="1:6" x14ac:dyDescent="0.2">
      <c r="A83" s="26">
        <v>150</v>
      </c>
      <c r="B83" s="26" t="s">
        <v>78</v>
      </c>
      <c r="C83" s="26">
        <v>384</v>
      </c>
      <c r="D83" s="26" t="s">
        <v>79</v>
      </c>
      <c r="E83" s="278" t="s">
        <v>76</v>
      </c>
      <c r="F83" s="278">
        <v>400</v>
      </c>
    </row>
    <row r="84" spans="1:6" x14ac:dyDescent="0.2">
      <c r="A84" s="26">
        <v>384</v>
      </c>
      <c r="B84" s="26" t="s">
        <v>79</v>
      </c>
      <c r="C84" s="26">
        <v>1774</v>
      </c>
      <c r="D84" s="26" t="s">
        <v>80</v>
      </c>
      <c r="E84" s="278" t="s">
        <v>77</v>
      </c>
      <c r="F84" s="278">
        <v>762</v>
      </c>
    </row>
    <row r="85" spans="1:6" x14ac:dyDescent="0.2">
      <c r="A85" s="26">
        <v>1774</v>
      </c>
      <c r="B85" s="26" t="s">
        <v>80</v>
      </c>
      <c r="C85" s="26">
        <v>221</v>
      </c>
      <c r="D85" s="26" t="s">
        <v>82</v>
      </c>
      <c r="E85" s="278" t="s">
        <v>78</v>
      </c>
      <c r="F85" s="278">
        <v>150</v>
      </c>
    </row>
    <row r="86" spans="1:6" x14ac:dyDescent="0.2">
      <c r="A86" s="26">
        <v>221</v>
      </c>
      <c r="B86" s="26" t="s">
        <v>82</v>
      </c>
      <c r="C86" s="26">
        <v>222</v>
      </c>
      <c r="D86" s="26" t="s">
        <v>83</v>
      </c>
      <c r="E86" s="278" t="s">
        <v>79</v>
      </c>
      <c r="F86" s="278">
        <v>384</v>
      </c>
    </row>
    <row r="87" spans="1:6" x14ac:dyDescent="0.2">
      <c r="A87" s="26">
        <v>222</v>
      </c>
      <c r="B87" s="26" t="s">
        <v>83</v>
      </c>
      <c r="C87" s="26">
        <v>766</v>
      </c>
      <c r="D87" s="26" t="s">
        <v>84</v>
      </c>
      <c r="E87" s="278" t="s">
        <v>80</v>
      </c>
      <c r="F87" s="278">
        <v>1774</v>
      </c>
    </row>
    <row r="88" spans="1:6" x14ac:dyDescent="0.2">
      <c r="A88" s="26">
        <v>766</v>
      </c>
      <c r="B88" s="26" t="s">
        <v>84</v>
      </c>
      <c r="C88" s="26">
        <v>58</v>
      </c>
      <c r="D88" s="26" t="s">
        <v>85</v>
      </c>
      <c r="E88" s="278" t="s">
        <v>81</v>
      </c>
      <c r="F88" s="278">
        <v>504</v>
      </c>
    </row>
    <row r="89" spans="1:6" x14ac:dyDescent="0.2">
      <c r="A89" s="26">
        <v>58</v>
      </c>
      <c r="B89" s="26" t="s">
        <v>85</v>
      </c>
      <c r="C89" s="26">
        <v>505</v>
      </c>
      <c r="D89" s="26" t="s">
        <v>86</v>
      </c>
      <c r="E89" s="278" t="s">
        <v>82</v>
      </c>
      <c r="F89" s="278">
        <v>221</v>
      </c>
    </row>
    <row r="90" spans="1:6" x14ac:dyDescent="0.2">
      <c r="A90" s="26">
        <v>505</v>
      </c>
      <c r="B90" s="26" t="s">
        <v>86</v>
      </c>
      <c r="C90" s="26">
        <v>498</v>
      </c>
      <c r="D90" s="26" t="s">
        <v>87</v>
      </c>
      <c r="E90" s="278" t="s">
        <v>83</v>
      </c>
      <c r="F90" s="278">
        <v>222</v>
      </c>
    </row>
    <row r="91" spans="1:6" x14ac:dyDescent="0.2">
      <c r="A91" s="26">
        <v>498</v>
      </c>
      <c r="B91" s="26" t="s">
        <v>87</v>
      </c>
      <c r="C91" s="26">
        <v>1719</v>
      </c>
      <c r="D91" s="26" t="s">
        <v>88</v>
      </c>
      <c r="E91" s="278" t="s">
        <v>84</v>
      </c>
      <c r="F91" s="278">
        <v>766</v>
      </c>
    </row>
    <row r="92" spans="1:6" x14ac:dyDescent="0.2">
      <c r="A92" s="26">
        <v>1719</v>
      </c>
      <c r="B92" s="26" t="s">
        <v>88</v>
      </c>
      <c r="C92" s="26">
        <v>303</v>
      </c>
      <c r="D92" s="26" t="s">
        <v>89</v>
      </c>
      <c r="E92" s="278" t="s">
        <v>85</v>
      </c>
      <c r="F92" s="278">
        <v>58</v>
      </c>
    </row>
    <row r="93" spans="1:6" x14ac:dyDescent="0.2">
      <c r="A93" s="26">
        <v>303</v>
      </c>
      <c r="B93" s="26" t="s">
        <v>89</v>
      </c>
      <c r="C93" s="26">
        <v>225</v>
      </c>
      <c r="D93" s="26" t="s">
        <v>90</v>
      </c>
      <c r="E93" s="278" t="s">
        <v>86</v>
      </c>
      <c r="F93" s="278">
        <v>505</v>
      </c>
    </row>
    <row r="94" spans="1:6" x14ac:dyDescent="0.2">
      <c r="A94" s="26">
        <v>225</v>
      </c>
      <c r="B94" s="26" t="s">
        <v>90</v>
      </c>
      <c r="C94" s="26">
        <v>226</v>
      </c>
      <c r="D94" s="26" t="s">
        <v>91</v>
      </c>
      <c r="E94" s="278" t="s">
        <v>87</v>
      </c>
      <c r="F94" s="278">
        <v>498</v>
      </c>
    </row>
    <row r="95" spans="1:6" x14ac:dyDescent="0.2">
      <c r="A95" s="26">
        <v>226</v>
      </c>
      <c r="B95" s="26" t="s">
        <v>91</v>
      </c>
      <c r="C95" s="26">
        <v>1711</v>
      </c>
      <c r="D95" s="26" t="s">
        <v>92</v>
      </c>
      <c r="E95" s="278" t="s">
        <v>88</v>
      </c>
      <c r="F95" s="278">
        <v>1719</v>
      </c>
    </row>
    <row r="96" spans="1:6" x14ac:dyDescent="0.2">
      <c r="A96" s="26">
        <v>1711</v>
      </c>
      <c r="B96" s="26" t="s">
        <v>92</v>
      </c>
      <c r="C96" s="26">
        <v>385</v>
      </c>
      <c r="D96" s="26" t="s">
        <v>93</v>
      </c>
      <c r="E96" s="278" t="s">
        <v>89</v>
      </c>
      <c r="F96" s="278">
        <v>303</v>
      </c>
    </row>
    <row r="97" spans="1:6" x14ac:dyDescent="0.2">
      <c r="A97" s="26">
        <v>385</v>
      </c>
      <c r="B97" s="26" t="s">
        <v>93</v>
      </c>
      <c r="C97" s="26">
        <v>228</v>
      </c>
      <c r="D97" s="26" t="s">
        <v>94</v>
      </c>
      <c r="E97" s="278" t="s">
        <v>90</v>
      </c>
      <c r="F97" s="278">
        <v>225</v>
      </c>
    </row>
    <row r="98" spans="1:6" x14ac:dyDescent="0.2">
      <c r="A98" s="26">
        <v>228</v>
      </c>
      <c r="B98" s="26" t="s">
        <v>94</v>
      </c>
      <c r="C98" s="26">
        <v>317</v>
      </c>
      <c r="D98" s="26" t="s">
        <v>95</v>
      </c>
      <c r="E98" s="278" t="s">
        <v>91</v>
      </c>
      <c r="F98" s="278">
        <v>226</v>
      </c>
    </row>
    <row r="99" spans="1:6" x14ac:dyDescent="0.2">
      <c r="A99" s="26">
        <v>317</v>
      </c>
      <c r="B99" s="26" t="s">
        <v>95</v>
      </c>
      <c r="C99" s="26">
        <v>1651</v>
      </c>
      <c r="D99" s="26" t="s">
        <v>96</v>
      </c>
      <c r="E99" s="278" t="s">
        <v>92</v>
      </c>
      <c r="F99" s="278">
        <v>1711</v>
      </c>
    </row>
    <row r="100" spans="1:6" x14ac:dyDescent="0.2">
      <c r="A100" s="26">
        <v>1651</v>
      </c>
      <c r="B100" s="26" t="s">
        <v>96</v>
      </c>
      <c r="C100" s="26">
        <v>770</v>
      </c>
      <c r="D100" s="26" t="s">
        <v>97</v>
      </c>
      <c r="E100" s="278" t="s">
        <v>93</v>
      </c>
      <c r="F100" s="278">
        <v>385</v>
      </c>
    </row>
    <row r="101" spans="1:6" x14ac:dyDescent="0.2">
      <c r="A101" s="26">
        <v>770</v>
      </c>
      <c r="B101" s="26" t="s">
        <v>97</v>
      </c>
      <c r="C101" s="26">
        <v>1903</v>
      </c>
      <c r="D101" s="26" t="s">
        <v>539</v>
      </c>
      <c r="E101" s="278" t="s">
        <v>94</v>
      </c>
      <c r="F101" s="278">
        <v>228</v>
      </c>
    </row>
    <row r="102" spans="1:6" x14ac:dyDescent="0.2">
      <c r="A102" s="26">
        <v>1903</v>
      </c>
      <c r="B102" s="26" t="s">
        <v>539</v>
      </c>
      <c r="C102" s="26">
        <v>772</v>
      </c>
      <c r="D102" s="26" t="s">
        <v>98</v>
      </c>
      <c r="E102" s="278" t="s">
        <v>95</v>
      </c>
      <c r="F102" s="278">
        <v>317</v>
      </c>
    </row>
    <row r="103" spans="1:6" x14ac:dyDescent="0.2">
      <c r="A103" s="26">
        <v>772</v>
      </c>
      <c r="B103" s="26" t="s">
        <v>98</v>
      </c>
      <c r="C103" s="26">
        <v>230</v>
      </c>
      <c r="D103" s="26" t="s">
        <v>99</v>
      </c>
      <c r="E103" s="278" t="s">
        <v>96</v>
      </c>
      <c r="F103" s="278">
        <v>1651</v>
      </c>
    </row>
    <row r="104" spans="1:6" x14ac:dyDescent="0.2">
      <c r="A104" s="26">
        <v>230</v>
      </c>
      <c r="B104" s="26" t="s">
        <v>99</v>
      </c>
      <c r="C104" s="26">
        <v>114</v>
      </c>
      <c r="D104" s="26" t="s">
        <v>100</v>
      </c>
      <c r="E104" s="278" t="s">
        <v>97</v>
      </c>
      <c r="F104" s="278">
        <v>770</v>
      </c>
    </row>
    <row r="105" spans="1:6" x14ac:dyDescent="0.2">
      <c r="A105" s="26">
        <v>114</v>
      </c>
      <c r="B105" s="26" t="s">
        <v>100</v>
      </c>
      <c r="C105" s="26">
        <v>388</v>
      </c>
      <c r="D105" s="26" t="s">
        <v>101</v>
      </c>
      <c r="E105" s="278" t="s">
        <v>539</v>
      </c>
      <c r="F105" s="278">
        <v>1903</v>
      </c>
    </row>
    <row r="106" spans="1:6" x14ac:dyDescent="0.2">
      <c r="A106" s="26">
        <v>388</v>
      </c>
      <c r="B106" s="26" t="s">
        <v>101</v>
      </c>
      <c r="C106" s="26">
        <v>153</v>
      </c>
      <c r="D106" s="26" t="s">
        <v>102</v>
      </c>
      <c r="E106" s="278" t="s">
        <v>98</v>
      </c>
      <c r="F106" s="278">
        <v>772</v>
      </c>
    </row>
    <row r="107" spans="1:6" x14ac:dyDescent="0.2">
      <c r="A107" s="26">
        <v>153</v>
      </c>
      <c r="B107" s="26" t="s">
        <v>102</v>
      </c>
      <c r="C107" s="26">
        <v>232</v>
      </c>
      <c r="D107" s="26" t="s">
        <v>103</v>
      </c>
      <c r="E107" s="278" t="s">
        <v>99</v>
      </c>
      <c r="F107" s="278">
        <v>230</v>
      </c>
    </row>
    <row r="108" spans="1:6" x14ac:dyDescent="0.2">
      <c r="A108" s="26">
        <v>232</v>
      </c>
      <c r="B108" s="26" t="s">
        <v>103</v>
      </c>
      <c r="C108" s="26">
        <v>233</v>
      </c>
      <c r="D108" s="26" t="s">
        <v>104</v>
      </c>
      <c r="E108" s="278" t="s">
        <v>100</v>
      </c>
      <c r="F108" s="278">
        <v>114</v>
      </c>
    </row>
    <row r="109" spans="1:6" x14ac:dyDescent="0.2">
      <c r="A109" s="26">
        <v>233</v>
      </c>
      <c r="B109" s="26" t="s">
        <v>104</v>
      </c>
      <c r="C109" s="26">
        <v>777</v>
      </c>
      <c r="D109" s="26" t="s">
        <v>105</v>
      </c>
      <c r="E109" s="278" t="s">
        <v>101</v>
      </c>
      <c r="F109" s="278">
        <v>388</v>
      </c>
    </row>
    <row r="110" spans="1:6" x14ac:dyDescent="0.2">
      <c r="A110" s="26">
        <v>777</v>
      </c>
      <c r="B110" s="26" t="s">
        <v>105</v>
      </c>
      <c r="C110" s="26">
        <v>1722</v>
      </c>
      <c r="D110" s="26" t="s">
        <v>106</v>
      </c>
      <c r="E110" s="278" t="s">
        <v>102</v>
      </c>
      <c r="F110" s="278">
        <v>153</v>
      </c>
    </row>
    <row r="111" spans="1:6" x14ac:dyDescent="0.2">
      <c r="A111" s="26">
        <v>1722</v>
      </c>
      <c r="B111" s="26" t="s">
        <v>106</v>
      </c>
      <c r="C111" s="26">
        <v>70</v>
      </c>
      <c r="D111" s="26" t="s">
        <v>107</v>
      </c>
      <c r="E111" s="278" t="s">
        <v>103</v>
      </c>
      <c r="F111" s="278">
        <v>232</v>
      </c>
    </row>
    <row r="112" spans="1:6" x14ac:dyDescent="0.2">
      <c r="A112" s="26">
        <v>70</v>
      </c>
      <c r="B112" s="26" t="s">
        <v>107</v>
      </c>
      <c r="C112" s="26">
        <v>779</v>
      </c>
      <c r="D112" s="26" t="s">
        <v>109</v>
      </c>
      <c r="E112" s="278" t="s">
        <v>104</v>
      </c>
      <c r="F112" s="278">
        <v>233</v>
      </c>
    </row>
    <row r="113" spans="1:6" x14ac:dyDescent="0.2">
      <c r="A113" s="26">
        <v>653</v>
      </c>
      <c r="B113" s="275" t="s">
        <v>108</v>
      </c>
      <c r="C113" s="26">
        <v>236</v>
      </c>
      <c r="D113" s="26" t="s">
        <v>110</v>
      </c>
      <c r="E113" s="278" t="s">
        <v>105</v>
      </c>
      <c r="F113" s="278">
        <v>777</v>
      </c>
    </row>
    <row r="114" spans="1:6" x14ac:dyDescent="0.2">
      <c r="A114" s="26">
        <v>779</v>
      </c>
      <c r="B114" s="26" t="s">
        <v>109</v>
      </c>
      <c r="C114" s="26">
        <v>1771</v>
      </c>
      <c r="D114" s="26" t="s">
        <v>111</v>
      </c>
      <c r="E114" s="278" t="s">
        <v>106</v>
      </c>
      <c r="F114" s="278">
        <v>1722</v>
      </c>
    </row>
    <row r="115" spans="1:6" x14ac:dyDescent="0.2">
      <c r="A115" s="26">
        <v>236</v>
      </c>
      <c r="B115" s="26" t="s">
        <v>110</v>
      </c>
      <c r="C115" s="26">
        <v>1652</v>
      </c>
      <c r="D115" s="26" t="s">
        <v>112</v>
      </c>
      <c r="E115" s="278" t="s">
        <v>107</v>
      </c>
      <c r="F115" s="278">
        <v>70</v>
      </c>
    </row>
    <row r="116" spans="1:6" x14ac:dyDescent="0.2">
      <c r="A116" s="26">
        <v>1771</v>
      </c>
      <c r="B116" s="26" t="s">
        <v>111</v>
      </c>
      <c r="C116" s="26">
        <v>907</v>
      </c>
      <c r="D116" s="26" t="s">
        <v>113</v>
      </c>
      <c r="E116" s="278" t="s">
        <v>108</v>
      </c>
      <c r="F116" s="278">
        <v>653</v>
      </c>
    </row>
    <row r="117" spans="1:6" x14ac:dyDescent="0.2">
      <c r="A117" s="26">
        <v>1652</v>
      </c>
      <c r="B117" s="26" t="s">
        <v>112</v>
      </c>
      <c r="C117" s="26">
        <v>689</v>
      </c>
      <c r="D117" s="26" t="s">
        <v>114</v>
      </c>
      <c r="E117" s="278" t="s">
        <v>109</v>
      </c>
      <c r="F117" s="278">
        <v>779</v>
      </c>
    </row>
    <row r="118" spans="1:6" x14ac:dyDescent="0.2">
      <c r="A118" s="26">
        <v>907</v>
      </c>
      <c r="B118" s="26" t="s">
        <v>113</v>
      </c>
      <c r="C118" s="26">
        <v>784</v>
      </c>
      <c r="D118" s="26" t="s">
        <v>115</v>
      </c>
      <c r="E118" s="278" t="s">
        <v>110</v>
      </c>
      <c r="F118" s="278">
        <v>236</v>
      </c>
    </row>
    <row r="119" spans="1:6" x14ac:dyDescent="0.2">
      <c r="A119" s="26">
        <v>689</v>
      </c>
      <c r="B119" s="26" t="s">
        <v>114</v>
      </c>
      <c r="C119" s="26">
        <v>1924</v>
      </c>
      <c r="D119" s="26" t="s">
        <v>620</v>
      </c>
      <c r="E119" s="278" t="s">
        <v>111</v>
      </c>
      <c r="F119" s="278">
        <v>1771</v>
      </c>
    </row>
    <row r="120" spans="1:6" x14ac:dyDescent="0.2">
      <c r="A120" s="26">
        <v>784</v>
      </c>
      <c r="B120" s="26" t="s">
        <v>115</v>
      </c>
      <c r="C120" s="26">
        <v>664</v>
      </c>
      <c r="D120" s="26" t="s">
        <v>117</v>
      </c>
      <c r="E120" s="278" t="s">
        <v>112</v>
      </c>
      <c r="F120" s="278">
        <v>1652</v>
      </c>
    </row>
    <row r="121" spans="1:6" x14ac:dyDescent="0.2">
      <c r="A121" s="26">
        <v>1924</v>
      </c>
      <c r="B121" s="26" t="s">
        <v>620</v>
      </c>
      <c r="C121" s="26">
        <v>785</v>
      </c>
      <c r="D121" s="26" t="s">
        <v>118</v>
      </c>
      <c r="E121" s="278" t="s">
        <v>113</v>
      </c>
      <c r="F121" s="278">
        <v>907</v>
      </c>
    </row>
    <row r="122" spans="1:6" x14ac:dyDescent="0.2">
      <c r="A122" s="26">
        <v>664</v>
      </c>
      <c r="B122" s="26" t="s">
        <v>117</v>
      </c>
      <c r="C122" s="26">
        <v>512</v>
      </c>
      <c r="D122" s="26" t="s">
        <v>119</v>
      </c>
      <c r="E122" s="278" t="s">
        <v>114</v>
      </c>
      <c r="F122" s="278">
        <v>689</v>
      </c>
    </row>
    <row r="123" spans="1:6" x14ac:dyDescent="0.2">
      <c r="A123" s="26">
        <v>785</v>
      </c>
      <c r="B123" s="26" t="s">
        <v>118</v>
      </c>
      <c r="C123" s="26">
        <v>513</v>
      </c>
      <c r="D123" s="26" t="s">
        <v>120</v>
      </c>
      <c r="E123" s="278" t="s">
        <v>115</v>
      </c>
      <c r="F123" s="278">
        <v>784</v>
      </c>
    </row>
    <row r="124" spans="1:6" x14ac:dyDescent="0.2">
      <c r="A124" s="26">
        <v>512</v>
      </c>
      <c r="B124" s="26" t="s">
        <v>119</v>
      </c>
      <c r="C124" s="26">
        <v>365</v>
      </c>
      <c r="D124" s="26" t="s">
        <v>122</v>
      </c>
      <c r="E124" s="278" t="s">
        <v>116</v>
      </c>
      <c r="F124" s="278">
        <v>511</v>
      </c>
    </row>
    <row r="125" spans="1:6" x14ac:dyDescent="0.2">
      <c r="A125" s="26">
        <v>513</v>
      </c>
      <c r="B125" s="26" t="s">
        <v>120</v>
      </c>
      <c r="C125" s="26">
        <v>786</v>
      </c>
      <c r="D125" s="26" t="s">
        <v>123</v>
      </c>
      <c r="E125" s="278" t="s">
        <v>117</v>
      </c>
      <c r="F125" s="278">
        <v>664</v>
      </c>
    </row>
    <row r="126" spans="1:6" x14ac:dyDescent="0.2">
      <c r="A126" s="26">
        <v>365</v>
      </c>
      <c r="B126" s="26" t="s">
        <v>122</v>
      </c>
      <c r="C126" s="26">
        <v>241</v>
      </c>
      <c r="D126" s="26" t="s">
        <v>124</v>
      </c>
      <c r="E126" s="278" t="s">
        <v>118</v>
      </c>
      <c r="F126" s="278">
        <v>785</v>
      </c>
    </row>
    <row r="127" spans="1:6" x14ac:dyDescent="0.2">
      <c r="A127" s="26">
        <v>786</v>
      </c>
      <c r="B127" s="26" t="s">
        <v>123</v>
      </c>
      <c r="C127" s="26">
        <v>14</v>
      </c>
      <c r="D127" s="26" t="s">
        <v>125</v>
      </c>
      <c r="E127" s="278" t="s">
        <v>119</v>
      </c>
      <c r="F127" s="278">
        <v>512</v>
      </c>
    </row>
    <row r="128" spans="1:6" x14ac:dyDescent="0.2">
      <c r="A128" s="26">
        <v>241</v>
      </c>
      <c r="B128" s="26" t="s">
        <v>124</v>
      </c>
      <c r="C128" s="26">
        <v>15</v>
      </c>
      <c r="D128" s="26" t="s">
        <v>126</v>
      </c>
      <c r="E128" s="278" t="s">
        <v>120</v>
      </c>
      <c r="F128" s="278">
        <v>513</v>
      </c>
    </row>
    <row r="129" spans="1:6" x14ac:dyDescent="0.2">
      <c r="A129" s="26">
        <v>14</v>
      </c>
      <c r="B129" s="26" t="s">
        <v>125</v>
      </c>
      <c r="C129" s="26">
        <v>1729</v>
      </c>
      <c r="D129" s="26" t="s">
        <v>127</v>
      </c>
      <c r="E129" s="278" t="s">
        <v>121</v>
      </c>
      <c r="F129" s="278">
        <v>693</v>
      </c>
    </row>
    <row r="130" spans="1:6" x14ac:dyDescent="0.2">
      <c r="A130" s="26">
        <v>15</v>
      </c>
      <c r="B130" s="26" t="s">
        <v>126</v>
      </c>
      <c r="C130" s="26">
        <v>158</v>
      </c>
      <c r="D130" s="26" t="s">
        <v>128</v>
      </c>
      <c r="E130" s="278" t="s">
        <v>122</v>
      </c>
      <c r="F130" s="278">
        <v>365</v>
      </c>
    </row>
    <row r="131" spans="1:6" x14ac:dyDescent="0.2">
      <c r="A131" s="26">
        <v>1729</v>
      </c>
      <c r="B131" s="26" t="s">
        <v>127</v>
      </c>
      <c r="C131" s="26">
        <v>788</v>
      </c>
      <c r="D131" s="26" t="s">
        <v>129</v>
      </c>
      <c r="E131" s="278" t="s">
        <v>123</v>
      </c>
      <c r="F131" s="278">
        <v>786</v>
      </c>
    </row>
    <row r="132" spans="1:6" x14ac:dyDescent="0.2">
      <c r="A132" s="26">
        <v>158</v>
      </c>
      <c r="B132" s="26" t="s">
        <v>128</v>
      </c>
      <c r="C132" s="26">
        <v>392</v>
      </c>
      <c r="D132" s="26" t="s">
        <v>130</v>
      </c>
      <c r="E132" s="278" t="s">
        <v>124</v>
      </c>
      <c r="F132" s="278">
        <v>241</v>
      </c>
    </row>
    <row r="133" spans="1:6" x14ac:dyDescent="0.2">
      <c r="A133" s="26">
        <v>788</v>
      </c>
      <c r="B133" s="26" t="s">
        <v>129</v>
      </c>
      <c r="C133" s="26">
        <v>393</v>
      </c>
      <c r="D133" s="26" t="s">
        <v>131</v>
      </c>
      <c r="E133" s="278" t="s">
        <v>125</v>
      </c>
      <c r="F133" s="278">
        <v>14</v>
      </c>
    </row>
    <row r="134" spans="1:6" x14ac:dyDescent="0.2">
      <c r="A134" s="26">
        <v>392</v>
      </c>
      <c r="B134" s="26" t="s">
        <v>130</v>
      </c>
      <c r="C134" s="26">
        <v>394</v>
      </c>
      <c r="D134" s="26" t="s">
        <v>132</v>
      </c>
      <c r="E134" s="278" t="s">
        <v>126</v>
      </c>
      <c r="F134" s="278">
        <v>15</v>
      </c>
    </row>
    <row r="135" spans="1:6" x14ac:dyDescent="0.2">
      <c r="A135" s="26">
        <v>393</v>
      </c>
      <c r="B135" s="26" t="s">
        <v>131</v>
      </c>
      <c r="C135" s="26">
        <v>1655</v>
      </c>
      <c r="D135" s="26" t="s">
        <v>133</v>
      </c>
      <c r="E135" s="278" t="s">
        <v>127</v>
      </c>
      <c r="F135" s="278">
        <v>1729</v>
      </c>
    </row>
    <row r="136" spans="1:6" x14ac:dyDescent="0.2">
      <c r="A136" s="26">
        <v>394</v>
      </c>
      <c r="B136" s="26" t="s">
        <v>132</v>
      </c>
      <c r="C136" s="26">
        <v>160</v>
      </c>
      <c r="D136" s="26" t="s">
        <v>134</v>
      </c>
      <c r="E136" s="278" t="s">
        <v>128</v>
      </c>
      <c r="F136" s="278">
        <v>158</v>
      </c>
    </row>
    <row r="137" spans="1:6" x14ac:dyDescent="0.2">
      <c r="A137" s="26">
        <v>1655</v>
      </c>
      <c r="B137" s="26" t="s">
        <v>133</v>
      </c>
      <c r="C137" s="26">
        <v>243</v>
      </c>
      <c r="D137" s="26" t="s">
        <v>135</v>
      </c>
      <c r="E137" s="278" t="s">
        <v>129</v>
      </c>
      <c r="F137" s="278">
        <v>788</v>
      </c>
    </row>
    <row r="138" spans="1:6" x14ac:dyDescent="0.2">
      <c r="A138" s="26">
        <v>160</v>
      </c>
      <c r="B138" s="26" t="s">
        <v>134</v>
      </c>
      <c r="C138" s="26">
        <v>523</v>
      </c>
      <c r="D138" s="26" t="s">
        <v>136</v>
      </c>
      <c r="E138" s="278" t="s">
        <v>130</v>
      </c>
      <c r="F138" s="278">
        <v>392</v>
      </c>
    </row>
    <row r="139" spans="1:6" x14ac:dyDescent="0.2">
      <c r="A139" s="26">
        <v>243</v>
      </c>
      <c r="B139" s="26" t="s">
        <v>135</v>
      </c>
      <c r="C139" s="26">
        <v>17</v>
      </c>
      <c r="D139" s="26" t="s">
        <v>137</v>
      </c>
      <c r="E139" s="278" t="s">
        <v>131</v>
      </c>
      <c r="F139" s="278">
        <v>393</v>
      </c>
    </row>
    <row r="140" spans="1:6" x14ac:dyDescent="0.2">
      <c r="A140" s="26">
        <v>523</v>
      </c>
      <c r="B140" s="26" t="s">
        <v>136</v>
      </c>
      <c r="C140" s="26">
        <v>72</v>
      </c>
      <c r="D140" s="26" t="s">
        <v>139</v>
      </c>
      <c r="E140" s="278" t="s">
        <v>132</v>
      </c>
      <c r="F140" s="278">
        <v>394</v>
      </c>
    </row>
    <row r="141" spans="1:6" x14ac:dyDescent="0.2">
      <c r="A141" s="26">
        <v>17</v>
      </c>
      <c r="B141" s="26" t="s">
        <v>137</v>
      </c>
      <c r="C141" s="26">
        <v>244</v>
      </c>
      <c r="D141" s="26" t="s">
        <v>140</v>
      </c>
      <c r="E141" s="278" t="s">
        <v>133</v>
      </c>
      <c r="F141" s="278">
        <v>1655</v>
      </c>
    </row>
    <row r="142" spans="1:6" x14ac:dyDescent="0.2">
      <c r="A142" s="26">
        <v>72</v>
      </c>
      <c r="B142" s="26" t="s">
        <v>139</v>
      </c>
      <c r="C142" s="26">
        <v>396</v>
      </c>
      <c r="D142" s="26" t="s">
        <v>141</v>
      </c>
      <c r="E142" s="278" t="s">
        <v>134</v>
      </c>
      <c r="F142" s="278">
        <v>160</v>
      </c>
    </row>
    <row r="143" spans="1:6" x14ac:dyDescent="0.2">
      <c r="A143" s="26">
        <v>244</v>
      </c>
      <c r="B143" s="26" t="s">
        <v>140</v>
      </c>
      <c r="C143" s="26">
        <v>397</v>
      </c>
      <c r="D143" s="26" t="s">
        <v>142</v>
      </c>
      <c r="E143" s="278" t="s">
        <v>135</v>
      </c>
      <c r="F143" s="278">
        <v>243</v>
      </c>
    </row>
    <row r="144" spans="1:6" x14ac:dyDescent="0.2">
      <c r="A144" s="26">
        <v>396</v>
      </c>
      <c r="B144" s="26" t="s">
        <v>141</v>
      </c>
      <c r="C144" s="26">
        <v>246</v>
      </c>
      <c r="D144" s="26" t="s">
        <v>143</v>
      </c>
      <c r="E144" s="278" t="s">
        <v>136</v>
      </c>
      <c r="F144" s="278">
        <v>523</v>
      </c>
    </row>
    <row r="145" spans="1:6" x14ac:dyDescent="0.2">
      <c r="A145" s="26">
        <v>397</v>
      </c>
      <c r="B145" s="26" t="s">
        <v>142</v>
      </c>
      <c r="C145" s="26">
        <v>74</v>
      </c>
      <c r="D145" s="26" t="s">
        <v>144</v>
      </c>
      <c r="E145" s="278" t="s">
        <v>137</v>
      </c>
      <c r="F145" s="278">
        <v>17</v>
      </c>
    </row>
    <row r="146" spans="1:6" x14ac:dyDescent="0.2">
      <c r="A146" s="26">
        <v>246</v>
      </c>
      <c r="B146" s="26" t="s">
        <v>143</v>
      </c>
      <c r="C146" s="26">
        <v>398</v>
      </c>
      <c r="D146" s="26" t="s">
        <v>145</v>
      </c>
      <c r="E146" s="278" t="s">
        <v>138</v>
      </c>
      <c r="F146" s="278">
        <v>395</v>
      </c>
    </row>
    <row r="147" spans="1:6" x14ac:dyDescent="0.2">
      <c r="A147" s="26">
        <v>74</v>
      </c>
      <c r="B147" s="26" t="s">
        <v>144</v>
      </c>
      <c r="C147" s="26">
        <v>917</v>
      </c>
      <c r="D147" s="26" t="s">
        <v>146</v>
      </c>
      <c r="E147" s="278" t="s">
        <v>139</v>
      </c>
      <c r="F147" s="278">
        <v>72</v>
      </c>
    </row>
    <row r="148" spans="1:6" x14ac:dyDescent="0.2">
      <c r="A148" s="26">
        <v>398</v>
      </c>
      <c r="B148" s="26" t="s">
        <v>145</v>
      </c>
      <c r="C148" s="26">
        <v>1658</v>
      </c>
      <c r="D148" s="26" t="s">
        <v>147</v>
      </c>
      <c r="E148" s="278" t="s">
        <v>140</v>
      </c>
      <c r="F148" s="278">
        <v>244</v>
      </c>
    </row>
    <row r="149" spans="1:6" x14ac:dyDescent="0.2">
      <c r="A149" s="26">
        <v>917</v>
      </c>
      <c r="B149" s="26" t="s">
        <v>146</v>
      </c>
      <c r="C149" s="26">
        <v>399</v>
      </c>
      <c r="D149" s="26" t="s">
        <v>148</v>
      </c>
      <c r="E149" s="278" t="s">
        <v>141</v>
      </c>
      <c r="F149" s="278">
        <v>396</v>
      </c>
    </row>
    <row r="150" spans="1:6" x14ac:dyDescent="0.2">
      <c r="A150" s="26">
        <v>1658</v>
      </c>
      <c r="B150" s="26" t="s">
        <v>147</v>
      </c>
      <c r="C150" s="26">
        <v>163</v>
      </c>
      <c r="D150" s="26" t="s">
        <v>149</v>
      </c>
      <c r="E150" s="278" t="s">
        <v>142</v>
      </c>
      <c r="F150" s="278">
        <v>397</v>
      </c>
    </row>
    <row r="151" spans="1:6" x14ac:dyDescent="0.2">
      <c r="A151" s="26">
        <v>399</v>
      </c>
      <c r="B151" s="26" t="s">
        <v>148</v>
      </c>
      <c r="C151" s="26">
        <v>530</v>
      </c>
      <c r="D151" s="26" t="s">
        <v>150</v>
      </c>
      <c r="E151" s="278" t="s">
        <v>143</v>
      </c>
      <c r="F151" s="278">
        <v>246</v>
      </c>
    </row>
    <row r="152" spans="1:6" x14ac:dyDescent="0.2">
      <c r="A152" s="26">
        <v>163</v>
      </c>
      <c r="B152" s="26" t="s">
        <v>149</v>
      </c>
      <c r="C152" s="26">
        <v>794</v>
      </c>
      <c r="D152" s="26" t="s">
        <v>151</v>
      </c>
      <c r="E152" s="278" t="s">
        <v>144</v>
      </c>
      <c r="F152" s="278">
        <v>74</v>
      </c>
    </row>
    <row r="153" spans="1:6" x14ac:dyDescent="0.2">
      <c r="A153" s="26">
        <v>530</v>
      </c>
      <c r="B153" s="26" t="s">
        <v>150</v>
      </c>
      <c r="C153" s="26">
        <v>531</v>
      </c>
      <c r="D153" s="26" t="s">
        <v>152</v>
      </c>
      <c r="E153" s="278" t="s">
        <v>146</v>
      </c>
      <c r="F153" s="278">
        <v>917</v>
      </c>
    </row>
    <row r="154" spans="1:6" x14ac:dyDescent="0.2">
      <c r="A154" s="26">
        <v>794</v>
      </c>
      <c r="B154" s="26" t="s">
        <v>151</v>
      </c>
      <c r="C154" s="26">
        <v>164</v>
      </c>
      <c r="D154" s="26" t="s">
        <v>404</v>
      </c>
      <c r="E154" s="278" t="s">
        <v>145</v>
      </c>
      <c r="F154" s="278">
        <v>398</v>
      </c>
    </row>
    <row r="155" spans="1:6" x14ac:dyDescent="0.2">
      <c r="A155" s="26">
        <v>531</v>
      </c>
      <c r="B155" s="26" t="s">
        <v>152</v>
      </c>
      <c r="C155" s="26">
        <v>63</v>
      </c>
      <c r="D155" s="26" t="s">
        <v>153</v>
      </c>
      <c r="E155" s="278" t="s">
        <v>147</v>
      </c>
      <c r="F155" s="278">
        <v>1658</v>
      </c>
    </row>
    <row r="156" spans="1:6" x14ac:dyDescent="0.2">
      <c r="A156" s="26">
        <v>164</v>
      </c>
      <c r="B156" s="26" t="s">
        <v>404</v>
      </c>
      <c r="C156" s="26">
        <v>252</v>
      </c>
      <c r="D156" s="26" t="s">
        <v>154</v>
      </c>
      <c r="E156" s="278" t="s">
        <v>148</v>
      </c>
      <c r="F156" s="278">
        <v>399</v>
      </c>
    </row>
    <row r="157" spans="1:6" x14ac:dyDescent="0.2">
      <c r="A157" s="26">
        <v>63</v>
      </c>
      <c r="B157" s="26" t="s">
        <v>153</v>
      </c>
      <c r="C157" s="26">
        <v>797</v>
      </c>
      <c r="D157" s="26" t="s">
        <v>155</v>
      </c>
      <c r="E157" s="278" t="s">
        <v>149</v>
      </c>
      <c r="F157" s="278">
        <v>163</v>
      </c>
    </row>
    <row r="158" spans="1:6" x14ac:dyDescent="0.2">
      <c r="A158" s="26">
        <v>252</v>
      </c>
      <c r="B158" s="26" t="s">
        <v>154</v>
      </c>
      <c r="C158" s="26">
        <v>534</v>
      </c>
      <c r="D158" s="26" t="s">
        <v>156</v>
      </c>
      <c r="E158" s="278" t="s">
        <v>150</v>
      </c>
      <c r="F158" s="278">
        <v>530</v>
      </c>
    </row>
    <row r="159" spans="1:6" x14ac:dyDescent="0.2">
      <c r="A159" s="26">
        <v>797</v>
      </c>
      <c r="B159" s="26" t="s">
        <v>155</v>
      </c>
      <c r="C159" s="26">
        <v>798</v>
      </c>
      <c r="D159" s="26" t="s">
        <v>157</v>
      </c>
      <c r="E159" s="278" t="s">
        <v>151</v>
      </c>
      <c r="F159" s="278">
        <v>794</v>
      </c>
    </row>
    <row r="160" spans="1:6" x14ac:dyDescent="0.2">
      <c r="A160" s="26">
        <v>534</v>
      </c>
      <c r="B160" s="26" t="s">
        <v>156</v>
      </c>
      <c r="C160" s="26">
        <v>402</v>
      </c>
      <c r="D160" s="26" t="s">
        <v>158</v>
      </c>
      <c r="E160" s="278" t="s">
        <v>152</v>
      </c>
      <c r="F160" s="278">
        <v>531</v>
      </c>
    </row>
    <row r="161" spans="1:6" x14ac:dyDescent="0.2">
      <c r="A161" s="26">
        <v>798</v>
      </c>
      <c r="B161" s="26" t="s">
        <v>157</v>
      </c>
      <c r="C161" s="26">
        <v>1735</v>
      </c>
      <c r="D161" s="26" t="s">
        <v>159</v>
      </c>
      <c r="E161" s="278" t="s">
        <v>404</v>
      </c>
      <c r="F161" s="278">
        <v>164</v>
      </c>
    </row>
    <row r="162" spans="1:6" x14ac:dyDescent="0.2">
      <c r="A162" s="26">
        <v>402</v>
      </c>
      <c r="B162" s="26" t="s">
        <v>158</v>
      </c>
      <c r="C162" s="26">
        <v>1911</v>
      </c>
      <c r="D162" s="26" t="s">
        <v>542</v>
      </c>
      <c r="E162" s="278" t="s">
        <v>153</v>
      </c>
      <c r="F162" s="278">
        <v>63</v>
      </c>
    </row>
    <row r="163" spans="1:6" x14ac:dyDescent="0.2">
      <c r="A163" s="26">
        <v>1735</v>
      </c>
      <c r="B163" s="26" t="s">
        <v>159</v>
      </c>
      <c r="C163" s="26">
        <v>118</v>
      </c>
      <c r="D163" s="26" t="s">
        <v>160</v>
      </c>
      <c r="E163" s="278" t="s">
        <v>154</v>
      </c>
      <c r="F163" s="278">
        <v>252</v>
      </c>
    </row>
    <row r="164" spans="1:6" x14ac:dyDescent="0.2">
      <c r="A164" s="26">
        <v>1911</v>
      </c>
      <c r="B164" s="26" t="s">
        <v>542</v>
      </c>
      <c r="C164" s="26">
        <v>18</v>
      </c>
      <c r="D164" s="26" t="s">
        <v>161</v>
      </c>
      <c r="E164" s="278" t="s">
        <v>155</v>
      </c>
      <c r="F164" s="278">
        <v>797</v>
      </c>
    </row>
    <row r="165" spans="1:6" x14ac:dyDescent="0.2">
      <c r="A165" s="26">
        <v>118</v>
      </c>
      <c r="B165" s="26" t="s">
        <v>160</v>
      </c>
      <c r="C165" s="26">
        <v>405</v>
      </c>
      <c r="D165" s="26" t="s">
        <v>162</v>
      </c>
      <c r="E165" s="278" t="s">
        <v>156</v>
      </c>
      <c r="F165" s="278">
        <v>534</v>
      </c>
    </row>
    <row r="166" spans="1:6" x14ac:dyDescent="0.2">
      <c r="A166" s="26">
        <v>18</v>
      </c>
      <c r="B166" s="26" t="s">
        <v>161</v>
      </c>
      <c r="C166" s="26">
        <v>1507</v>
      </c>
      <c r="D166" s="26" t="s">
        <v>163</v>
      </c>
      <c r="E166" s="278" t="s">
        <v>157</v>
      </c>
      <c r="F166" s="278">
        <v>798</v>
      </c>
    </row>
    <row r="167" spans="1:6" x14ac:dyDescent="0.2">
      <c r="A167" s="26">
        <v>405</v>
      </c>
      <c r="B167" s="26" t="s">
        <v>162</v>
      </c>
      <c r="C167" s="26">
        <v>321</v>
      </c>
      <c r="D167" s="26" t="s">
        <v>164</v>
      </c>
      <c r="E167" s="278" t="s">
        <v>158</v>
      </c>
      <c r="F167" s="278">
        <v>402</v>
      </c>
    </row>
    <row r="168" spans="1:6" x14ac:dyDescent="0.2">
      <c r="A168" s="26">
        <v>1507</v>
      </c>
      <c r="B168" s="26" t="s">
        <v>163</v>
      </c>
      <c r="C168" s="26">
        <v>406</v>
      </c>
      <c r="D168" s="26" t="s">
        <v>165</v>
      </c>
      <c r="E168" s="278" t="s">
        <v>159</v>
      </c>
      <c r="F168" s="278">
        <v>1735</v>
      </c>
    </row>
    <row r="169" spans="1:6" x14ac:dyDescent="0.2">
      <c r="A169" s="26">
        <v>321</v>
      </c>
      <c r="B169" s="26" t="s">
        <v>164</v>
      </c>
      <c r="C169" s="26">
        <v>677</v>
      </c>
      <c r="D169" s="26" t="s">
        <v>166</v>
      </c>
      <c r="E169" s="278" t="s">
        <v>542</v>
      </c>
      <c r="F169" s="278">
        <v>1911</v>
      </c>
    </row>
    <row r="170" spans="1:6" x14ac:dyDescent="0.2">
      <c r="A170" s="26">
        <v>406</v>
      </c>
      <c r="B170" s="26" t="s">
        <v>165</v>
      </c>
      <c r="C170" s="26">
        <v>353</v>
      </c>
      <c r="D170" s="26" t="s">
        <v>167</v>
      </c>
      <c r="E170" s="278" t="s">
        <v>160</v>
      </c>
      <c r="F170" s="278">
        <v>118</v>
      </c>
    </row>
    <row r="171" spans="1:6" x14ac:dyDescent="0.2">
      <c r="A171" s="26">
        <v>677</v>
      </c>
      <c r="B171" s="26" t="s">
        <v>166</v>
      </c>
      <c r="C171" s="26">
        <v>1884</v>
      </c>
      <c r="D171" s="26" t="s">
        <v>405</v>
      </c>
      <c r="E171" s="278" t="s">
        <v>161</v>
      </c>
      <c r="F171" s="278">
        <v>18</v>
      </c>
    </row>
    <row r="172" spans="1:6" x14ac:dyDescent="0.2">
      <c r="A172" s="26">
        <v>353</v>
      </c>
      <c r="B172" s="26" t="s">
        <v>167</v>
      </c>
      <c r="C172" s="26">
        <v>166</v>
      </c>
      <c r="D172" s="26" t="s">
        <v>168</v>
      </c>
      <c r="E172" s="278" t="s">
        <v>162</v>
      </c>
      <c r="F172" s="278">
        <v>405</v>
      </c>
    </row>
    <row r="173" spans="1:6" x14ac:dyDescent="0.2">
      <c r="A173" s="26">
        <v>1884</v>
      </c>
      <c r="B173" s="26" t="s">
        <v>405</v>
      </c>
      <c r="C173" s="26">
        <v>678</v>
      </c>
      <c r="D173" s="26" t="s">
        <v>169</v>
      </c>
      <c r="E173" s="278" t="s">
        <v>163</v>
      </c>
      <c r="F173" s="278">
        <v>1507</v>
      </c>
    </row>
    <row r="174" spans="1:6" x14ac:dyDescent="0.2">
      <c r="A174" s="26">
        <v>166</v>
      </c>
      <c r="B174" s="26" t="s">
        <v>168</v>
      </c>
      <c r="C174" s="26">
        <v>537</v>
      </c>
      <c r="D174" s="26" t="s">
        <v>170</v>
      </c>
      <c r="E174" s="278" t="s">
        <v>164</v>
      </c>
      <c r="F174" s="278">
        <v>321</v>
      </c>
    </row>
    <row r="175" spans="1:6" x14ac:dyDescent="0.2">
      <c r="A175" s="26">
        <v>678</v>
      </c>
      <c r="B175" s="26" t="s">
        <v>169</v>
      </c>
      <c r="C175" s="26">
        <v>928</v>
      </c>
      <c r="D175" s="26" t="s">
        <v>171</v>
      </c>
      <c r="E175" s="278" t="s">
        <v>165</v>
      </c>
      <c r="F175" s="278">
        <v>406</v>
      </c>
    </row>
    <row r="176" spans="1:6" x14ac:dyDescent="0.2">
      <c r="A176" s="26">
        <v>537</v>
      </c>
      <c r="B176" s="26" t="s">
        <v>170</v>
      </c>
      <c r="C176" s="26">
        <v>1598</v>
      </c>
      <c r="D176" s="26" t="s">
        <v>172</v>
      </c>
      <c r="E176" s="278" t="s">
        <v>166</v>
      </c>
      <c r="F176" s="278">
        <v>677</v>
      </c>
    </row>
    <row r="177" spans="1:6" x14ac:dyDescent="0.2">
      <c r="A177" s="26">
        <v>928</v>
      </c>
      <c r="B177" s="26" t="s">
        <v>171</v>
      </c>
      <c r="C177" s="26">
        <v>79</v>
      </c>
      <c r="D177" s="26" t="s">
        <v>173</v>
      </c>
      <c r="E177" s="278" t="s">
        <v>167</v>
      </c>
      <c r="F177" s="278">
        <v>353</v>
      </c>
    </row>
    <row r="178" spans="1:6" x14ac:dyDescent="0.2">
      <c r="A178" s="26">
        <v>1598</v>
      </c>
      <c r="B178" s="26" t="s">
        <v>172</v>
      </c>
      <c r="C178" s="26">
        <v>588</v>
      </c>
      <c r="D178" s="26" t="s">
        <v>174</v>
      </c>
      <c r="E178" s="278" t="s">
        <v>405</v>
      </c>
      <c r="F178" s="278">
        <v>1884</v>
      </c>
    </row>
    <row r="179" spans="1:6" x14ac:dyDescent="0.2">
      <c r="A179" s="26">
        <v>79</v>
      </c>
      <c r="B179" s="26" t="s">
        <v>173</v>
      </c>
      <c r="C179" s="26">
        <v>542</v>
      </c>
      <c r="D179" s="26" t="s">
        <v>175</v>
      </c>
      <c r="E179" s="278" t="s">
        <v>168</v>
      </c>
      <c r="F179" s="278">
        <v>166</v>
      </c>
    </row>
    <row r="180" spans="1:6" x14ac:dyDescent="0.2">
      <c r="A180" s="26">
        <v>588</v>
      </c>
      <c r="B180" s="26" t="s">
        <v>174</v>
      </c>
      <c r="C180" s="26">
        <v>1659</v>
      </c>
      <c r="D180" s="26" t="s">
        <v>176</v>
      </c>
      <c r="E180" s="278" t="s">
        <v>169</v>
      </c>
      <c r="F180" s="278">
        <v>678</v>
      </c>
    </row>
    <row r="181" spans="1:6" x14ac:dyDescent="0.2">
      <c r="A181" s="26">
        <v>542</v>
      </c>
      <c r="B181" s="26" t="s">
        <v>175</v>
      </c>
      <c r="C181" s="26">
        <v>1685</v>
      </c>
      <c r="D181" s="26" t="s">
        <v>177</v>
      </c>
      <c r="E181" s="278" t="s">
        <v>170</v>
      </c>
      <c r="F181" s="278">
        <v>537</v>
      </c>
    </row>
    <row r="182" spans="1:6" x14ac:dyDescent="0.2">
      <c r="A182" s="26">
        <v>1659</v>
      </c>
      <c r="B182" s="26" t="s">
        <v>176</v>
      </c>
      <c r="C182" s="26">
        <v>882</v>
      </c>
      <c r="D182" s="26" t="s">
        <v>178</v>
      </c>
      <c r="E182" s="278" t="s">
        <v>171</v>
      </c>
      <c r="F182" s="278">
        <v>928</v>
      </c>
    </row>
    <row r="183" spans="1:6" x14ac:dyDescent="0.2">
      <c r="A183" s="26">
        <v>1685</v>
      </c>
      <c r="B183" s="26" t="s">
        <v>177</v>
      </c>
      <c r="C183" s="26">
        <v>415</v>
      </c>
      <c r="D183" s="26" t="s">
        <v>179</v>
      </c>
      <c r="E183" s="278" t="s">
        <v>172</v>
      </c>
      <c r="F183" s="278">
        <v>1598</v>
      </c>
    </row>
    <row r="184" spans="1:6" x14ac:dyDescent="0.2">
      <c r="A184" s="26">
        <v>882</v>
      </c>
      <c r="B184" s="26" t="s">
        <v>178</v>
      </c>
      <c r="C184" s="26">
        <v>416</v>
      </c>
      <c r="D184" s="26" t="s">
        <v>180</v>
      </c>
      <c r="E184" s="278" t="s">
        <v>173</v>
      </c>
      <c r="F184" s="278">
        <v>79</v>
      </c>
    </row>
    <row r="185" spans="1:6" x14ac:dyDescent="0.2">
      <c r="A185" s="26">
        <v>415</v>
      </c>
      <c r="B185" s="26" t="s">
        <v>179</v>
      </c>
      <c r="C185" s="26">
        <v>1621</v>
      </c>
      <c r="D185" s="26" t="s">
        <v>181</v>
      </c>
      <c r="E185" s="278" t="s">
        <v>174</v>
      </c>
      <c r="F185" s="278">
        <v>588</v>
      </c>
    </row>
    <row r="186" spans="1:6" x14ac:dyDescent="0.2">
      <c r="A186" s="26">
        <v>416</v>
      </c>
      <c r="B186" s="26" t="s">
        <v>180</v>
      </c>
      <c r="C186" s="26">
        <v>417</v>
      </c>
      <c r="D186" s="26" t="s">
        <v>182</v>
      </c>
      <c r="E186" s="278" t="s">
        <v>175</v>
      </c>
      <c r="F186" s="278">
        <v>542</v>
      </c>
    </row>
    <row r="187" spans="1:6" x14ac:dyDescent="0.2">
      <c r="A187" s="26">
        <v>1621</v>
      </c>
      <c r="B187" s="26" t="s">
        <v>181</v>
      </c>
      <c r="C187" s="26">
        <v>22</v>
      </c>
      <c r="D187" s="26" t="s">
        <v>183</v>
      </c>
      <c r="E187" s="278" t="s">
        <v>176</v>
      </c>
      <c r="F187" s="278">
        <v>1659</v>
      </c>
    </row>
    <row r="188" spans="1:6" x14ac:dyDescent="0.2">
      <c r="A188" s="26">
        <v>417</v>
      </c>
      <c r="B188" s="26" t="s">
        <v>182</v>
      </c>
      <c r="C188" s="26">
        <v>545</v>
      </c>
      <c r="D188" s="26" t="s">
        <v>184</v>
      </c>
      <c r="E188" s="278" t="s">
        <v>177</v>
      </c>
      <c r="F188" s="278">
        <v>1685</v>
      </c>
    </row>
    <row r="189" spans="1:6" x14ac:dyDescent="0.2">
      <c r="A189" s="26">
        <v>22</v>
      </c>
      <c r="B189" s="26" t="s">
        <v>183</v>
      </c>
      <c r="C189" s="26">
        <v>80</v>
      </c>
      <c r="D189" s="26" t="s">
        <v>185</v>
      </c>
      <c r="E189" s="278" t="s">
        <v>178</v>
      </c>
      <c r="F189" s="278">
        <v>882</v>
      </c>
    </row>
    <row r="190" spans="1:6" x14ac:dyDescent="0.2">
      <c r="A190" s="26">
        <v>545</v>
      </c>
      <c r="B190" s="26" t="s">
        <v>184</v>
      </c>
      <c r="C190" s="26">
        <v>81</v>
      </c>
      <c r="D190" s="26" t="s">
        <v>186</v>
      </c>
      <c r="E190" s="278" t="s">
        <v>179</v>
      </c>
      <c r="F190" s="278">
        <v>415</v>
      </c>
    </row>
    <row r="191" spans="1:6" x14ac:dyDescent="0.2">
      <c r="A191" s="26">
        <v>80</v>
      </c>
      <c r="B191" s="26" t="s">
        <v>185</v>
      </c>
      <c r="C191" s="26">
        <v>546</v>
      </c>
      <c r="D191" s="26" t="s">
        <v>187</v>
      </c>
      <c r="E191" s="278" t="s">
        <v>180</v>
      </c>
      <c r="F191" s="278">
        <v>416</v>
      </c>
    </row>
    <row r="192" spans="1:6" x14ac:dyDescent="0.2">
      <c r="A192" s="26">
        <v>81</v>
      </c>
      <c r="B192" s="26" t="s">
        <v>186</v>
      </c>
      <c r="C192" s="26">
        <v>547</v>
      </c>
      <c r="D192" s="26" t="s">
        <v>188</v>
      </c>
      <c r="E192" s="278" t="s">
        <v>181</v>
      </c>
      <c r="F192" s="278">
        <v>1621</v>
      </c>
    </row>
    <row r="193" spans="1:6" x14ac:dyDescent="0.2">
      <c r="A193" s="26">
        <v>546</v>
      </c>
      <c r="B193" s="26" t="s">
        <v>187</v>
      </c>
      <c r="C193" s="26">
        <v>1916</v>
      </c>
      <c r="D193" s="26" t="s">
        <v>189</v>
      </c>
      <c r="E193" s="278" t="s">
        <v>182</v>
      </c>
      <c r="F193" s="278">
        <v>417</v>
      </c>
    </row>
    <row r="194" spans="1:6" x14ac:dyDescent="0.2">
      <c r="A194" s="26">
        <v>547</v>
      </c>
      <c r="B194" s="26" t="s">
        <v>188</v>
      </c>
      <c r="C194" s="26">
        <v>995</v>
      </c>
      <c r="D194" s="26" t="s">
        <v>190</v>
      </c>
      <c r="E194" s="278" t="s">
        <v>183</v>
      </c>
      <c r="F194" s="278">
        <v>22</v>
      </c>
    </row>
    <row r="195" spans="1:6" x14ac:dyDescent="0.2">
      <c r="A195" s="26">
        <v>1916</v>
      </c>
      <c r="B195" s="26" t="s">
        <v>189</v>
      </c>
      <c r="C195" s="26">
        <v>1640</v>
      </c>
      <c r="D195" s="26" t="s">
        <v>192</v>
      </c>
      <c r="E195" s="278" t="s">
        <v>184</v>
      </c>
      <c r="F195" s="278">
        <v>545</v>
      </c>
    </row>
    <row r="196" spans="1:6" x14ac:dyDescent="0.2">
      <c r="A196" s="26">
        <v>995</v>
      </c>
      <c r="B196" s="26" t="s">
        <v>190</v>
      </c>
      <c r="C196" s="26">
        <v>327</v>
      </c>
      <c r="D196" s="26" t="s">
        <v>193</v>
      </c>
      <c r="E196" s="278" t="s">
        <v>185</v>
      </c>
      <c r="F196" s="278">
        <v>80</v>
      </c>
    </row>
    <row r="197" spans="1:6" x14ac:dyDescent="0.2">
      <c r="A197" s="26">
        <v>82</v>
      </c>
      <c r="B197" s="26" t="s">
        <v>191</v>
      </c>
      <c r="C197" s="26">
        <v>733</v>
      </c>
      <c r="D197" s="26" t="s">
        <v>195</v>
      </c>
      <c r="E197" s="278" t="s">
        <v>186</v>
      </c>
      <c r="F197" s="278">
        <v>81</v>
      </c>
    </row>
    <row r="198" spans="1:6" x14ac:dyDescent="0.2">
      <c r="A198" s="26">
        <v>1640</v>
      </c>
      <c r="B198" s="26" t="s">
        <v>192</v>
      </c>
      <c r="C198" s="26">
        <v>1705</v>
      </c>
      <c r="D198" s="26" t="s">
        <v>196</v>
      </c>
      <c r="E198" s="278" t="s">
        <v>187</v>
      </c>
      <c r="F198" s="278">
        <v>546</v>
      </c>
    </row>
    <row r="199" spans="1:6" x14ac:dyDescent="0.2">
      <c r="A199" s="26">
        <v>327</v>
      </c>
      <c r="B199" s="26" t="s">
        <v>193</v>
      </c>
      <c r="C199" s="26">
        <v>553</v>
      </c>
      <c r="D199" s="26" t="s">
        <v>197</v>
      </c>
      <c r="E199" s="278" t="s">
        <v>188</v>
      </c>
      <c r="F199" s="278">
        <v>547</v>
      </c>
    </row>
    <row r="200" spans="1:6" x14ac:dyDescent="0.2">
      <c r="A200" s="26">
        <v>733</v>
      </c>
      <c r="B200" s="26" t="s">
        <v>195</v>
      </c>
      <c r="C200" s="26">
        <v>140</v>
      </c>
      <c r="D200" s="26" t="s">
        <v>198</v>
      </c>
      <c r="E200" s="278" t="s">
        <v>189</v>
      </c>
      <c r="F200" s="278">
        <v>1916</v>
      </c>
    </row>
    <row r="201" spans="1:6" x14ac:dyDescent="0.2">
      <c r="A201" s="26">
        <v>1705</v>
      </c>
      <c r="B201" s="26" t="s">
        <v>196</v>
      </c>
      <c r="C201" s="26">
        <v>262</v>
      </c>
      <c r="D201" s="26" t="s">
        <v>199</v>
      </c>
      <c r="E201" s="278" t="s">
        <v>190</v>
      </c>
      <c r="F201" s="278">
        <v>995</v>
      </c>
    </row>
    <row r="202" spans="1:6" x14ac:dyDescent="0.2">
      <c r="A202" s="26">
        <v>553</v>
      </c>
      <c r="B202" s="26" t="s">
        <v>197</v>
      </c>
      <c r="C202" s="26">
        <v>809</v>
      </c>
      <c r="D202" s="26" t="s">
        <v>200</v>
      </c>
      <c r="E202" s="278" t="s">
        <v>191</v>
      </c>
      <c r="F202" s="278">
        <v>82</v>
      </c>
    </row>
    <row r="203" spans="1:6" x14ac:dyDescent="0.2">
      <c r="A203" s="26">
        <v>140</v>
      </c>
      <c r="B203" s="26" t="s">
        <v>198</v>
      </c>
      <c r="C203" s="26">
        <v>331</v>
      </c>
      <c r="D203" s="26" t="s">
        <v>201</v>
      </c>
      <c r="E203" s="278" t="s">
        <v>192</v>
      </c>
      <c r="F203" s="278">
        <v>1640</v>
      </c>
    </row>
    <row r="204" spans="1:6" x14ac:dyDescent="0.2">
      <c r="A204" s="26">
        <v>262</v>
      </c>
      <c r="B204" s="26" t="s">
        <v>199</v>
      </c>
      <c r="C204" s="26">
        <v>24</v>
      </c>
      <c r="D204" s="26" t="s">
        <v>202</v>
      </c>
      <c r="E204" s="278" t="s">
        <v>193</v>
      </c>
      <c r="F204" s="278">
        <v>327</v>
      </c>
    </row>
    <row r="205" spans="1:6" x14ac:dyDescent="0.2">
      <c r="A205" s="26">
        <v>809</v>
      </c>
      <c r="B205" s="26" t="s">
        <v>200</v>
      </c>
      <c r="C205" s="26">
        <v>168</v>
      </c>
      <c r="D205" s="26" t="s">
        <v>203</v>
      </c>
      <c r="E205" s="278" t="s">
        <v>194</v>
      </c>
      <c r="F205" s="278">
        <v>694</v>
      </c>
    </row>
    <row r="206" spans="1:6" x14ac:dyDescent="0.2">
      <c r="A206" s="26">
        <v>331</v>
      </c>
      <c r="B206" s="26" t="s">
        <v>201</v>
      </c>
      <c r="C206" s="26">
        <v>1671</v>
      </c>
      <c r="D206" s="26" t="s">
        <v>204</v>
      </c>
      <c r="E206" s="278" t="s">
        <v>195</v>
      </c>
      <c r="F206" s="278">
        <v>733</v>
      </c>
    </row>
    <row r="207" spans="1:6" x14ac:dyDescent="0.2">
      <c r="A207" s="26">
        <v>24</v>
      </c>
      <c r="B207" s="26" t="s">
        <v>202</v>
      </c>
      <c r="C207" s="26">
        <v>263</v>
      </c>
      <c r="D207" s="26" t="s">
        <v>205</v>
      </c>
      <c r="E207" s="278" t="s">
        <v>196</v>
      </c>
      <c r="F207" s="278">
        <v>1705</v>
      </c>
    </row>
    <row r="208" spans="1:6" x14ac:dyDescent="0.2">
      <c r="A208" s="26">
        <v>168</v>
      </c>
      <c r="B208" s="26" t="s">
        <v>203</v>
      </c>
      <c r="C208" s="26">
        <v>1641</v>
      </c>
      <c r="D208" s="26" t="s">
        <v>206</v>
      </c>
      <c r="E208" s="278" t="s">
        <v>197</v>
      </c>
      <c r="F208" s="278">
        <v>553</v>
      </c>
    </row>
    <row r="209" spans="1:6" x14ac:dyDescent="0.2">
      <c r="A209" s="26">
        <v>1671</v>
      </c>
      <c r="B209" s="26" t="s">
        <v>204</v>
      </c>
      <c r="C209" s="26">
        <v>556</v>
      </c>
      <c r="D209" s="26" t="s">
        <v>207</v>
      </c>
      <c r="E209" s="278" t="s">
        <v>198</v>
      </c>
      <c r="F209" s="278">
        <v>140</v>
      </c>
    </row>
    <row r="210" spans="1:6" x14ac:dyDescent="0.2">
      <c r="A210" s="26">
        <v>263</v>
      </c>
      <c r="B210" s="26" t="s">
        <v>205</v>
      </c>
      <c r="C210" s="26">
        <v>935</v>
      </c>
      <c r="D210" s="26" t="s">
        <v>208</v>
      </c>
      <c r="E210" s="278" t="s">
        <v>199</v>
      </c>
      <c r="F210" s="278">
        <v>262</v>
      </c>
    </row>
    <row r="211" spans="1:6" x14ac:dyDescent="0.2">
      <c r="A211" s="26">
        <v>1641</v>
      </c>
      <c r="B211" s="26" t="s">
        <v>206</v>
      </c>
      <c r="C211" s="26">
        <v>25</v>
      </c>
      <c r="D211" s="26" t="s">
        <v>209</v>
      </c>
      <c r="E211" s="278" t="s">
        <v>200</v>
      </c>
      <c r="F211" s="278">
        <v>809</v>
      </c>
    </row>
    <row r="212" spans="1:6" x14ac:dyDescent="0.2">
      <c r="A212" s="26">
        <v>556</v>
      </c>
      <c r="B212" s="26" t="s">
        <v>207</v>
      </c>
      <c r="C212" s="26">
        <v>420</v>
      </c>
      <c r="D212" s="26" t="s">
        <v>210</v>
      </c>
      <c r="E212" s="278" t="s">
        <v>201</v>
      </c>
      <c r="F212" s="278">
        <v>331</v>
      </c>
    </row>
    <row r="213" spans="1:6" x14ac:dyDescent="0.2">
      <c r="A213" s="26">
        <v>935</v>
      </c>
      <c r="B213" s="26" t="s">
        <v>208</v>
      </c>
      <c r="C213" s="26">
        <v>938</v>
      </c>
      <c r="D213" s="26" t="s">
        <v>211</v>
      </c>
      <c r="E213" s="278" t="s">
        <v>202</v>
      </c>
      <c r="F213" s="278">
        <v>24</v>
      </c>
    </row>
    <row r="214" spans="1:6" x14ac:dyDescent="0.2">
      <c r="A214" s="26">
        <v>25</v>
      </c>
      <c r="B214" s="26" t="s">
        <v>209</v>
      </c>
      <c r="C214" s="26">
        <v>1908</v>
      </c>
      <c r="D214" s="26" t="s">
        <v>535</v>
      </c>
      <c r="E214" s="278" t="s">
        <v>203</v>
      </c>
      <c r="F214" s="278">
        <v>168</v>
      </c>
    </row>
    <row r="215" spans="1:6" x14ac:dyDescent="0.2">
      <c r="A215" s="26">
        <v>420</v>
      </c>
      <c r="B215" s="26" t="s">
        <v>210</v>
      </c>
      <c r="C215" s="26">
        <v>1987</v>
      </c>
      <c r="D215" s="26" t="s">
        <v>212</v>
      </c>
      <c r="E215" s="278" t="s">
        <v>204</v>
      </c>
      <c r="F215" s="278">
        <v>1671</v>
      </c>
    </row>
    <row r="216" spans="1:6" x14ac:dyDescent="0.2">
      <c r="A216" s="26">
        <v>938</v>
      </c>
      <c r="B216" s="26" t="s">
        <v>211</v>
      </c>
      <c r="C216" s="26">
        <v>119</v>
      </c>
      <c r="D216" s="26" t="s">
        <v>213</v>
      </c>
      <c r="E216" s="278" t="s">
        <v>205</v>
      </c>
      <c r="F216" s="278">
        <v>263</v>
      </c>
    </row>
    <row r="217" spans="1:6" x14ac:dyDescent="0.2">
      <c r="A217" s="26">
        <v>1908</v>
      </c>
      <c r="B217" s="26" t="s">
        <v>535</v>
      </c>
      <c r="C217" s="26">
        <v>687</v>
      </c>
      <c r="D217" s="26" t="s">
        <v>214</v>
      </c>
      <c r="E217" s="278" t="s">
        <v>206</v>
      </c>
      <c r="F217" s="278">
        <v>1641</v>
      </c>
    </row>
    <row r="218" spans="1:6" x14ac:dyDescent="0.2">
      <c r="A218" s="26">
        <v>1987</v>
      </c>
      <c r="B218" s="26" t="s">
        <v>212</v>
      </c>
      <c r="C218" s="26">
        <v>1731</v>
      </c>
      <c r="D218" s="26" t="s">
        <v>216</v>
      </c>
      <c r="E218" s="278" t="s">
        <v>207</v>
      </c>
      <c r="F218" s="278">
        <v>556</v>
      </c>
    </row>
    <row r="219" spans="1:6" x14ac:dyDescent="0.2">
      <c r="A219" s="26">
        <v>119</v>
      </c>
      <c r="B219" s="26" t="s">
        <v>213</v>
      </c>
      <c r="C219" s="26">
        <v>1842</v>
      </c>
      <c r="D219" s="26" t="s">
        <v>217</v>
      </c>
      <c r="E219" s="278" t="s">
        <v>208</v>
      </c>
      <c r="F219" s="278">
        <v>935</v>
      </c>
    </row>
    <row r="220" spans="1:6" x14ac:dyDescent="0.2">
      <c r="A220" s="26">
        <v>687</v>
      </c>
      <c r="B220" s="26" t="s">
        <v>214</v>
      </c>
      <c r="C220" s="26">
        <v>815</v>
      </c>
      <c r="D220" s="26" t="s">
        <v>218</v>
      </c>
      <c r="E220" s="278" t="s">
        <v>209</v>
      </c>
      <c r="F220" s="278">
        <v>25</v>
      </c>
    </row>
    <row r="221" spans="1:6" x14ac:dyDescent="0.2">
      <c r="A221" s="26">
        <v>1731</v>
      </c>
      <c r="B221" s="26" t="s">
        <v>216</v>
      </c>
      <c r="C221" s="26">
        <v>265</v>
      </c>
      <c r="D221" s="26" t="s">
        <v>219</v>
      </c>
      <c r="E221" s="278" t="s">
        <v>210</v>
      </c>
      <c r="F221" s="278">
        <v>420</v>
      </c>
    </row>
    <row r="222" spans="1:6" x14ac:dyDescent="0.2">
      <c r="A222" s="26">
        <v>1842</v>
      </c>
      <c r="B222" s="26" t="s">
        <v>217</v>
      </c>
      <c r="C222" s="26">
        <v>1709</v>
      </c>
      <c r="D222" s="26" t="s">
        <v>220</v>
      </c>
      <c r="E222" s="278" t="s">
        <v>211</v>
      </c>
      <c r="F222" s="278">
        <v>938</v>
      </c>
    </row>
    <row r="223" spans="1:6" x14ac:dyDescent="0.2">
      <c r="A223" s="26">
        <v>815</v>
      </c>
      <c r="B223" s="26" t="s">
        <v>218</v>
      </c>
      <c r="C223" s="26">
        <v>1927</v>
      </c>
      <c r="D223" s="26" t="s">
        <v>621</v>
      </c>
      <c r="E223" s="278" t="s">
        <v>535</v>
      </c>
      <c r="F223" s="278">
        <v>1908</v>
      </c>
    </row>
    <row r="224" spans="1:6" x14ac:dyDescent="0.2">
      <c r="A224" s="26">
        <v>265</v>
      </c>
      <c r="B224" s="26" t="s">
        <v>219</v>
      </c>
      <c r="C224" s="26">
        <v>1955</v>
      </c>
      <c r="D224" s="26" t="s">
        <v>221</v>
      </c>
      <c r="E224" s="278" t="s">
        <v>212</v>
      </c>
      <c r="F224" s="278">
        <v>1987</v>
      </c>
    </row>
    <row r="225" spans="1:6" x14ac:dyDescent="0.2">
      <c r="A225" s="26">
        <v>1709</v>
      </c>
      <c r="B225" s="26" t="s">
        <v>220</v>
      </c>
      <c r="C225" s="26">
        <v>335</v>
      </c>
      <c r="D225" s="26" t="s">
        <v>222</v>
      </c>
      <c r="E225" s="278" t="s">
        <v>213</v>
      </c>
      <c r="F225" s="278">
        <v>119</v>
      </c>
    </row>
    <row r="226" spans="1:6" x14ac:dyDescent="0.2">
      <c r="A226" s="26">
        <v>1927</v>
      </c>
      <c r="B226" s="26" t="s">
        <v>621</v>
      </c>
      <c r="C226" s="26">
        <v>944</v>
      </c>
      <c r="D226" s="26" t="s">
        <v>223</v>
      </c>
      <c r="E226" s="278" t="s">
        <v>214</v>
      </c>
      <c r="F226" s="278">
        <v>687</v>
      </c>
    </row>
    <row r="227" spans="1:6" x14ac:dyDescent="0.2">
      <c r="A227" s="26">
        <v>1955</v>
      </c>
      <c r="B227" s="26" t="s">
        <v>221</v>
      </c>
      <c r="C227" s="26">
        <v>424</v>
      </c>
      <c r="D227" s="26" t="s">
        <v>224</v>
      </c>
      <c r="E227" s="278" t="s">
        <v>215</v>
      </c>
      <c r="F227" s="278">
        <v>559</v>
      </c>
    </row>
    <row r="228" spans="1:6" x14ac:dyDescent="0.2">
      <c r="A228" s="26">
        <v>335</v>
      </c>
      <c r="B228" s="26" t="s">
        <v>222</v>
      </c>
      <c r="C228" s="26">
        <v>425</v>
      </c>
      <c r="D228" s="26" t="s">
        <v>225</v>
      </c>
      <c r="E228" s="278" t="s">
        <v>216</v>
      </c>
      <c r="F228" s="278">
        <v>1731</v>
      </c>
    </row>
    <row r="229" spans="1:6" x14ac:dyDescent="0.2">
      <c r="A229" s="26">
        <v>944</v>
      </c>
      <c r="B229" s="26" t="s">
        <v>223</v>
      </c>
      <c r="C229" s="26">
        <v>1740</v>
      </c>
      <c r="D229" s="26" t="s">
        <v>226</v>
      </c>
      <c r="E229" s="278" t="s">
        <v>217</v>
      </c>
      <c r="F229" s="278">
        <v>1842</v>
      </c>
    </row>
    <row r="230" spans="1:6" x14ac:dyDescent="0.2">
      <c r="A230" s="26">
        <v>424</v>
      </c>
      <c r="B230" s="26" t="s">
        <v>224</v>
      </c>
      <c r="C230" s="26">
        <v>643</v>
      </c>
      <c r="D230" s="26" t="s">
        <v>227</v>
      </c>
      <c r="E230" s="278" t="s">
        <v>218</v>
      </c>
      <c r="F230" s="278">
        <v>815</v>
      </c>
    </row>
    <row r="231" spans="1:6" x14ac:dyDescent="0.2">
      <c r="A231" s="26">
        <v>425</v>
      </c>
      <c r="B231" s="26" t="s">
        <v>225</v>
      </c>
      <c r="C231" s="26">
        <v>946</v>
      </c>
      <c r="D231" s="26" t="s">
        <v>228</v>
      </c>
      <c r="E231" s="278" t="s">
        <v>219</v>
      </c>
      <c r="F231" s="278">
        <v>265</v>
      </c>
    </row>
    <row r="232" spans="1:6" x14ac:dyDescent="0.2">
      <c r="A232" s="26">
        <v>1740</v>
      </c>
      <c r="B232" s="26" t="s">
        <v>226</v>
      </c>
      <c r="C232" s="26">
        <v>304</v>
      </c>
      <c r="D232" s="26" t="s">
        <v>229</v>
      </c>
      <c r="E232" s="278" t="s">
        <v>220</v>
      </c>
      <c r="F232" s="278">
        <v>1709</v>
      </c>
    </row>
    <row r="233" spans="1:6" x14ac:dyDescent="0.2">
      <c r="A233" s="26">
        <v>643</v>
      </c>
      <c r="B233" s="26" t="s">
        <v>227</v>
      </c>
      <c r="C233" s="26">
        <v>356</v>
      </c>
      <c r="D233" s="26" t="s">
        <v>230</v>
      </c>
      <c r="E233" s="278" t="s">
        <v>621</v>
      </c>
      <c r="F233" s="278">
        <v>1927</v>
      </c>
    </row>
    <row r="234" spans="1:6" x14ac:dyDescent="0.2">
      <c r="A234" s="26">
        <v>946</v>
      </c>
      <c r="B234" s="26" t="s">
        <v>228</v>
      </c>
      <c r="C234" s="26">
        <v>569</v>
      </c>
      <c r="D234" s="26" t="s">
        <v>231</v>
      </c>
      <c r="E234" s="278" t="s">
        <v>221</v>
      </c>
      <c r="F234" s="278">
        <v>1955</v>
      </c>
    </row>
    <row r="235" spans="1:6" x14ac:dyDescent="0.2">
      <c r="A235" s="26">
        <v>304</v>
      </c>
      <c r="B235" s="26" t="s">
        <v>229</v>
      </c>
      <c r="C235" s="26">
        <v>267</v>
      </c>
      <c r="D235" s="26" t="s">
        <v>233</v>
      </c>
      <c r="E235" s="278" t="s">
        <v>222</v>
      </c>
      <c r="F235" s="278">
        <v>335</v>
      </c>
    </row>
    <row r="236" spans="1:6" x14ac:dyDescent="0.2">
      <c r="A236" s="26">
        <v>356</v>
      </c>
      <c r="B236" s="26" t="s">
        <v>230</v>
      </c>
      <c r="C236" s="26">
        <v>268</v>
      </c>
      <c r="D236" s="26" t="s">
        <v>234</v>
      </c>
      <c r="E236" s="278" t="s">
        <v>223</v>
      </c>
      <c r="F236" s="278">
        <v>944</v>
      </c>
    </row>
    <row r="237" spans="1:6" x14ac:dyDescent="0.2">
      <c r="A237" s="26">
        <v>569</v>
      </c>
      <c r="B237" s="26" t="s">
        <v>231</v>
      </c>
      <c r="C237" s="26">
        <v>1695</v>
      </c>
      <c r="D237" s="26" t="s">
        <v>235</v>
      </c>
      <c r="E237" s="278" t="s">
        <v>224</v>
      </c>
      <c r="F237" s="278">
        <v>424</v>
      </c>
    </row>
    <row r="238" spans="1:6" x14ac:dyDescent="0.2">
      <c r="A238" s="26">
        <v>267</v>
      </c>
      <c r="B238" s="26" t="s">
        <v>233</v>
      </c>
      <c r="C238" s="26">
        <v>1699</v>
      </c>
      <c r="D238" s="26" t="s">
        <v>236</v>
      </c>
      <c r="E238" s="278" t="s">
        <v>225</v>
      </c>
      <c r="F238" s="278">
        <v>425</v>
      </c>
    </row>
    <row r="239" spans="1:6" x14ac:dyDescent="0.2">
      <c r="A239" s="26">
        <v>268</v>
      </c>
      <c r="B239" s="26" t="s">
        <v>234</v>
      </c>
      <c r="C239" s="26">
        <v>171</v>
      </c>
      <c r="D239" s="26" t="s">
        <v>237</v>
      </c>
      <c r="E239" s="278" t="s">
        <v>226</v>
      </c>
      <c r="F239" s="278">
        <v>1740</v>
      </c>
    </row>
    <row r="240" spans="1:6" x14ac:dyDescent="0.2">
      <c r="A240" s="26">
        <v>1695</v>
      </c>
      <c r="B240" s="26" t="s">
        <v>235</v>
      </c>
      <c r="C240" s="26">
        <v>575</v>
      </c>
      <c r="D240" s="26" t="s">
        <v>238</v>
      </c>
      <c r="E240" s="278" t="s">
        <v>227</v>
      </c>
      <c r="F240" s="278">
        <v>643</v>
      </c>
    </row>
    <row r="241" spans="1:6" x14ac:dyDescent="0.2">
      <c r="A241" s="26">
        <v>1699</v>
      </c>
      <c r="B241" s="26" t="s">
        <v>236</v>
      </c>
      <c r="C241" s="26">
        <v>576</v>
      </c>
      <c r="D241" s="26" t="s">
        <v>239</v>
      </c>
      <c r="E241" s="278" t="s">
        <v>228</v>
      </c>
      <c r="F241" s="278">
        <v>946</v>
      </c>
    </row>
    <row r="242" spans="1:6" x14ac:dyDescent="0.2">
      <c r="A242" s="26">
        <v>171</v>
      </c>
      <c r="B242" s="26" t="s">
        <v>237</v>
      </c>
      <c r="C242" s="26">
        <v>820</v>
      </c>
      <c r="D242" s="26" t="s">
        <v>240</v>
      </c>
      <c r="E242" s="278" t="s">
        <v>229</v>
      </c>
      <c r="F242" s="278">
        <v>304</v>
      </c>
    </row>
    <row r="243" spans="1:6" x14ac:dyDescent="0.2">
      <c r="A243" s="26">
        <v>575</v>
      </c>
      <c r="B243" s="26" t="s">
        <v>238</v>
      </c>
      <c r="C243" s="26">
        <v>302</v>
      </c>
      <c r="D243" s="26" t="s">
        <v>241</v>
      </c>
      <c r="E243" s="278" t="s">
        <v>230</v>
      </c>
      <c r="F243" s="278">
        <v>356</v>
      </c>
    </row>
    <row r="244" spans="1:6" x14ac:dyDescent="0.2">
      <c r="A244" s="26">
        <v>576</v>
      </c>
      <c r="B244" s="26" t="s">
        <v>239</v>
      </c>
      <c r="C244" s="26">
        <v>951</v>
      </c>
      <c r="D244" s="26" t="s">
        <v>242</v>
      </c>
      <c r="E244" s="278" t="s">
        <v>231</v>
      </c>
      <c r="F244" s="278">
        <v>569</v>
      </c>
    </row>
    <row r="245" spans="1:6" x14ac:dyDescent="0.2">
      <c r="A245" s="26">
        <v>820</v>
      </c>
      <c r="B245" s="26" t="s">
        <v>240</v>
      </c>
      <c r="C245" s="26">
        <v>579</v>
      </c>
      <c r="D245" s="26" t="s">
        <v>243</v>
      </c>
      <c r="E245" s="278" t="s">
        <v>232</v>
      </c>
      <c r="F245" s="278">
        <v>571</v>
      </c>
    </row>
    <row r="246" spans="1:6" x14ac:dyDescent="0.2">
      <c r="A246" s="26">
        <v>302</v>
      </c>
      <c r="B246" s="26" t="s">
        <v>241</v>
      </c>
      <c r="C246" s="26">
        <v>823</v>
      </c>
      <c r="D246" s="26" t="s">
        <v>244</v>
      </c>
      <c r="E246" s="278" t="s">
        <v>233</v>
      </c>
      <c r="F246" s="278">
        <v>267</v>
      </c>
    </row>
    <row r="247" spans="1:6" x14ac:dyDescent="0.2">
      <c r="A247" s="26">
        <v>951</v>
      </c>
      <c r="B247" s="26" t="s">
        <v>242</v>
      </c>
      <c r="C247" s="26">
        <v>824</v>
      </c>
      <c r="D247" s="26" t="s">
        <v>245</v>
      </c>
      <c r="E247" s="278" t="s">
        <v>234</v>
      </c>
      <c r="F247" s="278">
        <v>268</v>
      </c>
    </row>
    <row r="248" spans="1:6" x14ac:dyDescent="0.2">
      <c r="A248" s="26">
        <v>579</v>
      </c>
      <c r="B248" s="26" t="s">
        <v>243</v>
      </c>
      <c r="C248" s="26">
        <v>1895</v>
      </c>
      <c r="D248" s="26" t="s">
        <v>497</v>
      </c>
      <c r="E248" s="278" t="s">
        <v>235</v>
      </c>
      <c r="F248" s="278">
        <v>1695</v>
      </c>
    </row>
    <row r="249" spans="1:6" x14ac:dyDescent="0.2">
      <c r="A249" s="26">
        <v>823</v>
      </c>
      <c r="B249" s="26" t="s">
        <v>244</v>
      </c>
      <c r="C249" s="26">
        <v>269</v>
      </c>
      <c r="D249" s="26" t="s">
        <v>246</v>
      </c>
      <c r="E249" s="278" t="s">
        <v>236</v>
      </c>
      <c r="F249" s="278">
        <v>1699</v>
      </c>
    </row>
    <row r="250" spans="1:6" x14ac:dyDescent="0.2">
      <c r="A250" s="26">
        <v>824</v>
      </c>
      <c r="B250" s="26" t="s">
        <v>245</v>
      </c>
      <c r="C250" s="26">
        <v>173</v>
      </c>
      <c r="D250" s="26" t="s">
        <v>247</v>
      </c>
      <c r="E250" s="278" t="s">
        <v>237</v>
      </c>
      <c r="F250" s="278">
        <v>171</v>
      </c>
    </row>
    <row r="251" spans="1:6" x14ac:dyDescent="0.2">
      <c r="A251" s="26">
        <v>1895</v>
      </c>
      <c r="B251" s="26" t="s">
        <v>497</v>
      </c>
      <c r="C251" s="26">
        <v>1773</v>
      </c>
      <c r="D251" s="26" t="s">
        <v>248</v>
      </c>
      <c r="E251" s="278" t="s">
        <v>238</v>
      </c>
      <c r="F251" s="278">
        <v>575</v>
      </c>
    </row>
    <row r="252" spans="1:6" x14ac:dyDescent="0.2">
      <c r="A252" s="26">
        <v>269</v>
      </c>
      <c r="B252" s="26" t="s">
        <v>246</v>
      </c>
      <c r="C252" s="26">
        <v>175</v>
      </c>
      <c r="D252" s="26" t="s">
        <v>249</v>
      </c>
      <c r="E252" s="278" t="s">
        <v>239</v>
      </c>
      <c r="F252" s="278">
        <v>576</v>
      </c>
    </row>
    <row r="253" spans="1:6" x14ac:dyDescent="0.2">
      <c r="A253" s="26">
        <v>173</v>
      </c>
      <c r="B253" s="26" t="s">
        <v>247</v>
      </c>
      <c r="C253" s="26">
        <v>881</v>
      </c>
      <c r="D253" s="26" t="s">
        <v>250</v>
      </c>
      <c r="E253" s="278" t="s">
        <v>240</v>
      </c>
      <c r="F253" s="278">
        <v>820</v>
      </c>
    </row>
    <row r="254" spans="1:6" x14ac:dyDescent="0.2">
      <c r="A254" s="26">
        <v>1773</v>
      </c>
      <c r="B254" s="26" t="s">
        <v>248</v>
      </c>
      <c r="C254" s="26">
        <v>1586</v>
      </c>
      <c r="D254" s="26" t="s">
        <v>251</v>
      </c>
      <c r="E254" s="278" t="s">
        <v>241</v>
      </c>
      <c r="F254" s="278">
        <v>302</v>
      </c>
    </row>
    <row r="255" spans="1:6" x14ac:dyDescent="0.2">
      <c r="A255" s="26">
        <v>175</v>
      </c>
      <c r="B255" s="26" t="s">
        <v>249</v>
      </c>
      <c r="C255" s="26">
        <v>826</v>
      </c>
      <c r="D255" s="26" t="s">
        <v>252</v>
      </c>
      <c r="E255" s="278" t="s">
        <v>242</v>
      </c>
      <c r="F255" s="278">
        <v>951</v>
      </c>
    </row>
    <row r="256" spans="1:6" x14ac:dyDescent="0.2">
      <c r="A256" s="26">
        <v>881</v>
      </c>
      <c r="B256" s="26" t="s">
        <v>250</v>
      </c>
      <c r="C256" s="26">
        <v>85</v>
      </c>
      <c r="D256" s="26" t="s">
        <v>254</v>
      </c>
      <c r="E256" s="278" t="s">
        <v>243</v>
      </c>
      <c r="F256" s="278">
        <v>579</v>
      </c>
    </row>
    <row r="257" spans="1:6" x14ac:dyDescent="0.2">
      <c r="A257" s="26">
        <v>1586</v>
      </c>
      <c r="B257" s="26" t="s">
        <v>251</v>
      </c>
      <c r="C257" s="26">
        <v>431</v>
      </c>
      <c r="D257" s="26" t="s">
        <v>255</v>
      </c>
      <c r="E257" s="278" t="s">
        <v>244</v>
      </c>
      <c r="F257" s="278">
        <v>823</v>
      </c>
    </row>
    <row r="258" spans="1:6" x14ac:dyDescent="0.2">
      <c r="A258" s="26">
        <v>826</v>
      </c>
      <c r="B258" s="26" t="s">
        <v>252</v>
      </c>
      <c r="C258" s="26">
        <v>432</v>
      </c>
      <c r="D258" s="26" t="s">
        <v>256</v>
      </c>
      <c r="E258" s="278" t="s">
        <v>245</v>
      </c>
      <c r="F258" s="278">
        <v>824</v>
      </c>
    </row>
    <row r="259" spans="1:6" x14ac:dyDescent="0.2">
      <c r="A259" s="26">
        <v>85</v>
      </c>
      <c r="B259" s="26" t="s">
        <v>254</v>
      </c>
      <c r="C259" s="26">
        <v>86</v>
      </c>
      <c r="D259" s="26" t="s">
        <v>257</v>
      </c>
      <c r="E259" s="278" t="s">
        <v>497</v>
      </c>
      <c r="F259" s="278">
        <v>1895</v>
      </c>
    </row>
    <row r="260" spans="1:6" x14ac:dyDescent="0.2">
      <c r="A260" s="26">
        <v>431</v>
      </c>
      <c r="B260" s="26" t="s">
        <v>255</v>
      </c>
      <c r="C260" s="26">
        <v>828</v>
      </c>
      <c r="D260" s="26" t="s">
        <v>258</v>
      </c>
      <c r="E260" s="278" t="s">
        <v>246</v>
      </c>
      <c r="F260" s="278">
        <v>269</v>
      </c>
    </row>
    <row r="261" spans="1:6" x14ac:dyDescent="0.2">
      <c r="A261" s="26">
        <v>432</v>
      </c>
      <c r="B261" s="26" t="s">
        <v>256</v>
      </c>
      <c r="C261" s="26">
        <v>584</v>
      </c>
      <c r="D261" s="26" t="s">
        <v>259</v>
      </c>
      <c r="E261" s="278" t="s">
        <v>247</v>
      </c>
      <c r="F261" s="278">
        <v>173</v>
      </c>
    </row>
    <row r="262" spans="1:6" x14ac:dyDescent="0.2">
      <c r="A262" s="26">
        <v>86</v>
      </c>
      <c r="B262" s="26" t="s">
        <v>257</v>
      </c>
      <c r="C262" s="26">
        <v>1509</v>
      </c>
      <c r="D262" s="26" t="s">
        <v>260</v>
      </c>
      <c r="E262" s="278" t="s">
        <v>248</v>
      </c>
      <c r="F262" s="278">
        <v>1773</v>
      </c>
    </row>
    <row r="263" spans="1:6" x14ac:dyDescent="0.2">
      <c r="A263" s="26">
        <v>828</v>
      </c>
      <c r="B263" s="26" t="s">
        <v>258</v>
      </c>
      <c r="C263" s="26">
        <v>437</v>
      </c>
      <c r="D263" s="26" t="s">
        <v>261</v>
      </c>
      <c r="E263" s="278" t="s">
        <v>249</v>
      </c>
      <c r="F263" s="278">
        <v>175</v>
      </c>
    </row>
    <row r="264" spans="1:6" x14ac:dyDescent="0.2">
      <c r="A264" s="26">
        <v>584</v>
      </c>
      <c r="B264" s="26" t="s">
        <v>259</v>
      </c>
      <c r="C264" s="26">
        <v>644</v>
      </c>
      <c r="D264" s="26" t="s">
        <v>262</v>
      </c>
      <c r="E264" s="278" t="s">
        <v>250</v>
      </c>
      <c r="F264" s="278">
        <v>881</v>
      </c>
    </row>
    <row r="265" spans="1:6" x14ac:dyDescent="0.2">
      <c r="A265" s="26">
        <v>1509</v>
      </c>
      <c r="B265" s="26" t="s">
        <v>260</v>
      </c>
      <c r="C265" s="26">
        <v>589</v>
      </c>
      <c r="D265" s="26" t="s">
        <v>263</v>
      </c>
      <c r="E265" s="278" t="s">
        <v>251</v>
      </c>
      <c r="F265" s="278">
        <v>1586</v>
      </c>
    </row>
    <row r="266" spans="1:6" x14ac:dyDescent="0.2">
      <c r="A266" s="26">
        <v>437</v>
      </c>
      <c r="B266" s="26" t="s">
        <v>261</v>
      </c>
      <c r="C266" s="26">
        <v>1734</v>
      </c>
      <c r="D266" s="26" t="s">
        <v>264</v>
      </c>
      <c r="E266" s="278" t="s">
        <v>252</v>
      </c>
      <c r="F266" s="278">
        <v>826</v>
      </c>
    </row>
    <row r="267" spans="1:6" x14ac:dyDescent="0.2">
      <c r="A267" s="26">
        <v>644</v>
      </c>
      <c r="B267" s="26" t="s">
        <v>262</v>
      </c>
      <c r="C267" s="26">
        <v>590</v>
      </c>
      <c r="D267" s="26" t="s">
        <v>265</v>
      </c>
      <c r="E267" s="278" t="s">
        <v>253</v>
      </c>
      <c r="F267" s="278">
        <v>580</v>
      </c>
    </row>
    <row r="268" spans="1:6" x14ac:dyDescent="0.2">
      <c r="A268" s="26">
        <v>589</v>
      </c>
      <c r="B268" s="26" t="s">
        <v>263</v>
      </c>
      <c r="C268" s="26">
        <v>1894</v>
      </c>
      <c r="D268" s="26" t="s">
        <v>499</v>
      </c>
      <c r="E268" s="278" t="s">
        <v>254</v>
      </c>
      <c r="F268" s="278">
        <v>85</v>
      </c>
    </row>
    <row r="269" spans="1:6" x14ac:dyDescent="0.2">
      <c r="A269" s="26">
        <v>1734</v>
      </c>
      <c r="B269" s="26" t="s">
        <v>264</v>
      </c>
      <c r="C269" s="26">
        <v>765</v>
      </c>
      <c r="D269" s="26" t="s">
        <v>266</v>
      </c>
      <c r="E269" s="278" t="s">
        <v>255</v>
      </c>
      <c r="F269" s="278">
        <v>431</v>
      </c>
    </row>
    <row r="270" spans="1:6" x14ac:dyDescent="0.2">
      <c r="A270" s="26">
        <v>590</v>
      </c>
      <c r="B270" s="26" t="s">
        <v>265</v>
      </c>
      <c r="C270" s="26">
        <v>1926</v>
      </c>
      <c r="D270" s="26" t="s">
        <v>267</v>
      </c>
      <c r="E270" s="278" t="s">
        <v>256</v>
      </c>
      <c r="F270" s="278">
        <v>432</v>
      </c>
    </row>
    <row r="271" spans="1:6" x14ac:dyDescent="0.2">
      <c r="A271" s="26">
        <v>1894</v>
      </c>
      <c r="B271" s="26" t="s">
        <v>499</v>
      </c>
      <c r="C271" s="26">
        <v>439</v>
      </c>
      <c r="D271" s="26" t="s">
        <v>268</v>
      </c>
      <c r="E271" s="278" t="s">
        <v>257</v>
      </c>
      <c r="F271" s="278">
        <v>86</v>
      </c>
    </row>
    <row r="272" spans="1:6" x14ac:dyDescent="0.2">
      <c r="A272" s="26">
        <v>765</v>
      </c>
      <c r="B272" s="26" t="s">
        <v>266</v>
      </c>
      <c r="C272" s="26">
        <v>273</v>
      </c>
      <c r="D272" s="26" t="s">
        <v>269</v>
      </c>
      <c r="E272" s="278" t="s">
        <v>258</v>
      </c>
      <c r="F272" s="278">
        <v>828</v>
      </c>
    </row>
    <row r="273" spans="1:6" x14ac:dyDescent="0.2">
      <c r="A273" s="26">
        <v>1926</v>
      </c>
      <c r="B273" s="26" t="s">
        <v>267</v>
      </c>
      <c r="C273" s="26">
        <v>177</v>
      </c>
      <c r="D273" s="26" t="s">
        <v>270</v>
      </c>
      <c r="E273" s="278" t="s">
        <v>259</v>
      </c>
      <c r="F273" s="278">
        <v>584</v>
      </c>
    </row>
    <row r="274" spans="1:6" x14ac:dyDescent="0.2">
      <c r="A274" s="26">
        <v>439</v>
      </c>
      <c r="B274" s="26" t="s">
        <v>268</v>
      </c>
      <c r="C274" s="26">
        <v>703</v>
      </c>
      <c r="D274" s="26" t="s">
        <v>271</v>
      </c>
      <c r="E274" s="278" t="s">
        <v>260</v>
      </c>
      <c r="F274" s="278">
        <v>1509</v>
      </c>
    </row>
    <row r="275" spans="1:6" x14ac:dyDescent="0.2">
      <c r="A275" s="26">
        <v>273</v>
      </c>
      <c r="B275" s="26" t="s">
        <v>269</v>
      </c>
      <c r="C275" s="26">
        <v>274</v>
      </c>
      <c r="D275" s="26" t="s">
        <v>272</v>
      </c>
      <c r="E275" s="278" t="s">
        <v>261</v>
      </c>
      <c r="F275" s="278">
        <v>437</v>
      </c>
    </row>
    <row r="276" spans="1:6" x14ac:dyDescent="0.2">
      <c r="A276" s="26">
        <v>177</v>
      </c>
      <c r="B276" s="26" t="s">
        <v>270</v>
      </c>
      <c r="C276" s="26">
        <v>339</v>
      </c>
      <c r="D276" s="26" t="s">
        <v>273</v>
      </c>
      <c r="E276" s="278" t="s">
        <v>262</v>
      </c>
      <c r="F276" s="278">
        <v>644</v>
      </c>
    </row>
    <row r="277" spans="1:6" x14ac:dyDescent="0.2">
      <c r="A277" s="26">
        <v>703</v>
      </c>
      <c r="B277" s="26" t="s">
        <v>271</v>
      </c>
      <c r="C277" s="26">
        <v>1667</v>
      </c>
      <c r="D277" s="26" t="s">
        <v>274</v>
      </c>
      <c r="E277" s="278" t="s">
        <v>263</v>
      </c>
      <c r="F277" s="278">
        <v>589</v>
      </c>
    </row>
    <row r="278" spans="1:6" x14ac:dyDescent="0.2">
      <c r="A278" s="26">
        <v>274</v>
      </c>
      <c r="B278" s="26" t="s">
        <v>272</v>
      </c>
      <c r="C278" s="26">
        <v>275</v>
      </c>
      <c r="D278" s="26" t="s">
        <v>275</v>
      </c>
      <c r="E278" s="278" t="s">
        <v>264</v>
      </c>
      <c r="F278" s="278">
        <v>1734</v>
      </c>
    </row>
    <row r="279" spans="1:6" x14ac:dyDescent="0.2">
      <c r="A279" s="26">
        <v>339</v>
      </c>
      <c r="B279" s="26" t="s">
        <v>273</v>
      </c>
      <c r="C279" s="26">
        <v>340</v>
      </c>
      <c r="D279" s="26" t="s">
        <v>276</v>
      </c>
      <c r="E279" s="278" t="s">
        <v>265</v>
      </c>
      <c r="F279" s="278">
        <v>590</v>
      </c>
    </row>
    <row r="280" spans="1:6" x14ac:dyDescent="0.2">
      <c r="A280" s="26">
        <v>1667</v>
      </c>
      <c r="B280" s="26" t="s">
        <v>274</v>
      </c>
      <c r="C280" s="26">
        <v>597</v>
      </c>
      <c r="D280" s="26" t="s">
        <v>277</v>
      </c>
      <c r="E280" s="278" t="s">
        <v>499</v>
      </c>
      <c r="F280" s="278">
        <v>1894</v>
      </c>
    </row>
    <row r="281" spans="1:6" x14ac:dyDescent="0.2">
      <c r="A281" s="26">
        <v>275</v>
      </c>
      <c r="B281" s="26" t="s">
        <v>275</v>
      </c>
      <c r="C281" s="26">
        <v>196</v>
      </c>
      <c r="D281" s="26" t="s">
        <v>278</v>
      </c>
      <c r="E281" s="278" t="s">
        <v>266</v>
      </c>
      <c r="F281" s="278">
        <v>765</v>
      </c>
    </row>
    <row r="282" spans="1:6" x14ac:dyDescent="0.2">
      <c r="A282" s="26">
        <v>340</v>
      </c>
      <c r="B282" s="26" t="s">
        <v>276</v>
      </c>
      <c r="C282" s="26">
        <v>1742</v>
      </c>
      <c r="D282" s="26" t="s">
        <v>280</v>
      </c>
      <c r="E282" s="278" t="s">
        <v>267</v>
      </c>
      <c r="F282" s="278">
        <v>1926</v>
      </c>
    </row>
    <row r="283" spans="1:6" x14ac:dyDescent="0.2">
      <c r="A283" s="26">
        <v>597</v>
      </c>
      <c r="B283" s="26" t="s">
        <v>277</v>
      </c>
      <c r="C283" s="26">
        <v>603</v>
      </c>
      <c r="D283" s="26" t="s">
        <v>281</v>
      </c>
      <c r="E283" s="278" t="s">
        <v>268</v>
      </c>
      <c r="F283" s="278">
        <v>439</v>
      </c>
    </row>
    <row r="284" spans="1:6" x14ac:dyDescent="0.2">
      <c r="A284" s="26">
        <v>196</v>
      </c>
      <c r="B284" s="26" t="s">
        <v>278</v>
      </c>
      <c r="C284" s="26">
        <v>1669</v>
      </c>
      <c r="D284" s="26" t="s">
        <v>282</v>
      </c>
      <c r="E284" s="278" t="s">
        <v>269</v>
      </c>
      <c r="F284" s="278">
        <v>273</v>
      </c>
    </row>
    <row r="285" spans="1:6" x14ac:dyDescent="0.2">
      <c r="A285" s="26">
        <v>1672</v>
      </c>
      <c r="B285" s="275" t="s">
        <v>279</v>
      </c>
      <c r="C285" s="26">
        <v>957</v>
      </c>
      <c r="D285" s="26" t="s">
        <v>283</v>
      </c>
      <c r="E285" s="278" t="s">
        <v>270</v>
      </c>
      <c r="F285" s="278">
        <v>177</v>
      </c>
    </row>
    <row r="286" spans="1:6" x14ac:dyDescent="0.2">
      <c r="A286" s="26">
        <v>1742</v>
      </c>
      <c r="B286" s="26" t="s">
        <v>280</v>
      </c>
      <c r="C286" s="26">
        <v>1674</v>
      </c>
      <c r="D286" s="26" t="s">
        <v>284</v>
      </c>
      <c r="E286" s="278" t="s">
        <v>271</v>
      </c>
      <c r="F286" s="278">
        <v>703</v>
      </c>
    </row>
    <row r="287" spans="1:6" x14ac:dyDescent="0.2">
      <c r="A287" s="26">
        <v>603</v>
      </c>
      <c r="B287" s="26" t="s">
        <v>281</v>
      </c>
      <c r="C287" s="26">
        <v>599</v>
      </c>
      <c r="D287" s="26" t="s">
        <v>285</v>
      </c>
      <c r="E287" s="278" t="s">
        <v>272</v>
      </c>
      <c r="F287" s="278">
        <v>274</v>
      </c>
    </row>
    <row r="288" spans="1:6" x14ac:dyDescent="0.2">
      <c r="A288" s="26">
        <v>1669</v>
      </c>
      <c r="B288" s="26" t="s">
        <v>282</v>
      </c>
      <c r="C288" s="26">
        <v>277</v>
      </c>
      <c r="D288" s="26" t="s">
        <v>286</v>
      </c>
      <c r="E288" s="278" t="s">
        <v>273</v>
      </c>
      <c r="F288" s="278">
        <v>339</v>
      </c>
    </row>
    <row r="289" spans="1:6" x14ac:dyDescent="0.2">
      <c r="A289" s="26">
        <v>957</v>
      </c>
      <c r="B289" s="26" t="s">
        <v>283</v>
      </c>
      <c r="C289" s="26">
        <v>840</v>
      </c>
      <c r="D289" s="26" t="s">
        <v>287</v>
      </c>
      <c r="E289" s="278" t="s">
        <v>274</v>
      </c>
      <c r="F289" s="278">
        <v>1667</v>
      </c>
    </row>
    <row r="290" spans="1:6" x14ac:dyDescent="0.2">
      <c r="A290" s="26">
        <v>1674</v>
      </c>
      <c r="B290" s="26" t="s">
        <v>284</v>
      </c>
      <c r="C290" s="26">
        <v>441</v>
      </c>
      <c r="D290" s="26" t="s">
        <v>288</v>
      </c>
      <c r="E290" s="278" t="s">
        <v>275</v>
      </c>
      <c r="F290" s="278">
        <v>275</v>
      </c>
    </row>
    <row r="291" spans="1:6" x14ac:dyDescent="0.2">
      <c r="A291" s="26">
        <v>599</v>
      </c>
      <c r="B291" s="26" t="s">
        <v>285</v>
      </c>
      <c r="C291" s="26">
        <v>458</v>
      </c>
      <c r="D291" s="26" t="s">
        <v>289</v>
      </c>
      <c r="E291" s="278" t="s">
        <v>276</v>
      </c>
      <c r="F291" s="278">
        <v>340</v>
      </c>
    </row>
    <row r="292" spans="1:6" x14ac:dyDescent="0.2">
      <c r="A292" s="26">
        <v>277</v>
      </c>
      <c r="B292" s="26" t="s">
        <v>286</v>
      </c>
      <c r="C292" s="26">
        <v>279</v>
      </c>
      <c r="D292" s="26" t="s">
        <v>290</v>
      </c>
      <c r="E292" s="278" t="s">
        <v>277</v>
      </c>
      <c r="F292" s="278">
        <v>597</v>
      </c>
    </row>
    <row r="293" spans="1:6" x14ac:dyDescent="0.2">
      <c r="A293" s="26">
        <v>840</v>
      </c>
      <c r="B293" s="26" t="s">
        <v>287</v>
      </c>
      <c r="C293" s="26">
        <v>606</v>
      </c>
      <c r="D293" s="26" t="s">
        <v>291</v>
      </c>
      <c r="E293" s="278" t="s">
        <v>278</v>
      </c>
      <c r="F293" s="278">
        <v>196</v>
      </c>
    </row>
    <row r="294" spans="1:6" x14ac:dyDescent="0.2">
      <c r="A294" s="26">
        <v>441</v>
      </c>
      <c r="B294" s="26" t="s">
        <v>288</v>
      </c>
      <c r="C294" s="26">
        <v>88</v>
      </c>
      <c r="D294" s="26" t="s">
        <v>292</v>
      </c>
      <c r="E294" s="278" t="s">
        <v>279</v>
      </c>
      <c r="F294" s="278">
        <v>1672</v>
      </c>
    </row>
    <row r="295" spans="1:6" x14ac:dyDescent="0.2">
      <c r="A295" s="26">
        <v>458</v>
      </c>
      <c r="B295" s="26" t="s">
        <v>289</v>
      </c>
      <c r="C295" s="26">
        <v>844</v>
      </c>
      <c r="D295" s="26" t="s">
        <v>293</v>
      </c>
      <c r="E295" s="278" t="s">
        <v>280</v>
      </c>
      <c r="F295" s="278">
        <v>1742</v>
      </c>
    </row>
    <row r="296" spans="1:6" x14ac:dyDescent="0.2">
      <c r="A296" s="26">
        <v>279</v>
      </c>
      <c r="B296" s="26" t="s">
        <v>290</v>
      </c>
      <c r="C296" s="26">
        <v>962</v>
      </c>
      <c r="D296" s="26" t="s">
        <v>294</v>
      </c>
      <c r="E296" s="278" t="s">
        <v>281</v>
      </c>
      <c r="F296" s="278">
        <v>603</v>
      </c>
    </row>
    <row r="297" spans="1:6" x14ac:dyDescent="0.2">
      <c r="A297" s="26">
        <v>606</v>
      </c>
      <c r="B297" s="26" t="s">
        <v>291</v>
      </c>
      <c r="C297" s="26">
        <v>608</v>
      </c>
      <c r="D297" s="26" t="s">
        <v>295</v>
      </c>
      <c r="E297" s="278" t="s">
        <v>282</v>
      </c>
      <c r="F297" s="278">
        <v>1669</v>
      </c>
    </row>
    <row r="298" spans="1:6" x14ac:dyDescent="0.2">
      <c r="A298" s="26">
        <v>88</v>
      </c>
      <c r="B298" s="26" t="s">
        <v>292</v>
      </c>
      <c r="C298" s="26">
        <v>1676</v>
      </c>
      <c r="D298" s="26" t="s">
        <v>296</v>
      </c>
      <c r="E298" s="278" t="s">
        <v>283</v>
      </c>
      <c r="F298" s="278">
        <v>957</v>
      </c>
    </row>
    <row r="299" spans="1:6" x14ac:dyDescent="0.2">
      <c r="A299" s="26">
        <v>844</v>
      </c>
      <c r="B299" s="26" t="s">
        <v>293</v>
      </c>
      <c r="C299" s="26">
        <v>518</v>
      </c>
      <c r="D299" s="26" t="s">
        <v>297</v>
      </c>
      <c r="E299" s="278" t="s">
        <v>284</v>
      </c>
      <c r="F299" s="278">
        <v>1674</v>
      </c>
    </row>
    <row r="300" spans="1:6" x14ac:dyDescent="0.2">
      <c r="A300" s="26">
        <v>962</v>
      </c>
      <c r="B300" s="26" t="s">
        <v>294</v>
      </c>
      <c r="C300" s="26">
        <v>796</v>
      </c>
      <c r="D300" s="26" t="s">
        <v>298</v>
      </c>
      <c r="E300" s="278" t="s">
        <v>285</v>
      </c>
      <c r="F300" s="278">
        <v>599</v>
      </c>
    </row>
    <row r="301" spans="1:6" x14ac:dyDescent="0.2">
      <c r="A301" s="26">
        <v>608</v>
      </c>
      <c r="B301" s="26" t="s">
        <v>295</v>
      </c>
      <c r="C301" s="26">
        <v>965</v>
      </c>
      <c r="D301" s="26" t="s">
        <v>299</v>
      </c>
      <c r="E301" s="278" t="s">
        <v>286</v>
      </c>
      <c r="F301" s="278">
        <v>277</v>
      </c>
    </row>
    <row r="302" spans="1:6" x14ac:dyDescent="0.2">
      <c r="A302" s="26">
        <v>1676</v>
      </c>
      <c r="B302" s="26" t="s">
        <v>296</v>
      </c>
      <c r="C302" s="26">
        <v>1702</v>
      </c>
      <c r="D302" s="26" t="s">
        <v>300</v>
      </c>
      <c r="E302" s="278" t="s">
        <v>287</v>
      </c>
      <c r="F302" s="278">
        <v>840</v>
      </c>
    </row>
    <row r="303" spans="1:6" x14ac:dyDescent="0.2">
      <c r="A303" s="26">
        <v>518</v>
      </c>
      <c r="B303" s="26" t="s">
        <v>297</v>
      </c>
      <c r="C303" s="26">
        <v>845</v>
      </c>
      <c r="D303" s="26" t="s">
        <v>301</v>
      </c>
      <c r="E303" s="278" t="s">
        <v>288</v>
      </c>
      <c r="F303" s="278">
        <v>441</v>
      </c>
    </row>
    <row r="304" spans="1:6" x14ac:dyDescent="0.2">
      <c r="A304" s="26">
        <v>796</v>
      </c>
      <c r="B304" s="26" t="s">
        <v>298</v>
      </c>
      <c r="C304" s="26">
        <v>846</v>
      </c>
      <c r="D304" s="26" t="s">
        <v>302</v>
      </c>
      <c r="E304" s="278" t="s">
        <v>289</v>
      </c>
      <c r="F304" s="278">
        <v>458</v>
      </c>
    </row>
    <row r="305" spans="1:6" x14ac:dyDescent="0.2">
      <c r="A305" s="26">
        <v>965</v>
      </c>
      <c r="B305" s="26" t="s">
        <v>299</v>
      </c>
      <c r="C305" s="26">
        <v>1883</v>
      </c>
      <c r="D305" s="26" t="s">
        <v>303</v>
      </c>
      <c r="E305" s="278" t="s">
        <v>290</v>
      </c>
      <c r="F305" s="278">
        <v>279</v>
      </c>
    </row>
    <row r="306" spans="1:6" x14ac:dyDescent="0.2">
      <c r="A306" s="26">
        <v>1702</v>
      </c>
      <c r="B306" s="26" t="s">
        <v>300</v>
      </c>
      <c r="C306" s="26">
        <v>610</v>
      </c>
      <c r="D306" s="26" t="s">
        <v>304</v>
      </c>
      <c r="E306" s="278" t="s">
        <v>291</v>
      </c>
      <c r="F306" s="278">
        <v>606</v>
      </c>
    </row>
    <row r="307" spans="1:6" x14ac:dyDescent="0.2">
      <c r="A307" s="26">
        <v>845</v>
      </c>
      <c r="B307" s="26" t="s">
        <v>301</v>
      </c>
      <c r="C307" s="26">
        <v>40</v>
      </c>
      <c r="D307" s="26" t="s">
        <v>305</v>
      </c>
      <c r="E307" s="278" t="s">
        <v>292</v>
      </c>
      <c r="F307" s="278">
        <v>88</v>
      </c>
    </row>
    <row r="308" spans="1:6" x14ac:dyDescent="0.2">
      <c r="A308" s="26">
        <v>846</v>
      </c>
      <c r="B308" s="26" t="s">
        <v>302</v>
      </c>
      <c r="C308" s="26">
        <v>1714</v>
      </c>
      <c r="D308" s="26" t="s">
        <v>306</v>
      </c>
      <c r="E308" s="278" t="s">
        <v>293</v>
      </c>
      <c r="F308" s="278">
        <v>844</v>
      </c>
    </row>
    <row r="309" spans="1:6" x14ac:dyDescent="0.2">
      <c r="A309" s="26">
        <v>1883</v>
      </c>
      <c r="B309" s="26" t="s">
        <v>303</v>
      </c>
      <c r="C309" s="26">
        <v>90</v>
      </c>
      <c r="D309" s="26" t="s">
        <v>307</v>
      </c>
      <c r="E309" s="278" t="s">
        <v>294</v>
      </c>
      <c r="F309" s="278">
        <v>962</v>
      </c>
    </row>
    <row r="310" spans="1:6" x14ac:dyDescent="0.2">
      <c r="A310" s="26">
        <v>51</v>
      </c>
      <c r="B310" s="275" t="s">
        <v>403</v>
      </c>
      <c r="C310" s="26">
        <v>342</v>
      </c>
      <c r="D310" s="26" t="s">
        <v>308</v>
      </c>
      <c r="E310" s="278" t="s">
        <v>295</v>
      </c>
      <c r="F310" s="278">
        <v>608</v>
      </c>
    </row>
    <row r="311" spans="1:6" x14ac:dyDescent="0.2">
      <c r="A311" s="26">
        <v>610</v>
      </c>
      <c r="B311" s="26" t="s">
        <v>304</v>
      </c>
      <c r="C311" s="26">
        <v>847</v>
      </c>
      <c r="D311" s="26" t="s">
        <v>309</v>
      </c>
      <c r="E311" s="278" t="s">
        <v>296</v>
      </c>
      <c r="F311" s="278">
        <v>1676</v>
      </c>
    </row>
    <row r="312" spans="1:6" x14ac:dyDescent="0.2">
      <c r="A312" s="26">
        <v>40</v>
      </c>
      <c r="B312" s="26" t="s">
        <v>305</v>
      </c>
      <c r="C312" s="26">
        <v>848</v>
      </c>
      <c r="D312" s="26" t="s">
        <v>310</v>
      </c>
      <c r="E312" s="289" t="s">
        <v>706</v>
      </c>
      <c r="F312" s="278">
        <v>518</v>
      </c>
    </row>
    <row r="313" spans="1:6" x14ac:dyDescent="0.2">
      <c r="A313" s="26">
        <v>1714</v>
      </c>
      <c r="B313" s="26" t="s">
        <v>306</v>
      </c>
      <c r="C313" s="26">
        <v>612</v>
      </c>
      <c r="D313" s="26" t="s">
        <v>311</v>
      </c>
      <c r="E313" s="278" t="s">
        <v>298</v>
      </c>
      <c r="F313" s="278">
        <v>796</v>
      </c>
    </row>
    <row r="314" spans="1:6" x14ac:dyDescent="0.2">
      <c r="A314" s="26">
        <v>90</v>
      </c>
      <c r="B314" s="26" t="s">
        <v>307</v>
      </c>
      <c r="C314" s="26">
        <v>37</v>
      </c>
      <c r="D314" s="26" t="s">
        <v>312</v>
      </c>
      <c r="E314" s="278" t="s">
        <v>299</v>
      </c>
      <c r="F314" s="278">
        <v>965</v>
      </c>
    </row>
    <row r="315" spans="1:6" x14ac:dyDescent="0.2">
      <c r="A315" s="26">
        <v>342</v>
      </c>
      <c r="B315" s="26" t="s">
        <v>308</v>
      </c>
      <c r="C315" s="26">
        <v>180</v>
      </c>
      <c r="D315" s="26" t="s">
        <v>313</v>
      </c>
      <c r="E315" s="278" t="s">
        <v>300</v>
      </c>
      <c r="F315" s="278">
        <v>1702</v>
      </c>
    </row>
    <row r="316" spans="1:6" x14ac:dyDescent="0.2">
      <c r="A316" s="26">
        <v>847</v>
      </c>
      <c r="B316" s="26" t="s">
        <v>309</v>
      </c>
      <c r="C316" s="26">
        <v>532</v>
      </c>
      <c r="D316" s="26" t="s">
        <v>314</v>
      </c>
      <c r="E316" s="278" t="s">
        <v>301</v>
      </c>
      <c r="F316" s="278">
        <v>845</v>
      </c>
    </row>
    <row r="317" spans="1:6" x14ac:dyDescent="0.2">
      <c r="A317" s="26">
        <v>848</v>
      </c>
      <c r="B317" s="26" t="s">
        <v>310</v>
      </c>
      <c r="C317" s="26">
        <v>851</v>
      </c>
      <c r="D317" s="26" t="s">
        <v>315</v>
      </c>
      <c r="E317" s="278" t="s">
        <v>302</v>
      </c>
      <c r="F317" s="278">
        <v>846</v>
      </c>
    </row>
    <row r="318" spans="1:6" x14ac:dyDescent="0.2">
      <c r="A318" s="26">
        <v>612</v>
      </c>
      <c r="B318" s="26" t="s">
        <v>311</v>
      </c>
      <c r="C318" s="26">
        <v>1708</v>
      </c>
      <c r="D318" s="26" t="s">
        <v>316</v>
      </c>
      <c r="E318" s="278" t="s">
        <v>303</v>
      </c>
      <c r="F318" s="278">
        <v>1883</v>
      </c>
    </row>
    <row r="319" spans="1:6" x14ac:dyDescent="0.2">
      <c r="A319" s="26">
        <v>37</v>
      </c>
      <c r="B319" s="26" t="s">
        <v>312</v>
      </c>
      <c r="C319" s="26">
        <v>971</v>
      </c>
      <c r="D319" s="26" t="s">
        <v>317</v>
      </c>
      <c r="E319" s="278" t="s">
        <v>403</v>
      </c>
      <c r="F319" s="278">
        <v>51</v>
      </c>
    </row>
    <row r="320" spans="1:6" x14ac:dyDescent="0.2">
      <c r="A320" s="26">
        <v>180</v>
      </c>
      <c r="B320" s="26" t="s">
        <v>313</v>
      </c>
      <c r="C320" s="26">
        <v>1904</v>
      </c>
      <c r="D320" s="26" t="s">
        <v>537</v>
      </c>
      <c r="E320" s="278" t="s">
        <v>304</v>
      </c>
      <c r="F320" s="278">
        <v>610</v>
      </c>
    </row>
    <row r="321" spans="1:6" x14ac:dyDescent="0.2">
      <c r="A321" s="26">
        <v>532</v>
      </c>
      <c r="B321" s="26" t="s">
        <v>314</v>
      </c>
      <c r="C321" s="26">
        <v>617</v>
      </c>
      <c r="D321" s="26" t="s">
        <v>318</v>
      </c>
      <c r="E321" s="278" t="s">
        <v>305</v>
      </c>
      <c r="F321" s="278">
        <v>40</v>
      </c>
    </row>
    <row r="322" spans="1:6" x14ac:dyDescent="0.2">
      <c r="A322" s="26">
        <v>851</v>
      </c>
      <c r="B322" s="26" t="s">
        <v>315</v>
      </c>
      <c r="C322" s="26">
        <v>1900</v>
      </c>
      <c r="D322" s="26" t="s">
        <v>536</v>
      </c>
      <c r="E322" s="278" t="s">
        <v>306</v>
      </c>
      <c r="F322" s="278">
        <v>1714</v>
      </c>
    </row>
    <row r="323" spans="1:6" x14ac:dyDescent="0.2">
      <c r="A323" s="26">
        <v>1708</v>
      </c>
      <c r="B323" s="26" t="s">
        <v>316</v>
      </c>
      <c r="C323" s="26">
        <v>9</v>
      </c>
      <c r="D323" s="26" t="s">
        <v>319</v>
      </c>
      <c r="E323" s="278" t="s">
        <v>307</v>
      </c>
      <c r="F323" s="278">
        <v>90</v>
      </c>
    </row>
    <row r="324" spans="1:6" x14ac:dyDescent="0.2">
      <c r="A324" s="26">
        <v>971</v>
      </c>
      <c r="B324" s="26" t="s">
        <v>317</v>
      </c>
      <c r="C324" s="26">
        <v>715</v>
      </c>
      <c r="D324" s="26" t="s">
        <v>320</v>
      </c>
      <c r="E324" s="278" t="s">
        <v>308</v>
      </c>
      <c r="F324" s="278">
        <v>342</v>
      </c>
    </row>
    <row r="325" spans="1:6" x14ac:dyDescent="0.2">
      <c r="A325" s="26">
        <v>1904</v>
      </c>
      <c r="B325" s="26" t="s">
        <v>537</v>
      </c>
      <c r="C325" s="26">
        <v>93</v>
      </c>
      <c r="D325" s="26" t="s">
        <v>321</v>
      </c>
      <c r="E325" s="278" t="s">
        <v>309</v>
      </c>
      <c r="F325" s="278">
        <v>847</v>
      </c>
    </row>
    <row r="326" spans="1:6" x14ac:dyDescent="0.2">
      <c r="A326" s="26">
        <v>617</v>
      </c>
      <c r="B326" s="26" t="s">
        <v>318</v>
      </c>
      <c r="C326" s="26">
        <v>448</v>
      </c>
      <c r="D326" s="26" t="s">
        <v>322</v>
      </c>
      <c r="E326" s="278" t="s">
        <v>310</v>
      </c>
      <c r="F326" s="278">
        <v>848</v>
      </c>
    </row>
    <row r="327" spans="1:6" x14ac:dyDescent="0.2">
      <c r="A327" s="26">
        <v>1900</v>
      </c>
      <c r="B327" s="26" t="s">
        <v>536</v>
      </c>
      <c r="C327" s="26">
        <v>1525</v>
      </c>
      <c r="D327" s="26" t="s">
        <v>323</v>
      </c>
      <c r="E327" s="278" t="s">
        <v>311</v>
      </c>
      <c r="F327" s="278">
        <v>612</v>
      </c>
    </row>
    <row r="328" spans="1:6" x14ac:dyDescent="0.2">
      <c r="A328" s="26">
        <v>9</v>
      </c>
      <c r="B328" s="26" t="s">
        <v>319</v>
      </c>
      <c r="C328" s="26">
        <v>716</v>
      </c>
      <c r="D328" s="26" t="s">
        <v>324</v>
      </c>
      <c r="E328" s="278" t="s">
        <v>312</v>
      </c>
      <c r="F328" s="278">
        <v>37</v>
      </c>
    </row>
    <row r="329" spans="1:6" x14ac:dyDescent="0.2">
      <c r="A329" s="26">
        <v>715</v>
      </c>
      <c r="B329" s="26" t="s">
        <v>320</v>
      </c>
      <c r="C329" s="26">
        <v>281</v>
      </c>
      <c r="D329" s="26" t="s">
        <v>325</v>
      </c>
      <c r="E329" s="278" t="s">
        <v>313</v>
      </c>
      <c r="F329" s="278">
        <v>180</v>
      </c>
    </row>
    <row r="330" spans="1:6" x14ac:dyDescent="0.2">
      <c r="A330" s="26">
        <v>93</v>
      </c>
      <c r="B330" s="26" t="s">
        <v>321</v>
      </c>
      <c r="C330" s="26">
        <v>855</v>
      </c>
      <c r="D330" s="26" t="s">
        <v>326</v>
      </c>
      <c r="E330" s="278" t="s">
        <v>314</v>
      </c>
      <c r="F330" s="278">
        <v>532</v>
      </c>
    </row>
    <row r="331" spans="1:6" x14ac:dyDescent="0.2">
      <c r="A331" s="26">
        <v>448</v>
      </c>
      <c r="B331" s="26" t="s">
        <v>322</v>
      </c>
      <c r="C331" s="26">
        <v>183</v>
      </c>
      <c r="D331" s="26" t="s">
        <v>327</v>
      </c>
      <c r="E331" s="278" t="s">
        <v>315</v>
      </c>
      <c r="F331" s="278">
        <v>851</v>
      </c>
    </row>
    <row r="332" spans="1:6" x14ac:dyDescent="0.2">
      <c r="A332" s="26">
        <v>1525</v>
      </c>
      <c r="B332" s="26" t="s">
        <v>323</v>
      </c>
      <c r="C332" s="26">
        <v>1700</v>
      </c>
      <c r="D332" s="26" t="s">
        <v>328</v>
      </c>
      <c r="E332" s="278" t="s">
        <v>316</v>
      </c>
      <c r="F332" s="278">
        <v>1708</v>
      </c>
    </row>
    <row r="333" spans="1:6" x14ac:dyDescent="0.2">
      <c r="A333" s="26">
        <v>716</v>
      </c>
      <c r="B333" s="26" t="s">
        <v>324</v>
      </c>
      <c r="C333" s="26">
        <v>1730</v>
      </c>
      <c r="D333" s="26" t="s">
        <v>329</v>
      </c>
      <c r="E333" s="278" t="s">
        <v>317</v>
      </c>
      <c r="F333" s="278">
        <v>971</v>
      </c>
    </row>
    <row r="334" spans="1:6" x14ac:dyDescent="0.2">
      <c r="A334" s="26">
        <v>281</v>
      </c>
      <c r="B334" s="26" t="s">
        <v>325</v>
      </c>
      <c r="C334" s="26">
        <v>737</v>
      </c>
      <c r="D334" s="26" t="s">
        <v>330</v>
      </c>
      <c r="E334" s="278" t="s">
        <v>537</v>
      </c>
      <c r="F334" s="278">
        <v>1904</v>
      </c>
    </row>
    <row r="335" spans="1:6" x14ac:dyDescent="0.2">
      <c r="A335" s="26">
        <v>855</v>
      </c>
      <c r="B335" s="26" t="s">
        <v>326</v>
      </c>
      <c r="C335" s="26">
        <v>282</v>
      </c>
      <c r="D335" s="26" t="s">
        <v>331</v>
      </c>
      <c r="E335" s="278" t="s">
        <v>318</v>
      </c>
      <c r="F335" s="278">
        <v>617</v>
      </c>
    </row>
    <row r="336" spans="1:6" x14ac:dyDescent="0.2">
      <c r="A336" s="26">
        <v>183</v>
      </c>
      <c r="B336" s="26" t="s">
        <v>327</v>
      </c>
      <c r="C336" s="26">
        <v>856</v>
      </c>
      <c r="D336" s="26" t="s">
        <v>332</v>
      </c>
      <c r="E336" s="278" t="s">
        <v>536</v>
      </c>
      <c r="F336" s="278">
        <v>1900</v>
      </c>
    </row>
    <row r="337" spans="1:6" x14ac:dyDescent="0.2">
      <c r="A337" s="26">
        <v>1700</v>
      </c>
      <c r="B337" s="26" t="s">
        <v>328</v>
      </c>
      <c r="C337" s="26">
        <v>450</v>
      </c>
      <c r="D337" s="26" t="s">
        <v>333</v>
      </c>
      <c r="E337" s="278" t="s">
        <v>319</v>
      </c>
      <c r="F337" s="278">
        <v>9</v>
      </c>
    </row>
    <row r="338" spans="1:6" x14ac:dyDescent="0.2">
      <c r="A338" s="26">
        <v>1730</v>
      </c>
      <c r="B338" s="26" t="s">
        <v>329</v>
      </c>
      <c r="C338" s="26">
        <v>451</v>
      </c>
      <c r="D338" s="26" t="s">
        <v>334</v>
      </c>
      <c r="E338" s="278" t="s">
        <v>320</v>
      </c>
      <c r="F338" s="278">
        <v>715</v>
      </c>
    </row>
    <row r="339" spans="1:6" x14ac:dyDescent="0.2">
      <c r="A339" s="26">
        <v>737</v>
      </c>
      <c r="B339" s="26" t="s">
        <v>330</v>
      </c>
      <c r="C339" s="26">
        <v>184</v>
      </c>
      <c r="D339" s="26" t="s">
        <v>335</v>
      </c>
      <c r="E339" s="278" t="s">
        <v>321</v>
      </c>
      <c r="F339" s="278">
        <v>93</v>
      </c>
    </row>
    <row r="340" spans="1:6" x14ac:dyDescent="0.2">
      <c r="A340" s="26">
        <v>282</v>
      </c>
      <c r="B340" s="26" t="s">
        <v>331</v>
      </c>
      <c r="C340" s="26">
        <v>344</v>
      </c>
      <c r="D340" s="26" t="s">
        <v>336</v>
      </c>
      <c r="E340" s="278" t="s">
        <v>322</v>
      </c>
      <c r="F340" s="278">
        <v>448</v>
      </c>
    </row>
    <row r="341" spans="1:6" x14ac:dyDescent="0.2">
      <c r="A341" s="26">
        <v>856</v>
      </c>
      <c r="B341" s="26" t="s">
        <v>332</v>
      </c>
      <c r="C341" s="26">
        <v>1581</v>
      </c>
      <c r="D341" s="26" t="s">
        <v>337</v>
      </c>
      <c r="E341" s="278" t="s">
        <v>323</v>
      </c>
      <c r="F341" s="278">
        <v>1525</v>
      </c>
    </row>
    <row r="342" spans="1:6" x14ac:dyDescent="0.2">
      <c r="A342" s="26">
        <v>450</v>
      </c>
      <c r="B342" s="26" t="s">
        <v>333</v>
      </c>
      <c r="C342" s="26">
        <v>981</v>
      </c>
      <c r="D342" s="26" t="s">
        <v>338</v>
      </c>
      <c r="E342" s="278" t="s">
        <v>324</v>
      </c>
      <c r="F342" s="278">
        <v>716</v>
      </c>
    </row>
    <row r="343" spans="1:6" x14ac:dyDescent="0.2">
      <c r="A343" s="26">
        <v>451</v>
      </c>
      <c r="B343" s="26" t="s">
        <v>334</v>
      </c>
      <c r="C343" s="26">
        <v>994</v>
      </c>
      <c r="D343" s="26" t="s">
        <v>339</v>
      </c>
      <c r="E343" s="278" t="s">
        <v>325</v>
      </c>
      <c r="F343" s="278">
        <v>281</v>
      </c>
    </row>
    <row r="344" spans="1:6" x14ac:dyDescent="0.2">
      <c r="A344" s="26">
        <v>184</v>
      </c>
      <c r="B344" s="26" t="s">
        <v>335</v>
      </c>
      <c r="C344" s="26">
        <v>858</v>
      </c>
      <c r="D344" s="26" t="s">
        <v>340</v>
      </c>
      <c r="E344" s="278" t="s">
        <v>326</v>
      </c>
      <c r="F344" s="278">
        <v>855</v>
      </c>
    </row>
    <row r="345" spans="1:6" x14ac:dyDescent="0.2">
      <c r="A345" s="26">
        <v>344</v>
      </c>
      <c r="B345" s="26" t="s">
        <v>336</v>
      </c>
      <c r="C345" s="26">
        <v>47</v>
      </c>
      <c r="D345" s="26" t="s">
        <v>341</v>
      </c>
      <c r="E345" s="278" t="s">
        <v>327</v>
      </c>
      <c r="F345" s="278">
        <v>183</v>
      </c>
    </row>
    <row r="346" spans="1:6" x14ac:dyDescent="0.2">
      <c r="A346" s="26">
        <v>1581</v>
      </c>
      <c r="B346" s="26" t="s">
        <v>337</v>
      </c>
      <c r="C346" s="26">
        <v>345</v>
      </c>
      <c r="D346" s="26" t="s">
        <v>342</v>
      </c>
      <c r="E346" s="278" t="s">
        <v>328</v>
      </c>
      <c r="F346" s="278">
        <v>1700</v>
      </c>
    </row>
    <row r="347" spans="1:6" x14ac:dyDescent="0.2">
      <c r="A347" s="26">
        <v>981</v>
      </c>
      <c r="B347" s="26" t="s">
        <v>338</v>
      </c>
      <c r="C347" s="26">
        <v>717</v>
      </c>
      <c r="D347" s="26" t="s">
        <v>343</v>
      </c>
      <c r="E347" s="278" t="s">
        <v>329</v>
      </c>
      <c r="F347" s="278">
        <v>1730</v>
      </c>
    </row>
    <row r="348" spans="1:6" x14ac:dyDescent="0.2">
      <c r="A348" s="26">
        <v>994</v>
      </c>
      <c r="B348" s="26" t="s">
        <v>339</v>
      </c>
      <c r="C348" s="26">
        <v>860</v>
      </c>
      <c r="D348" s="26" t="s">
        <v>344</v>
      </c>
      <c r="E348" s="278" t="s">
        <v>330</v>
      </c>
      <c r="F348" s="278">
        <v>737</v>
      </c>
    </row>
    <row r="349" spans="1:6" x14ac:dyDescent="0.2">
      <c r="A349" s="26">
        <v>858</v>
      </c>
      <c r="B349" s="26" t="s">
        <v>340</v>
      </c>
      <c r="C349" s="26">
        <v>861</v>
      </c>
      <c r="D349" s="26" t="s">
        <v>345</v>
      </c>
      <c r="E349" s="278" t="s">
        <v>331</v>
      </c>
      <c r="F349" s="278">
        <v>282</v>
      </c>
    </row>
    <row r="350" spans="1:6" x14ac:dyDescent="0.2">
      <c r="A350" s="26">
        <v>47</v>
      </c>
      <c r="B350" s="26" t="s">
        <v>341</v>
      </c>
      <c r="C350" s="26">
        <v>453</v>
      </c>
      <c r="D350" s="26" t="s">
        <v>346</v>
      </c>
      <c r="E350" s="278" t="s">
        <v>332</v>
      </c>
      <c r="F350" s="278">
        <v>856</v>
      </c>
    </row>
    <row r="351" spans="1:6" x14ac:dyDescent="0.2">
      <c r="A351" s="26">
        <v>345</v>
      </c>
      <c r="B351" s="26" t="s">
        <v>342</v>
      </c>
      <c r="C351" s="26">
        <v>983</v>
      </c>
      <c r="D351" s="26" t="s">
        <v>347</v>
      </c>
      <c r="E351" s="278" t="s">
        <v>333</v>
      </c>
      <c r="F351" s="278">
        <v>450</v>
      </c>
    </row>
    <row r="352" spans="1:6" x14ac:dyDescent="0.2">
      <c r="A352" s="26">
        <v>717</v>
      </c>
      <c r="B352" s="26" t="s">
        <v>343</v>
      </c>
      <c r="C352" s="26">
        <v>984</v>
      </c>
      <c r="D352" s="26" t="s">
        <v>348</v>
      </c>
      <c r="E352" s="278" t="s">
        <v>334</v>
      </c>
      <c r="F352" s="278">
        <v>451</v>
      </c>
    </row>
    <row r="353" spans="1:6" x14ac:dyDescent="0.2">
      <c r="A353" s="26">
        <v>860</v>
      </c>
      <c r="B353" s="26" t="s">
        <v>344</v>
      </c>
      <c r="C353" s="26">
        <v>620</v>
      </c>
      <c r="D353" s="26" t="s">
        <v>349</v>
      </c>
      <c r="E353" s="278" t="s">
        <v>335</v>
      </c>
      <c r="F353" s="278">
        <v>184</v>
      </c>
    </row>
    <row r="354" spans="1:6" x14ac:dyDescent="0.2">
      <c r="A354" s="26">
        <v>861</v>
      </c>
      <c r="B354" s="26" t="s">
        <v>345</v>
      </c>
      <c r="C354" s="26">
        <v>622</v>
      </c>
      <c r="D354" s="26" t="s">
        <v>350</v>
      </c>
      <c r="E354" s="278" t="s">
        <v>336</v>
      </c>
      <c r="F354" s="278">
        <v>344</v>
      </c>
    </row>
    <row r="355" spans="1:6" x14ac:dyDescent="0.2">
      <c r="A355" s="26">
        <v>453</v>
      </c>
      <c r="B355" s="26" t="s">
        <v>346</v>
      </c>
      <c r="C355" s="26">
        <v>48</v>
      </c>
      <c r="D355" s="26" t="s">
        <v>351</v>
      </c>
      <c r="E355" s="278" t="s">
        <v>337</v>
      </c>
      <c r="F355" s="278">
        <v>1581</v>
      </c>
    </row>
    <row r="356" spans="1:6" x14ac:dyDescent="0.2">
      <c r="A356" s="26">
        <v>983</v>
      </c>
      <c r="B356" s="26" t="s">
        <v>347</v>
      </c>
      <c r="C356" s="26">
        <v>96</v>
      </c>
      <c r="D356" s="26" t="s">
        <v>352</v>
      </c>
      <c r="E356" s="278" t="s">
        <v>338</v>
      </c>
      <c r="F356" s="278">
        <v>981</v>
      </c>
    </row>
    <row r="357" spans="1:6" x14ac:dyDescent="0.2">
      <c r="A357" s="26">
        <v>984</v>
      </c>
      <c r="B357" s="26" t="s">
        <v>348</v>
      </c>
      <c r="C357" s="26">
        <v>718</v>
      </c>
      <c r="D357" s="26" t="s">
        <v>353</v>
      </c>
      <c r="E357" s="278" t="s">
        <v>339</v>
      </c>
      <c r="F357" s="278">
        <v>994</v>
      </c>
    </row>
    <row r="358" spans="1:6" x14ac:dyDescent="0.2">
      <c r="A358" s="26">
        <v>620</v>
      </c>
      <c r="B358" s="26" t="s">
        <v>349</v>
      </c>
      <c r="C358" s="26">
        <v>623</v>
      </c>
      <c r="D358" s="26" t="s">
        <v>354</v>
      </c>
      <c r="E358" s="278" t="s">
        <v>340</v>
      </c>
      <c r="F358" s="278">
        <v>858</v>
      </c>
    </row>
    <row r="359" spans="1:6" x14ac:dyDescent="0.2">
      <c r="A359" s="26">
        <v>622</v>
      </c>
      <c r="B359" s="26" t="s">
        <v>350</v>
      </c>
      <c r="C359" s="26">
        <v>986</v>
      </c>
      <c r="D359" s="26" t="s">
        <v>355</v>
      </c>
      <c r="E359" s="278" t="s">
        <v>341</v>
      </c>
      <c r="F359" s="278">
        <v>47</v>
      </c>
    </row>
    <row r="360" spans="1:6" x14ac:dyDescent="0.2">
      <c r="A360" s="26">
        <v>48</v>
      </c>
      <c r="B360" s="26" t="s">
        <v>351</v>
      </c>
      <c r="C360" s="26">
        <v>626</v>
      </c>
      <c r="D360" s="26" t="s">
        <v>356</v>
      </c>
      <c r="E360" s="278" t="s">
        <v>342</v>
      </c>
      <c r="F360" s="278">
        <v>345</v>
      </c>
    </row>
    <row r="361" spans="1:6" x14ac:dyDescent="0.2">
      <c r="A361" s="26">
        <v>96</v>
      </c>
      <c r="B361" s="26" t="s">
        <v>352</v>
      </c>
      <c r="C361" s="26">
        <v>285</v>
      </c>
      <c r="D361" s="26" t="s">
        <v>357</v>
      </c>
      <c r="E361" s="278" t="s">
        <v>343</v>
      </c>
      <c r="F361" s="278">
        <v>717</v>
      </c>
    </row>
    <row r="362" spans="1:6" x14ac:dyDescent="0.2">
      <c r="A362" s="26">
        <v>718</v>
      </c>
      <c r="B362" s="26" t="s">
        <v>353</v>
      </c>
      <c r="C362" s="26">
        <v>865</v>
      </c>
      <c r="D362" s="26" t="s">
        <v>358</v>
      </c>
      <c r="E362" s="278" t="s">
        <v>344</v>
      </c>
      <c r="F362" s="278">
        <v>860</v>
      </c>
    </row>
    <row r="363" spans="1:6" x14ac:dyDescent="0.2">
      <c r="A363" s="26">
        <v>623</v>
      </c>
      <c r="B363" s="26" t="s">
        <v>354</v>
      </c>
      <c r="C363" s="26">
        <v>866</v>
      </c>
      <c r="D363" s="26" t="s">
        <v>359</v>
      </c>
      <c r="E363" s="278" t="s">
        <v>345</v>
      </c>
      <c r="F363" s="278">
        <v>861</v>
      </c>
    </row>
    <row r="364" spans="1:6" x14ac:dyDescent="0.2">
      <c r="A364" s="26">
        <v>986</v>
      </c>
      <c r="B364" s="26" t="s">
        <v>355</v>
      </c>
      <c r="C364" s="26">
        <v>867</v>
      </c>
      <c r="D364" s="26" t="s">
        <v>360</v>
      </c>
      <c r="E364" s="278" t="s">
        <v>346</v>
      </c>
      <c r="F364" s="278">
        <v>453</v>
      </c>
    </row>
    <row r="365" spans="1:6" x14ac:dyDescent="0.2">
      <c r="A365" s="26">
        <v>626</v>
      </c>
      <c r="B365" s="26" t="s">
        <v>356</v>
      </c>
      <c r="C365" s="26">
        <v>627</v>
      </c>
      <c r="D365" s="26" t="s">
        <v>361</v>
      </c>
      <c r="E365" s="278" t="s">
        <v>347</v>
      </c>
      <c r="F365" s="278">
        <v>983</v>
      </c>
    </row>
    <row r="366" spans="1:6" x14ac:dyDescent="0.2">
      <c r="A366" s="26">
        <v>285</v>
      </c>
      <c r="B366" s="26" t="s">
        <v>357</v>
      </c>
      <c r="C366" s="26">
        <v>289</v>
      </c>
      <c r="D366" s="26" t="s">
        <v>362</v>
      </c>
      <c r="E366" s="278" t="s">
        <v>348</v>
      </c>
      <c r="F366" s="278">
        <v>984</v>
      </c>
    </row>
    <row r="367" spans="1:6" x14ac:dyDescent="0.2">
      <c r="A367" s="26">
        <v>865</v>
      </c>
      <c r="B367" s="26" t="s">
        <v>358</v>
      </c>
      <c r="C367" s="26">
        <v>629</v>
      </c>
      <c r="D367" s="26" t="s">
        <v>363</v>
      </c>
      <c r="E367" s="278" t="s">
        <v>349</v>
      </c>
      <c r="F367" s="278">
        <v>620</v>
      </c>
    </row>
    <row r="368" spans="1:6" x14ac:dyDescent="0.2">
      <c r="A368" s="26">
        <v>866</v>
      </c>
      <c r="B368" s="26" t="s">
        <v>359</v>
      </c>
      <c r="C368" s="26">
        <v>852</v>
      </c>
      <c r="D368" s="26" t="s">
        <v>364</v>
      </c>
      <c r="E368" s="278" t="s">
        <v>350</v>
      </c>
      <c r="F368" s="278">
        <v>622</v>
      </c>
    </row>
    <row r="369" spans="1:6" x14ac:dyDescent="0.2">
      <c r="A369" s="26">
        <v>867</v>
      </c>
      <c r="B369" s="26" t="s">
        <v>360</v>
      </c>
      <c r="C369" s="26">
        <v>988</v>
      </c>
      <c r="D369" s="26" t="s">
        <v>365</v>
      </c>
      <c r="E369" s="278" t="s">
        <v>351</v>
      </c>
      <c r="F369" s="278">
        <v>48</v>
      </c>
    </row>
    <row r="370" spans="1:6" x14ac:dyDescent="0.2">
      <c r="A370" s="26">
        <v>627</v>
      </c>
      <c r="B370" s="26" t="s">
        <v>361</v>
      </c>
      <c r="C370" s="26">
        <v>457</v>
      </c>
      <c r="D370" s="26" t="s">
        <v>366</v>
      </c>
      <c r="E370" s="278" t="s">
        <v>352</v>
      </c>
      <c r="F370" s="278">
        <v>96</v>
      </c>
    </row>
    <row r="371" spans="1:6" x14ac:dyDescent="0.2">
      <c r="A371" s="26">
        <v>289</v>
      </c>
      <c r="B371" s="26" t="s">
        <v>362</v>
      </c>
      <c r="C371" s="26">
        <v>870</v>
      </c>
      <c r="D371" s="26" t="s">
        <v>367</v>
      </c>
      <c r="E371" s="278" t="s">
        <v>353</v>
      </c>
      <c r="F371" s="278">
        <v>718</v>
      </c>
    </row>
    <row r="372" spans="1:6" x14ac:dyDescent="0.2">
      <c r="A372" s="26">
        <v>629</v>
      </c>
      <c r="B372" s="26" t="s">
        <v>363</v>
      </c>
      <c r="C372" s="26">
        <v>668</v>
      </c>
      <c r="D372" s="26" t="s">
        <v>368</v>
      </c>
      <c r="E372" s="278" t="s">
        <v>354</v>
      </c>
      <c r="F372" s="278">
        <v>623</v>
      </c>
    </row>
    <row r="373" spans="1:6" x14ac:dyDescent="0.2">
      <c r="A373" s="26">
        <v>852</v>
      </c>
      <c r="B373" s="26" t="s">
        <v>364</v>
      </c>
      <c r="C373" s="26">
        <v>1701</v>
      </c>
      <c r="D373" s="26" t="s">
        <v>369</v>
      </c>
      <c r="E373" s="278" t="s">
        <v>355</v>
      </c>
      <c r="F373" s="278">
        <v>986</v>
      </c>
    </row>
    <row r="374" spans="1:6" x14ac:dyDescent="0.2">
      <c r="A374" s="26">
        <v>988</v>
      </c>
      <c r="B374" s="26" t="s">
        <v>365</v>
      </c>
      <c r="C374" s="26">
        <v>293</v>
      </c>
      <c r="D374" s="26" t="s">
        <v>370</v>
      </c>
      <c r="E374" s="278" t="s">
        <v>356</v>
      </c>
      <c r="F374" s="278">
        <v>626</v>
      </c>
    </row>
    <row r="375" spans="1:6" x14ac:dyDescent="0.2">
      <c r="A375" s="26">
        <v>457</v>
      </c>
      <c r="B375" s="26" t="s">
        <v>366</v>
      </c>
      <c r="C375" s="26">
        <v>1783</v>
      </c>
      <c r="D375" s="26" t="s">
        <v>371</v>
      </c>
      <c r="E375" s="278" t="s">
        <v>357</v>
      </c>
      <c r="F375" s="278">
        <v>285</v>
      </c>
    </row>
    <row r="376" spans="1:6" x14ac:dyDescent="0.2">
      <c r="A376" s="26">
        <v>870</v>
      </c>
      <c r="B376" s="26" t="s">
        <v>367</v>
      </c>
      <c r="C376" s="26">
        <v>98</v>
      </c>
      <c r="D376" s="26" t="s">
        <v>372</v>
      </c>
      <c r="E376" s="278" t="s">
        <v>358</v>
      </c>
      <c r="F376" s="278">
        <v>865</v>
      </c>
    </row>
    <row r="377" spans="1:6" x14ac:dyDescent="0.2">
      <c r="A377" s="26">
        <v>668</v>
      </c>
      <c r="B377" s="26" t="s">
        <v>368</v>
      </c>
      <c r="C377" s="26">
        <v>614</v>
      </c>
      <c r="D377" s="26" t="s">
        <v>373</v>
      </c>
      <c r="E377" s="278" t="s">
        <v>359</v>
      </c>
      <c r="F377" s="278">
        <v>866</v>
      </c>
    </row>
    <row r="378" spans="1:6" x14ac:dyDescent="0.2">
      <c r="A378" s="26">
        <v>1701</v>
      </c>
      <c r="B378" s="26" t="s">
        <v>369</v>
      </c>
      <c r="C378" s="26">
        <v>189</v>
      </c>
      <c r="D378" s="26" t="s">
        <v>374</v>
      </c>
      <c r="E378" s="278" t="s">
        <v>360</v>
      </c>
      <c r="F378" s="278">
        <v>867</v>
      </c>
    </row>
    <row r="379" spans="1:6" x14ac:dyDescent="0.2">
      <c r="A379" s="26">
        <v>293</v>
      </c>
      <c r="B379" s="26" t="s">
        <v>370</v>
      </c>
      <c r="C379" s="26">
        <v>296</v>
      </c>
      <c r="D379" s="26" t="s">
        <v>375</v>
      </c>
      <c r="E379" s="278" t="s">
        <v>361</v>
      </c>
      <c r="F379" s="278">
        <v>627</v>
      </c>
    </row>
    <row r="380" spans="1:6" x14ac:dyDescent="0.2">
      <c r="A380" s="26">
        <v>1783</v>
      </c>
      <c r="B380" s="26" t="s">
        <v>371</v>
      </c>
      <c r="C380" s="26">
        <v>1696</v>
      </c>
      <c r="D380" s="26" t="s">
        <v>376</v>
      </c>
      <c r="E380" s="278" t="s">
        <v>362</v>
      </c>
      <c r="F380" s="278">
        <v>289</v>
      </c>
    </row>
    <row r="381" spans="1:6" x14ac:dyDescent="0.2">
      <c r="A381" s="26">
        <v>98</v>
      </c>
      <c r="B381" s="26" t="s">
        <v>372</v>
      </c>
      <c r="C381" s="26">
        <v>352</v>
      </c>
      <c r="D381" s="26" t="s">
        <v>377</v>
      </c>
      <c r="E381" s="278" t="s">
        <v>363</v>
      </c>
      <c r="F381" s="278">
        <v>629</v>
      </c>
    </row>
    <row r="382" spans="1:6" x14ac:dyDescent="0.2">
      <c r="A382" s="26">
        <v>614</v>
      </c>
      <c r="B382" s="26" t="s">
        <v>373</v>
      </c>
      <c r="C382" s="26">
        <v>53</v>
      </c>
      <c r="D382" s="26" t="s">
        <v>378</v>
      </c>
      <c r="E382" s="278" t="s">
        <v>364</v>
      </c>
      <c r="F382" s="278">
        <v>852</v>
      </c>
    </row>
    <row r="383" spans="1:6" x14ac:dyDescent="0.2">
      <c r="A383" s="26">
        <v>189</v>
      </c>
      <c r="B383" s="26" t="s">
        <v>374</v>
      </c>
      <c r="C383" s="26">
        <v>294</v>
      </c>
      <c r="D383" s="26" t="s">
        <v>379</v>
      </c>
      <c r="E383" s="278" t="s">
        <v>365</v>
      </c>
      <c r="F383" s="278">
        <v>988</v>
      </c>
    </row>
    <row r="384" spans="1:6" x14ac:dyDescent="0.2">
      <c r="A384" s="26">
        <v>296</v>
      </c>
      <c r="B384" s="26" t="s">
        <v>375</v>
      </c>
      <c r="C384" s="26">
        <v>873</v>
      </c>
      <c r="D384" s="26" t="s">
        <v>380</v>
      </c>
      <c r="E384" s="278" t="s">
        <v>366</v>
      </c>
      <c r="F384" s="278">
        <v>457</v>
      </c>
    </row>
    <row r="385" spans="1:6" x14ac:dyDescent="0.2">
      <c r="A385" s="26">
        <v>1696</v>
      </c>
      <c r="B385" s="26" t="s">
        <v>376</v>
      </c>
      <c r="C385" s="26">
        <v>632</v>
      </c>
      <c r="D385" s="26" t="s">
        <v>381</v>
      </c>
      <c r="E385" s="278" t="s">
        <v>367</v>
      </c>
      <c r="F385" s="278">
        <v>870</v>
      </c>
    </row>
    <row r="386" spans="1:6" x14ac:dyDescent="0.2">
      <c r="A386" s="26">
        <v>352</v>
      </c>
      <c r="B386" s="26" t="s">
        <v>377</v>
      </c>
      <c r="C386" s="26">
        <v>880</v>
      </c>
      <c r="D386" s="26" t="s">
        <v>382</v>
      </c>
      <c r="E386" s="278" t="s">
        <v>368</v>
      </c>
      <c r="F386" s="278">
        <v>668</v>
      </c>
    </row>
    <row r="387" spans="1:6" x14ac:dyDescent="0.2">
      <c r="A387" s="26">
        <v>53</v>
      </c>
      <c r="B387" s="26" t="s">
        <v>378</v>
      </c>
      <c r="C387" s="26">
        <v>351</v>
      </c>
      <c r="D387" s="26" t="s">
        <v>383</v>
      </c>
      <c r="E387" s="278" t="s">
        <v>369</v>
      </c>
      <c r="F387" s="278">
        <v>1701</v>
      </c>
    </row>
    <row r="388" spans="1:6" x14ac:dyDescent="0.2">
      <c r="A388" s="26">
        <v>294</v>
      </c>
      <c r="B388" s="26" t="s">
        <v>379</v>
      </c>
      <c r="C388" s="26">
        <v>874</v>
      </c>
      <c r="D388" s="26" t="s">
        <v>384</v>
      </c>
      <c r="E388" s="278" t="s">
        <v>370</v>
      </c>
      <c r="F388" s="278">
        <v>293</v>
      </c>
    </row>
    <row r="389" spans="1:6" x14ac:dyDescent="0.2">
      <c r="A389" s="26">
        <v>873</v>
      </c>
      <c r="B389" s="26" t="s">
        <v>380</v>
      </c>
      <c r="C389" s="26">
        <v>479</v>
      </c>
      <c r="D389" s="26" t="s">
        <v>385</v>
      </c>
      <c r="E389" s="278" t="s">
        <v>371</v>
      </c>
      <c r="F389" s="278">
        <v>1783</v>
      </c>
    </row>
    <row r="390" spans="1:6" x14ac:dyDescent="0.2">
      <c r="A390" s="26">
        <v>632</v>
      </c>
      <c r="B390" s="26" t="s">
        <v>381</v>
      </c>
      <c r="C390" s="26">
        <v>297</v>
      </c>
      <c r="D390" s="26" t="s">
        <v>386</v>
      </c>
      <c r="E390" s="278" t="s">
        <v>372</v>
      </c>
      <c r="F390" s="278">
        <v>98</v>
      </c>
    </row>
    <row r="391" spans="1:6" x14ac:dyDescent="0.2">
      <c r="A391" s="26">
        <v>880</v>
      </c>
      <c r="B391" s="26" t="s">
        <v>382</v>
      </c>
      <c r="C391" s="26">
        <v>473</v>
      </c>
      <c r="D391" s="26" t="s">
        <v>387</v>
      </c>
      <c r="E391" s="278" t="s">
        <v>373</v>
      </c>
      <c r="F391" s="278">
        <v>614</v>
      </c>
    </row>
    <row r="392" spans="1:6" x14ac:dyDescent="0.2">
      <c r="A392" s="26">
        <v>351</v>
      </c>
      <c r="B392" s="26" t="s">
        <v>383</v>
      </c>
      <c r="C392" s="26">
        <v>707</v>
      </c>
      <c r="D392" s="26" t="s">
        <v>388</v>
      </c>
      <c r="E392" s="278" t="s">
        <v>374</v>
      </c>
      <c r="F392" s="278">
        <v>189</v>
      </c>
    </row>
    <row r="393" spans="1:6" x14ac:dyDescent="0.2">
      <c r="A393" s="26">
        <v>874</v>
      </c>
      <c r="B393" s="26" t="s">
        <v>384</v>
      </c>
      <c r="C393" s="26">
        <v>478</v>
      </c>
      <c r="D393" s="26" t="s">
        <v>389</v>
      </c>
      <c r="E393" s="278" t="s">
        <v>375</v>
      </c>
      <c r="F393" s="278">
        <v>296</v>
      </c>
    </row>
    <row r="394" spans="1:6" x14ac:dyDescent="0.2">
      <c r="A394" s="26">
        <v>479</v>
      </c>
      <c r="B394" s="26" t="s">
        <v>385</v>
      </c>
      <c r="C394" s="26">
        <v>50</v>
      </c>
      <c r="D394" s="26" t="s">
        <v>390</v>
      </c>
      <c r="E394" s="278" t="s">
        <v>376</v>
      </c>
      <c r="F394" s="278">
        <v>1696</v>
      </c>
    </row>
    <row r="395" spans="1:6" x14ac:dyDescent="0.2">
      <c r="A395" s="26">
        <v>297</v>
      </c>
      <c r="B395" s="26" t="s">
        <v>386</v>
      </c>
      <c r="C395" s="26">
        <v>355</v>
      </c>
      <c r="D395" s="26" t="s">
        <v>391</v>
      </c>
      <c r="E395" s="278" t="s">
        <v>377</v>
      </c>
      <c r="F395" s="278">
        <v>352</v>
      </c>
    </row>
    <row r="396" spans="1:6" x14ac:dyDescent="0.2">
      <c r="A396" s="26">
        <v>473</v>
      </c>
      <c r="B396" s="26" t="s">
        <v>387</v>
      </c>
      <c r="C396" s="26">
        <v>299</v>
      </c>
      <c r="D396" s="26" t="s">
        <v>392</v>
      </c>
      <c r="E396" s="278" t="s">
        <v>378</v>
      </c>
      <c r="F396" s="278">
        <v>53</v>
      </c>
    </row>
    <row r="397" spans="1:6" x14ac:dyDescent="0.2">
      <c r="A397" s="26">
        <v>707</v>
      </c>
      <c r="B397" s="26" t="s">
        <v>388</v>
      </c>
      <c r="C397" s="26">
        <v>637</v>
      </c>
      <c r="D397" s="26" t="s">
        <v>394</v>
      </c>
      <c r="E397" s="278" t="s">
        <v>379</v>
      </c>
      <c r="F397" s="278">
        <v>294</v>
      </c>
    </row>
    <row r="398" spans="1:6" x14ac:dyDescent="0.2">
      <c r="A398" s="26">
        <v>478</v>
      </c>
      <c r="B398" s="26" t="s">
        <v>389</v>
      </c>
      <c r="C398" s="26">
        <v>638</v>
      </c>
      <c r="D398" s="26" t="s">
        <v>395</v>
      </c>
      <c r="E398" s="278" t="s">
        <v>380</v>
      </c>
      <c r="F398" s="278">
        <v>873</v>
      </c>
    </row>
    <row r="399" spans="1:6" x14ac:dyDescent="0.2">
      <c r="A399" s="26">
        <v>50</v>
      </c>
      <c r="B399" s="26" t="s">
        <v>390</v>
      </c>
      <c r="C399" s="26">
        <v>56</v>
      </c>
      <c r="D399" s="26" t="s">
        <v>396</v>
      </c>
      <c r="E399" s="278" t="s">
        <v>381</v>
      </c>
      <c r="F399" s="278">
        <v>632</v>
      </c>
    </row>
    <row r="400" spans="1:6" x14ac:dyDescent="0.2">
      <c r="A400" s="26">
        <v>355</v>
      </c>
      <c r="B400" s="26" t="s">
        <v>391</v>
      </c>
      <c r="C400" s="26">
        <v>1892</v>
      </c>
      <c r="D400" s="26" t="s">
        <v>498</v>
      </c>
      <c r="E400" s="278" t="s">
        <v>382</v>
      </c>
      <c r="F400" s="278">
        <v>880</v>
      </c>
    </row>
    <row r="401" spans="1:6" x14ac:dyDescent="0.2">
      <c r="A401" s="26">
        <v>299</v>
      </c>
      <c r="B401" s="26" t="s">
        <v>392</v>
      </c>
      <c r="C401" s="26">
        <v>879</v>
      </c>
      <c r="D401" s="26" t="s">
        <v>397</v>
      </c>
      <c r="E401" s="278" t="s">
        <v>383</v>
      </c>
      <c r="F401" s="278">
        <v>351</v>
      </c>
    </row>
    <row r="402" spans="1:6" x14ac:dyDescent="0.2">
      <c r="A402" s="26">
        <v>637</v>
      </c>
      <c r="B402" s="26" t="s">
        <v>394</v>
      </c>
      <c r="C402" s="26">
        <v>301</v>
      </c>
      <c r="D402" s="26" t="s">
        <v>398</v>
      </c>
      <c r="E402" s="278" t="s">
        <v>384</v>
      </c>
      <c r="F402" s="278">
        <v>874</v>
      </c>
    </row>
    <row r="403" spans="1:6" x14ac:dyDescent="0.2">
      <c r="A403" s="26">
        <v>638</v>
      </c>
      <c r="B403" s="26" t="s">
        <v>395</v>
      </c>
      <c r="C403" s="26">
        <v>1896</v>
      </c>
      <c r="D403" s="26" t="s">
        <v>399</v>
      </c>
      <c r="E403" s="278" t="s">
        <v>385</v>
      </c>
      <c r="F403" s="278">
        <v>479</v>
      </c>
    </row>
    <row r="404" spans="1:6" x14ac:dyDescent="0.2">
      <c r="A404" s="26">
        <v>56</v>
      </c>
      <c r="B404" s="26" t="s">
        <v>396</v>
      </c>
      <c r="C404" s="26">
        <v>642</v>
      </c>
      <c r="D404" s="26" t="s">
        <v>400</v>
      </c>
      <c r="E404" s="278" t="s">
        <v>386</v>
      </c>
      <c r="F404" s="278">
        <v>297</v>
      </c>
    </row>
    <row r="405" spans="1:6" x14ac:dyDescent="0.2">
      <c r="A405" s="26">
        <v>1892</v>
      </c>
      <c r="B405" s="26" t="s">
        <v>498</v>
      </c>
      <c r="C405" s="26">
        <v>193</v>
      </c>
      <c r="D405" s="26" t="s">
        <v>401</v>
      </c>
      <c r="E405" s="278" t="s">
        <v>387</v>
      </c>
      <c r="F405" s="278">
        <v>473</v>
      </c>
    </row>
    <row r="406" spans="1:6" x14ac:dyDescent="0.2">
      <c r="A406" s="26">
        <v>879</v>
      </c>
      <c r="B406" s="26" t="s">
        <v>397</v>
      </c>
      <c r="C406" s="26">
        <v>9999</v>
      </c>
      <c r="D406" s="26" t="s">
        <v>534</v>
      </c>
      <c r="E406" s="278" t="s">
        <v>388</v>
      </c>
      <c r="F406" s="278">
        <v>707</v>
      </c>
    </row>
    <row r="407" spans="1:6" x14ac:dyDescent="0.2">
      <c r="A407" s="26">
        <v>301</v>
      </c>
      <c r="B407" s="26" t="s">
        <v>398</v>
      </c>
      <c r="E407" s="278" t="s">
        <v>389</v>
      </c>
      <c r="F407" s="278">
        <v>478</v>
      </c>
    </row>
    <row r="408" spans="1:6" x14ac:dyDescent="0.2">
      <c r="A408" s="26">
        <v>1896</v>
      </c>
      <c r="B408" s="26" t="s">
        <v>399</v>
      </c>
      <c r="E408" s="278" t="s">
        <v>390</v>
      </c>
      <c r="F408" s="278">
        <v>50</v>
      </c>
    </row>
    <row r="409" spans="1:6" x14ac:dyDescent="0.2">
      <c r="A409" s="26">
        <v>642</v>
      </c>
      <c r="B409" s="26" t="s">
        <v>400</v>
      </c>
      <c r="E409" s="278" t="s">
        <v>391</v>
      </c>
      <c r="F409" s="278">
        <v>355</v>
      </c>
    </row>
    <row r="410" spans="1:6" x14ac:dyDescent="0.2">
      <c r="A410" s="26">
        <v>193</v>
      </c>
      <c r="B410" s="26" t="s">
        <v>401</v>
      </c>
      <c r="E410" s="278" t="s">
        <v>392</v>
      </c>
      <c r="F410" s="278">
        <v>299</v>
      </c>
    </row>
    <row r="411" spans="1:6" x14ac:dyDescent="0.2">
      <c r="A411">
        <v>9999</v>
      </c>
      <c r="B411" t="s">
        <v>534</v>
      </c>
      <c r="E411" s="278" t="s">
        <v>393</v>
      </c>
      <c r="F411" s="278">
        <v>476</v>
      </c>
    </row>
    <row r="412" spans="1:6" x14ac:dyDescent="0.2">
      <c r="E412" s="278" t="s">
        <v>394</v>
      </c>
      <c r="F412" s="278">
        <v>637</v>
      </c>
    </row>
    <row r="413" spans="1:6" x14ac:dyDescent="0.2">
      <c r="E413" s="278" t="s">
        <v>395</v>
      </c>
      <c r="F413" s="278">
        <v>638</v>
      </c>
    </row>
    <row r="414" spans="1:6" x14ac:dyDescent="0.2">
      <c r="E414" s="278" t="s">
        <v>396</v>
      </c>
      <c r="F414" s="278">
        <v>56</v>
      </c>
    </row>
    <row r="415" spans="1:6" x14ac:dyDescent="0.2">
      <c r="E415" s="278" t="s">
        <v>498</v>
      </c>
      <c r="F415" s="278">
        <v>1892</v>
      </c>
    </row>
    <row r="416" spans="1:6" x14ac:dyDescent="0.2">
      <c r="E416" s="278" t="s">
        <v>397</v>
      </c>
      <c r="F416" s="278">
        <v>879</v>
      </c>
    </row>
    <row r="417" spans="5:6" x14ac:dyDescent="0.2">
      <c r="E417" s="278" t="s">
        <v>398</v>
      </c>
      <c r="F417" s="278">
        <v>301</v>
      </c>
    </row>
    <row r="418" spans="5:6" x14ac:dyDescent="0.2">
      <c r="E418" s="278" t="s">
        <v>399</v>
      </c>
      <c r="F418" s="278">
        <v>1896</v>
      </c>
    </row>
    <row r="419" spans="5:6" x14ac:dyDescent="0.2">
      <c r="E419" s="278" t="s">
        <v>400</v>
      </c>
      <c r="F419" s="278">
        <v>642</v>
      </c>
    </row>
    <row r="420" spans="5:6" x14ac:dyDescent="0.2">
      <c r="E420" s="278" t="s">
        <v>401</v>
      </c>
      <c r="F420" s="278">
        <v>193</v>
      </c>
    </row>
    <row r="421" spans="5:6" x14ac:dyDescent="0.2">
      <c r="E421" s="278" t="s">
        <v>534</v>
      </c>
      <c r="F421" s="278">
        <v>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N449"/>
  <sheetViews>
    <sheetView tabSelected="1" zoomScale="83" zoomScaleNormal="83" zoomScaleSheetLayoutView="85" workbookViewId="0">
      <selection activeCell="D7" sqref="D7"/>
    </sheetView>
  </sheetViews>
  <sheetFormatPr defaultColWidth="9.140625" defaultRowHeight="12" customHeight="1" x14ac:dyDescent="0.2"/>
  <cols>
    <col min="1" max="1" width="1.5703125" style="92" customWidth="1"/>
    <col min="2" max="2" width="2" style="92" customWidth="1"/>
    <col min="3" max="3" width="3.5703125" style="93" customWidth="1"/>
    <col min="4" max="4" width="35.85546875" style="92" customWidth="1"/>
    <col min="5" max="5" width="2.7109375" style="92" customWidth="1"/>
    <col min="6" max="6" width="12.7109375" style="93" customWidth="1"/>
    <col min="7" max="7" width="1.7109375" style="93" customWidth="1"/>
    <col min="8" max="8" width="12.7109375" style="93" customWidth="1"/>
    <col min="9" max="9" width="1.7109375" style="93" customWidth="1"/>
    <col min="10" max="11" width="16" style="93" customWidth="1"/>
    <col min="12" max="12" width="16.42578125" style="93" customWidth="1"/>
    <col min="13" max="14" width="2.7109375" style="92" customWidth="1"/>
    <col min="15" max="15" width="4.7109375" style="93" customWidth="1"/>
    <col min="16" max="16" width="12.7109375" style="93" customWidth="1"/>
    <col min="17" max="17" width="1.7109375" style="93" customWidth="1"/>
    <col min="18" max="18" width="12.7109375" style="93" customWidth="1"/>
    <col min="19" max="19" width="1.7109375" style="93" customWidth="1"/>
    <col min="20" max="20" width="16" style="93" customWidth="1"/>
    <col min="21" max="21" width="13.7109375" style="93" customWidth="1"/>
    <col min="22" max="22" width="15.5703125" style="93" customWidth="1"/>
    <col min="23" max="23" width="2" style="92" customWidth="1"/>
    <col min="24" max="24" width="2.7109375" style="92" customWidth="1"/>
    <col min="25" max="28" width="16.85546875" style="92" customWidth="1"/>
    <col min="29" max="29" width="16.85546875" style="281" customWidth="1"/>
    <col min="30" max="30" width="16.85546875" style="92" customWidth="1"/>
    <col min="31" max="31" width="6.42578125" style="281" customWidth="1"/>
    <col min="32" max="32" width="10.85546875" style="95" customWidth="1"/>
    <col min="33" max="33" width="10.85546875" style="93" customWidth="1"/>
    <col min="34" max="35" width="10.85546875" style="92" customWidth="1"/>
    <col min="36" max="50" width="16.85546875" style="92" customWidth="1"/>
    <col min="51" max="16384" width="9.140625" style="92"/>
  </cols>
  <sheetData>
    <row r="2" spans="2:34" ht="12" customHeight="1" x14ac:dyDescent="0.2">
      <c r="B2" s="112"/>
      <c r="C2" s="113"/>
      <c r="D2" s="114"/>
      <c r="E2" s="114"/>
      <c r="F2" s="113"/>
      <c r="G2" s="113"/>
      <c r="H2" s="113"/>
      <c r="I2" s="113"/>
      <c r="J2" s="113"/>
      <c r="K2" s="113"/>
      <c r="L2" s="113"/>
      <c r="M2" s="114"/>
      <c r="N2" s="114"/>
      <c r="O2" s="113"/>
      <c r="P2" s="113"/>
      <c r="Q2" s="113"/>
      <c r="R2" s="113"/>
      <c r="S2" s="113"/>
      <c r="T2" s="113"/>
      <c r="U2" s="113"/>
      <c r="V2" s="113"/>
      <c r="W2" s="114"/>
      <c r="X2" s="115"/>
    </row>
    <row r="3" spans="2:34" ht="12.75" x14ac:dyDescent="0.2">
      <c r="B3" s="116"/>
      <c r="C3" s="117"/>
      <c r="D3" s="118"/>
      <c r="E3" s="118"/>
      <c r="F3" s="117"/>
      <c r="G3" s="117"/>
      <c r="H3" s="117"/>
      <c r="I3" s="117"/>
      <c r="J3" s="174"/>
      <c r="K3" s="117"/>
      <c r="L3" s="117"/>
      <c r="M3" s="118"/>
      <c r="N3" s="118"/>
      <c r="O3" s="117"/>
      <c r="P3" s="117"/>
      <c r="Q3" s="117"/>
      <c r="R3" s="117"/>
      <c r="S3" s="117"/>
      <c r="T3" s="117"/>
      <c r="U3" s="117"/>
      <c r="V3" s="117"/>
      <c r="W3" s="118"/>
      <c r="X3" s="119"/>
      <c r="AD3" s="335" t="s">
        <v>0</v>
      </c>
      <c r="AE3" s="335">
        <v>1680</v>
      </c>
    </row>
    <row r="4" spans="2:34" ht="18.75" x14ac:dyDescent="0.3">
      <c r="B4" s="116"/>
      <c r="C4" s="195" t="s">
        <v>455</v>
      </c>
      <c r="D4" s="118"/>
      <c r="E4" s="118"/>
      <c r="F4" s="117"/>
      <c r="G4" s="117"/>
      <c r="H4" s="117"/>
      <c r="I4" s="117"/>
      <c r="J4" s="174"/>
      <c r="K4" s="117"/>
      <c r="L4" s="175"/>
      <c r="M4" s="118"/>
      <c r="N4" s="118"/>
      <c r="O4" s="117"/>
      <c r="P4" s="117"/>
      <c r="Q4" s="117"/>
      <c r="R4" s="117"/>
      <c r="S4" s="117"/>
      <c r="T4" s="117"/>
      <c r="U4" s="117"/>
      <c r="V4" s="130"/>
      <c r="W4" s="118"/>
      <c r="X4" s="120"/>
      <c r="AD4" s="335" t="s">
        <v>1</v>
      </c>
      <c r="AE4" s="335">
        <v>738</v>
      </c>
    </row>
    <row r="5" spans="2:34" ht="12" customHeight="1" x14ac:dyDescent="0.2">
      <c r="B5" s="116"/>
      <c r="C5" s="117"/>
      <c r="D5" s="118"/>
      <c r="E5" s="118"/>
      <c r="F5" s="117"/>
      <c r="G5" s="117"/>
      <c r="H5" s="117"/>
      <c r="I5" s="117"/>
      <c r="J5" s="252"/>
      <c r="K5" s="117"/>
      <c r="L5" s="117"/>
      <c r="M5" s="118"/>
      <c r="N5" s="118"/>
      <c r="O5" s="117"/>
      <c r="P5" s="117"/>
      <c r="Q5" s="117"/>
      <c r="R5" s="117"/>
      <c r="S5" s="117"/>
      <c r="T5" s="252"/>
      <c r="U5" s="117"/>
      <c r="V5" s="130"/>
      <c r="W5" s="118"/>
      <c r="X5" s="120"/>
      <c r="AD5" s="277" t="s">
        <v>2</v>
      </c>
      <c r="AE5" s="277">
        <v>358</v>
      </c>
      <c r="AF5" s="92"/>
      <c r="AG5" s="92"/>
      <c r="AH5" s="100"/>
    </row>
    <row r="6" spans="2:34" ht="15" customHeight="1" x14ac:dyDescent="0.2">
      <c r="B6" s="116"/>
      <c r="C6" s="92"/>
      <c r="D6" s="199" t="s">
        <v>515</v>
      </c>
      <c r="E6" s="200"/>
      <c r="F6" s="321">
        <f>tab!C4</f>
        <v>2015</v>
      </c>
      <c r="G6" s="322"/>
      <c r="H6" s="322"/>
      <c r="I6" s="322"/>
      <c r="J6" s="322"/>
      <c r="K6" s="322"/>
      <c r="L6" s="322"/>
      <c r="M6" s="196"/>
      <c r="N6" s="196"/>
      <c r="O6" s="250"/>
      <c r="P6" s="321">
        <f>tab!C5</f>
        <v>2016</v>
      </c>
      <c r="Q6" s="322"/>
      <c r="R6" s="322"/>
      <c r="S6" s="322"/>
      <c r="T6" s="322"/>
      <c r="U6" s="322"/>
      <c r="V6" s="322"/>
      <c r="W6" s="118"/>
      <c r="X6" s="119"/>
      <c r="AD6" s="277" t="s">
        <v>3</v>
      </c>
      <c r="AE6" s="277">
        <v>197</v>
      </c>
      <c r="AF6" s="92"/>
      <c r="AG6" s="92"/>
    </row>
    <row r="7" spans="2:34" s="97" customFormat="1" ht="12.75" x14ac:dyDescent="0.2">
      <c r="B7" s="121"/>
      <c r="C7" s="96"/>
      <c r="D7" s="201" t="s">
        <v>0</v>
      </c>
      <c r="F7" s="197" t="s">
        <v>456</v>
      </c>
      <c r="G7" s="197"/>
      <c r="H7" s="197" t="s">
        <v>457</v>
      </c>
      <c r="I7" s="197"/>
      <c r="J7" s="197" t="s">
        <v>458</v>
      </c>
      <c r="K7" s="197" t="s">
        <v>458</v>
      </c>
      <c r="L7" s="197" t="s">
        <v>459</v>
      </c>
      <c r="M7" s="198"/>
      <c r="N7" s="198"/>
      <c r="O7" s="197"/>
      <c r="P7" s="197" t="s">
        <v>456</v>
      </c>
      <c r="Q7" s="197"/>
      <c r="R7" s="197" t="s">
        <v>457</v>
      </c>
      <c r="S7" s="197"/>
      <c r="T7" s="197" t="s">
        <v>458</v>
      </c>
      <c r="U7" s="197" t="s">
        <v>458</v>
      </c>
      <c r="V7" s="197" t="s">
        <v>459</v>
      </c>
      <c r="W7" s="42"/>
      <c r="X7" s="124"/>
      <c r="AC7" s="282"/>
      <c r="AD7" s="277" t="s">
        <v>4</v>
      </c>
      <c r="AE7" s="277">
        <v>59</v>
      </c>
      <c r="AH7" s="92"/>
    </row>
    <row r="8" spans="2:34" s="97" customFormat="1" ht="12" customHeight="1" x14ac:dyDescent="0.2">
      <c r="B8" s="121"/>
      <c r="C8" s="96"/>
      <c r="F8" s="197"/>
      <c r="G8" s="197"/>
      <c r="H8" s="197"/>
      <c r="I8" s="197"/>
      <c r="J8" s="197" t="s">
        <v>460</v>
      </c>
      <c r="K8" s="197" t="s">
        <v>461</v>
      </c>
      <c r="L8" s="197" t="s">
        <v>456</v>
      </c>
      <c r="M8" s="198"/>
      <c r="N8" s="198"/>
      <c r="O8" s="197"/>
      <c r="P8" s="197"/>
      <c r="Q8" s="197"/>
      <c r="R8" s="197"/>
      <c r="S8" s="197"/>
      <c r="T8" s="197" t="s">
        <v>460</v>
      </c>
      <c r="U8" s="197" t="s">
        <v>461</v>
      </c>
      <c r="V8" s="197" t="s">
        <v>456</v>
      </c>
      <c r="W8" s="42"/>
      <c r="X8" s="124"/>
      <c r="AC8" s="282"/>
      <c r="AD8" s="277" t="s">
        <v>5</v>
      </c>
      <c r="AE8" s="277">
        <v>482</v>
      </c>
      <c r="AH8" s="92"/>
    </row>
    <row r="9" spans="2:34" ht="12" customHeight="1" x14ac:dyDescent="0.2">
      <c r="B9" s="116"/>
      <c r="C9" s="117"/>
      <c r="D9" s="300">
        <f>VLOOKUP(D7,gemeentenaam,2,FALSE)</f>
        <v>1680</v>
      </c>
      <c r="E9" s="118"/>
      <c r="F9" s="117"/>
      <c r="G9" s="117"/>
      <c r="H9" s="117"/>
      <c r="I9" s="117"/>
      <c r="J9" s="117"/>
      <c r="K9" s="117"/>
      <c r="L9" s="117"/>
      <c r="M9" s="118"/>
      <c r="N9" s="118"/>
      <c r="O9" s="117"/>
      <c r="P9" s="117"/>
      <c r="Q9" s="117"/>
      <c r="R9" s="117"/>
      <c r="S9" s="117"/>
      <c r="T9" s="117"/>
      <c r="U9" s="117"/>
      <c r="V9" s="117"/>
      <c r="W9" s="118"/>
      <c r="X9" s="119"/>
      <c r="AD9" s="277" t="s">
        <v>6</v>
      </c>
      <c r="AE9" s="277">
        <v>613</v>
      </c>
      <c r="AF9" s="92"/>
      <c r="AG9" s="92"/>
    </row>
    <row r="10" spans="2:34" ht="12" customHeight="1" x14ac:dyDescent="0.2">
      <c r="B10" s="116"/>
      <c r="C10" s="141"/>
      <c r="D10" s="142"/>
      <c r="E10" s="142"/>
      <c r="F10" s="141"/>
      <c r="G10" s="141"/>
      <c r="H10" s="141"/>
      <c r="I10" s="141"/>
      <c r="J10" s="141"/>
      <c r="K10" s="141"/>
      <c r="L10" s="141"/>
      <c r="M10" s="204"/>
      <c r="N10" s="118"/>
      <c r="O10" s="206"/>
      <c r="P10" s="141"/>
      <c r="Q10" s="141"/>
      <c r="R10" s="141"/>
      <c r="S10" s="141"/>
      <c r="T10" s="141"/>
      <c r="U10" s="141"/>
      <c r="V10" s="141"/>
      <c r="W10" s="142"/>
      <c r="X10" s="119"/>
      <c r="AD10" s="277" t="s">
        <v>7</v>
      </c>
      <c r="AE10" s="277">
        <v>361</v>
      </c>
      <c r="AF10" s="92"/>
      <c r="AG10" s="92"/>
    </row>
    <row r="11" spans="2:34" s="100" customFormat="1" ht="12" customHeight="1" x14ac:dyDescent="0.2">
      <c r="B11" s="125"/>
      <c r="C11" s="143"/>
      <c r="D11" s="150" t="s">
        <v>462</v>
      </c>
      <c r="E11" s="137"/>
      <c r="F11" s="211">
        <v>1.3959999999999999</v>
      </c>
      <c r="G11" s="143"/>
      <c r="H11" s="137"/>
      <c r="I11" s="143"/>
      <c r="J11" s="143"/>
      <c r="K11" s="143"/>
      <c r="L11" s="143"/>
      <c r="M11" s="205"/>
      <c r="N11" s="176"/>
      <c r="O11" s="207"/>
      <c r="P11" s="211">
        <v>1.448</v>
      </c>
      <c r="Q11" s="143"/>
      <c r="R11" s="137"/>
      <c r="S11" s="143"/>
      <c r="T11" s="178"/>
      <c r="U11" s="178"/>
      <c r="V11" s="178"/>
      <c r="W11" s="137"/>
      <c r="X11" s="128"/>
      <c r="AC11" s="283"/>
      <c r="AD11" s="277" t="s">
        <v>8</v>
      </c>
      <c r="AE11" s="277">
        <v>141</v>
      </c>
      <c r="AH11" s="92"/>
    </row>
    <row r="12" spans="2:34" ht="12" customHeight="1" x14ac:dyDescent="0.2">
      <c r="B12" s="116"/>
      <c r="C12" s="141"/>
      <c r="D12" s="142"/>
      <c r="E12" s="142"/>
      <c r="F12" s="141"/>
      <c r="G12" s="141"/>
      <c r="H12" s="141"/>
      <c r="I12" s="141"/>
      <c r="J12" s="141"/>
      <c r="K12" s="141"/>
      <c r="L12" s="141"/>
      <c r="M12" s="204"/>
      <c r="N12" s="118"/>
      <c r="O12" s="206"/>
      <c r="P12" s="141"/>
      <c r="Q12" s="141"/>
      <c r="R12" s="141"/>
      <c r="S12" s="141"/>
      <c r="T12" s="141"/>
      <c r="U12" s="141"/>
      <c r="V12" s="141"/>
      <c r="W12" s="142"/>
      <c r="X12" s="119"/>
      <c r="AD12" s="277" t="s">
        <v>9</v>
      </c>
      <c r="AE12" s="277">
        <v>34</v>
      </c>
      <c r="AF12" s="92"/>
      <c r="AG12" s="92"/>
    </row>
    <row r="13" spans="2:34" ht="12" customHeight="1" x14ac:dyDescent="0.2">
      <c r="B13" s="116"/>
      <c r="C13" s="141"/>
      <c r="D13" s="138" t="s">
        <v>463</v>
      </c>
      <c r="E13" s="142"/>
      <c r="F13" s="141"/>
      <c r="G13" s="141"/>
      <c r="H13" s="141"/>
      <c r="I13" s="141"/>
      <c r="J13" s="141"/>
      <c r="K13" s="141"/>
      <c r="L13" s="141"/>
      <c r="M13" s="204"/>
      <c r="N13" s="118"/>
      <c r="O13" s="206"/>
      <c r="P13" s="141"/>
      <c r="Q13" s="141"/>
      <c r="R13" s="178"/>
      <c r="S13" s="141"/>
      <c r="T13" s="141"/>
      <c r="U13" s="141"/>
      <c r="V13" s="141"/>
      <c r="W13" s="142"/>
      <c r="X13" s="119"/>
      <c r="AD13" s="277" t="s">
        <v>10</v>
      </c>
      <c r="AE13" s="277">
        <v>484</v>
      </c>
      <c r="AF13" s="92"/>
      <c r="AG13" s="92"/>
    </row>
    <row r="14" spans="2:34" ht="12" customHeight="1" x14ac:dyDescent="0.2">
      <c r="B14" s="116"/>
      <c r="C14" s="141">
        <v>1</v>
      </c>
      <c r="D14" s="142" t="s">
        <v>464</v>
      </c>
      <c r="E14" s="142"/>
      <c r="F14" s="212">
        <v>1.04</v>
      </c>
      <c r="G14" s="180"/>
      <c r="H14" s="213">
        <f>ROUND(VLOOKUP(D$9,sept_2015,3,FALSE),0)</f>
        <v>25203</v>
      </c>
      <c r="I14" s="180"/>
      <c r="J14" s="160">
        <f>(F14*H14*tab!$C8)*$F$11</f>
        <v>0</v>
      </c>
      <c r="K14" s="160">
        <f>(F14*H14*tab!$D8)*$F$11</f>
        <v>36590.72352</v>
      </c>
      <c r="L14" s="160">
        <f t="shared" ref="L14:L17" si="0">J14+K14</f>
        <v>36590.72352</v>
      </c>
      <c r="M14" s="204"/>
      <c r="N14" s="118"/>
      <c r="O14" s="206">
        <v>1</v>
      </c>
      <c r="P14" s="212">
        <v>1.04</v>
      </c>
      <c r="Q14" s="180"/>
      <c r="R14" s="213">
        <f>ROUND(H14*tab!D26,0)</f>
        <v>25309</v>
      </c>
      <c r="S14" s="180"/>
      <c r="T14" s="160">
        <f>(P14*R14*tab!$C8)*$P$11</f>
        <v>0</v>
      </c>
      <c r="U14" s="160">
        <f>(P14*R14*tab!$D8)*$P$11</f>
        <v>38113.329279999998</v>
      </c>
      <c r="V14" s="160">
        <f t="shared" ref="V14:V17" si="1">T14+U14</f>
        <v>38113.329279999998</v>
      </c>
      <c r="W14" s="142"/>
      <c r="X14" s="119"/>
      <c r="AD14" s="277" t="s">
        <v>11</v>
      </c>
      <c r="AE14" s="277">
        <v>1723</v>
      </c>
      <c r="AF14" s="92"/>
      <c r="AG14" s="92"/>
    </row>
    <row r="15" spans="2:34" ht="12" customHeight="1" x14ac:dyDescent="0.2">
      <c r="B15" s="116"/>
      <c r="C15" s="141">
        <v>2</v>
      </c>
      <c r="D15" s="142" t="s">
        <v>465</v>
      </c>
      <c r="E15" s="142"/>
      <c r="F15" s="212">
        <v>162.25</v>
      </c>
      <c r="G15" s="179"/>
      <c r="H15" s="213">
        <f>ROUND(VLOOKUP(D$9,sept_2015,4,FALSE),0)</f>
        <v>5282</v>
      </c>
      <c r="I15" s="179"/>
      <c r="J15" s="160">
        <f>(F15*H15*tab!$C9)*$F$11</f>
        <v>604171.03240999999</v>
      </c>
      <c r="K15" s="160">
        <f>(F15*H15*tab!D9)*$F$11</f>
        <v>592207.2495899999</v>
      </c>
      <c r="L15" s="160">
        <f t="shared" si="0"/>
        <v>1196378.2819999999</v>
      </c>
      <c r="M15" s="204"/>
      <c r="N15" s="118"/>
      <c r="O15" s="206">
        <v>2</v>
      </c>
      <c r="P15" s="212">
        <v>162.25</v>
      </c>
      <c r="Q15" s="179"/>
      <c r="R15" s="213">
        <f>ROUND(H15*tab!D27,0)</f>
        <v>5267</v>
      </c>
      <c r="S15" s="179"/>
      <c r="T15" s="160">
        <f>(P15*R15*tab!$C9)*$P$11</f>
        <v>624896.31522999995</v>
      </c>
      <c r="U15" s="160">
        <f>(P15*R15*tab!$D9)*$P$11</f>
        <v>612522.13076999993</v>
      </c>
      <c r="V15" s="160">
        <f t="shared" si="1"/>
        <v>1237418.446</v>
      </c>
      <c r="W15" s="142"/>
      <c r="X15" s="119"/>
      <c r="AD15" s="277" t="s">
        <v>12</v>
      </c>
      <c r="AE15" s="277">
        <v>60</v>
      </c>
      <c r="AF15" s="92"/>
      <c r="AG15" s="92"/>
    </row>
    <row r="16" spans="2:34" ht="12" customHeight="1" x14ac:dyDescent="0.2">
      <c r="B16" s="116"/>
      <c r="C16" s="141">
        <v>3</v>
      </c>
      <c r="D16" s="142" t="s">
        <v>533</v>
      </c>
      <c r="E16" s="142"/>
      <c r="F16" s="212">
        <v>41.44</v>
      </c>
      <c r="G16" s="179"/>
      <c r="H16" s="213">
        <f>ROUND(VLOOKUP(D$9,sept_2015,5,FALSE),0)</f>
        <v>1831</v>
      </c>
      <c r="I16" s="179"/>
      <c r="J16" s="160">
        <f>(F16*H16*tab!$C10)*$F$11</f>
        <v>60874.401791167991</v>
      </c>
      <c r="K16" s="160">
        <f>(F16*H16*tab!D10)*$F$11</f>
        <v>45049.387648831995</v>
      </c>
      <c r="L16" s="160">
        <f t="shared" si="0"/>
        <v>105923.78943999999</v>
      </c>
      <c r="M16" s="204"/>
      <c r="N16" s="118"/>
      <c r="O16" s="206">
        <v>3</v>
      </c>
      <c r="P16" s="212">
        <v>41.71</v>
      </c>
      <c r="Q16" s="179"/>
      <c r="R16" s="213">
        <f>ROUND(H16*tab!D28,0)</f>
        <v>1849</v>
      </c>
      <c r="S16" s="179"/>
      <c r="T16" s="160">
        <f>(P16*R16*tab!$C10)*$P$11</f>
        <v>64178.100648423999</v>
      </c>
      <c r="U16" s="160">
        <f>(P16*R16*tab!$D10)*$P$11</f>
        <v>47494.251271576009</v>
      </c>
      <c r="V16" s="160">
        <f t="shared" si="1"/>
        <v>111672.35192000002</v>
      </c>
      <c r="W16" s="142"/>
      <c r="X16" s="119"/>
      <c r="AD16" s="277" t="s">
        <v>13</v>
      </c>
      <c r="AE16" s="277">
        <v>307</v>
      </c>
      <c r="AF16" s="92"/>
      <c r="AG16" s="92"/>
    </row>
    <row r="17" spans="2:40" ht="12" customHeight="1" x14ac:dyDescent="0.2">
      <c r="B17" s="116"/>
      <c r="C17" s="141">
        <v>4</v>
      </c>
      <c r="D17" s="142" t="s">
        <v>433</v>
      </c>
      <c r="E17" s="142"/>
      <c r="F17" s="212">
        <v>48.34</v>
      </c>
      <c r="G17" s="179"/>
      <c r="H17" s="213">
        <f>ROUND(VLOOKUP(D$9,sept_2015,6,FALSE),0)</f>
        <v>170</v>
      </c>
      <c r="I17" s="179"/>
      <c r="J17" s="160">
        <f>(F17*H17*tab!$C11)*$F$11</f>
        <v>8396.3925167200014</v>
      </c>
      <c r="K17" s="160">
        <f>(F17*H17*tab!D11)*$F$11</f>
        <v>3075.6562832800005</v>
      </c>
      <c r="L17" s="160">
        <f t="shared" si="0"/>
        <v>11472.048800000002</v>
      </c>
      <c r="M17" s="204"/>
      <c r="N17" s="118"/>
      <c r="O17" s="206">
        <v>4</v>
      </c>
      <c r="P17" s="212">
        <v>48.34</v>
      </c>
      <c r="Q17" s="179"/>
      <c r="R17" s="213">
        <f>ROUND(H17*tab!D29,0)</f>
        <v>172</v>
      </c>
      <c r="S17" s="179"/>
      <c r="T17" s="160">
        <f>(P17*R17*tab!$C11)*$P$11</f>
        <v>8811.6127365760003</v>
      </c>
      <c r="U17" s="160">
        <f>(P17*R17*tab!$D11)*$P$11</f>
        <v>3227.7543034240002</v>
      </c>
      <c r="V17" s="160">
        <f t="shared" si="1"/>
        <v>12039.367040000001</v>
      </c>
      <c r="W17" s="142"/>
      <c r="X17" s="119"/>
      <c r="AD17" s="277" t="s">
        <v>14</v>
      </c>
      <c r="AE17" s="277">
        <v>362</v>
      </c>
      <c r="AF17" s="92"/>
      <c r="AG17" s="92"/>
    </row>
    <row r="18" spans="2:40" ht="12" customHeight="1" x14ac:dyDescent="0.2">
      <c r="B18" s="116"/>
      <c r="C18" s="141"/>
      <c r="D18" s="142" t="s">
        <v>634</v>
      </c>
      <c r="E18" s="142"/>
      <c r="F18" s="212">
        <v>217.62</v>
      </c>
      <c r="G18" s="179"/>
      <c r="H18" s="213">
        <f>ROUND(VLOOKUP(D$9,sept_2015,16,FALSE),0)</f>
        <v>0</v>
      </c>
      <c r="I18" s="179"/>
      <c r="J18" s="160">
        <f>(F18*H18*tab!$C11)*$F$11</f>
        <v>0</v>
      </c>
      <c r="K18" s="160">
        <f>(F18*H18*tab!D11)*$F$11</f>
        <v>0</v>
      </c>
      <c r="L18" s="160">
        <f t="shared" ref="L18" si="2">J18+K18</f>
        <v>0</v>
      </c>
      <c r="M18" s="204"/>
      <c r="N18" s="118"/>
      <c r="O18" s="206"/>
      <c r="P18" s="212">
        <v>217.62</v>
      </c>
      <c r="Q18" s="179"/>
      <c r="R18" s="213">
        <f>ROUND(VLOOKUP(D9,sept_2015,16,FALSE)*tab!C29,0)*tab!D29</f>
        <v>0</v>
      </c>
      <c r="S18" s="179"/>
      <c r="T18" s="160">
        <f>(P18*R18*tab!$C11)*$P$11</f>
        <v>0</v>
      </c>
      <c r="U18" s="160">
        <f>(P18*R18*tab!$D11)*$P$11</f>
        <v>0</v>
      </c>
      <c r="V18" s="160">
        <f t="shared" ref="V18:V19" si="3">T18+U18</f>
        <v>0</v>
      </c>
      <c r="W18" s="142"/>
      <c r="X18" s="119"/>
      <c r="AD18" s="277" t="s">
        <v>15</v>
      </c>
      <c r="AE18" s="277">
        <v>363</v>
      </c>
      <c r="AF18" s="92"/>
      <c r="AG18" s="92"/>
    </row>
    <row r="19" spans="2:40" ht="12" customHeight="1" x14ac:dyDescent="0.2">
      <c r="B19" s="116"/>
      <c r="C19" s="141"/>
      <c r="D19" s="142" t="s">
        <v>635</v>
      </c>
      <c r="E19" s="142"/>
      <c r="F19" s="212">
        <v>2312.25</v>
      </c>
      <c r="G19" s="179"/>
      <c r="H19" s="213">
        <f>ROUND(VLOOKUP(D$9,sept_2015,17,FALSE),0)</f>
        <v>0</v>
      </c>
      <c r="I19" s="179"/>
      <c r="J19" s="160">
        <f>(F19*H19)*$F$11</f>
        <v>0</v>
      </c>
      <c r="K19" s="160">
        <f>(F19*H19*tab!D13)*$F$11*0</f>
        <v>0</v>
      </c>
      <c r="L19" s="160">
        <f t="shared" ref="L19" si="4">J19+K19</f>
        <v>0</v>
      </c>
      <c r="M19" s="204"/>
      <c r="N19" s="118"/>
      <c r="O19" s="206"/>
      <c r="P19" s="212">
        <v>2312.25</v>
      </c>
      <c r="Q19" s="179"/>
      <c r="R19" s="213">
        <f>ROUND(VLOOKUP(D$9,sept_2015,17,FALSE),0)</f>
        <v>0</v>
      </c>
      <c r="S19" s="179"/>
      <c r="T19" s="160">
        <f>(F19*H19)*$F$11</f>
        <v>0</v>
      </c>
      <c r="U19" s="160">
        <f>(F19*H19*tab!D13)*$F$11*0</f>
        <v>0</v>
      </c>
      <c r="V19" s="160">
        <f t="shared" si="3"/>
        <v>0</v>
      </c>
      <c r="W19" s="142"/>
      <c r="X19" s="119"/>
      <c r="AD19" s="277" t="s">
        <v>16</v>
      </c>
      <c r="AE19" s="277">
        <v>200</v>
      </c>
      <c r="AF19" s="92"/>
      <c r="AG19" s="92"/>
    </row>
    <row r="20" spans="2:40" ht="12" customHeight="1" x14ac:dyDescent="0.2">
      <c r="B20" s="116"/>
      <c r="C20" s="141">
        <v>5</v>
      </c>
      <c r="D20" s="142" t="s">
        <v>467</v>
      </c>
      <c r="E20" s="142"/>
      <c r="F20" s="212">
        <v>7.0000000000000007E-2</v>
      </c>
      <c r="G20" s="179"/>
      <c r="H20" s="213">
        <f>ROUND(VLOOKUP(D$9,sept_2015,7,FALSE),0)</f>
        <v>3590</v>
      </c>
      <c r="I20" s="179"/>
      <c r="J20" s="160">
        <f>(F20*H20*tab!$C12)*$F$11</f>
        <v>0</v>
      </c>
      <c r="K20" s="160">
        <f>(F20*H20*tab!D12)*$F$11</f>
        <v>350.81479999999999</v>
      </c>
      <c r="L20" s="160">
        <f t="shared" ref="L20:L30" si="5">J20+K20</f>
        <v>350.81479999999999</v>
      </c>
      <c r="M20" s="204"/>
      <c r="N20" s="118"/>
      <c r="O20" s="206">
        <v>5</v>
      </c>
      <c r="P20" s="212">
        <v>7.0000000000000007E-2</v>
      </c>
      <c r="Q20" s="179"/>
      <c r="R20" s="213">
        <f>ROUND(H20*tab!D30,0)</f>
        <v>3605</v>
      </c>
      <c r="S20" s="179"/>
      <c r="T20" s="160">
        <f>(P20*R20*tab!$C12)*$P$11</f>
        <v>0</v>
      </c>
      <c r="U20" s="160">
        <f>(P20*R20*tab!$D12)*$P$11</f>
        <v>365.40280000000001</v>
      </c>
      <c r="V20" s="160">
        <f t="shared" ref="V20:V30" si="6">T20+U20</f>
        <v>365.40280000000001</v>
      </c>
      <c r="W20" s="142"/>
      <c r="X20" s="119"/>
      <c r="AD20" s="277" t="s">
        <v>17</v>
      </c>
      <c r="AE20" s="277">
        <v>3</v>
      </c>
      <c r="AF20" s="92"/>
      <c r="AG20" s="92"/>
    </row>
    <row r="21" spans="2:40" ht="12" customHeight="1" x14ac:dyDescent="0.2">
      <c r="B21" s="116"/>
      <c r="C21" s="141">
        <v>6</v>
      </c>
      <c r="D21" s="142" t="s">
        <v>468</v>
      </c>
      <c r="E21" s="142"/>
      <c r="F21" s="212">
        <v>230.78</v>
      </c>
      <c r="G21" s="179"/>
      <c r="H21" s="213">
        <f>ROUND(VLOOKUP(D$9,sept_2015,8,FALSE),0)</f>
        <v>0</v>
      </c>
      <c r="I21" s="179"/>
      <c r="J21" s="160">
        <f>(+F21*H21*tab!$C13)*$F$11</f>
        <v>0</v>
      </c>
      <c r="K21" s="160">
        <f>(F21*H21*tab!D13)*$F$11</f>
        <v>0</v>
      </c>
      <c r="L21" s="160">
        <f t="shared" si="5"/>
        <v>0</v>
      </c>
      <c r="M21" s="204"/>
      <c r="N21" s="118"/>
      <c r="O21" s="206">
        <v>6</v>
      </c>
      <c r="P21" s="212">
        <v>230.78</v>
      </c>
      <c r="Q21" s="179"/>
      <c r="R21" s="213">
        <f>ROUND(H21*tab!D31,0)</f>
        <v>0</v>
      </c>
      <c r="S21" s="179"/>
      <c r="T21" s="160">
        <f>(P21*R21*tab!C13)*$P$11</f>
        <v>0</v>
      </c>
      <c r="U21" s="160">
        <f>(P21*R21*tab!$D13)*$P$11</f>
        <v>0</v>
      </c>
      <c r="V21" s="160">
        <f t="shared" si="6"/>
        <v>0</v>
      </c>
      <c r="W21" s="142"/>
      <c r="X21" s="119"/>
      <c r="AD21" s="277" t="s">
        <v>18</v>
      </c>
      <c r="AE21" s="277">
        <v>202</v>
      </c>
      <c r="AF21" s="92"/>
      <c r="AG21" s="92"/>
    </row>
    <row r="22" spans="2:40" ht="12" customHeight="1" x14ac:dyDescent="0.2">
      <c r="B22" s="116"/>
      <c r="C22" s="141"/>
      <c r="D22" s="142" t="s">
        <v>469</v>
      </c>
      <c r="E22" s="142"/>
      <c r="F22" s="143"/>
      <c r="G22" s="182"/>
      <c r="H22" s="214">
        <f>SUM(H37:H38)</f>
        <v>0</v>
      </c>
      <c r="I22" s="182"/>
      <c r="J22" s="215">
        <f>(+F21*SUM(L37:L38)*tab!$C13)*$F$11</f>
        <v>0</v>
      </c>
      <c r="K22" s="215">
        <f>(F21*SUM(L37:L38)*tab!D13)*$F$11</f>
        <v>0</v>
      </c>
      <c r="L22" s="215">
        <f t="shared" si="5"/>
        <v>0</v>
      </c>
      <c r="M22" s="204"/>
      <c r="N22" s="118"/>
      <c r="O22" s="206"/>
      <c r="P22" s="143"/>
      <c r="Q22" s="182"/>
      <c r="R22" s="214">
        <f>SUM(R37:R38)</f>
        <v>0</v>
      </c>
      <c r="S22" s="182"/>
      <c r="T22" s="215">
        <f>(P21*SUM(V37:V38)*tab!C13)*$P$11</f>
        <v>0</v>
      </c>
      <c r="U22" s="215">
        <f>(P21*SUM(V37:V38)*tab!$D13)*$P$11</f>
        <v>0</v>
      </c>
      <c r="V22" s="215">
        <f t="shared" si="6"/>
        <v>0</v>
      </c>
      <c r="W22" s="142"/>
      <c r="X22" s="119"/>
      <c r="AD22" s="277" t="s">
        <v>19</v>
      </c>
      <c r="AE22" s="277">
        <v>106</v>
      </c>
      <c r="AF22" s="92"/>
      <c r="AG22" s="92"/>
    </row>
    <row r="23" spans="2:40" ht="12" customHeight="1" x14ac:dyDescent="0.2">
      <c r="B23" s="116"/>
      <c r="C23" s="141"/>
      <c r="D23" s="142" t="s">
        <v>470</v>
      </c>
      <c r="E23" s="142"/>
      <c r="F23" s="143"/>
      <c r="G23" s="182"/>
      <c r="H23" s="214">
        <f>SUM(H40:H43)</f>
        <v>0</v>
      </c>
      <c r="I23" s="182"/>
      <c r="J23" s="215">
        <f>(+F21*SUM(L40:L43)*tab!$C13)*$F$11</f>
        <v>0</v>
      </c>
      <c r="K23" s="215">
        <f>(F21*SUM(L40:L43)*tab!D13)*$F$11</f>
        <v>0</v>
      </c>
      <c r="L23" s="215">
        <f t="shared" si="5"/>
        <v>0</v>
      </c>
      <c r="M23" s="204"/>
      <c r="N23" s="118"/>
      <c r="O23" s="206"/>
      <c r="P23" s="143"/>
      <c r="Q23" s="182"/>
      <c r="R23" s="214">
        <f>SUM(R40:R43)</f>
        <v>0</v>
      </c>
      <c r="S23" s="182"/>
      <c r="T23" s="215">
        <f>(P21*SUM(V40:V43)*tab!C13)*$P$11</f>
        <v>0</v>
      </c>
      <c r="U23" s="215">
        <f>(P21*SUM(V40:V43)*tab!$D13)*$P$11</f>
        <v>0</v>
      </c>
      <c r="V23" s="215">
        <f t="shared" si="6"/>
        <v>0</v>
      </c>
      <c r="W23" s="142"/>
      <c r="X23" s="119"/>
      <c r="AD23" s="277" t="s">
        <v>20</v>
      </c>
      <c r="AE23" s="277">
        <v>743</v>
      </c>
      <c r="AF23" s="92"/>
      <c r="AG23" s="92"/>
    </row>
    <row r="24" spans="2:40" ht="12" customHeight="1" x14ac:dyDescent="0.2">
      <c r="B24" s="116"/>
      <c r="C24" s="141">
        <v>7</v>
      </c>
      <c r="D24" s="142" t="s">
        <v>436</v>
      </c>
      <c r="E24" s="142"/>
      <c r="F24" s="212">
        <v>362.38</v>
      </c>
      <c r="G24" s="179"/>
      <c r="H24" s="213">
        <f>ROUND(VLOOKUP(D$9,sept_2015,9,FALSE),0)</f>
        <v>246</v>
      </c>
      <c r="I24" s="179"/>
      <c r="J24" s="160">
        <f>((F24-25-9.31)*H24)*$F$11</f>
        <v>112664.48711999999</v>
      </c>
      <c r="K24" s="160">
        <f>((F24-(F24-25-9.31))*H24)*$F$11</f>
        <v>11782.60296</v>
      </c>
      <c r="L24" s="160">
        <f t="shared" si="5"/>
        <v>124447.09007999999</v>
      </c>
      <c r="M24" s="204"/>
      <c r="N24" s="118"/>
      <c r="O24" s="206">
        <v>7</v>
      </c>
      <c r="P24" s="212">
        <v>370.38</v>
      </c>
      <c r="Q24" s="179"/>
      <c r="R24" s="213">
        <f>ROUND(H24*tab!D34,0)</f>
        <v>247</v>
      </c>
      <c r="S24" s="179"/>
      <c r="T24" s="160">
        <f>((P24-25-9.31)*R24)*$P$11</f>
        <v>120197.45191999999</v>
      </c>
      <c r="U24" s="160">
        <f>((P24-(P24-25-9.31))*R24)*$P$11</f>
        <v>12271.17736</v>
      </c>
      <c r="V24" s="160">
        <f t="shared" si="6"/>
        <v>132468.62927999999</v>
      </c>
      <c r="W24" s="142"/>
      <c r="X24" s="119"/>
      <c r="AD24" s="277" t="s">
        <v>21</v>
      </c>
      <c r="AE24" s="277">
        <v>744</v>
      </c>
      <c r="AF24" s="92"/>
      <c r="AG24" s="92"/>
      <c r="AN24" s="105"/>
    </row>
    <row r="25" spans="2:40" ht="12" customHeight="1" x14ac:dyDescent="0.2">
      <c r="B25" s="116"/>
      <c r="C25" s="141">
        <v>8</v>
      </c>
      <c r="D25" s="142" t="s">
        <v>471</v>
      </c>
      <c r="E25" s="142"/>
      <c r="F25" s="212">
        <v>220.56</v>
      </c>
      <c r="G25" s="179"/>
      <c r="H25" s="213">
        <f>ROUND(VLOOKUP(D$9,sept_2015,11,FALSE),0)</f>
        <v>91</v>
      </c>
      <c r="I25" s="179"/>
      <c r="J25" s="160">
        <f>(F25*H25*tab!$C18)*$F$11</f>
        <v>28019.060159999997</v>
      </c>
      <c r="K25" s="160">
        <f>(F25*H25*tab!D18)*$F$11</f>
        <v>0</v>
      </c>
      <c r="L25" s="160">
        <f t="shared" si="5"/>
        <v>28019.060159999997</v>
      </c>
      <c r="M25" s="204"/>
      <c r="N25" s="118"/>
      <c r="O25" s="206">
        <v>8</v>
      </c>
      <c r="P25" s="212">
        <v>220.56</v>
      </c>
      <c r="Q25" s="179"/>
      <c r="R25" s="213">
        <f>ROUND(H25*tab!D35,0)</f>
        <v>91</v>
      </c>
      <c r="S25" s="179"/>
      <c r="T25" s="160">
        <f>(P25*R25*tab!$C18)*$P$11</f>
        <v>29062.750079999998</v>
      </c>
      <c r="U25" s="160">
        <f>(P25*R25*tab!$D18)*$P$11</f>
        <v>0</v>
      </c>
      <c r="V25" s="160">
        <f t="shared" si="6"/>
        <v>29062.750079999998</v>
      </c>
      <c r="W25" s="142"/>
      <c r="X25" s="119"/>
      <c r="AD25" s="277" t="s">
        <v>22</v>
      </c>
      <c r="AE25" s="277">
        <v>308</v>
      </c>
      <c r="AF25" s="92"/>
      <c r="AG25" s="92"/>
    </row>
    <row r="26" spans="2:40" ht="12" customHeight="1" x14ac:dyDescent="0.2">
      <c r="B26" s="116"/>
      <c r="C26" s="141">
        <v>9</v>
      </c>
      <c r="D26" s="142" t="s">
        <v>472</v>
      </c>
      <c r="E26" s="142"/>
      <c r="F26" s="212">
        <v>256.36</v>
      </c>
      <c r="G26" s="179"/>
      <c r="H26" s="213">
        <f>ROUND(VLOOKUP(D$9,sept_2015,10,FALSE),0)</f>
        <v>0</v>
      </c>
      <c r="I26" s="179"/>
      <c r="J26" s="160">
        <f>(F26*H26*tab!$C17)*$F$11</f>
        <v>0</v>
      </c>
      <c r="K26" s="160">
        <f>(F26*H26*tab!D17)*$F$11</f>
        <v>0</v>
      </c>
      <c r="L26" s="160">
        <f t="shared" si="5"/>
        <v>0</v>
      </c>
      <c r="M26" s="204"/>
      <c r="N26" s="118"/>
      <c r="O26" s="206">
        <v>9</v>
      </c>
      <c r="P26" s="212">
        <v>256.36</v>
      </c>
      <c r="Q26" s="179"/>
      <c r="R26" s="213">
        <f>ROUND(H26*tab!D36,0)</f>
        <v>0</v>
      </c>
      <c r="S26" s="179"/>
      <c r="T26" s="160">
        <f>(P26*R26*tab!$C17)*$P$11</f>
        <v>0</v>
      </c>
      <c r="U26" s="160">
        <f>(P26*R26*tab!$D17)*$P$11</f>
        <v>0</v>
      </c>
      <c r="V26" s="160">
        <f t="shared" si="6"/>
        <v>0</v>
      </c>
      <c r="W26" s="142"/>
      <c r="X26" s="119"/>
      <c r="AD26" s="277" t="s">
        <v>23</v>
      </c>
      <c r="AE26" s="277">
        <v>489</v>
      </c>
      <c r="AF26" s="92"/>
      <c r="AG26" s="92"/>
    </row>
    <row r="27" spans="2:40" ht="12" customHeight="1" x14ac:dyDescent="0.2">
      <c r="B27" s="116"/>
      <c r="C27" s="141">
        <v>10</v>
      </c>
      <c r="D27" s="142" t="s">
        <v>434</v>
      </c>
      <c r="E27" s="142"/>
      <c r="F27" s="212">
        <v>8.59</v>
      </c>
      <c r="G27" s="179"/>
      <c r="H27" s="213">
        <f>ROUND(VLOOKUP(D$9,sept_2015,12,FALSE),0)</f>
        <v>27621</v>
      </c>
      <c r="I27" s="179"/>
      <c r="J27" s="160">
        <f>(F27*H27*tab!$C19)*$F$11</f>
        <v>211418.42075125195</v>
      </c>
      <c r="K27" s="160">
        <f>(F27*H27*tab!D19)*$F$11</f>
        <v>119802.667688748</v>
      </c>
      <c r="L27" s="160">
        <f t="shared" si="5"/>
        <v>331221.08843999996</v>
      </c>
      <c r="M27" s="204"/>
      <c r="N27" s="118"/>
      <c r="O27" s="206">
        <v>10</v>
      </c>
      <c r="P27" s="212">
        <v>8.59</v>
      </c>
      <c r="Q27" s="179"/>
      <c r="R27" s="213">
        <f>ROUND(H27*tab!D37,0)</f>
        <v>28068</v>
      </c>
      <c r="S27" s="179"/>
      <c r="T27" s="160">
        <f>(P27*R27*tab!$C19)*$P$11</f>
        <v>222842.50818460798</v>
      </c>
      <c r="U27" s="160">
        <f>(P27*R27*tab!$D19)*$P$11</f>
        <v>126276.257575392</v>
      </c>
      <c r="V27" s="160">
        <f t="shared" si="6"/>
        <v>349118.76575999998</v>
      </c>
      <c r="W27" s="142"/>
      <c r="X27" s="119"/>
      <c r="AD27" s="277" t="s">
        <v>24</v>
      </c>
      <c r="AE27" s="277">
        <v>203</v>
      </c>
      <c r="AF27" s="92"/>
      <c r="AG27" s="92"/>
    </row>
    <row r="28" spans="2:40" ht="12" customHeight="1" x14ac:dyDescent="0.2">
      <c r="B28" s="116"/>
      <c r="C28" s="141">
        <v>11</v>
      </c>
      <c r="D28" s="142" t="s">
        <v>435</v>
      </c>
      <c r="E28" s="142"/>
      <c r="F28" s="212">
        <v>8.56</v>
      </c>
      <c r="G28" s="179"/>
      <c r="H28" s="213">
        <f>ROUND(VLOOKUP(D$9,sept_2015,13,FALSE),0)</f>
        <v>267</v>
      </c>
      <c r="I28" s="179"/>
      <c r="J28" s="160">
        <f>(F28*H28*tab!$C20)*$F$11</f>
        <v>2036.5509927359997</v>
      </c>
      <c r="K28" s="160">
        <f>(F28*H28*tab!D20)*$F$11</f>
        <v>1154.0349272639999</v>
      </c>
      <c r="L28" s="160">
        <f t="shared" si="5"/>
        <v>3190.5859199999995</v>
      </c>
      <c r="M28" s="204"/>
      <c r="N28" s="118"/>
      <c r="O28" s="206">
        <v>11</v>
      </c>
      <c r="P28" s="212">
        <v>8.56</v>
      </c>
      <c r="Q28" s="179"/>
      <c r="R28" s="213">
        <f>ROUND(H28*tab!D38,0)</f>
        <v>267</v>
      </c>
      <c r="S28" s="179"/>
      <c r="T28" s="160">
        <f>(P28*R28*tab!$C20)*$P$11</f>
        <v>2112.4110583679999</v>
      </c>
      <c r="U28" s="160">
        <f>(P28*R28*tab!$D20)*$P$11</f>
        <v>1197.021901632</v>
      </c>
      <c r="V28" s="160">
        <f t="shared" si="6"/>
        <v>3309.4329600000001</v>
      </c>
      <c r="W28" s="142"/>
      <c r="X28" s="119"/>
      <c r="AD28" s="277" t="s">
        <v>25</v>
      </c>
      <c r="AE28" s="277">
        <v>5</v>
      </c>
      <c r="AF28" s="92"/>
      <c r="AG28" s="92"/>
    </row>
    <row r="29" spans="2:40" ht="12" customHeight="1" x14ac:dyDescent="0.2">
      <c r="B29" s="116"/>
      <c r="C29" s="141">
        <v>12</v>
      </c>
      <c r="D29" s="142" t="s">
        <v>473</v>
      </c>
      <c r="E29" s="142"/>
      <c r="F29" s="212">
        <v>3.01</v>
      </c>
      <c r="G29" s="179"/>
      <c r="H29" s="213">
        <f>ROUND(VLOOKUP(D$9,sept_2015,14,FALSE),0)</f>
        <v>3570</v>
      </c>
      <c r="I29" s="179"/>
      <c r="J29" s="160">
        <f>(F29*H29*tab!$C21)*$F$11</f>
        <v>9351.6216544799991</v>
      </c>
      <c r="K29" s="160">
        <f>(F29*H29*tab!D21)*$F$11</f>
        <v>5649.3755455199998</v>
      </c>
      <c r="L29" s="160">
        <f t="shared" si="5"/>
        <v>15000.997199999998</v>
      </c>
      <c r="M29" s="204"/>
      <c r="N29" s="118"/>
      <c r="O29" s="206">
        <v>12</v>
      </c>
      <c r="P29" s="212">
        <v>3.01</v>
      </c>
      <c r="Q29" s="179"/>
      <c r="R29" s="213">
        <f>ROUND(H29*tab!D39,0)</f>
        <v>3681</v>
      </c>
      <c r="S29" s="179"/>
      <c r="T29" s="160">
        <f>(P29*R29*tab!$C21)*$P$11</f>
        <v>10001.558346192</v>
      </c>
      <c r="U29" s="160">
        <f>(P29*R29*tab!$D21)*$P$11</f>
        <v>6042.0065338079994</v>
      </c>
      <c r="V29" s="160">
        <f t="shared" si="6"/>
        <v>16043.564879999998</v>
      </c>
      <c r="W29" s="142"/>
      <c r="X29" s="119"/>
      <c r="AD29" s="277" t="s">
        <v>26</v>
      </c>
      <c r="AE29" s="277">
        <v>888</v>
      </c>
      <c r="AF29" s="92"/>
      <c r="AG29" s="92"/>
    </row>
    <row r="30" spans="2:40" ht="12" customHeight="1" x14ac:dyDescent="0.2">
      <c r="B30" s="116"/>
      <c r="C30" s="141">
        <v>13</v>
      </c>
      <c r="D30" s="142" t="s">
        <v>406</v>
      </c>
      <c r="E30" s="142"/>
      <c r="F30" s="212">
        <v>4422.1899999999996</v>
      </c>
      <c r="G30" s="179"/>
      <c r="H30" s="213">
        <f>ROUND(VLOOKUP(D$9,sept_2015,15,FALSE),0)</f>
        <v>35</v>
      </c>
      <c r="I30" s="179"/>
      <c r="J30" s="160">
        <f>(F30*H30*tab!$C22)*$F$11</f>
        <v>90035.620356779997</v>
      </c>
      <c r="K30" s="160">
        <f>(F30*H30*tab!D22)*$F$11</f>
        <v>126032.58304321997</v>
      </c>
      <c r="L30" s="160">
        <f t="shared" si="5"/>
        <v>216068.20339999997</v>
      </c>
      <c r="M30" s="204"/>
      <c r="N30" s="118"/>
      <c r="O30" s="206">
        <v>13</v>
      </c>
      <c r="P30" s="212">
        <v>4422.1899999999996</v>
      </c>
      <c r="Q30" s="179"/>
      <c r="R30" s="213">
        <f>ROUND(H30*tab!D40,0)</f>
        <v>35</v>
      </c>
      <c r="S30" s="179"/>
      <c r="T30" s="160">
        <f>(P30*R30*tab!$C22)*$P$11</f>
        <v>93389.382719639994</v>
      </c>
      <c r="U30" s="160">
        <f>(P30*R30*tab!$D22)*$P$11</f>
        <v>130727.20648035998</v>
      </c>
      <c r="V30" s="160">
        <f t="shared" si="6"/>
        <v>224116.58919999999</v>
      </c>
      <c r="W30" s="142"/>
      <c r="X30" s="119"/>
      <c r="AD30" s="277" t="s">
        <v>27</v>
      </c>
      <c r="AE30" s="277">
        <v>370</v>
      </c>
      <c r="AF30" s="92"/>
      <c r="AG30" s="92"/>
    </row>
    <row r="31" spans="2:40" ht="12" customHeight="1" x14ac:dyDescent="0.2">
      <c r="B31" s="116"/>
      <c r="C31" s="141"/>
      <c r="D31" s="142"/>
      <c r="E31" s="142"/>
      <c r="F31" s="179"/>
      <c r="G31" s="180"/>
      <c r="H31" s="183"/>
      <c r="I31" s="180"/>
      <c r="J31" s="181"/>
      <c r="K31" s="181"/>
      <c r="L31" s="181"/>
      <c r="M31" s="204"/>
      <c r="N31" s="118"/>
      <c r="O31" s="206"/>
      <c r="P31" s="179"/>
      <c r="Q31" s="180"/>
      <c r="R31" s="184"/>
      <c r="S31" s="180"/>
      <c r="T31" s="181"/>
      <c r="U31" s="181"/>
      <c r="V31" s="181"/>
      <c r="W31" s="142"/>
      <c r="X31" s="119"/>
      <c r="AD31" s="277" t="s">
        <v>28</v>
      </c>
      <c r="AE31" s="277">
        <v>889</v>
      </c>
      <c r="AF31" s="92"/>
      <c r="AG31" s="92"/>
    </row>
    <row r="32" spans="2:40" s="100" customFormat="1" ht="12" customHeight="1" x14ac:dyDescent="0.2">
      <c r="B32" s="125"/>
      <c r="C32" s="143"/>
      <c r="D32" s="137" t="s">
        <v>474</v>
      </c>
      <c r="E32" s="137"/>
      <c r="F32" s="143"/>
      <c r="G32" s="143"/>
      <c r="H32" s="143"/>
      <c r="I32" s="143"/>
      <c r="J32" s="169">
        <f>SUM(J14:J21)+SUM(J24:J30)</f>
        <v>1126967.5877531359</v>
      </c>
      <c r="K32" s="169">
        <f>SUM(K14:K21)+SUM(K24:K30)</f>
        <v>941695.09600686398</v>
      </c>
      <c r="L32" s="169">
        <f>SUM(L14:L21)+SUM(L24:L30)</f>
        <v>2068662.6837599999</v>
      </c>
      <c r="M32" s="205"/>
      <c r="N32" s="176"/>
      <c r="O32" s="207"/>
      <c r="P32" s="178"/>
      <c r="Q32" s="143"/>
      <c r="R32" s="178"/>
      <c r="S32" s="143"/>
      <c r="T32" s="169">
        <f>SUM(T14:T21)+SUM(T24:T30)</f>
        <v>1175492.090923808</v>
      </c>
      <c r="U32" s="169">
        <f>SUM(U14:U21)+SUM(U24:U30)</f>
        <v>978236.53827619192</v>
      </c>
      <c r="V32" s="169">
        <f>SUM(V14:V21)+SUM(V24:V30)</f>
        <v>2153728.6291999999</v>
      </c>
      <c r="W32" s="137"/>
      <c r="X32" s="128"/>
      <c r="AC32" s="283"/>
      <c r="AD32" s="277" t="s">
        <v>29</v>
      </c>
      <c r="AE32" s="277">
        <v>7</v>
      </c>
      <c r="AH32" s="92"/>
    </row>
    <row r="33" spans="2:33" ht="12" customHeight="1" x14ac:dyDescent="0.2">
      <c r="B33" s="116"/>
      <c r="C33" s="141"/>
      <c r="D33" s="162"/>
      <c r="E33" s="162"/>
      <c r="F33" s="163"/>
      <c r="G33" s="163"/>
      <c r="H33" s="163"/>
      <c r="I33" s="163"/>
      <c r="J33" s="208"/>
      <c r="K33" s="208"/>
      <c r="L33" s="208"/>
      <c r="M33" s="204"/>
      <c r="N33" s="118"/>
      <c r="O33" s="206"/>
      <c r="P33" s="141"/>
      <c r="Q33" s="141"/>
      <c r="R33" s="141"/>
      <c r="S33" s="141"/>
      <c r="T33" s="141"/>
      <c r="U33" s="141"/>
      <c r="V33" s="141"/>
      <c r="W33" s="142"/>
      <c r="X33" s="119"/>
      <c r="AD33" s="277" t="s">
        <v>30</v>
      </c>
      <c r="AE33" s="277">
        <v>491</v>
      </c>
      <c r="AF33" s="92"/>
      <c r="AG33" s="92"/>
    </row>
    <row r="34" spans="2:33" ht="12" customHeight="1" x14ac:dyDescent="0.2">
      <c r="B34" s="116"/>
      <c r="C34" s="141"/>
      <c r="D34" s="156"/>
      <c r="E34" s="156"/>
      <c r="F34" s="155"/>
      <c r="G34" s="155"/>
      <c r="H34" s="155"/>
      <c r="I34" s="155"/>
      <c r="J34" s="155"/>
      <c r="K34" s="157"/>
      <c r="L34" s="157"/>
      <c r="M34" s="204"/>
      <c r="N34" s="118"/>
      <c r="O34" s="206"/>
      <c r="P34" s="142"/>
      <c r="Q34" s="141"/>
      <c r="R34" s="142"/>
      <c r="S34" s="141"/>
      <c r="T34" s="145"/>
      <c r="U34" s="145"/>
      <c r="V34" s="141"/>
      <c r="W34" s="142"/>
      <c r="X34" s="119"/>
      <c r="AD34" s="277" t="s">
        <v>31</v>
      </c>
      <c r="AE34" s="277">
        <v>1724</v>
      </c>
      <c r="AF34" s="92"/>
      <c r="AG34" s="92"/>
    </row>
    <row r="35" spans="2:33" ht="12" customHeight="1" x14ac:dyDescent="0.2">
      <c r="B35" s="116"/>
      <c r="C35" s="141"/>
      <c r="D35" s="150" t="s">
        <v>512</v>
      </c>
      <c r="E35" s="219"/>
      <c r="F35" s="219"/>
      <c r="G35" s="220"/>
      <c r="H35" s="220" t="s">
        <v>475</v>
      </c>
      <c r="I35" s="220"/>
      <c r="J35" s="220" t="s">
        <v>476</v>
      </c>
      <c r="K35" s="220" t="s">
        <v>516</v>
      </c>
      <c r="L35" s="221" t="s">
        <v>517</v>
      </c>
      <c r="M35" s="222"/>
      <c r="N35" s="118"/>
      <c r="O35" s="223"/>
      <c r="P35" s="219"/>
      <c r="Q35" s="220"/>
      <c r="R35" s="220" t="s">
        <v>475</v>
      </c>
      <c r="S35" s="220"/>
      <c r="T35" s="220" t="s">
        <v>476</v>
      </c>
      <c r="U35" s="220" t="s">
        <v>516</v>
      </c>
      <c r="V35" s="221" t="s">
        <v>517</v>
      </c>
      <c r="W35" s="142"/>
      <c r="X35" s="119"/>
      <c r="AD35" s="277" t="s">
        <v>32</v>
      </c>
      <c r="AE35" s="277">
        <v>893</v>
      </c>
      <c r="AF35" s="92"/>
      <c r="AG35" s="92"/>
    </row>
    <row r="36" spans="2:33" ht="12" customHeight="1" x14ac:dyDescent="0.2">
      <c r="B36" s="116"/>
      <c r="C36" s="141"/>
      <c r="D36" s="137"/>
      <c r="E36" s="137"/>
      <c r="F36" s="142"/>
      <c r="G36" s="143"/>
      <c r="H36" s="143"/>
      <c r="I36" s="143"/>
      <c r="J36" s="141"/>
      <c r="K36" s="141"/>
      <c r="L36" s="141"/>
      <c r="M36" s="205"/>
      <c r="N36" s="176"/>
      <c r="O36" s="207"/>
      <c r="P36" s="142"/>
      <c r="Q36" s="143"/>
      <c r="R36" s="143"/>
      <c r="S36" s="143"/>
      <c r="T36" s="141"/>
      <c r="U36" s="141"/>
      <c r="V36" s="141"/>
      <c r="W36" s="142"/>
      <c r="X36" s="119"/>
      <c r="AD36" s="277" t="s">
        <v>33</v>
      </c>
      <c r="AE36" s="277">
        <v>373</v>
      </c>
      <c r="AF36" s="92"/>
      <c r="AG36" s="92"/>
    </row>
    <row r="37" spans="2:33" ht="12" customHeight="1" x14ac:dyDescent="0.2">
      <c r="B37" s="116"/>
      <c r="C37" s="141"/>
      <c r="D37" s="142" t="s">
        <v>514</v>
      </c>
      <c r="E37" s="142"/>
      <c r="F37" s="142"/>
      <c r="G37" s="141"/>
      <c r="H37" s="202">
        <v>0</v>
      </c>
      <c r="I37" s="141"/>
      <c r="J37" s="216">
        <v>1.98</v>
      </c>
      <c r="K37" s="217">
        <v>1</v>
      </c>
      <c r="L37" s="218">
        <f>+H37*J37*K37</f>
        <v>0</v>
      </c>
      <c r="M37" s="204"/>
      <c r="N37" s="118"/>
      <c r="O37" s="206"/>
      <c r="P37" s="187" t="s">
        <v>518</v>
      </c>
      <c r="Q37" s="141"/>
      <c r="R37" s="203">
        <v>0</v>
      </c>
      <c r="S37" s="141"/>
      <c r="T37" s="216">
        <v>1.98</v>
      </c>
      <c r="U37" s="217">
        <v>1</v>
      </c>
      <c r="V37" s="218">
        <f>+R37*T37*U37</f>
        <v>0</v>
      </c>
      <c r="W37" s="142"/>
      <c r="X37" s="119"/>
      <c r="AD37" s="277" t="s">
        <v>34</v>
      </c>
      <c r="AE37" s="277">
        <v>748</v>
      </c>
      <c r="AF37" s="92"/>
      <c r="AG37" s="92"/>
    </row>
    <row r="38" spans="2:33" ht="12" customHeight="1" x14ac:dyDescent="0.2">
      <c r="B38" s="116"/>
      <c r="C38" s="141"/>
      <c r="D38" s="142" t="s">
        <v>513</v>
      </c>
      <c r="E38" s="142"/>
      <c r="F38" s="142"/>
      <c r="G38" s="141"/>
      <c r="H38" s="202">
        <v>0</v>
      </c>
      <c r="I38" s="141"/>
      <c r="J38" s="216">
        <v>1.98</v>
      </c>
      <c r="K38" s="217">
        <v>1</v>
      </c>
      <c r="L38" s="218">
        <f>+H38*J38*K38</f>
        <v>0</v>
      </c>
      <c r="M38" s="204"/>
      <c r="N38" s="118"/>
      <c r="O38" s="206"/>
      <c r="P38" s="187" t="s">
        <v>519</v>
      </c>
      <c r="Q38" s="141"/>
      <c r="R38" s="203">
        <f>H38</f>
        <v>0</v>
      </c>
      <c r="S38" s="141"/>
      <c r="T38" s="216">
        <v>1.98</v>
      </c>
      <c r="U38" s="217">
        <v>1</v>
      </c>
      <c r="V38" s="218">
        <f>+R38*T38*U38</f>
        <v>0</v>
      </c>
      <c r="W38" s="142"/>
      <c r="X38" s="119"/>
      <c r="AD38" s="277" t="s">
        <v>35</v>
      </c>
      <c r="AE38" s="277">
        <v>1859</v>
      </c>
      <c r="AF38" s="92"/>
      <c r="AG38" s="92"/>
    </row>
    <row r="39" spans="2:33" ht="12" customHeight="1" x14ac:dyDescent="0.2">
      <c r="B39" s="116"/>
      <c r="C39" s="141"/>
      <c r="D39" s="142"/>
      <c r="E39" s="142"/>
      <c r="F39" s="142"/>
      <c r="G39" s="141"/>
      <c r="H39" s="141"/>
      <c r="I39" s="141"/>
      <c r="J39" s="141"/>
      <c r="K39" s="185"/>
      <c r="L39" s="186"/>
      <c r="M39" s="204"/>
      <c r="N39" s="118"/>
      <c r="O39" s="206"/>
      <c r="P39" s="187"/>
      <c r="Q39" s="141"/>
      <c r="R39" s="141"/>
      <c r="S39" s="141"/>
      <c r="T39" s="141"/>
      <c r="U39" s="185"/>
      <c r="V39" s="186"/>
      <c r="W39" s="142"/>
      <c r="X39" s="119"/>
      <c r="AD39" s="277" t="s">
        <v>36</v>
      </c>
      <c r="AE39" s="277">
        <v>1721</v>
      </c>
      <c r="AF39" s="92"/>
      <c r="AG39" s="92"/>
    </row>
    <row r="40" spans="2:33" ht="12" customHeight="1" x14ac:dyDescent="0.2">
      <c r="B40" s="116"/>
      <c r="C40" s="141"/>
      <c r="D40" s="142" t="s">
        <v>477</v>
      </c>
      <c r="E40" s="142"/>
      <c r="F40" s="142"/>
      <c r="G40" s="141"/>
      <c r="H40" s="202">
        <v>0</v>
      </c>
      <c r="I40" s="141"/>
      <c r="J40" s="216">
        <v>3.46</v>
      </c>
      <c r="K40" s="217">
        <v>1</v>
      </c>
      <c r="L40" s="218">
        <f>+H40*J40*K40</f>
        <v>0</v>
      </c>
      <c r="M40" s="204"/>
      <c r="N40" s="118"/>
      <c r="O40" s="206"/>
      <c r="P40" s="187" t="s">
        <v>520</v>
      </c>
      <c r="Q40" s="141"/>
      <c r="R40" s="203">
        <f>H40</f>
        <v>0</v>
      </c>
      <c r="S40" s="141"/>
      <c r="T40" s="216">
        <v>3.46</v>
      </c>
      <c r="U40" s="217">
        <v>1</v>
      </c>
      <c r="V40" s="218">
        <f>+R40*T40*U40</f>
        <v>0</v>
      </c>
      <c r="W40" s="142"/>
      <c r="X40" s="119"/>
      <c r="AD40" s="277" t="s">
        <v>37</v>
      </c>
      <c r="AE40" s="277">
        <v>568</v>
      </c>
      <c r="AF40" s="92"/>
      <c r="AG40" s="92"/>
    </row>
    <row r="41" spans="2:33" ht="12" customHeight="1" x14ac:dyDescent="0.2">
      <c r="B41" s="116"/>
      <c r="C41" s="141"/>
      <c r="D41" s="142" t="s">
        <v>478</v>
      </c>
      <c r="E41" s="142"/>
      <c r="F41" s="142"/>
      <c r="G41" s="141"/>
      <c r="H41" s="202">
        <v>0</v>
      </c>
      <c r="I41" s="141"/>
      <c r="J41" s="216">
        <v>3.46</v>
      </c>
      <c r="K41" s="217">
        <v>4.3</v>
      </c>
      <c r="L41" s="218">
        <f>+H41*J41*K41</f>
        <v>0</v>
      </c>
      <c r="M41" s="204"/>
      <c r="N41" s="118"/>
      <c r="O41" s="206"/>
      <c r="P41" s="187" t="s">
        <v>521</v>
      </c>
      <c r="Q41" s="141"/>
      <c r="R41" s="203">
        <f>H41</f>
        <v>0</v>
      </c>
      <c r="S41" s="141"/>
      <c r="T41" s="216">
        <v>3.46</v>
      </c>
      <c r="U41" s="217">
        <v>4.3</v>
      </c>
      <c r="V41" s="218">
        <f>+R41*T41*U41</f>
        <v>0</v>
      </c>
      <c r="W41" s="142"/>
      <c r="X41" s="119"/>
      <c r="AD41" s="277" t="s">
        <v>38</v>
      </c>
      <c r="AE41" s="277">
        <v>753</v>
      </c>
      <c r="AF41" s="92"/>
      <c r="AG41" s="92"/>
    </row>
    <row r="42" spans="2:33" ht="12" customHeight="1" x14ac:dyDescent="0.2">
      <c r="B42" s="116"/>
      <c r="C42" s="141"/>
      <c r="D42" s="142" t="s">
        <v>479</v>
      </c>
      <c r="E42" s="142"/>
      <c r="F42" s="142"/>
      <c r="G42" s="141"/>
      <c r="H42" s="202">
        <v>0</v>
      </c>
      <c r="I42" s="141"/>
      <c r="J42" s="216">
        <v>3.46</v>
      </c>
      <c r="K42" s="217">
        <v>2.86</v>
      </c>
      <c r="L42" s="218">
        <f>+H42*J42*K42</f>
        <v>0</v>
      </c>
      <c r="M42" s="204"/>
      <c r="N42" s="118"/>
      <c r="O42" s="206"/>
      <c r="P42" s="187" t="s">
        <v>522</v>
      </c>
      <c r="Q42" s="141"/>
      <c r="R42" s="203">
        <f>H42</f>
        <v>0</v>
      </c>
      <c r="S42" s="141"/>
      <c r="T42" s="216">
        <v>3.46</v>
      </c>
      <c r="U42" s="217">
        <v>2.86</v>
      </c>
      <c r="V42" s="218">
        <f>+R42*T42*U42</f>
        <v>0</v>
      </c>
      <c r="W42" s="142"/>
      <c r="X42" s="119"/>
      <c r="AD42" s="277" t="s">
        <v>39</v>
      </c>
      <c r="AE42" s="277">
        <v>209</v>
      </c>
      <c r="AF42" s="92"/>
      <c r="AG42" s="92"/>
    </row>
    <row r="43" spans="2:33" ht="12" customHeight="1" x14ac:dyDescent="0.2">
      <c r="B43" s="116"/>
      <c r="C43" s="141"/>
      <c r="D43" s="142" t="s">
        <v>480</v>
      </c>
      <c r="E43" s="142"/>
      <c r="F43" s="142"/>
      <c r="G43" s="141"/>
      <c r="H43" s="202">
        <v>0</v>
      </c>
      <c r="I43" s="141"/>
      <c r="J43" s="216">
        <v>3.46</v>
      </c>
      <c r="K43" s="217">
        <v>1.43</v>
      </c>
      <c r="L43" s="218">
        <f>+H43*J43*K43</f>
        <v>0</v>
      </c>
      <c r="M43" s="204"/>
      <c r="N43" s="118"/>
      <c r="O43" s="206"/>
      <c r="P43" s="187" t="s">
        <v>523</v>
      </c>
      <c r="Q43" s="141"/>
      <c r="R43" s="203">
        <f>H43</f>
        <v>0</v>
      </c>
      <c r="S43" s="141"/>
      <c r="T43" s="216">
        <v>3.46</v>
      </c>
      <c r="U43" s="217">
        <v>1.43</v>
      </c>
      <c r="V43" s="218">
        <f>+R43*T43*U43</f>
        <v>0</v>
      </c>
      <c r="W43" s="142"/>
      <c r="X43" s="119"/>
      <c r="AD43" s="277" t="s">
        <v>40</v>
      </c>
      <c r="AE43" s="277">
        <v>375</v>
      </c>
      <c r="AF43" s="92"/>
      <c r="AG43" s="92"/>
    </row>
    <row r="44" spans="2:33" ht="12" customHeight="1" x14ac:dyDescent="0.2">
      <c r="B44" s="116"/>
      <c r="C44" s="141"/>
      <c r="D44" s="142"/>
      <c r="E44" s="142"/>
      <c r="F44" s="188"/>
      <c r="G44" s="141"/>
      <c r="H44" s="226">
        <f>SUM(H37:H43)</f>
        <v>0</v>
      </c>
      <c r="I44" s="227"/>
      <c r="J44" s="228"/>
      <c r="K44" s="229"/>
      <c r="L44" s="224" t="str">
        <f>IF(H44=0,"",IF(OR((SUM(L37:L43))&lt;0.95*H21,(SUM(L37:L43))&gt;1.05*H21),B76,""))</f>
        <v/>
      </c>
      <c r="M44" s="204"/>
      <c r="N44" s="118"/>
      <c r="O44" s="206"/>
      <c r="P44" s="189"/>
      <c r="Q44" s="141"/>
      <c r="R44" s="230">
        <f>SUM(R37:R43)</f>
        <v>0</v>
      </c>
      <c r="S44" s="226"/>
      <c r="T44" s="226"/>
      <c r="U44" s="229"/>
      <c r="V44" s="225" t="str">
        <f>IF(R44=0,"",IF(OR((SUM(V37:V43))&lt;0.95*R21,(SUM(V37:V43))&gt;1.05*R21),B77,""))</f>
        <v/>
      </c>
      <c r="W44" s="142"/>
      <c r="X44" s="119"/>
      <c r="AD44" s="277" t="s">
        <v>41</v>
      </c>
      <c r="AE44" s="277">
        <v>585</v>
      </c>
      <c r="AF44" s="92"/>
      <c r="AG44" s="92"/>
    </row>
    <row r="45" spans="2:33" ht="12" customHeight="1" thickBot="1" x14ac:dyDescent="0.25">
      <c r="B45" s="116"/>
      <c r="C45" s="141"/>
      <c r="D45" s="165"/>
      <c r="E45" s="165"/>
      <c r="F45" s="166"/>
      <c r="G45" s="166"/>
      <c r="H45" s="166"/>
      <c r="I45" s="166"/>
      <c r="J45" s="210"/>
      <c r="K45" s="210"/>
      <c r="L45" s="210"/>
      <c r="M45" s="204"/>
      <c r="N45" s="118"/>
      <c r="O45" s="206"/>
      <c r="P45" s="166"/>
      <c r="Q45" s="166"/>
      <c r="R45" s="166"/>
      <c r="S45" s="166"/>
      <c r="T45" s="166"/>
      <c r="U45" s="166"/>
      <c r="V45" s="166"/>
      <c r="W45" s="142"/>
      <c r="X45" s="119"/>
      <c r="AD45" s="277" t="s">
        <v>42</v>
      </c>
      <c r="AE45" s="277">
        <v>1728</v>
      </c>
      <c r="AF45" s="92"/>
      <c r="AG45" s="92"/>
    </row>
    <row r="46" spans="2:33" ht="12" customHeight="1" thickTop="1" x14ac:dyDescent="0.2">
      <c r="B46" s="116"/>
      <c r="C46" s="141"/>
      <c r="D46" s="156"/>
      <c r="E46" s="156"/>
      <c r="F46" s="155"/>
      <c r="G46" s="155"/>
      <c r="H46" s="155"/>
      <c r="I46" s="155"/>
      <c r="J46" s="209"/>
      <c r="K46" s="209"/>
      <c r="L46" s="209"/>
      <c r="M46" s="204"/>
      <c r="N46" s="118"/>
      <c r="O46" s="206"/>
      <c r="P46" s="155"/>
      <c r="Q46" s="155"/>
      <c r="R46" s="155"/>
      <c r="S46" s="155"/>
      <c r="T46" s="155"/>
      <c r="U46" s="155"/>
      <c r="V46" s="155"/>
      <c r="W46" s="142"/>
      <c r="X46" s="119"/>
      <c r="AD46" s="277" t="s">
        <v>43</v>
      </c>
      <c r="AE46" s="277">
        <v>376</v>
      </c>
      <c r="AF46" s="92"/>
      <c r="AG46" s="92"/>
    </row>
    <row r="47" spans="2:33" ht="12" customHeight="1" x14ac:dyDescent="0.2">
      <c r="B47" s="116"/>
      <c r="C47" s="141"/>
      <c r="D47" s="137" t="s">
        <v>481</v>
      </c>
      <c r="E47" s="142"/>
      <c r="F47" s="141"/>
      <c r="G47" s="141"/>
      <c r="H47" s="141"/>
      <c r="I47" s="141"/>
      <c r="J47" s="190"/>
      <c r="K47" s="190"/>
      <c r="L47" s="190"/>
      <c r="M47" s="204"/>
      <c r="N47" s="118"/>
      <c r="O47" s="206"/>
      <c r="P47" s="141"/>
      <c r="Q47" s="141"/>
      <c r="R47" s="141"/>
      <c r="S47" s="141"/>
      <c r="T47" s="141"/>
      <c r="U47" s="141"/>
      <c r="V47" s="141"/>
      <c r="W47" s="142"/>
      <c r="X47" s="119"/>
      <c r="AD47" s="277" t="s">
        <v>44</v>
      </c>
      <c r="AE47" s="277">
        <v>377</v>
      </c>
      <c r="AF47" s="92"/>
      <c r="AG47" s="92"/>
    </row>
    <row r="48" spans="2:33" ht="12" customHeight="1" x14ac:dyDescent="0.2">
      <c r="B48" s="116"/>
      <c r="C48" s="141"/>
      <c r="D48" s="142" t="s">
        <v>469</v>
      </c>
      <c r="E48" s="142"/>
      <c r="F48" s="141"/>
      <c r="G48" s="141"/>
      <c r="H48" s="190"/>
      <c r="I48" s="141"/>
      <c r="J48" s="160">
        <f>+J22</f>
        <v>0</v>
      </c>
      <c r="K48" s="160">
        <f>+K22</f>
        <v>0</v>
      </c>
      <c r="L48" s="160">
        <f>SUM(J48:K48)</f>
        <v>0</v>
      </c>
      <c r="M48" s="204"/>
      <c r="N48" s="118"/>
      <c r="O48" s="206"/>
      <c r="P48" s="142"/>
      <c r="Q48" s="141"/>
      <c r="R48" s="142"/>
      <c r="S48" s="141"/>
      <c r="T48" s="160">
        <f>+T22</f>
        <v>0</v>
      </c>
      <c r="U48" s="160">
        <f>+U22</f>
        <v>0</v>
      </c>
      <c r="V48" s="160">
        <f>SUM(T48:U48)</f>
        <v>0</v>
      </c>
      <c r="W48" s="142"/>
      <c r="X48" s="119"/>
      <c r="AD48" s="277" t="s">
        <v>45</v>
      </c>
      <c r="AE48" s="277">
        <v>55</v>
      </c>
      <c r="AF48" s="92"/>
      <c r="AG48" s="92"/>
    </row>
    <row r="49" spans="2:37" ht="12" customHeight="1" x14ac:dyDescent="0.2">
      <c r="B49" s="116"/>
      <c r="C49" s="141"/>
      <c r="D49" s="142" t="s">
        <v>470</v>
      </c>
      <c r="E49" s="142"/>
      <c r="F49" s="141"/>
      <c r="G49" s="141"/>
      <c r="H49" s="190"/>
      <c r="I49" s="141"/>
      <c r="J49" s="160">
        <f>+J23</f>
        <v>0</v>
      </c>
      <c r="K49" s="160">
        <f>+K23</f>
        <v>0</v>
      </c>
      <c r="L49" s="160">
        <f>SUM(J49:K49)</f>
        <v>0</v>
      </c>
      <c r="M49" s="204"/>
      <c r="N49" s="118"/>
      <c r="O49" s="206"/>
      <c r="P49" s="142"/>
      <c r="Q49" s="141"/>
      <c r="R49" s="142"/>
      <c r="S49" s="141"/>
      <c r="T49" s="160">
        <f>+T23</f>
        <v>0</v>
      </c>
      <c r="U49" s="160">
        <f>+U23</f>
        <v>0</v>
      </c>
      <c r="V49" s="160">
        <f>SUM(T49:U49)</f>
        <v>0</v>
      </c>
      <c r="W49" s="142"/>
      <c r="X49" s="119"/>
      <c r="AD49" s="277" t="s">
        <v>538</v>
      </c>
      <c r="AE49" s="277">
        <v>1901</v>
      </c>
      <c r="AF49" s="92"/>
      <c r="AG49" s="92"/>
    </row>
    <row r="50" spans="2:37" s="100" customFormat="1" ht="12" customHeight="1" x14ac:dyDescent="0.2">
      <c r="B50" s="125"/>
      <c r="C50" s="143"/>
      <c r="D50" s="137"/>
      <c r="E50" s="137"/>
      <c r="F50" s="143"/>
      <c r="G50" s="143"/>
      <c r="H50" s="191"/>
      <c r="I50" s="143"/>
      <c r="J50" s="169">
        <f>IF(SUM(J48:J49)=0,J21,SUM(J48:J49))</f>
        <v>0</v>
      </c>
      <c r="K50" s="169">
        <f>IF(SUM(K48:K49)=0,K21,SUM(K48:K49))</f>
        <v>0</v>
      </c>
      <c r="L50" s="169">
        <f>SUM(J50:K50)</f>
        <v>0</v>
      </c>
      <c r="M50" s="205"/>
      <c r="N50" s="176"/>
      <c r="O50" s="207"/>
      <c r="P50" s="137"/>
      <c r="Q50" s="143"/>
      <c r="R50" s="137"/>
      <c r="S50" s="143"/>
      <c r="T50" s="169">
        <f>IF(SUM(T48:T49)=0,T21,SUM(T48:T49))</f>
        <v>0</v>
      </c>
      <c r="U50" s="169">
        <f>IF(SUM(U48:U49)=0,U21,SUM(U48:U49))</f>
        <v>0</v>
      </c>
      <c r="V50" s="169">
        <f>SUM(T50:U50)</f>
        <v>0</v>
      </c>
      <c r="W50" s="137"/>
      <c r="X50" s="120"/>
      <c r="AC50" s="283"/>
      <c r="AD50" s="277" t="s">
        <v>46</v>
      </c>
      <c r="AE50" s="277">
        <v>755</v>
      </c>
      <c r="AH50" s="92"/>
    </row>
    <row r="51" spans="2:37" s="100" customFormat="1" ht="12" customHeight="1" x14ac:dyDescent="0.2">
      <c r="B51" s="125"/>
      <c r="C51" s="143"/>
      <c r="D51" s="137" t="s">
        <v>482</v>
      </c>
      <c r="E51" s="137"/>
      <c r="F51" s="143"/>
      <c r="G51" s="143"/>
      <c r="H51" s="191"/>
      <c r="I51" s="143"/>
      <c r="J51" s="144"/>
      <c r="K51" s="144"/>
      <c r="L51" s="144"/>
      <c r="M51" s="205"/>
      <c r="N51" s="176"/>
      <c r="O51" s="207"/>
      <c r="P51" s="137"/>
      <c r="Q51" s="143"/>
      <c r="R51" s="137"/>
      <c r="S51" s="143"/>
      <c r="T51" s="144"/>
      <c r="U51" s="144"/>
      <c r="V51" s="144"/>
      <c r="W51" s="137"/>
      <c r="X51" s="120"/>
      <c r="AC51" s="283"/>
      <c r="AD51" s="277" t="s">
        <v>319</v>
      </c>
      <c r="AE51" s="277">
        <v>9</v>
      </c>
      <c r="AH51" s="92"/>
    </row>
    <row r="52" spans="2:37" ht="12" customHeight="1" x14ac:dyDescent="0.2">
      <c r="B52" s="116"/>
      <c r="C52" s="141"/>
      <c r="D52" s="142" t="s">
        <v>436</v>
      </c>
      <c r="E52" s="142"/>
      <c r="F52" s="141" t="s">
        <v>409</v>
      </c>
      <c r="G52" s="141"/>
      <c r="H52" s="190"/>
      <c r="I52" s="141"/>
      <c r="J52" s="160">
        <f>J24</f>
        <v>112664.48711999999</v>
      </c>
      <c r="K52" s="160">
        <f>K24</f>
        <v>11782.60296</v>
      </c>
      <c r="L52" s="160">
        <f>SUM(J52:K52)</f>
        <v>124447.09007999999</v>
      </c>
      <c r="M52" s="204"/>
      <c r="N52" s="118"/>
      <c r="O52" s="206"/>
      <c r="P52" s="142"/>
      <c r="Q52" s="141"/>
      <c r="R52" s="142"/>
      <c r="S52" s="141"/>
      <c r="T52" s="160">
        <f>T24</f>
        <v>120197.45191999999</v>
      </c>
      <c r="U52" s="160">
        <f>U24</f>
        <v>12271.17736</v>
      </c>
      <c r="V52" s="160">
        <f>SUM(T52:U52)</f>
        <v>132468.62927999999</v>
      </c>
      <c r="W52" s="142"/>
      <c r="X52" s="126"/>
      <c r="AD52" s="277" t="s">
        <v>47</v>
      </c>
      <c r="AE52" s="277">
        <v>1681</v>
      </c>
      <c r="AF52" s="92"/>
      <c r="AG52" s="92"/>
    </row>
    <row r="53" spans="2:37" ht="12" customHeight="1" x14ac:dyDescent="0.2">
      <c r="B53" s="116"/>
      <c r="C53" s="141"/>
      <c r="D53" s="142" t="s">
        <v>471</v>
      </c>
      <c r="E53" s="142"/>
      <c r="F53" s="141"/>
      <c r="G53" s="141"/>
      <c r="H53" s="141"/>
      <c r="I53" s="141"/>
      <c r="J53" s="160">
        <f>J25</f>
        <v>28019.060159999997</v>
      </c>
      <c r="K53" s="160">
        <f>K25</f>
        <v>0</v>
      </c>
      <c r="L53" s="160">
        <f>SUM(J53:K53)</f>
        <v>28019.060159999997</v>
      </c>
      <c r="M53" s="204"/>
      <c r="N53" s="118"/>
      <c r="O53" s="206"/>
      <c r="P53" s="142"/>
      <c r="Q53" s="141"/>
      <c r="R53" s="142"/>
      <c r="S53" s="141"/>
      <c r="T53" s="160">
        <f>T25</f>
        <v>29062.750079999998</v>
      </c>
      <c r="U53" s="160">
        <f>U25</f>
        <v>0</v>
      </c>
      <c r="V53" s="160">
        <f>SUM(T53:U53)</f>
        <v>29062.750079999998</v>
      </c>
      <c r="W53" s="142"/>
      <c r="X53" s="126"/>
      <c r="AD53" s="277" t="s">
        <v>48</v>
      </c>
      <c r="AE53" s="277">
        <v>147</v>
      </c>
      <c r="AF53" s="92"/>
      <c r="AG53" s="92"/>
    </row>
    <row r="54" spans="2:37" s="100" customFormat="1" ht="12" customHeight="1" x14ac:dyDescent="0.2">
      <c r="B54" s="125"/>
      <c r="C54" s="143"/>
      <c r="D54" s="137"/>
      <c r="E54" s="137"/>
      <c r="F54" s="143"/>
      <c r="G54" s="143"/>
      <c r="H54" s="143"/>
      <c r="I54" s="143"/>
      <c r="J54" s="169">
        <f>(J52+J53)</f>
        <v>140683.54728</v>
      </c>
      <c r="K54" s="169">
        <f>(K52+K53)</f>
        <v>11782.60296</v>
      </c>
      <c r="L54" s="169">
        <f>SUM(J54:K54)</f>
        <v>152466.15023999999</v>
      </c>
      <c r="M54" s="205"/>
      <c r="N54" s="176"/>
      <c r="O54" s="207"/>
      <c r="P54" s="137"/>
      <c r="Q54" s="143"/>
      <c r="R54" s="137"/>
      <c r="S54" s="143"/>
      <c r="T54" s="169">
        <f>(T52+T53)</f>
        <v>149260.20199999999</v>
      </c>
      <c r="U54" s="169">
        <f>(U52+U53)</f>
        <v>12271.17736</v>
      </c>
      <c r="V54" s="169">
        <f>SUM(T54:U54)</f>
        <v>161531.37935999999</v>
      </c>
      <c r="W54" s="137"/>
      <c r="X54" s="127"/>
      <c r="AC54" s="283"/>
      <c r="AD54" s="277" t="s">
        <v>49</v>
      </c>
      <c r="AE54" s="277">
        <v>654</v>
      </c>
      <c r="AH54" s="92"/>
    </row>
    <row r="55" spans="2:37" ht="12" customHeight="1" x14ac:dyDescent="0.2">
      <c r="B55" s="116"/>
      <c r="C55" s="141"/>
      <c r="D55" s="137" t="s">
        <v>483</v>
      </c>
      <c r="E55" s="142"/>
      <c r="F55" s="141"/>
      <c r="G55" s="141"/>
      <c r="H55" s="141"/>
      <c r="I55" s="141"/>
      <c r="J55" s="141"/>
      <c r="K55" s="141"/>
      <c r="L55" s="141"/>
      <c r="M55" s="204"/>
      <c r="N55" s="118"/>
      <c r="O55" s="206"/>
      <c r="P55" s="141"/>
      <c r="Q55" s="141"/>
      <c r="R55" s="141"/>
      <c r="S55" s="141"/>
      <c r="T55" s="141"/>
      <c r="U55" s="141"/>
      <c r="V55" s="141"/>
      <c r="W55" s="142"/>
      <c r="X55" s="119"/>
      <c r="AD55" s="277" t="s">
        <v>50</v>
      </c>
      <c r="AE55" s="277">
        <v>499</v>
      </c>
      <c r="AF55" s="92"/>
      <c r="AG55" s="92"/>
    </row>
    <row r="56" spans="2:37" ht="12" customHeight="1" x14ac:dyDescent="0.2">
      <c r="B56" s="116"/>
      <c r="C56" s="141"/>
      <c r="D56" s="142" t="s">
        <v>484</v>
      </c>
      <c r="E56" s="142"/>
      <c r="F56" s="141"/>
      <c r="G56" s="141"/>
      <c r="H56" s="141"/>
      <c r="I56" s="141"/>
      <c r="J56" s="160">
        <f>J32</f>
        <v>1126967.5877531359</v>
      </c>
      <c r="K56" s="160">
        <f>K32</f>
        <v>941695.09600686398</v>
      </c>
      <c r="L56" s="160">
        <f>L32</f>
        <v>2068662.6837599999</v>
      </c>
      <c r="M56" s="204"/>
      <c r="N56" s="118"/>
      <c r="O56" s="206"/>
      <c r="P56" s="192"/>
      <c r="Q56" s="181"/>
      <c r="R56" s="192"/>
      <c r="S56" s="181"/>
      <c r="T56" s="160">
        <f>T32</f>
        <v>1175492.090923808</v>
      </c>
      <c r="U56" s="160">
        <f>U32</f>
        <v>978236.53827619192</v>
      </c>
      <c r="V56" s="160">
        <f>V32</f>
        <v>2153728.6291999999</v>
      </c>
      <c r="W56" s="142"/>
      <c r="X56" s="119"/>
      <c r="AD56" s="277" t="s">
        <v>51</v>
      </c>
      <c r="AE56" s="277">
        <v>756</v>
      </c>
      <c r="AF56" s="92"/>
      <c r="AG56" s="92"/>
    </row>
    <row r="57" spans="2:37" ht="12" customHeight="1" x14ac:dyDescent="0.2">
      <c r="B57" s="116"/>
      <c r="C57" s="141"/>
      <c r="D57" s="142" t="s">
        <v>485</v>
      </c>
      <c r="E57" s="142"/>
      <c r="F57" s="141"/>
      <c r="G57" s="141"/>
      <c r="H57" s="193"/>
      <c r="I57" s="141"/>
      <c r="J57" s="160">
        <f>J50+J54</f>
        <v>140683.54728</v>
      </c>
      <c r="K57" s="160">
        <f>K50+K54</f>
        <v>11782.60296</v>
      </c>
      <c r="L57" s="160">
        <f>L50+L54</f>
        <v>152466.15023999999</v>
      </c>
      <c r="M57" s="204"/>
      <c r="N57" s="118"/>
      <c r="O57" s="206"/>
      <c r="P57" s="192"/>
      <c r="Q57" s="181"/>
      <c r="R57" s="192"/>
      <c r="S57" s="181"/>
      <c r="T57" s="160">
        <f>T50+T54</f>
        <v>149260.20199999999</v>
      </c>
      <c r="U57" s="160">
        <f>U50+U54</f>
        <v>12271.17736</v>
      </c>
      <c r="V57" s="160">
        <f>V50+V54</f>
        <v>161531.37935999999</v>
      </c>
      <c r="W57" s="142"/>
      <c r="X57" s="119"/>
      <c r="AD57" s="277" t="s">
        <v>52</v>
      </c>
      <c r="AE57" s="277">
        <v>757</v>
      </c>
      <c r="AF57" s="92"/>
      <c r="AG57" s="92"/>
    </row>
    <row r="58" spans="2:37" s="100" customFormat="1" ht="12" customHeight="1" x14ac:dyDescent="0.2">
      <c r="B58" s="125"/>
      <c r="C58" s="143"/>
      <c r="D58" s="137" t="s">
        <v>474</v>
      </c>
      <c r="E58" s="137"/>
      <c r="F58" s="143"/>
      <c r="G58" s="143"/>
      <c r="H58" s="143"/>
      <c r="I58" s="143"/>
      <c r="J58" s="169">
        <f>J56-J57</f>
        <v>986284.04047313589</v>
      </c>
      <c r="K58" s="169">
        <f>K56-K57</f>
        <v>929912.49304686394</v>
      </c>
      <c r="L58" s="169">
        <f>L56-L57</f>
        <v>1916196.5335200001</v>
      </c>
      <c r="M58" s="205"/>
      <c r="N58" s="176"/>
      <c r="O58" s="207"/>
      <c r="P58" s="194"/>
      <c r="Q58" s="144"/>
      <c r="R58" s="194"/>
      <c r="S58" s="144"/>
      <c r="T58" s="169">
        <f>T56-T57</f>
        <v>1026231.888923808</v>
      </c>
      <c r="U58" s="169">
        <f>U56-U57</f>
        <v>965965.36091619194</v>
      </c>
      <c r="V58" s="169">
        <f>V56-V57</f>
        <v>1992197.2498399999</v>
      </c>
      <c r="W58" s="137"/>
      <c r="X58" s="128"/>
      <c r="AC58" s="283"/>
      <c r="AD58" s="277" t="s">
        <v>53</v>
      </c>
      <c r="AE58" s="277">
        <v>758</v>
      </c>
      <c r="AH58" s="92"/>
    </row>
    <row r="59" spans="2:37" ht="12" customHeight="1" x14ac:dyDescent="0.2">
      <c r="B59" s="116"/>
      <c r="C59" s="141"/>
      <c r="D59" s="142"/>
      <c r="E59" s="142"/>
      <c r="F59" s="141"/>
      <c r="G59" s="141"/>
      <c r="H59" s="141"/>
      <c r="I59" s="141"/>
      <c r="J59" s="141"/>
      <c r="K59" s="146"/>
      <c r="L59" s="146"/>
      <c r="M59" s="204"/>
      <c r="N59" s="118"/>
      <c r="O59" s="206"/>
      <c r="P59" s="142"/>
      <c r="Q59" s="141"/>
      <c r="R59" s="142"/>
      <c r="S59" s="141"/>
      <c r="T59" s="145"/>
      <c r="U59" s="145"/>
      <c r="V59" s="141"/>
      <c r="W59" s="142"/>
      <c r="X59" s="119"/>
      <c r="AD59" s="277" t="s">
        <v>54</v>
      </c>
      <c r="AE59" s="277">
        <v>501</v>
      </c>
      <c r="AF59" s="92"/>
      <c r="AG59" s="92"/>
    </row>
    <row r="60" spans="2:37" ht="12" customHeight="1" x14ac:dyDescent="0.2">
      <c r="B60" s="116"/>
      <c r="C60" s="117"/>
      <c r="D60" s="118"/>
      <c r="E60" s="118"/>
      <c r="F60" s="117"/>
      <c r="G60" s="117"/>
      <c r="H60" s="117"/>
      <c r="I60" s="117"/>
      <c r="J60" s="117"/>
      <c r="K60" s="129"/>
      <c r="L60" s="129"/>
      <c r="M60" s="118"/>
      <c r="N60" s="118"/>
      <c r="O60" s="117"/>
      <c r="P60" s="118"/>
      <c r="Q60" s="117"/>
      <c r="R60" s="118"/>
      <c r="S60" s="117"/>
      <c r="T60" s="130"/>
      <c r="U60" s="130"/>
      <c r="V60" s="117"/>
      <c r="W60" s="118"/>
      <c r="X60" s="119"/>
      <c r="AD60" s="277" t="s">
        <v>55</v>
      </c>
      <c r="AE60" s="277">
        <v>1876</v>
      </c>
      <c r="AF60" s="92"/>
      <c r="AG60" s="92"/>
    </row>
    <row r="61" spans="2:37" s="106" customFormat="1" ht="12" customHeight="1" x14ac:dyDescent="0.25">
      <c r="B61" s="177"/>
      <c r="C61" s="132"/>
      <c r="D61" s="131"/>
      <c r="E61" s="131"/>
      <c r="F61" s="132"/>
      <c r="G61" s="132"/>
      <c r="H61" s="132"/>
      <c r="I61" s="132"/>
      <c r="J61" s="132"/>
      <c r="K61" s="132"/>
      <c r="L61" s="132"/>
      <c r="M61" s="131"/>
      <c r="N61" s="131"/>
      <c r="O61" s="132"/>
      <c r="P61" s="132"/>
      <c r="Q61" s="132"/>
      <c r="R61" s="132"/>
      <c r="S61" s="132"/>
      <c r="T61" s="132"/>
      <c r="U61" s="132"/>
      <c r="V61" s="132"/>
      <c r="W61" s="133" t="s">
        <v>491</v>
      </c>
      <c r="X61" s="134"/>
      <c r="AC61" s="284"/>
      <c r="AD61" s="277" t="s">
        <v>56</v>
      </c>
      <c r="AE61" s="277">
        <v>213</v>
      </c>
      <c r="AH61" s="92"/>
    </row>
    <row r="62" spans="2:37" ht="12" customHeight="1" x14ac:dyDescent="0.2">
      <c r="U62" s="102"/>
      <c r="V62" s="102"/>
      <c r="AD62" s="278" t="s">
        <v>57</v>
      </c>
      <c r="AE62" s="278">
        <v>899</v>
      </c>
      <c r="AF62" s="92"/>
      <c r="AG62" s="173"/>
      <c r="AH62" s="173"/>
    </row>
    <row r="63" spans="2:37" ht="12" customHeight="1" x14ac:dyDescent="0.2">
      <c r="U63" s="102"/>
      <c r="V63" s="102"/>
      <c r="AD63" s="278" t="s">
        <v>58</v>
      </c>
      <c r="AE63" s="278">
        <v>312</v>
      </c>
      <c r="AF63" s="92"/>
      <c r="AG63" s="173"/>
      <c r="AH63" s="173"/>
      <c r="AI63" s="100"/>
      <c r="AK63" s="100"/>
    </row>
    <row r="64" spans="2:37" ht="12" customHeight="1" x14ac:dyDescent="0.2">
      <c r="U64" s="102"/>
      <c r="V64" s="102"/>
      <c r="AD64" s="278" t="s">
        <v>59</v>
      </c>
      <c r="AE64" s="278">
        <v>313</v>
      </c>
      <c r="AF64" s="100"/>
      <c r="AG64" s="173"/>
      <c r="AH64" s="173"/>
    </row>
    <row r="65" spans="2:34" ht="12" customHeight="1" x14ac:dyDescent="0.2">
      <c r="U65" s="102"/>
      <c r="V65" s="102"/>
      <c r="AD65" s="278" t="s">
        <v>60</v>
      </c>
      <c r="AE65" s="278">
        <v>214</v>
      </c>
      <c r="AF65" s="92"/>
      <c r="AG65" s="173"/>
      <c r="AH65" s="173"/>
    </row>
    <row r="66" spans="2:34" ht="12" customHeight="1" x14ac:dyDescent="0.2">
      <c r="U66" s="102"/>
      <c r="V66" s="102"/>
      <c r="AD66" s="278" t="s">
        <v>61</v>
      </c>
      <c r="AE66" s="278">
        <v>381</v>
      </c>
      <c r="AF66" s="92"/>
      <c r="AG66" s="173"/>
      <c r="AH66" s="173"/>
    </row>
    <row r="67" spans="2:34" ht="12" customHeight="1" x14ac:dyDescent="0.25">
      <c r="U67" s="102"/>
      <c r="V67" s="102"/>
      <c r="AD67" s="278" t="s">
        <v>62</v>
      </c>
      <c r="AE67" s="278">
        <v>502</v>
      </c>
      <c r="AF67" s="106"/>
      <c r="AG67" s="173"/>
      <c r="AH67" s="173"/>
    </row>
    <row r="68" spans="2:34" ht="12" customHeight="1" x14ac:dyDescent="0.2">
      <c r="U68" s="102"/>
      <c r="V68" s="102"/>
      <c r="AD68" s="278" t="s">
        <v>63</v>
      </c>
      <c r="AE68" s="278">
        <v>383</v>
      </c>
      <c r="AF68" s="93"/>
      <c r="AG68" s="173"/>
      <c r="AH68" s="173"/>
    </row>
    <row r="69" spans="2:34" ht="12" customHeight="1" x14ac:dyDescent="0.2">
      <c r="U69" s="102"/>
      <c r="V69" s="102"/>
      <c r="AD69" s="278" t="s">
        <v>64</v>
      </c>
      <c r="AE69" s="278">
        <v>109</v>
      </c>
      <c r="AF69" s="172"/>
      <c r="AG69" s="173"/>
      <c r="AH69" s="173"/>
    </row>
    <row r="70" spans="2:34" ht="12" customHeight="1" x14ac:dyDescent="0.2">
      <c r="U70" s="102"/>
      <c r="V70" s="102"/>
      <c r="AD70" s="278" t="s">
        <v>65</v>
      </c>
      <c r="AE70" s="278">
        <v>1706</v>
      </c>
      <c r="AF70" s="93"/>
      <c r="AG70" s="173"/>
      <c r="AH70" s="173"/>
    </row>
    <row r="71" spans="2:34" ht="12" customHeight="1" x14ac:dyDescent="0.2">
      <c r="U71" s="102"/>
      <c r="V71" s="102"/>
      <c r="AD71" s="278" t="s">
        <v>66</v>
      </c>
      <c r="AE71" s="278">
        <v>611</v>
      </c>
      <c r="AF71" s="93"/>
      <c r="AG71" s="173"/>
      <c r="AH71" s="173"/>
    </row>
    <row r="72" spans="2:34" ht="12" hidden="1" customHeight="1" x14ac:dyDescent="0.2">
      <c r="B72" s="281" t="s">
        <v>659</v>
      </c>
      <c r="C72" s="285"/>
      <c r="D72" s="281"/>
      <c r="E72" s="281"/>
      <c r="F72" s="285"/>
      <c r="G72" s="285"/>
      <c r="H72" s="285"/>
      <c r="U72" s="102"/>
      <c r="V72" s="102"/>
      <c r="AD72" s="278" t="s">
        <v>67</v>
      </c>
      <c r="AE72" s="278">
        <v>1684</v>
      </c>
      <c r="AF72" s="93"/>
      <c r="AG72" s="173"/>
      <c r="AH72" s="173"/>
    </row>
    <row r="73" spans="2:34" ht="12" hidden="1" customHeight="1" x14ac:dyDescent="0.2">
      <c r="B73" s="281" t="s">
        <v>660</v>
      </c>
      <c r="C73" s="285"/>
      <c r="D73" s="281"/>
      <c r="E73" s="281"/>
      <c r="F73" s="285"/>
      <c r="G73" s="285"/>
      <c r="H73" s="285"/>
      <c r="U73" s="102"/>
      <c r="V73" s="102"/>
      <c r="AD73" s="278" t="s">
        <v>68</v>
      </c>
      <c r="AE73" s="278">
        <v>216</v>
      </c>
      <c r="AF73" s="93"/>
      <c r="AG73" s="173"/>
      <c r="AH73" s="173"/>
    </row>
    <row r="74" spans="2:34" ht="12" hidden="1" customHeight="1" x14ac:dyDescent="0.2">
      <c r="B74" s="281" t="s">
        <v>661</v>
      </c>
      <c r="C74" s="285"/>
      <c r="D74" s="281"/>
      <c r="E74" s="281"/>
      <c r="F74" s="285"/>
      <c r="G74" s="285"/>
      <c r="H74" s="285"/>
      <c r="U74" s="102"/>
      <c r="V74" s="102"/>
      <c r="AD74" s="278" t="s">
        <v>69</v>
      </c>
      <c r="AE74" s="278">
        <v>148</v>
      </c>
      <c r="AF74" s="93"/>
      <c r="AG74" s="173"/>
      <c r="AH74" s="173"/>
    </row>
    <row r="75" spans="2:34" ht="12" hidden="1" customHeight="1" x14ac:dyDescent="0.2">
      <c r="B75" s="281" t="s">
        <v>662</v>
      </c>
      <c r="C75" s="285"/>
      <c r="D75" s="281"/>
      <c r="E75" s="281"/>
      <c r="F75" s="285"/>
      <c r="G75" s="285"/>
      <c r="H75" s="285"/>
      <c r="U75" s="102"/>
      <c r="V75" s="102"/>
      <c r="AD75" s="278" t="s">
        <v>402</v>
      </c>
      <c r="AE75" s="278">
        <v>1891</v>
      </c>
      <c r="AF75" s="93"/>
      <c r="AG75" s="173"/>
      <c r="AH75" s="173"/>
    </row>
    <row r="76" spans="2:34" ht="12" customHeight="1" x14ac:dyDescent="0.2">
      <c r="B76" s="281" t="s">
        <v>724</v>
      </c>
      <c r="C76" s="285"/>
      <c r="D76" s="281"/>
      <c r="E76" s="281"/>
      <c r="F76" s="285"/>
      <c r="G76" s="285"/>
      <c r="H76" s="285"/>
      <c r="U76" s="102"/>
      <c r="V76" s="102"/>
      <c r="AD76" s="278" t="s">
        <v>70</v>
      </c>
      <c r="AE76" s="278">
        <v>310</v>
      </c>
      <c r="AF76" s="93"/>
      <c r="AG76" s="173"/>
      <c r="AH76" s="173"/>
    </row>
    <row r="77" spans="2:34" ht="12" customHeight="1" x14ac:dyDescent="0.2">
      <c r="B77" s="281" t="s">
        <v>725</v>
      </c>
      <c r="C77" s="285"/>
      <c r="D77" s="281"/>
      <c r="E77" s="281"/>
      <c r="F77" s="285"/>
      <c r="G77" s="285"/>
      <c r="H77" s="285"/>
      <c r="U77" s="102"/>
      <c r="V77" s="102"/>
      <c r="AD77" s="278" t="s">
        <v>625</v>
      </c>
      <c r="AE77" s="278">
        <v>1921</v>
      </c>
      <c r="AF77" s="93"/>
      <c r="AG77" s="173"/>
      <c r="AH77" s="173"/>
    </row>
    <row r="78" spans="2:34" ht="12" customHeight="1" x14ac:dyDescent="0.2">
      <c r="B78" s="281"/>
      <c r="C78" s="285"/>
      <c r="D78" s="281"/>
      <c r="E78" s="281"/>
      <c r="F78" s="285"/>
      <c r="G78" s="285"/>
      <c r="H78" s="285"/>
      <c r="U78" s="102"/>
      <c r="V78" s="102"/>
      <c r="AD78" s="278" t="s">
        <v>71</v>
      </c>
      <c r="AE78" s="278">
        <v>1663</v>
      </c>
      <c r="AF78" s="93"/>
      <c r="AG78" s="173"/>
      <c r="AH78" s="173"/>
    </row>
    <row r="79" spans="2:34" ht="12" customHeight="1" x14ac:dyDescent="0.2">
      <c r="U79" s="102"/>
      <c r="V79" s="102"/>
      <c r="AD79" s="278" t="s">
        <v>72</v>
      </c>
      <c r="AE79" s="278">
        <v>736</v>
      </c>
      <c r="AF79" s="93"/>
      <c r="AG79" s="173"/>
      <c r="AH79" s="173"/>
    </row>
    <row r="80" spans="2:34" ht="12" customHeight="1" x14ac:dyDescent="0.2">
      <c r="U80" s="102"/>
      <c r="V80" s="102"/>
      <c r="AD80" s="278" t="s">
        <v>73</v>
      </c>
      <c r="AE80" s="278">
        <v>1690</v>
      </c>
      <c r="AF80" s="93"/>
      <c r="AG80" s="173"/>
      <c r="AH80" s="173"/>
    </row>
    <row r="81" spans="4:34" ht="12" customHeight="1" x14ac:dyDescent="0.2">
      <c r="U81" s="102"/>
      <c r="V81" s="102"/>
      <c r="AD81" s="278" t="s">
        <v>74</v>
      </c>
      <c r="AE81" s="278">
        <v>503</v>
      </c>
      <c r="AF81" s="93"/>
      <c r="AG81" s="173"/>
      <c r="AH81" s="173"/>
    </row>
    <row r="82" spans="4:34" ht="12" customHeight="1" x14ac:dyDescent="0.2">
      <c r="U82" s="102"/>
      <c r="V82" s="102"/>
      <c r="AD82" s="278" t="s">
        <v>75</v>
      </c>
      <c r="AE82" s="278">
        <v>10</v>
      </c>
      <c r="AF82" s="93"/>
      <c r="AG82" s="173"/>
      <c r="AH82" s="173"/>
    </row>
    <row r="83" spans="4:34" ht="12" customHeight="1" x14ac:dyDescent="0.2">
      <c r="U83" s="102"/>
      <c r="V83" s="102"/>
      <c r="AD83" s="278" t="s">
        <v>76</v>
      </c>
      <c r="AE83" s="278">
        <v>400</v>
      </c>
      <c r="AF83" s="93"/>
      <c r="AG83" s="173"/>
      <c r="AH83" s="173"/>
    </row>
    <row r="84" spans="4:34" ht="12" customHeight="1" x14ac:dyDescent="0.2">
      <c r="D84" s="306"/>
      <c r="E84" s="306"/>
      <c r="F84" s="307"/>
      <c r="G84" s="308"/>
      <c r="H84" s="309"/>
      <c r="I84" s="308"/>
      <c r="J84" s="309"/>
      <c r="K84" s="309"/>
      <c r="U84" s="102"/>
      <c r="V84" s="102"/>
      <c r="AD84" s="278" t="s">
        <v>77</v>
      </c>
      <c r="AE84" s="278">
        <v>762</v>
      </c>
      <c r="AF84" s="93"/>
      <c r="AG84" s="173"/>
      <c r="AH84" s="173"/>
    </row>
    <row r="85" spans="4:34" ht="12" customHeight="1" x14ac:dyDescent="0.2">
      <c r="D85" s="310"/>
      <c r="E85" s="310"/>
      <c r="F85" s="311"/>
      <c r="G85" s="312"/>
      <c r="H85" s="313"/>
      <c r="I85" s="314"/>
      <c r="J85" s="315"/>
      <c r="K85" s="315"/>
      <c r="U85" s="102"/>
      <c r="V85" s="102"/>
      <c r="AD85" s="278" t="s">
        <v>78</v>
      </c>
      <c r="AE85" s="278">
        <v>150</v>
      </c>
      <c r="AF85" s="93"/>
      <c r="AG85" s="173"/>
      <c r="AH85" s="173"/>
    </row>
    <row r="86" spans="4:34" ht="12" customHeight="1" x14ac:dyDescent="0.2">
      <c r="D86" s="310"/>
      <c r="E86" s="310"/>
      <c r="F86" s="311"/>
      <c r="G86" s="312"/>
      <c r="H86" s="313"/>
      <c r="I86" s="314"/>
      <c r="J86" s="315"/>
      <c r="K86" s="315"/>
      <c r="U86" s="102"/>
      <c r="V86" s="102"/>
      <c r="AD86" s="278" t="s">
        <v>79</v>
      </c>
      <c r="AE86" s="278">
        <v>384</v>
      </c>
      <c r="AF86" s="93"/>
      <c r="AG86" s="173"/>
      <c r="AH86" s="173"/>
    </row>
    <row r="87" spans="4:34" ht="12" customHeight="1" x14ac:dyDescent="0.2">
      <c r="D87" s="310"/>
      <c r="E87" s="310"/>
      <c r="F87" s="311"/>
      <c r="G87" s="312"/>
      <c r="H87" s="313"/>
      <c r="I87" s="314"/>
      <c r="J87" s="315"/>
      <c r="K87" s="315"/>
      <c r="U87" s="102"/>
      <c r="V87" s="102"/>
      <c r="AD87" s="278" t="s">
        <v>80</v>
      </c>
      <c r="AE87" s="278">
        <v>1774</v>
      </c>
      <c r="AF87" s="93"/>
      <c r="AG87" s="173"/>
      <c r="AH87" s="173"/>
    </row>
    <row r="88" spans="4:34" ht="12" customHeight="1" x14ac:dyDescent="0.2">
      <c r="D88" s="310"/>
      <c r="E88" s="310"/>
      <c r="F88" s="311"/>
      <c r="G88" s="312"/>
      <c r="H88" s="313"/>
      <c r="I88" s="314"/>
      <c r="J88" s="315"/>
      <c r="K88" s="315"/>
      <c r="U88" s="102"/>
      <c r="V88" s="102"/>
      <c r="AD88" s="278" t="s">
        <v>81</v>
      </c>
      <c r="AE88" s="278">
        <v>504</v>
      </c>
      <c r="AF88" s="93"/>
      <c r="AG88" s="173"/>
      <c r="AH88" s="173"/>
    </row>
    <row r="89" spans="4:34" ht="12" customHeight="1" x14ac:dyDescent="0.2">
      <c r="D89" s="310"/>
      <c r="E89" s="310"/>
      <c r="F89" s="311"/>
      <c r="G89" s="312"/>
      <c r="H89" s="313"/>
      <c r="I89" s="314"/>
      <c r="J89" s="315"/>
      <c r="K89" s="315"/>
      <c r="U89" s="102"/>
      <c r="V89" s="102"/>
      <c r="AD89" s="278" t="s">
        <v>82</v>
      </c>
      <c r="AE89" s="278">
        <v>221</v>
      </c>
      <c r="AF89" s="93"/>
      <c r="AG89" s="173"/>
      <c r="AH89" s="173"/>
    </row>
    <row r="90" spans="4:34" ht="12" customHeight="1" x14ac:dyDescent="0.2">
      <c r="D90" s="310"/>
      <c r="E90" s="310"/>
      <c r="F90" s="311"/>
      <c r="G90" s="312"/>
      <c r="H90" s="313"/>
      <c r="I90" s="314"/>
      <c r="J90" s="315"/>
      <c r="K90" s="315"/>
      <c r="U90" s="102"/>
      <c r="V90" s="102"/>
      <c r="AD90" s="278" t="s">
        <v>83</v>
      </c>
      <c r="AE90" s="278">
        <v>222</v>
      </c>
      <c r="AF90" s="93"/>
      <c r="AG90" s="173"/>
      <c r="AH90" s="173"/>
    </row>
    <row r="91" spans="4:34" ht="12" customHeight="1" x14ac:dyDescent="0.2">
      <c r="D91" s="310"/>
      <c r="E91" s="310"/>
      <c r="F91" s="311"/>
      <c r="G91" s="312"/>
      <c r="H91" s="313"/>
      <c r="I91" s="314"/>
      <c r="J91" s="315"/>
      <c r="K91" s="315"/>
      <c r="U91" s="102"/>
      <c r="V91" s="102"/>
      <c r="AD91" s="278" t="s">
        <v>84</v>
      </c>
      <c r="AE91" s="278">
        <v>766</v>
      </c>
      <c r="AF91" s="93"/>
      <c r="AG91" s="173"/>
      <c r="AH91" s="173"/>
    </row>
    <row r="92" spans="4:34" ht="12" customHeight="1" x14ac:dyDescent="0.2">
      <c r="D92" s="310"/>
      <c r="E92" s="310"/>
      <c r="F92" s="311"/>
      <c r="G92" s="312"/>
      <c r="H92" s="313"/>
      <c r="I92" s="314"/>
      <c r="J92" s="315"/>
      <c r="K92" s="315"/>
      <c r="U92" s="102"/>
      <c r="V92" s="102"/>
      <c r="AD92" s="278" t="s">
        <v>85</v>
      </c>
      <c r="AE92" s="278">
        <v>58</v>
      </c>
      <c r="AF92" s="93"/>
      <c r="AG92" s="173"/>
      <c r="AH92" s="173"/>
    </row>
    <row r="93" spans="4:34" ht="12" customHeight="1" x14ac:dyDescent="0.25">
      <c r="D93" s="257"/>
      <c r="K93" s="258"/>
      <c r="L93" s="92"/>
      <c r="N93" s="93"/>
      <c r="T93" s="102"/>
      <c r="U93" s="102"/>
      <c r="V93" s="92"/>
      <c r="AC93" s="92"/>
      <c r="AD93" s="278" t="s">
        <v>86</v>
      </c>
      <c r="AE93" s="278">
        <v>505</v>
      </c>
      <c r="AF93" s="93"/>
      <c r="AG93" s="173"/>
      <c r="AH93" s="173"/>
    </row>
    <row r="94" spans="4:34" ht="12" customHeight="1" x14ac:dyDescent="0.2">
      <c r="U94" s="102"/>
      <c r="V94" s="102"/>
      <c r="AD94" s="278" t="s">
        <v>87</v>
      </c>
      <c r="AE94" s="278">
        <v>498</v>
      </c>
      <c r="AF94" s="93"/>
      <c r="AG94" s="173"/>
      <c r="AH94" s="173"/>
    </row>
    <row r="95" spans="4:34" ht="12" customHeight="1" x14ac:dyDescent="0.2">
      <c r="U95" s="102"/>
      <c r="V95" s="102"/>
      <c r="AD95" s="278" t="s">
        <v>88</v>
      </c>
      <c r="AE95" s="278">
        <v>1719</v>
      </c>
      <c r="AF95" s="93"/>
      <c r="AG95" s="173"/>
      <c r="AH95" s="173"/>
    </row>
    <row r="96" spans="4:34" ht="12" customHeight="1" x14ac:dyDescent="0.2">
      <c r="U96" s="102"/>
      <c r="V96" s="102"/>
      <c r="AD96" s="278" t="s">
        <v>89</v>
      </c>
      <c r="AE96" s="278">
        <v>303</v>
      </c>
      <c r="AF96" s="93"/>
      <c r="AG96" s="173"/>
      <c r="AH96" s="173"/>
    </row>
    <row r="97" spans="4:34" ht="12" customHeight="1" x14ac:dyDescent="0.2">
      <c r="U97" s="102"/>
      <c r="V97" s="102"/>
      <c r="AD97" s="278" t="s">
        <v>90</v>
      </c>
      <c r="AE97" s="278">
        <v>225</v>
      </c>
      <c r="AF97" s="93"/>
      <c r="AG97" s="173"/>
      <c r="AH97" s="173"/>
    </row>
    <row r="98" spans="4:34" ht="12" customHeight="1" x14ac:dyDescent="0.2">
      <c r="D98" s="306"/>
      <c r="E98" s="306"/>
      <c r="F98" s="307"/>
      <c r="G98" s="308"/>
      <c r="H98" s="309"/>
      <c r="I98" s="308"/>
      <c r="J98" s="309"/>
      <c r="K98" s="309"/>
      <c r="L98" s="92"/>
      <c r="N98" s="93"/>
      <c r="T98" s="102"/>
      <c r="U98" s="102"/>
      <c r="V98" s="92"/>
      <c r="AC98" s="92"/>
      <c r="AD98" s="278" t="s">
        <v>91</v>
      </c>
      <c r="AE98" s="278">
        <v>226</v>
      </c>
      <c r="AF98" s="93"/>
      <c r="AG98" s="173"/>
      <c r="AH98" s="173"/>
    </row>
    <row r="99" spans="4:34" ht="12" customHeight="1" x14ac:dyDescent="0.2">
      <c r="D99" s="316"/>
      <c r="E99" s="306"/>
      <c r="F99" s="317"/>
      <c r="G99" s="312"/>
      <c r="H99" s="318"/>
      <c r="I99" s="314"/>
      <c r="J99" s="315"/>
      <c r="K99" s="315"/>
      <c r="L99" s="92"/>
      <c r="N99" s="93"/>
      <c r="T99" s="102"/>
      <c r="U99" s="102"/>
      <c r="V99" s="92"/>
      <c r="AC99" s="278"/>
      <c r="AD99" s="278" t="s">
        <v>92</v>
      </c>
      <c r="AE99" s="278">
        <v>1711</v>
      </c>
      <c r="AF99" s="173"/>
      <c r="AG99" s="173"/>
    </row>
    <row r="100" spans="4:34" ht="12" customHeight="1" x14ac:dyDescent="0.2">
      <c r="D100" s="310"/>
      <c r="E100" s="310"/>
      <c r="F100" s="319"/>
      <c r="G100" s="312"/>
      <c r="H100" s="313"/>
      <c r="I100" s="314"/>
      <c r="J100" s="315"/>
      <c r="K100" s="315"/>
      <c r="L100" s="92"/>
      <c r="N100" s="93"/>
      <c r="T100" s="102"/>
      <c r="U100" s="102"/>
      <c r="V100" s="92"/>
      <c r="AC100" s="92"/>
      <c r="AD100" s="278" t="s">
        <v>93</v>
      </c>
      <c r="AE100" s="278">
        <v>385</v>
      </c>
      <c r="AF100" s="93"/>
      <c r="AG100" s="173"/>
      <c r="AH100" s="173"/>
    </row>
    <row r="101" spans="4:34" ht="12" customHeight="1" x14ac:dyDescent="0.2">
      <c r="D101" s="310"/>
      <c r="E101" s="310"/>
      <c r="F101" s="319"/>
      <c r="G101" s="312"/>
      <c r="H101" s="313"/>
      <c r="I101" s="314"/>
      <c r="J101" s="315"/>
      <c r="K101" s="315"/>
      <c r="L101" s="92"/>
      <c r="N101" s="93"/>
      <c r="T101" s="102"/>
      <c r="U101" s="102"/>
      <c r="V101" s="92"/>
      <c r="AC101" s="92"/>
      <c r="AD101" s="278" t="s">
        <v>94</v>
      </c>
      <c r="AE101" s="278">
        <v>228</v>
      </c>
      <c r="AF101" s="173"/>
      <c r="AG101" s="92"/>
    </row>
    <row r="102" spans="4:34" ht="12" customHeight="1" x14ac:dyDescent="0.2">
      <c r="D102" s="310"/>
      <c r="E102" s="310"/>
      <c r="F102" s="319"/>
      <c r="G102" s="312"/>
      <c r="H102" s="313"/>
      <c r="I102" s="314"/>
      <c r="J102" s="315"/>
      <c r="K102" s="315"/>
      <c r="L102" s="92"/>
      <c r="N102" s="93"/>
      <c r="T102" s="102"/>
      <c r="U102" s="102"/>
      <c r="V102" s="92"/>
      <c r="AC102" s="92"/>
      <c r="AD102" s="278" t="s">
        <v>95</v>
      </c>
      <c r="AE102" s="278">
        <v>317</v>
      </c>
      <c r="AF102" s="173"/>
      <c r="AG102" s="92"/>
    </row>
    <row r="103" spans="4:34" ht="12" customHeight="1" x14ac:dyDescent="0.2">
      <c r="D103" s="310"/>
      <c r="E103" s="310"/>
      <c r="F103" s="319"/>
      <c r="G103" s="312"/>
      <c r="H103" s="313"/>
      <c r="I103" s="314"/>
      <c r="J103" s="315"/>
      <c r="K103" s="315"/>
      <c r="L103" s="92"/>
      <c r="N103" s="93"/>
      <c r="T103" s="102"/>
      <c r="U103" s="102"/>
      <c r="V103" s="92"/>
      <c r="AC103" s="278"/>
      <c r="AD103" s="278" t="s">
        <v>96</v>
      </c>
      <c r="AE103" s="278">
        <v>1651</v>
      </c>
      <c r="AF103" s="92"/>
      <c r="AG103" s="92"/>
    </row>
    <row r="104" spans="4:34" ht="12" customHeight="1" x14ac:dyDescent="0.2">
      <c r="D104" s="310"/>
      <c r="E104" s="310"/>
      <c r="F104" s="319"/>
      <c r="G104" s="312"/>
      <c r="H104" s="313"/>
      <c r="I104" s="314"/>
      <c r="J104" s="315"/>
      <c r="K104" s="315"/>
      <c r="L104" s="92"/>
      <c r="N104" s="93"/>
      <c r="T104" s="102"/>
      <c r="U104" s="102"/>
      <c r="V104" s="92"/>
      <c r="AC104" s="92"/>
      <c r="AD104" s="278" t="s">
        <v>97</v>
      </c>
      <c r="AE104" s="278">
        <v>770</v>
      </c>
      <c r="AF104" s="93"/>
      <c r="AG104" s="173"/>
      <c r="AH104" s="173"/>
    </row>
    <row r="105" spans="4:34" ht="12" customHeight="1" x14ac:dyDescent="0.2">
      <c r="D105" s="310"/>
      <c r="E105" s="310"/>
      <c r="F105" s="319"/>
      <c r="G105" s="312"/>
      <c r="H105" s="313"/>
      <c r="I105" s="314"/>
      <c r="J105" s="315"/>
      <c r="K105" s="315"/>
      <c r="L105" s="92"/>
      <c r="N105" s="93"/>
      <c r="T105" s="102"/>
      <c r="U105" s="102"/>
      <c r="V105" s="92"/>
      <c r="AC105" s="278"/>
      <c r="AD105" s="278" t="s">
        <v>539</v>
      </c>
      <c r="AE105" s="278">
        <v>1903</v>
      </c>
      <c r="AF105" s="173"/>
      <c r="AG105" s="173"/>
    </row>
    <row r="106" spans="4:34" ht="12" customHeight="1" x14ac:dyDescent="0.2">
      <c r="D106" s="310"/>
      <c r="E106" s="310"/>
      <c r="F106" s="319"/>
      <c r="G106" s="312"/>
      <c r="H106" s="313"/>
      <c r="I106" s="314"/>
      <c r="J106" s="315"/>
      <c r="K106" s="315"/>
      <c r="L106" s="92"/>
      <c r="N106" s="93"/>
      <c r="T106" s="102"/>
      <c r="U106" s="102"/>
      <c r="V106" s="92"/>
      <c r="AC106" s="278"/>
      <c r="AD106" s="278" t="s">
        <v>98</v>
      </c>
      <c r="AE106" s="278">
        <v>772</v>
      </c>
      <c r="AF106" s="173"/>
      <c r="AG106" s="173"/>
    </row>
    <row r="107" spans="4:34" ht="12" customHeight="1" x14ac:dyDescent="0.2">
      <c r="D107" s="310"/>
      <c r="E107" s="310"/>
      <c r="F107" s="319"/>
      <c r="G107" s="312"/>
      <c r="H107" s="313"/>
      <c r="I107" s="314"/>
      <c r="J107" s="315"/>
      <c r="K107" s="315"/>
      <c r="L107" s="92"/>
      <c r="N107" s="93"/>
      <c r="T107" s="102"/>
      <c r="U107" s="102"/>
      <c r="V107" s="92"/>
      <c r="AC107" s="278"/>
      <c r="AD107" s="278" t="s">
        <v>99</v>
      </c>
      <c r="AE107" s="278">
        <v>230</v>
      </c>
      <c r="AF107" s="173"/>
      <c r="AG107" s="173"/>
    </row>
    <row r="108" spans="4:34" ht="12" customHeight="1" x14ac:dyDescent="0.2">
      <c r="D108" s="310"/>
      <c r="E108" s="310"/>
      <c r="F108" s="319"/>
      <c r="G108" s="312"/>
      <c r="H108" s="313"/>
      <c r="I108" s="314"/>
      <c r="J108" s="315"/>
      <c r="K108" s="315"/>
      <c r="L108" s="92"/>
      <c r="N108" s="93"/>
      <c r="T108" s="102"/>
      <c r="U108" s="102"/>
      <c r="V108" s="92"/>
      <c r="AC108" s="92"/>
      <c r="AD108" s="278" t="s">
        <v>100</v>
      </c>
      <c r="AE108" s="278">
        <v>114</v>
      </c>
      <c r="AF108" s="93"/>
      <c r="AG108" s="173"/>
      <c r="AH108" s="173"/>
    </row>
    <row r="109" spans="4:34" ht="12" customHeight="1" x14ac:dyDescent="0.2">
      <c r="D109" s="310"/>
      <c r="E109" s="310"/>
      <c r="F109" s="319"/>
      <c r="G109" s="312"/>
      <c r="H109" s="313"/>
      <c r="I109" s="314"/>
      <c r="J109" s="315"/>
      <c r="K109" s="315"/>
      <c r="L109" s="92"/>
      <c r="N109" s="93"/>
      <c r="T109" s="102"/>
      <c r="U109" s="102"/>
      <c r="V109" s="92"/>
      <c r="AC109" s="92"/>
      <c r="AD109" s="278" t="s">
        <v>101</v>
      </c>
      <c r="AE109" s="278">
        <v>388</v>
      </c>
      <c r="AF109" s="93"/>
      <c r="AG109" s="173"/>
      <c r="AH109" s="173"/>
    </row>
    <row r="110" spans="4:34" ht="12" customHeight="1" x14ac:dyDescent="0.2">
      <c r="D110" s="310"/>
      <c r="E110" s="310"/>
      <c r="F110" s="319"/>
      <c r="G110" s="312"/>
      <c r="H110" s="313"/>
      <c r="I110" s="314"/>
      <c r="J110" s="315"/>
      <c r="K110" s="315"/>
      <c r="L110" s="92"/>
      <c r="N110" s="93"/>
      <c r="T110" s="102"/>
      <c r="U110" s="102"/>
      <c r="V110" s="92"/>
      <c r="AC110" s="92"/>
      <c r="AD110" s="278" t="s">
        <v>102</v>
      </c>
      <c r="AE110" s="278">
        <v>153</v>
      </c>
      <c r="AF110" s="93"/>
      <c r="AG110" s="173"/>
      <c r="AH110" s="173"/>
    </row>
    <row r="111" spans="4:34" ht="12" customHeight="1" x14ac:dyDescent="0.2">
      <c r="D111" s="310"/>
      <c r="E111" s="310"/>
      <c r="F111" s="319"/>
      <c r="G111" s="312"/>
      <c r="H111" s="313"/>
      <c r="I111" s="314"/>
      <c r="J111" s="315"/>
      <c r="K111" s="315"/>
      <c r="L111" s="92"/>
      <c r="N111" s="93"/>
      <c r="T111" s="102"/>
      <c r="U111" s="102"/>
      <c r="V111" s="92"/>
      <c r="AC111" s="92"/>
      <c r="AD111" s="278" t="s">
        <v>103</v>
      </c>
      <c r="AE111" s="278">
        <v>232</v>
      </c>
      <c r="AF111" s="93"/>
      <c r="AG111" s="173"/>
      <c r="AH111" s="173"/>
    </row>
    <row r="112" spans="4:34" ht="12" customHeight="1" x14ac:dyDescent="0.2">
      <c r="D112" s="310"/>
      <c r="E112" s="310"/>
      <c r="F112" s="319"/>
      <c r="G112" s="312"/>
      <c r="H112" s="313"/>
      <c r="I112" s="314"/>
      <c r="J112" s="315"/>
      <c r="K112" s="315"/>
      <c r="L112" s="92"/>
      <c r="N112" s="93"/>
      <c r="T112" s="102"/>
      <c r="U112" s="102"/>
      <c r="V112" s="92"/>
      <c r="AC112" s="278"/>
      <c r="AD112" s="278" t="s">
        <v>104</v>
      </c>
      <c r="AE112" s="278">
        <v>233</v>
      </c>
      <c r="AF112" s="173"/>
      <c r="AG112" s="173"/>
    </row>
    <row r="113" spans="4:34" ht="12" customHeight="1" x14ac:dyDescent="0.25">
      <c r="D113" s="257"/>
      <c r="K113" s="258"/>
      <c r="L113" s="92"/>
      <c r="N113" s="93"/>
      <c r="T113" s="102"/>
      <c r="U113" s="102"/>
      <c r="V113" s="92"/>
      <c r="AC113" s="92"/>
      <c r="AD113" s="278" t="s">
        <v>105</v>
      </c>
      <c r="AE113" s="278">
        <v>777</v>
      </c>
      <c r="AF113" s="93"/>
      <c r="AG113" s="173"/>
      <c r="AH113" s="173"/>
    </row>
    <row r="114" spans="4:34" ht="12" customHeight="1" x14ac:dyDescent="0.2">
      <c r="U114" s="102"/>
      <c r="V114" s="102"/>
      <c r="AD114" s="278" t="s">
        <v>106</v>
      </c>
      <c r="AE114" s="278">
        <v>1722</v>
      </c>
      <c r="AF114" s="93"/>
      <c r="AG114" s="173"/>
      <c r="AH114" s="173"/>
    </row>
    <row r="115" spans="4:34" ht="12" customHeight="1" x14ac:dyDescent="0.25">
      <c r="K115" s="258"/>
      <c r="L115" s="92"/>
      <c r="N115" s="93"/>
      <c r="T115" s="102"/>
      <c r="U115" s="102"/>
      <c r="V115" s="92"/>
      <c r="AC115" s="92"/>
      <c r="AD115" s="278" t="s">
        <v>107</v>
      </c>
      <c r="AE115" s="278">
        <v>70</v>
      </c>
      <c r="AF115" s="93"/>
      <c r="AG115" s="173"/>
      <c r="AH115" s="173"/>
    </row>
    <row r="116" spans="4:34" ht="12" customHeight="1" x14ac:dyDescent="0.2">
      <c r="U116" s="102"/>
      <c r="V116" s="102"/>
      <c r="AD116" s="278" t="s">
        <v>109</v>
      </c>
      <c r="AE116" s="278">
        <v>779</v>
      </c>
      <c r="AF116" s="93"/>
      <c r="AG116" s="173"/>
      <c r="AH116" s="173"/>
    </row>
    <row r="117" spans="4:34" ht="12" customHeight="1" x14ac:dyDescent="0.2">
      <c r="U117" s="102"/>
      <c r="V117" s="102"/>
      <c r="AD117" s="278" t="s">
        <v>110</v>
      </c>
      <c r="AE117" s="278">
        <v>236</v>
      </c>
      <c r="AF117" s="93"/>
      <c r="AG117" s="173"/>
      <c r="AH117" s="173"/>
    </row>
    <row r="118" spans="4:34" ht="12" customHeight="1" x14ac:dyDescent="0.2">
      <c r="U118" s="102"/>
      <c r="V118" s="102"/>
      <c r="AD118" s="278" t="s">
        <v>111</v>
      </c>
      <c r="AE118" s="278">
        <v>1771</v>
      </c>
      <c r="AF118" s="93"/>
      <c r="AG118" s="173"/>
      <c r="AH118" s="173"/>
    </row>
    <row r="119" spans="4:34" ht="12" customHeight="1" x14ac:dyDescent="0.2">
      <c r="U119" s="102"/>
      <c r="V119" s="102"/>
      <c r="AD119" s="278" t="s">
        <v>112</v>
      </c>
      <c r="AE119" s="278">
        <v>1652</v>
      </c>
      <c r="AF119" s="93"/>
      <c r="AG119" s="173"/>
      <c r="AH119" s="173"/>
    </row>
    <row r="120" spans="4:34" ht="12" customHeight="1" x14ac:dyDescent="0.2">
      <c r="U120" s="102"/>
      <c r="V120" s="102"/>
      <c r="AD120" s="278" t="s">
        <v>113</v>
      </c>
      <c r="AE120" s="278">
        <v>907</v>
      </c>
      <c r="AF120" s="93"/>
      <c r="AG120" s="173"/>
      <c r="AH120" s="173"/>
    </row>
    <row r="121" spans="4:34" ht="12" customHeight="1" x14ac:dyDescent="0.2">
      <c r="U121" s="102"/>
      <c r="V121" s="102"/>
      <c r="AD121" s="278" t="s">
        <v>114</v>
      </c>
      <c r="AE121" s="278">
        <v>689</v>
      </c>
      <c r="AF121" s="93"/>
      <c r="AG121" s="173"/>
      <c r="AH121" s="173"/>
    </row>
    <row r="122" spans="4:34" ht="12" customHeight="1" x14ac:dyDescent="0.2">
      <c r="D122" s="306"/>
      <c r="E122" s="306"/>
      <c r="F122" s="307"/>
      <c r="G122" s="308"/>
      <c r="H122" s="309"/>
      <c r="I122" s="308"/>
      <c r="J122" s="309"/>
      <c r="K122" s="309"/>
      <c r="U122" s="102"/>
      <c r="V122" s="102"/>
      <c r="AD122" s="278" t="s">
        <v>115</v>
      </c>
      <c r="AE122" s="278">
        <v>784</v>
      </c>
      <c r="AF122" s="93"/>
      <c r="AG122" s="173"/>
      <c r="AH122" s="173"/>
    </row>
    <row r="123" spans="4:34" ht="12" customHeight="1" x14ac:dyDescent="0.2">
      <c r="D123" s="316"/>
      <c r="E123" s="306"/>
      <c r="F123" s="317"/>
      <c r="G123" s="312"/>
      <c r="H123" s="318"/>
      <c r="I123" s="314"/>
      <c r="J123" s="315"/>
      <c r="K123" s="315"/>
      <c r="U123" s="102"/>
      <c r="V123" s="102"/>
      <c r="AD123" s="278" t="s">
        <v>116</v>
      </c>
      <c r="AE123" s="278">
        <v>511</v>
      </c>
      <c r="AF123" s="93"/>
      <c r="AG123" s="173"/>
      <c r="AH123" s="173"/>
    </row>
    <row r="124" spans="4:34" ht="12" customHeight="1" x14ac:dyDescent="0.2">
      <c r="D124" s="310"/>
      <c r="E124" s="310"/>
      <c r="F124" s="317"/>
      <c r="G124" s="312"/>
      <c r="H124" s="318"/>
      <c r="I124" s="314"/>
      <c r="J124" s="315"/>
      <c r="K124" s="315"/>
      <c r="U124" s="102"/>
      <c r="V124" s="102"/>
      <c r="AD124" s="278" t="s">
        <v>117</v>
      </c>
      <c r="AE124" s="278">
        <v>664</v>
      </c>
      <c r="AF124" s="93"/>
      <c r="AG124" s="173"/>
      <c r="AH124" s="173"/>
    </row>
    <row r="125" spans="4:34" ht="12" customHeight="1" x14ac:dyDescent="0.2">
      <c r="D125" s="310"/>
      <c r="E125" s="310"/>
      <c r="F125" s="317"/>
      <c r="G125" s="312"/>
      <c r="H125" s="318"/>
      <c r="I125" s="314"/>
      <c r="J125" s="315"/>
      <c r="K125" s="315"/>
      <c r="U125" s="102"/>
      <c r="V125" s="102"/>
      <c r="AD125" s="278" t="s">
        <v>118</v>
      </c>
      <c r="AE125" s="278">
        <v>785</v>
      </c>
      <c r="AF125" s="93"/>
      <c r="AG125" s="173"/>
      <c r="AH125" s="173"/>
    </row>
    <row r="126" spans="4:34" ht="12" customHeight="1" x14ac:dyDescent="0.2">
      <c r="D126" s="310"/>
      <c r="E126" s="310"/>
      <c r="F126" s="317"/>
      <c r="G126" s="312"/>
      <c r="H126" s="318"/>
      <c r="I126" s="314"/>
      <c r="J126" s="315"/>
      <c r="K126" s="315"/>
      <c r="U126" s="102"/>
      <c r="V126" s="102"/>
      <c r="AD126" s="278" t="s">
        <v>119</v>
      </c>
      <c r="AE126" s="278">
        <v>512</v>
      </c>
      <c r="AF126" s="93"/>
      <c r="AG126" s="173"/>
      <c r="AH126" s="173"/>
    </row>
    <row r="127" spans="4:34" ht="12" customHeight="1" x14ac:dyDescent="0.2">
      <c r="D127" s="310"/>
      <c r="E127" s="310"/>
      <c r="F127" s="317"/>
      <c r="G127" s="312"/>
      <c r="H127" s="318"/>
      <c r="I127" s="314"/>
      <c r="J127" s="315"/>
      <c r="K127" s="315"/>
      <c r="U127" s="102"/>
      <c r="V127" s="102"/>
      <c r="AD127" s="278" t="s">
        <v>120</v>
      </c>
      <c r="AE127" s="278">
        <v>513</v>
      </c>
      <c r="AF127" s="93"/>
      <c r="AG127" s="173"/>
      <c r="AH127" s="173"/>
    </row>
    <row r="128" spans="4:34" ht="12" customHeight="1" x14ac:dyDescent="0.2">
      <c r="D128" s="310"/>
      <c r="E128" s="310"/>
      <c r="F128" s="317"/>
      <c r="G128" s="312"/>
      <c r="H128" s="318"/>
      <c r="I128" s="314"/>
      <c r="J128" s="315"/>
      <c r="K128" s="315"/>
      <c r="U128" s="102"/>
      <c r="V128" s="102"/>
      <c r="AD128" s="278" t="s">
        <v>121</v>
      </c>
      <c r="AE128" s="278">
        <v>693</v>
      </c>
      <c r="AF128" s="93"/>
      <c r="AG128" s="173"/>
      <c r="AH128" s="173"/>
    </row>
    <row r="129" spans="4:34" ht="12" customHeight="1" x14ac:dyDescent="0.2">
      <c r="D129" s="310"/>
      <c r="E129" s="310"/>
      <c r="F129" s="317"/>
      <c r="G129" s="312"/>
      <c r="H129" s="318"/>
      <c r="I129" s="314"/>
      <c r="J129" s="315"/>
      <c r="K129" s="315"/>
      <c r="U129" s="102"/>
      <c r="V129" s="102"/>
      <c r="AD129" s="278" t="s">
        <v>122</v>
      </c>
      <c r="AE129" s="278">
        <v>365</v>
      </c>
      <c r="AF129" s="93"/>
      <c r="AG129" s="173"/>
      <c r="AH129" s="173"/>
    </row>
    <row r="130" spans="4:34" ht="12" customHeight="1" x14ac:dyDescent="0.2">
      <c r="D130" s="310"/>
      <c r="E130" s="310"/>
      <c r="F130" s="317"/>
      <c r="G130" s="312"/>
      <c r="H130" s="318"/>
      <c r="I130" s="314"/>
      <c r="J130" s="315"/>
      <c r="K130" s="315"/>
      <c r="U130" s="102"/>
      <c r="V130" s="102"/>
      <c r="AD130" s="278" t="s">
        <v>123</v>
      </c>
      <c r="AE130" s="278">
        <v>786</v>
      </c>
      <c r="AF130" s="93"/>
      <c r="AG130" s="173"/>
      <c r="AH130" s="173"/>
    </row>
    <row r="131" spans="4:34" ht="12" customHeight="1" x14ac:dyDescent="0.2">
      <c r="D131" s="310"/>
      <c r="E131" s="310"/>
      <c r="F131" s="317"/>
      <c r="G131" s="312"/>
      <c r="H131" s="318"/>
      <c r="I131" s="314"/>
      <c r="J131" s="315"/>
      <c r="K131" s="315"/>
      <c r="U131" s="102"/>
      <c r="V131" s="102"/>
      <c r="AD131" s="278" t="s">
        <v>124</v>
      </c>
      <c r="AE131" s="278">
        <v>241</v>
      </c>
      <c r="AF131" s="93"/>
      <c r="AG131" s="173"/>
      <c r="AH131" s="173"/>
    </row>
    <row r="132" spans="4:34" ht="12" customHeight="1" x14ac:dyDescent="0.2">
      <c r="D132" s="310"/>
      <c r="E132" s="310"/>
      <c r="F132" s="317"/>
      <c r="G132" s="312"/>
      <c r="H132" s="318"/>
      <c r="I132" s="314"/>
      <c r="J132" s="315"/>
      <c r="K132" s="315"/>
      <c r="U132" s="102"/>
      <c r="V132" s="102"/>
      <c r="AD132" s="278" t="s">
        <v>125</v>
      </c>
      <c r="AE132" s="278">
        <v>14</v>
      </c>
      <c r="AF132" s="93"/>
      <c r="AG132" s="173"/>
      <c r="AH132" s="173"/>
    </row>
    <row r="133" spans="4:34" ht="12" customHeight="1" x14ac:dyDescent="0.2">
      <c r="D133" s="310"/>
      <c r="E133" s="310"/>
      <c r="F133" s="317"/>
      <c r="G133" s="312"/>
      <c r="H133" s="318"/>
      <c r="I133" s="314"/>
      <c r="J133" s="315"/>
      <c r="K133" s="315"/>
      <c r="U133" s="102"/>
      <c r="V133" s="102"/>
      <c r="AD133" s="278" t="s">
        <v>126</v>
      </c>
      <c r="AE133" s="278">
        <v>15</v>
      </c>
      <c r="AF133" s="93"/>
      <c r="AG133" s="173"/>
      <c r="AH133" s="173"/>
    </row>
    <row r="134" spans="4:34" ht="12" customHeight="1" x14ac:dyDescent="0.2">
      <c r="D134" s="310"/>
      <c r="E134" s="310"/>
      <c r="F134" s="317"/>
      <c r="G134" s="312"/>
      <c r="H134" s="318"/>
      <c r="I134" s="314"/>
      <c r="J134" s="315"/>
      <c r="K134" s="315"/>
      <c r="U134" s="102"/>
      <c r="V134" s="102"/>
      <c r="AD134" s="278" t="s">
        <v>127</v>
      </c>
      <c r="AE134" s="278">
        <v>1729</v>
      </c>
      <c r="AF134" s="93"/>
      <c r="AG134" s="173"/>
      <c r="AH134" s="173"/>
    </row>
    <row r="135" spans="4:34" ht="12" customHeight="1" x14ac:dyDescent="0.2">
      <c r="D135" s="310"/>
      <c r="E135" s="310"/>
      <c r="F135" s="317"/>
      <c r="G135" s="312"/>
      <c r="H135" s="318"/>
      <c r="I135" s="314"/>
      <c r="J135" s="315"/>
      <c r="K135" s="315"/>
      <c r="U135" s="102"/>
      <c r="V135" s="102"/>
      <c r="AD135" s="278" t="s">
        <v>128</v>
      </c>
      <c r="AE135" s="278">
        <v>158</v>
      </c>
      <c r="AF135" s="93"/>
      <c r="AG135" s="173"/>
      <c r="AH135" s="173"/>
    </row>
    <row r="136" spans="4:34" ht="12" customHeight="1" x14ac:dyDescent="0.2">
      <c r="D136" s="310"/>
      <c r="E136" s="310"/>
      <c r="F136" s="317"/>
      <c r="G136" s="312"/>
      <c r="H136" s="318"/>
      <c r="I136" s="314"/>
      <c r="J136" s="315"/>
      <c r="K136" s="315"/>
      <c r="U136" s="102"/>
      <c r="V136" s="102"/>
      <c r="AD136" s="278" t="s">
        <v>129</v>
      </c>
      <c r="AE136" s="278">
        <v>788</v>
      </c>
      <c r="AF136" s="93"/>
      <c r="AG136" s="173"/>
      <c r="AH136" s="173"/>
    </row>
    <row r="137" spans="4:34" ht="12" customHeight="1" x14ac:dyDescent="0.25">
      <c r="D137" s="257"/>
      <c r="K137" s="258"/>
      <c r="U137" s="102"/>
      <c r="V137" s="102"/>
      <c r="AD137" s="278" t="s">
        <v>130</v>
      </c>
      <c r="AE137" s="278">
        <v>392</v>
      </c>
      <c r="AF137" s="93"/>
      <c r="AG137" s="173"/>
      <c r="AH137" s="173"/>
    </row>
    <row r="138" spans="4:34" ht="12" customHeight="1" x14ac:dyDescent="0.2">
      <c r="U138" s="102"/>
      <c r="V138" s="102"/>
      <c r="AD138" s="278" t="s">
        <v>131</v>
      </c>
      <c r="AE138" s="278">
        <v>393</v>
      </c>
      <c r="AF138" s="93"/>
      <c r="AG138" s="173"/>
      <c r="AH138" s="173"/>
    </row>
    <row r="139" spans="4:34" ht="12" customHeight="1" x14ac:dyDescent="0.2">
      <c r="U139" s="102"/>
      <c r="V139" s="102"/>
      <c r="AD139" s="278" t="s">
        <v>132</v>
      </c>
      <c r="AE139" s="278">
        <v>394</v>
      </c>
      <c r="AF139" s="93"/>
      <c r="AG139" s="173"/>
      <c r="AH139" s="173"/>
    </row>
    <row r="140" spans="4:34" ht="12" customHeight="1" x14ac:dyDescent="0.2">
      <c r="U140" s="102"/>
      <c r="V140" s="102"/>
      <c r="AD140" s="278" t="s">
        <v>133</v>
      </c>
      <c r="AE140" s="278">
        <v>1655</v>
      </c>
      <c r="AF140" s="93"/>
      <c r="AG140" s="173"/>
      <c r="AH140" s="173"/>
    </row>
    <row r="141" spans="4:34" ht="12" customHeight="1" x14ac:dyDescent="0.2">
      <c r="U141" s="102"/>
      <c r="V141" s="102"/>
      <c r="AD141" s="278" t="s">
        <v>134</v>
      </c>
      <c r="AE141" s="278">
        <v>160</v>
      </c>
      <c r="AF141" s="93"/>
      <c r="AG141" s="173"/>
      <c r="AH141" s="173"/>
    </row>
    <row r="142" spans="4:34" ht="12" customHeight="1" x14ac:dyDescent="0.2">
      <c r="U142" s="102"/>
      <c r="V142" s="102"/>
      <c r="AD142" s="278" t="s">
        <v>135</v>
      </c>
      <c r="AE142" s="278">
        <v>243</v>
      </c>
      <c r="AF142" s="93"/>
      <c r="AG142" s="173"/>
      <c r="AH142" s="173"/>
    </row>
    <row r="143" spans="4:34" ht="12" customHeight="1" x14ac:dyDescent="0.2">
      <c r="U143" s="102"/>
      <c r="V143" s="102"/>
      <c r="AD143" s="278" t="s">
        <v>136</v>
      </c>
      <c r="AE143" s="278">
        <v>523</v>
      </c>
      <c r="AF143" s="93"/>
      <c r="AG143" s="173"/>
      <c r="AH143" s="173"/>
    </row>
    <row r="144" spans="4:34" ht="12" customHeight="1" x14ac:dyDescent="0.2">
      <c r="U144" s="102"/>
      <c r="V144" s="102"/>
      <c r="AD144" s="278" t="s">
        <v>137</v>
      </c>
      <c r="AE144" s="278">
        <v>17</v>
      </c>
      <c r="AF144" s="93"/>
      <c r="AG144" s="173"/>
      <c r="AH144" s="173"/>
    </row>
    <row r="145" spans="21:34" ht="12" customHeight="1" x14ac:dyDescent="0.2">
      <c r="U145" s="102"/>
      <c r="V145" s="102"/>
      <c r="AD145" s="278" t="s">
        <v>138</v>
      </c>
      <c r="AE145" s="278">
        <v>395</v>
      </c>
      <c r="AF145" s="93"/>
      <c r="AG145" s="173"/>
      <c r="AH145" s="173"/>
    </row>
    <row r="146" spans="21:34" ht="12" customHeight="1" x14ac:dyDescent="0.2">
      <c r="U146" s="102"/>
      <c r="V146" s="102"/>
      <c r="AD146" s="278" t="s">
        <v>139</v>
      </c>
      <c r="AE146" s="278">
        <v>72</v>
      </c>
      <c r="AF146" s="93"/>
      <c r="AG146" s="173"/>
      <c r="AH146" s="173"/>
    </row>
    <row r="147" spans="21:34" ht="12" customHeight="1" x14ac:dyDescent="0.2">
      <c r="U147" s="102"/>
      <c r="V147" s="102"/>
      <c r="AD147" s="278" t="s">
        <v>140</v>
      </c>
      <c r="AE147" s="278">
        <v>244</v>
      </c>
      <c r="AF147" s="93"/>
      <c r="AG147" s="173"/>
      <c r="AH147" s="173"/>
    </row>
    <row r="148" spans="21:34" ht="12" customHeight="1" x14ac:dyDescent="0.2">
      <c r="U148" s="102"/>
      <c r="V148" s="102"/>
      <c r="AD148" s="278" t="s">
        <v>141</v>
      </c>
      <c r="AE148" s="278">
        <v>396</v>
      </c>
      <c r="AF148" s="93"/>
      <c r="AG148" s="173"/>
      <c r="AH148" s="173"/>
    </row>
    <row r="149" spans="21:34" ht="12" customHeight="1" x14ac:dyDescent="0.2">
      <c r="U149" s="102"/>
      <c r="V149" s="102"/>
      <c r="AD149" s="278" t="s">
        <v>142</v>
      </c>
      <c r="AE149" s="278">
        <v>397</v>
      </c>
      <c r="AF149" s="93"/>
      <c r="AG149" s="173"/>
      <c r="AH149" s="173"/>
    </row>
    <row r="150" spans="21:34" ht="12" customHeight="1" x14ac:dyDescent="0.2">
      <c r="U150" s="102"/>
      <c r="V150" s="102"/>
      <c r="AD150" s="278" t="s">
        <v>143</v>
      </c>
      <c r="AE150" s="278">
        <v>246</v>
      </c>
      <c r="AF150" s="93"/>
      <c r="AG150" s="173"/>
      <c r="AH150" s="173"/>
    </row>
    <row r="151" spans="21:34" ht="12" customHeight="1" x14ac:dyDescent="0.2">
      <c r="U151" s="102"/>
      <c r="V151" s="102"/>
      <c r="AD151" s="278" t="s">
        <v>144</v>
      </c>
      <c r="AE151" s="278">
        <v>74</v>
      </c>
      <c r="AF151" s="93"/>
      <c r="AG151" s="173"/>
      <c r="AH151" s="173"/>
    </row>
    <row r="152" spans="21:34" ht="12" customHeight="1" x14ac:dyDescent="0.2">
      <c r="U152" s="102"/>
      <c r="V152" s="102"/>
      <c r="AD152" s="278" t="s">
        <v>146</v>
      </c>
      <c r="AE152" s="278">
        <v>917</v>
      </c>
      <c r="AF152" s="93"/>
      <c r="AG152" s="173"/>
      <c r="AH152" s="173"/>
    </row>
    <row r="153" spans="21:34" ht="12" customHeight="1" x14ac:dyDescent="0.2">
      <c r="U153" s="102"/>
      <c r="V153" s="102"/>
      <c r="AD153" s="278" t="s">
        <v>145</v>
      </c>
      <c r="AE153" s="278">
        <v>398</v>
      </c>
      <c r="AF153" s="93"/>
      <c r="AG153" s="173"/>
      <c r="AH153" s="173"/>
    </row>
    <row r="154" spans="21:34" ht="12" customHeight="1" x14ac:dyDescent="0.2">
      <c r="U154" s="102"/>
      <c r="V154" s="102"/>
      <c r="AD154" s="278" t="s">
        <v>147</v>
      </c>
      <c r="AE154" s="278">
        <v>1658</v>
      </c>
      <c r="AF154" s="93"/>
      <c r="AG154" s="173"/>
      <c r="AH154" s="173"/>
    </row>
    <row r="155" spans="21:34" ht="12" customHeight="1" x14ac:dyDescent="0.2">
      <c r="U155" s="102"/>
      <c r="V155" s="102"/>
      <c r="AD155" s="278" t="s">
        <v>148</v>
      </c>
      <c r="AE155" s="278">
        <v>399</v>
      </c>
      <c r="AF155" s="93"/>
      <c r="AG155" s="173"/>
      <c r="AH155" s="173"/>
    </row>
    <row r="156" spans="21:34" ht="12" customHeight="1" x14ac:dyDescent="0.2">
      <c r="U156" s="102"/>
      <c r="V156" s="102"/>
      <c r="AD156" s="278" t="s">
        <v>149</v>
      </c>
      <c r="AE156" s="278">
        <v>163</v>
      </c>
      <c r="AF156" s="93"/>
      <c r="AG156" s="173"/>
      <c r="AH156" s="173"/>
    </row>
    <row r="157" spans="21:34" ht="12" customHeight="1" x14ac:dyDescent="0.2">
      <c r="U157" s="102"/>
      <c r="V157" s="102"/>
      <c r="AD157" s="278" t="s">
        <v>150</v>
      </c>
      <c r="AE157" s="278">
        <v>530</v>
      </c>
      <c r="AF157" s="93"/>
      <c r="AG157" s="173"/>
      <c r="AH157" s="173"/>
    </row>
    <row r="158" spans="21:34" ht="12" customHeight="1" x14ac:dyDescent="0.2">
      <c r="U158" s="102"/>
      <c r="V158" s="102"/>
      <c r="AD158" s="278" t="s">
        <v>151</v>
      </c>
      <c r="AE158" s="278">
        <v>794</v>
      </c>
      <c r="AF158" s="93"/>
      <c r="AG158" s="173"/>
      <c r="AH158" s="173"/>
    </row>
    <row r="159" spans="21:34" ht="12" customHeight="1" x14ac:dyDescent="0.2">
      <c r="U159" s="102"/>
      <c r="V159" s="102"/>
      <c r="AD159" s="278" t="s">
        <v>152</v>
      </c>
      <c r="AE159" s="278">
        <v>531</v>
      </c>
      <c r="AF159" s="93"/>
      <c r="AG159" s="173"/>
      <c r="AH159" s="173"/>
    </row>
    <row r="160" spans="21:34" ht="12" customHeight="1" x14ac:dyDescent="0.2">
      <c r="U160" s="102"/>
      <c r="V160" s="102"/>
      <c r="AD160" s="278" t="s">
        <v>404</v>
      </c>
      <c r="AE160" s="278">
        <v>164</v>
      </c>
      <c r="AF160" s="93"/>
      <c r="AG160" s="173"/>
      <c r="AH160" s="173"/>
    </row>
    <row r="161" spans="21:34" ht="12" customHeight="1" x14ac:dyDescent="0.2">
      <c r="U161" s="102"/>
      <c r="V161" s="102"/>
      <c r="AD161" s="278" t="s">
        <v>153</v>
      </c>
      <c r="AE161" s="278">
        <v>63</v>
      </c>
      <c r="AF161" s="93"/>
      <c r="AG161" s="173"/>
      <c r="AH161" s="173"/>
    </row>
    <row r="162" spans="21:34" ht="12" customHeight="1" x14ac:dyDescent="0.2">
      <c r="U162" s="102"/>
      <c r="V162" s="102"/>
      <c r="AD162" s="278" t="s">
        <v>154</v>
      </c>
      <c r="AE162" s="278">
        <v>252</v>
      </c>
      <c r="AF162" s="93"/>
      <c r="AG162" s="173"/>
      <c r="AH162" s="173"/>
    </row>
    <row r="163" spans="21:34" ht="12" customHeight="1" x14ac:dyDescent="0.2">
      <c r="U163" s="102"/>
      <c r="V163" s="102"/>
      <c r="AD163" s="278" t="s">
        <v>155</v>
      </c>
      <c r="AE163" s="278">
        <v>797</v>
      </c>
      <c r="AF163" s="93"/>
      <c r="AG163" s="173"/>
      <c r="AH163" s="173"/>
    </row>
    <row r="164" spans="21:34" ht="12" customHeight="1" x14ac:dyDescent="0.2">
      <c r="U164" s="102"/>
      <c r="V164" s="102"/>
      <c r="AD164" s="278" t="s">
        <v>156</v>
      </c>
      <c r="AE164" s="278">
        <v>534</v>
      </c>
      <c r="AF164" s="93"/>
      <c r="AG164" s="173"/>
      <c r="AH164" s="173"/>
    </row>
    <row r="165" spans="21:34" ht="12" customHeight="1" x14ac:dyDescent="0.2">
      <c r="U165" s="102"/>
      <c r="V165" s="102"/>
      <c r="AD165" s="278" t="s">
        <v>157</v>
      </c>
      <c r="AE165" s="278">
        <v>798</v>
      </c>
      <c r="AF165" s="93"/>
      <c r="AG165" s="173"/>
      <c r="AH165" s="173"/>
    </row>
    <row r="166" spans="21:34" ht="12" customHeight="1" x14ac:dyDescent="0.2">
      <c r="U166" s="102"/>
      <c r="V166" s="102"/>
      <c r="AD166" s="278" t="s">
        <v>158</v>
      </c>
      <c r="AE166" s="278">
        <v>402</v>
      </c>
      <c r="AF166" s="93"/>
      <c r="AG166" s="173"/>
      <c r="AH166" s="173"/>
    </row>
    <row r="167" spans="21:34" ht="12" customHeight="1" x14ac:dyDescent="0.2">
      <c r="U167" s="102"/>
      <c r="V167" s="102"/>
      <c r="AD167" s="278" t="s">
        <v>159</v>
      </c>
      <c r="AE167" s="278">
        <v>1735</v>
      </c>
      <c r="AF167" s="93"/>
      <c r="AG167" s="173"/>
      <c r="AH167" s="173"/>
    </row>
    <row r="168" spans="21:34" ht="12" customHeight="1" x14ac:dyDescent="0.2">
      <c r="U168" s="102"/>
      <c r="V168" s="102"/>
      <c r="AD168" s="278" t="s">
        <v>542</v>
      </c>
      <c r="AE168" s="278">
        <v>1911</v>
      </c>
      <c r="AF168" s="93"/>
      <c r="AG168" s="173"/>
      <c r="AH168" s="173"/>
    </row>
    <row r="169" spans="21:34" ht="12" customHeight="1" x14ac:dyDescent="0.2">
      <c r="U169" s="102"/>
      <c r="V169" s="102"/>
      <c r="AD169" s="278" t="s">
        <v>160</v>
      </c>
      <c r="AE169" s="278">
        <v>118</v>
      </c>
      <c r="AF169" s="93"/>
      <c r="AG169" s="173"/>
      <c r="AH169" s="173"/>
    </row>
    <row r="170" spans="21:34" ht="12" customHeight="1" x14ac:dyDescent="0.2">
      <c r="U170" s="102"/>
      <c r="V170" s="102"/>
      <c r="AD170" s="278" t="s">
        <v>161</v>
      </c>
      <c r="AE170" s="278">
        <v>18</v>
      </c>
      <c r="AF170" s="93"/>
      <c r="AG170" s="173"/>
      <c r="AH170" s="173"/>
    </row>
    <row r="171" spans="21:34" ht="12" customHeight="1" x14ac:dyDescent="0.2">
      <c r="U171" s="102"/>
      <c r="V171" s="102"/>
      <c r="AD171" s="278" t="s">
        <v>162</v>
      </c>
      <c r="AE171" s="278">
        <v>405</v>
      </c>
      <c r="AF171" s="93"/>
      <c r="AG171" s="173"/>
      <c r="AH171" s="173"/>
    </row>
    <row r="172" spans="21:34" ht="12" customHeight="1" x14ac:dyDescent="0.2">
      <c r="U172" s="102"/>
      <c r="V172" s="102"/>
      <c r="AD172" s="278" t="s">
        <v>163</v>
      </c>
      <c r="AE172" s="278">
        <v>1507</v>
      </c>
      <c r="AF172" s="93"/>
      <c r="AG172" s="173"/>
      <c r="AH172" s="173"/>
    </row>
    <row r="173" spans="21:34" ht="12" customHeight="1" x14ac:dyDescent="0.2">
      <c r="U173" s="102"/>
      <c r="V173" s="102"/>
      <c r="AD173" s="278" t="s">
        <v>164</v>
      </c>
      <c r="AE173" s="278">
        <v>321</v>
      </c>
      <c r="AF173" s="93"/>
      <c r="AG173" s="173"/>
      <c r="AH173" s="173"/>
    </row>
    <row r="174" spans="21:34" ht="12" customHeight="1" x14ac:dyDescent="0.2">
      <c r="U174" s="102"/>
      <c r="V174" s="102"/>
      <c r="AD174" s="278" t="s">
        <v>165</v>
      </c>
      <c r="AE174" s="278">
        <v>406</v>
      </c>
      <c r="AF174" s="93"/>
      <c r="AG174" s="173"/>
      <c r="AH174" s="173"/>
    </row>
    <row r="175" spans="21:34" ht="12" customHeight="1" x14ac:dyDescent="0.2">
      <c r="U175" s="102"/>
      <c r="V175" s="102"/>
      <c r="AD175" s="278" t="s">
        <v>166</v>
      </c>
      <c r="AE175" s="278">
        <v>677</v>
      </c>
      <c r="AF175" s="93"/>
      <c r="AG175" s="173"/>
      <c r="AH175" s="173"/>
    </row>
    <row r="176" spans="21:34" ht="12" customHeight="1" x14ac:dyDescent="0.2">
      <c r="U176" s="102"/>
      <c r="V176" s="102"/>
      <c r="AD176" s="278" t="s">
        <v>167</v>
      </c>
      <c r="AE176" s="278">
        <v>353</v>
      </c>
      <c r="AF176" s="93"/>
      <c r="AG176" s="173"/>
      <c r="AH176" s="173"/>
    </row>
    <row r="177" spans="21:34" ht="12" customHeight="1" x14ac:dyDescent="0.2">
      <c r="U177" s="102"/>
      <c r="V177" s="102"/>
      <c r="AD177" s="278" t="s">
        <v>405</v>
      </c>
      <c r="AE177" s="278">
        <v>1884</v>
      </c>
      <c r="AF177" s="93"/>
      <c r="AG177" s="173"/>
      <c r="AH177" s="173"/>
    </row>
    <row r="178" spans="21:34" ht="12" customHeight="1" x14ac:dyDescent="0.2">
      <c r="U178" s="102"/>
      <c r="V178" s="102"/>
      <c r="AD178" s="278" t="s">
        <v>168</v>
      </c>
      <c r="AE178" s="278">
        <v>166</v>
      </c>
      <c r="AF178" s="93"/>
      <c r="AG178" s="173"/>
      <c r="AH178" s="173"/>
    </row>
    <row r="179" spans="21:34" ht="12" customHeight="1" x14ac:dyDescent="0.2">
      <c r="U179" s="102"/>
      <c r="V179" s="102"/>
      <c r="AD179" s="278" t="s">
        <v>169</v>
      </c>
      <c r="AE179" s="278">
        <v>678</v>
      </c>
      <c r="AF179" s="93"/>
      <c r="AG179" s="173"/>
      <c r="AH179" s="173"/>
    </row>
    <row r="180" spans="21:34" ht="12" customHeight="1" x14ac:dyDescent="0.2">
      <c r="U180" s="102"/>
      <c r="V180" s="102"/>
      <c r="AD180" s="278" t="s">
        <v>170</v>
      </c>
      <c r="AE180" s="278">
        <v>537</v>
      </c>
      <c r="AF180" s="93"/>
      <c r="AG180" s="173"/>
      <c r="AH180" s="173"/>
    </row>
    <row r="181" spans="21:34" ht="12" customHeight="1" x14ac:dyDescent="0.2">
      <c r="U181" s="102"/>
      <c r="V181" s="102"/>
      <c r="AD181" s="278" t="s">
        <v>171</v>
      </c>
      <c r="AE181" s="278">
        <v>928</v>
      </c>
      <c r="AF181" s="93"/>
      <c r="AG181" s="173"/>
      <c r="AH181" s="173"/>
    </row>
    <row r="182" spans="21:34" ht="12" customHeight="1" x14ac:dyDescent="0.2">
      <c r="U182" s="102"/>
      <c r="V182" s="102"/>
      <c r="AD182" s="278" t="s">
        <v>172</v>
      </c>
      <c r="AE182" s="278">
        <v>1598</v>
      </c>
      <c r="AF182" s="93"/>
      <c r="AG182" s="173"/>
      <c r="AH182" s="173"/>
    </row>
    <row r="183" spans="21:34" ht="12" customHeight="1" x14ac:dyDescent="0.2">
      <c r="U183" s="102"/>
      <c r="V183" s="102"/>
      <c r="AD183" s="278" t="s">
        <v>173</v>
      </c>
      <c r="AE183" s="278">
        <v>79</v>
      </c>
      <c r="AF183" s="93"/>
      <c r="AG183" s="173"/>
      <c r="AH183" s="173"/>
    </row>
    <row r="184" spans="21:34" ht="12" customHeight="1" x14ac:dyDescent="0.2">
      <c r="U184" s="102"/>
      <c r="V184" s="102"/>
      <c r="AD184" s="278" t="s">
        <v>174</v>
      </c>
      <c r="AE184" s="278">
        <v>588</v>
      </c>
      <c r="AF184" s="93"/>
      <c r="AG184" s="173"/>
      <c r="AH184" s="173"/>
    </row>
    <row r="185" spans="21:34" ht="12" customHeight="1" x14ac:dyDescent="0.2">
      <c r="U185" s="102"/>
      <c r="V185" s="102"/>
      <c r="AD185" s="278" t="s">
        <v>175</v>
      </c>
      <c r="AE185" s="278">
        <v>542</v>
      </c>
      <c r="AF185" s="93"/>
      <c r="AG185" s="173"/>
      <c r="AH185" s="173"/>
    </row>
    <row r="186" spans="21:34" ht="12" customHeight="1" x14ac:dyDescent="0.2">
      <c r="U186" s="102"/>
      <c r="V186" s="102"/>
      <c r="AD186" s="278" t="s">
        <v>176</v>
      </c>
      <c r="AE186" s="278">
        <v>1659</v>
      </c>
      <c r="AF186" s="93"/>
      <c r="AG186" s="173"/>
      <c r="AH186" s="173"/>
    </row>
    <row r="187" spans="21:34" ht="12" customHeight="1" x14ac:dyDescent="0.2">
      <c r="U187" s="102"/>
      <c r="V187" s="102"/>
      <c r="AD187" s="278" t="s">
        <v>177</v>
      </c>
      <c r="AE187" s="278">
        <v>1685</v>
      </c>
      <c r="AF187" s="93"/>
      <c r="AG187" s="173"/>
      <c r="AH187" s="173"/>
    </row>
    <row r="188" spans="21:34" ht="12" customHeight="1" x14ac:dyDescent="0.2">
      <c r="U188" s="102"/>
      <c r="V188" s="102"/>
      <c r="AD188" s="278" t="s">
        <v>178</v>
      </c>
      <c r="AE188" s="278">
        <v>882</v>
      </c>
      <c r="AF188" s="93"/>
      <c r="AG188" s="173"/>
      <c r="AH188" s="173"/>
    </row>
    <row r="189" spans="21:34" ht="12" customHeight="1" x14ac:dyDescent="0.2">
      <c r="U189" s="102"/>
      <c r="V189" s="102"/>
      <c r="AD189" s="278" t="s">
        <v>179</v>
      </c>
      <c r="AE189" s="278">
        <v>415</v>
      </c>
      <c r="AF189" s="93"/>
      <c r="AG189" s="173"/>
      <c r="AH189" s="173"/>
    </row>
    <row r="190" spans="21:34" ht="12" customHeight="1" x14ac:dyDescent="0.2">
      <c r="U190" s="102"/>
      <c r="V190" s="102"/>
      <c r="AD190" s="278" t="s">
        <v>180</v>
      </c>
      <c r="AE190" s="278">
        <v>416</v>
      </c>
      <c r="AF190" s="93"/>
      <c r="AG190" s="173"/>
      <c r="AH190" s="173"/>
    </row>
    <row r="191" spans="21:34" ht="12" customHeight="1" x14ac:dyDescent="0.2">
      <c r="U191" s="102"/>
      <c r="V191" s="102"/>
      <c r="AD191" s="278" t="s">
        <v>181</v>
      </c>
      <c r="AE191" s="278">
        <v>1621</v>
      </c>
      <c r="AF191" s="93"/>
      <c r="AG191" s="173"/>
      <c r="AH191" s="173"/>
    </row>
    <row r="192" spans="21:34" ht="12" customHeight="1" x14ac:dyDescent="0.2">
      <c r="U192" s="102"/>
      <c r="V192" s="102"/>
      <c r="AD192" s="278" t="s">
        <v>182</v>
      </c>
      <c r="AE192" s="278">
        <v>417</v>
      </c>
      <c r="AF192" s="93"/>
      <c r="AG192" s="173"/>
      <c r="AH192" s="173"/>
    </row>
    <row r="193" spans="21:34" ht="12" customHeight="1" x14ac:dyDescent="0.2">
      <c r="U193" s="102"/>
      <c r="V193" s="102"/>
      <c r="AD193" s="278" t="s">
        <v>183</v>
      </c>
      <c r="AE193" s="278">
        <v>22</v>
      </c>
      <c r="AF193" s="93"/>
      <c r="AG193" s="173"/>
      <c r="AH193" s="173"/>
    </row>
    <row r="194" spans="21:34" ht="12" customHeight="1" x14ac:dyDescent="0.2">
      <c r="U194" s="102"/>
      <c r="V194" s="102"/>
      <c r="AD194" s="278" t="s">
        <v>184</v>
      </c>
      <c r="AE194" s="278">
        <v>545</v>
      </c>
      <c r="AF194" s="93"/>
      <c r="AG194" s="173"/>
      <c r="AH194" s="173"/>
    </row>
    <row r="195" spans="21:34" ht="12" customHeight="1" x14ac:dyDescent="0.2">
      <c r="U195" s="102"/>
      <c r="V195" s="102"/>
      <c r="AD195" s="278" t="s">
        <v>185</v>
      </c>
      <c r="AE195" s="278">
        <v>80</v>
      </c>
      <c r="AF195" s="93"/>
      <c r="AG195" s="173"/>
      <c r="AH195" s="173"/>
    </row>
    <row r="196" spans="21:34" ht="12" customHeight="1" x14ac:dyDescent="0.2">
      <c r="U196" s="102"/>
      <c r="V196" s="102"/>
      <c r="AD196" s="278" t="s">
        <v>186</v>
      </c>
      <c r="AE196" s="278">
        <v>81</v>
      </c>
      <c r="AF196" s="93"/>
      <c r="AG196" s="173"/>
      <c r="AH196" s="173"/>
    </row>
    <row r="197" spans="21:34" ht="12" customHeight="1" x14ac:dyDescent="0.2">
      <c r="U197" s="102"/>
      <c r="V197" s="102"/>
      <c r="AD197" s="278" t="s">
        <v>187</v>
      </c>
      <c r="AE197" s="278">
        <v>546</v>
      </c>
      <c r="AF197" s="93"/>
      <c r="AG197" s="173"/>
      <c r="AH197" s="173"/>
    </row>
    <row r="198" spans="21:34" ht="12" customHeight="1" x14ac:dyDescent="0.2">
      <c r="U198" s="102"/>
      <c r="V198" s="102"/>
      <c r="AD198" s="278" t="s">
        <v>188</v>
      </c>
      <c r="AE198" s="278">
        <v>547</v>
      </c>
      <c r="AF198" s="93"/>
      <c r="AG198" s="173"/>
      <c r="AH198" s="173"/>
    </row>
    <row r="199" spans="21:34" ht="12" customHeight="1" x14ac:dyDescent="0.2">
      <c r="U199" s="102"/>
      <c r="V199" s="102"/>
      <c r="AD199" s="278" t="s">
        <v>189</v>
      </c>
      <c r="AE199" s="278">
        <v>1916</v>
      </c>
      <c r="AF199" s="93"/>
      <c r="AG199" s="173"/>
      <c r="AH199" s="173"/>
    </row>
    <row r="200" spans="21:34" ht="12" customHeight="1" x14ac:dyDescent="0.2">
      <c r="U200" s="102"/>
      <c r="V200" s="102"/>
      <c r="AD200" s="278" t="s">
        <v>190</v>
      </c>
      <c r="AE200" s="278">
        <v>995</v>
      </c>
      <c r="AF200" s="93"/>
      <c r="AG200" s="173"/>
      <c r="AH200" s="173"/>
    </row>
    <row r="201" spans="21:34" ht="12" customHeight="1" x14ac:dyDescent="0.2">
      <c r="U201" s="102"/>
      <c r="V201" s="102"/>
      <c r="AD201" s="278" t="s">
        <v>191</v>
      </c>
      <c r="AE201" s="278">
        <v>82</v>
      </c>
      <c r="AF201" s="93"/>
      <c r="AG201" s="173"/>
      <c r="AH201" s="173"/>
    </row>
    <row r="202" spans="21:34" ht="12" customHeight="1" x14ac:dyDescent="0.2">
      <c r="U202" s="102"/>
      <c r="V202" s="102"/>
      <c r="AD202" s="278" t="s">
        <v>192</v>
      </c>
      <c r="AE202" s="278">
        <v>1640</v>
      </c>
      <c r="AF202" s="93"/>
      <c r="AG202" s="173"/>
      <c r="AH202" s="173"/>
    </row>
    <row r="203" spans="21:34" ht="12" customHeight="1" x14ac:dyDescent="0.2">
      <c r="U203" s="102"/>
      <c r="V203" s="102"/>
      <c r="AD203" s="278" t="s">
        <v>193</v>
      </c>
      <c r="AE203" s="278">
        <v>327</v>
      </c>
      <c r="AF203" s="93"/>
      <c r="AG203" s="173"/>
      <c r="AH203" s="173"/>
    </row>
    <row r="204" spans="21:34" ht="12" customHeight="1" x14ac:dyDescent="0.2">
      <c r="U204" s="102"/>
      <c r="V204" s="102"/>
      <c r="AD204" s="278" t="s">
        <v>194</v>
      </c>
      <c r="AE204" s="278">
        <v>694</v>
      </c>
      <c r="AF204" s="93"/>
      <c r="AG204" s="173"/>
      <c r="AH204" s="173"/>
    </row>
    <row r="205" spans="21:34" ht="12" customHeight="1" x14ac:dyDescent="0.2">
      <c r="U205" s="102"/>
      <c r="V205" s="102"/>
      <c r="AD205" s="278" t="s">
        <v>249</v>
      </c>
      <c r="AE205" s="278">
        <v>175</v>
      </c>
      <c r="AF205" s="93"/>
      <c r="AG205" s="173"/>
      <c r="AH205" s="173"/>
    </row>
    <row r="206" spans="21:34" ht="12" customHeight="1" x14ac:dyDescent="0.2">
      <c r="U206" s="102"/>
      <c r="V206" s="102"/>
      <c r="AD206" s="278" t="s">
        <v>250</v>
      </c>
      <c r="AE206" s="278">
        <v>881</v>
      </c>
      <c r="AF206" s="93"/>
      <c r="AG206" s="173"/>
      <c r="AH206" s="173"/>
    </row>
    <row r="207" spans="21:34" ht="12" customHeight="1" x14ac:dyDescent="0.2">
      <c r="U207" s="102"/>
      <c r="V207" s="102"/>
      <c r="AD207" s="278" t="s">
        <v>251</v>
      </c>
      <c r="AE207" s="278">
        <v>1586</v>
      </c>
      <c r="AF207" s="93"/>
      <c r="AG207" s="173"/>
      <c r="AH207" s="173"/>
    </row>
    <row r="208" spans="21:34" ht="12" customHeight="1" x14ac:dyDescent="0.2">
      <c r="U208" s="102"/>
      <c r="V208" s="102"/>
      <c r="AD208" s="278" t="s">
        <v>252</v>
      </c>
      <c r="AE208" s="278">
        <v>826</v>
      </c>
      <c r="AF208" s="93"/>
      <c r="AG208" s="173"/>
      <c r="AH208" s="173"/>
    </row>
    <row r="209" spans="21:34" ht="12" customHeight="1" x14ac:dyDescent="0.2">
      <c r="U209" s="102"/>
      <c r="V209" s="102"/>
      <c r="AD209" s="278" t="s">
        <v>253</v>
      </c>
      <c r="AE209" s="278">
        <v>580</v>
      </c>
      <c r="AF209" s="93"/>
      <c r="AG209" s="173"/>
      <c r="AH209" s="173"/>
    </row>
    <row r="210" spans="21:34" ht="12" customHeight="1" x14ac:dyDescent="0.2">
      <c r="U210" s="102"/>
      <c r="V210" s="102"/>
      <c r="AD210" s="278" t="s">
        <v>254</v>
      </c>
      <c r="AE210" s="278">
        <v>85</v>
      </c>
      <c r="AF210" s="93"/>
      <c r="AG210" s="173"/>
      <c r="AH210" s="173"/>
    </row>
    <row r="211" spans="21:34" ht="12" customHeight="1" x14ac:dyDescent="0.2">
      <c r="U211" s="102"/>
      <c r="V211" s="102"/>
      <c r="AD211" s="278" t="s">
        <v>255</v>
      </c>
      <c r="AE211" s="278">
        <v>431</v>
      </c>
      <c r="AF211" s="93"/>
      <c r="AG211" s="173"/>
      <c r="AH211" s="173"/>
    </row>
    <row r="212" spans="21:34" ht="12" customHeight="1" x14ac:dyDescent="0.2">
      <c r="U212" s="102"/>
      <c r="V212" s="102"/>
      <c r="AD212" s="278" t="s">
        <v>256</v>
      </c>
      <c r="AE212" s="278">
        <v>432</v>
      </c>
      <c r="AF212" s="93"/>
      <c r="AG212" s="173"/>
      <c r="AH212" s="173"/>
    </row>
    <row r="213" spans="21:34" ht="12" customHeight="1" x14ac:dyDescent="0.2">
      <c r="U213" s="102"/>
      <c r="V213" s="102"/>
      <c r="AD213" s="278" t="s">
        <v>257</v>
      </c>
      <c r="AE213" s="278">
        <v>86</v>
      </c>
      <c r="AF213" s="93"/>
      <c r="AG213" s="173"/>
      <c r="AH213" s="173"/>
    </row>
    <row r="214" spans="21:34" ht="12" customHeight="1" x14ac:dyDescent="0.2">
      <c r="U214" s="102"/>
      <c r="V214" s="102"/>
      <c r="AD214" s="278" t="s">
        <v>258</v>
      </c>
      <c r="AE214" s="278">
        <v>828</v>
      </c>
      <c r="AF214" s="93"/>
      <c r="AG214" s="173"/>
      <c r="AH214" s="173"/>
    </row>
    <row r="215" spans="21:34" ht="12" customHeight="1" x14ac:dyDescent="0.2">
      <c r="U215" s="102"/>
      <c r="V215" s="102"/>
      <c r="AD215" s="278" t="s">
        <v>259</v>
      </c>
      <c r="AE215" s="278">
        <v>584</v>
      </c>
      <c r="AF215" s="93"/>
      <c r="AG215" s="173"/>
      <c r="AH215" s="173"/>
    </row>
    <row r="216" spans="21:34" ht="12" customHeight="1" x14ac:dyDescent="0.2">
      <c r="U216" s="102"/>
      <c r="V216" s="102"/>
      <c r="AD216" s="278" t="s">
        <v>260</v>
      </c>
      <c r="AE216" s="278">
        <v>1509</v>
      </c>
      <c r="AF216" s="93"/>
      <c r="AG216" s="173"/>
      <c r="AH216" s="173"/>
    </row>
    <row r="217" spans="21:34" ht="12" customHeight="1" x14ac:dyDescent="0.2">
      <c r="U217" s="102"/>
      <c r="V217" s="102"/>
      <c r="AD217" s="278" t="s">
        <v>261</v>
      </c>
      <c r="AE217" s="278">
        <v>437</v>
      </c>
      <c r="AF217" s="93"/>
      <c r="AG217" s="173"/>
      <c r="AH217" s="173"/>
    </row>
    <row r="218" spans="21:34" ht="12" customHeight="1" x14ac:dyDescent="0.2">
      <c r="U218" s="102"/>
      <c r="V218" s="102"/>
      <c r="AD218" s="278" t="s">
        <v>262</v>
      </c>
      <c r="AE218" s="278">
        <v>644</v>
      </c>
      <c r="AF218" s="93"/>
      <c r="AG218" s="173"/>
      <c r="AH218" s="173"/>
    </row>
    <row r="219" spans="21:34" ht="12" customHeight="1" x14ac:dyDescent="0.2">
      <c r="U219" s="102"/>
      <c r="V219" s="102"/>
      <c r="AD219" s="278" t="s">
        <v>263</v>
      </c>
      <c r="AE219" s="278">
        <v>589</v>
      </c>
      <c r="AF219" s="93"/>
      <c r="AG219" s="173"/>
      <c r="AH219" s="173"/>
    </row>
    <row r="220" spans="21:34" ht="12" customHeight="1" x14ac:dyDescent="0.2">
      <c r="U220" s="102"/>
      <c r="V220" s="102"/>
      <c r="AD220" s="278" t="s">
        <v>264</v>
      </c>
      <c r="AE220" s="278">
        <v>1734</v>
      </c>
      <c r="AF220" s="93"/>
      <c r="AG220" s="173"/>
      <c r="AH220" s="173"/>
    </row>
    <row r="221" spans="21:34" ht="12" customHeight="1" x14ac:dyDescent="0.2">
      <c r="U221" s="102"/>
      <c r="V221" s="102"/>
      <c r="AD221" s="278" t="s">
        <v>265</v>
      </c>
      <c r="AE221" s="278">
        <v>590</v>
      </c>
      <c r="AF221" s="93"/>
      <c r="AG221" s="173"/>
      <c r="AH221" s="173"/>
    </row>
    <row r="222" spans="21:34" ht="12" customHeight="1" x14ac:dyDescent="0.2">
      <c r="U222" s="102"/>
      <c r="V222" s="102"/>
      <c r="AD222" s="278" t="s">
        <v>499</v>
      </c>
      <c r="AE222" s="278">
        <v>1894</v>
      </c>
      <c r="AF222" s="93"/>
      <c r="AG222" s="173"/>
      <c r="AH222" s="173"/>
    </row>
    <row r="223" spans="21:34" ht="12" customHeight="1" x14ac:dyDescent="0.2">
      <c r="U223" s="102"/>
      <c r="V223" s="102"/>
      <c r="AD223" s="278" t="s">
        <v>266</v>
      </c>
      <c r="AE223" s="278">
        <v>765</v>
      </c>
      <c r="AF223" s="93"/>
      <c r="AG223" s="173"/>
      <c r="AH223" s="173"/>
    </row>
    <row r="224" spans="21:34" ht="12" customHeight="1" x14ac:dyDescent="0.2">
      <c r="U224" s="102"/>
      <c r="V224" s="102"/>
      <c r="AD224" s="278" t="s">
        <v>267</v>
      </c>
      <c r="AE224" s="278">
        <v>1926</v>
      </c>
      <c r="AF224" s="93"/>
      <c r="AG224" s="173"/>
      <c r="AH224" s="173"/>
    </row>
    <row r="225" spans="21:34" ht="12" customHeight="1" x14ac:dyDescent="0.2">
      <c r="U225" s="102"/>
      <c r="V225" s="102"/>
      <c r="AD225" s="278" t="s">
        <v>268</v>
      </c>
      <c r="AE225" s="278">
        <v>439</v>
      </c>
      <c r="AF225" s="93"/>
      <c r="AG225" s="173"/>
      <c r="AH225" s="173"/>
    </row>
    <row r="226" spans="21:34" ht="12" customHeight="1" x14ac:dyDescent="0.2">
      <c r="U226" s="102"/>
      <c r="V226" s="102"/>
      <c r="AD226" s="278" t="s">
        <v>269</v>
      </c>
      <c r="AE226" s="278">
        <v>273</v>
      </c>
      <c r="AF226" s="93"/>
      <c r="AG226" s="173"/>
      <c r="AH226" s="173"/>
    </row>
    <row r="227" spans="21:34" ht="12" customHeight="1" x14ac:dyDescent="0.2">
      <c r="U227" s="102"/>
      <c r="V227" s="102"/>
      <c r="AD227" s="278" t="s">
        <v>270</v>
      </c>
      <c r="AE227" s="278">
        <v>177</v>
      </c>
      <c r="AF227" s="93"/>
      <c r="AG227" s="173"/>
      <c r="AH227" s="173"/>
    </row>
    <row r="228" spans="21:34" ht="12" customHeight="1" x14ac:dyDescent="0.2">
      <c r="U228" s="102"/>
      <c r="V228" s="102"/>
      <c r="AD228" s="278" t="s">
        <v>271</v>
      </c>
      <c r="AE228" s="278">
        <v>703</v>
      </c>
      <c r="AF228" s="93"/>
      <c r="AG228" s="173"/>
      <c r="AH228" s="173"/>
    </row>
    <row r="229" spans="21:34" ht="12" customHeight="1" x14ac:dyDescent="0.2">
      <c r="U229" s="102"/>
      <c r="V229" s="102"/>
      <c r="AD229" s="278" t="s">
        <v>272</v>
      </c>
      <c r="AE229" s="278">
        <v>274</v>
      </c>
      <c r="AF229" s="93"/>
      <c r="AG229" s="173"/>
      <c r="AH229" s="173"/>
    </row>
    <row r="230" spans="21:34" ht="12" customHeight="1" x14ac:dyDescent="0.2">
      <c r="U230" s="102"/>
      <c r="V230" s="102"/>
      <c r="AD230" s="278" t="s">
        <v>273</v>
      </c>
      <c r="AE230" s="278">
        <v>339</v>
      </c>
      <c r="AF230" s="93"/>
      <c r="AG230" s="173"/>
      <c r="AH230" s="173"/>
    </row>
    <row r="231" spans="21:34" ht="12" customHeight="1" x14ac:dyDescent="0.2">
      <c r="U231" s="102"/>
      <c r="V231" s="102"/>
      <c r="AD231" s="278" t="s">
        <v>274</v>
      </c>
      <c r="AE231" s="278">
        <v>1667</v>
      </c>
      <c r="AF231" s="93"/>
      <c r="AG231" s="173"/>
      <c r="AH231" s="173"/>
    </row>
    <row r="232" spans="21:34" ht="12" customHeight="1" x14ac:dyDescent="0.2">
      <c r="U232" s="102"/>
      <c r="V232" s="102"/>
      <c r="AD232" s="278" t="s">
        <v>275</v>
      </c>
      <c r="AE232" s="278">
        <v>275</v>
      </c>
      <c r="AF232" s="93"/>
      <c r="AG232" s="173"/>
      <c r="AH232" s="173"/>
    </row>
    <row r="233" spans="21:34" ht="12" customHeight="1" x14ac:dyDescent="0.2">
      <c r="U233" s="102"/>
      <c r="V233" s="102"/>
      <c r="AD233" s="278" t="s">
        <v>276</v>
      </c>
      <c r="AE233" s="278">
        <v>340</v>
      </c>
      <c r="AF233" s="93"/>
      <c r="AG233" s="173"/>
      <c r="AH233" s="173"/>
    </row>
    <row r="234" spans="21:34" ht="12" customHeight="1" x14ac:dyDescent="0.2">
      <c r="U234" s="102"/>
      <c r="V234" s="102"/>
      <c r="AD234" s="278" t="s">
        <v>277</v>
      </c>
      <c r="AE234" s="278">
        <v>597</v>
      </c>
      <c r="AF234" s="93"/>
      <c r="AG234" s="173"/>
      <c r="AH234" s="173"/>
    </row>
    <row r="235" spans="21:34" ht="12" customHeight="1" x14ac:dyDescent="0.2">
      <c r="U235" s="102"/>
      <c r="V235" s="102"/>
      <c r="AD235" s="278" t="s">
        <v>278</v>
      </c>
      <c r="AE235" s="278">
        <v>196</v>
      </c>
      <c r="AF235" s="93"/>
      <c r="AG235" s="173"/>
      <c r="AH235" s="173"/>
    </row>
    <row r="236" spans="21:34" ht="12" customHeight="1" x14ac:dyDescent="0.2">
      <c r="U236" s="102"/>
      <c r="V236" s="102"/>
      <c r="AD236" s="278" t="s">
        <v>279</v>
      </c>
      <c r="AE236" s="278">
        <v>1672</v>
      </c>
      <c r="AF236" s="93"/>
      <c r="AG236" s="173"/>
      <c r="AH236" s="173"/>
    </row>
    <row r="237" spans="21:34" ht="12" customHeight="1" x14ac:dyDescent="0.2">
      <c r="U237" s="102"/>
      <c r="V237" s="102"/>
      <c r="AD237" s="278" t="s">
        <v>280</v>
      </c>
      <c r="AE237" s="278">
        <v>1742</v>
      </c>
      <c r="AF237" s="93"/>
      <c r="AG237" s="173"/>
      <c r="AH237" s="173"/>
    </row>
    <row r="238" spans="21:34" ht="12" customHeight="1" x14ac:dyDescent="0.2">
      <c r="U238" s="102"/>
      <c r="V238" s="102"/>
      <c r="AD238" s="278" t="s">
        <v>281</v>
      </c>
      <c r="AE238" s="278">
        <v>603</v>
      </c>
      <c r="AF238" s="93"/>
      <c r="AG238" s="173"/>
      <c r="AH238" s="173"/>
    </row>
    <row r="239" spans="21:34" ht="12" customHeight="1" x14ac:dyDescent="0.2">
      <c r="U239" s="102"/>
      <c r="V239" s="102"/>
      <c r="AD239" s="278" t="s">
        <v>282</v>
      </c>
      <c r="AE239" s="278">
        <v>1669</v>
      </c>
      <c r="AF239" s="93"/>
      <c r="AG239" s="173"/>
      <c r="AH239" s="173"/>
    </row>
    <row r="240" spans="21:34" ht="12" customHeight="1" x14ac:dyDescent="0.2">
      <c r="U240" s="102"/>
      <c r="V240" s="102"/>
      <c r="AD240" s="278" t="s">
        <v>283</v>
      </c>
      <c r="AE240" s="278">
        <v>957</v>
      </c>
      <c r="AF240" s="93"/>
      <c r="AG240" s="173"/>
      <c r="AH240" s="173"/>
    </row>
    <row r="241" spans="21:34" ht="12" customHeight="1" x14ac:dyDescent="0.2">
      <c r="U241" s="102"/>
      <c r="V241" s="102"/>
      <c r="AD241" s="278" t="s">
        <v>284</v>
      </c>
      <c r="AE241" s="278">
        <v>1674</v>
      </c>
      <c r="AF241" s="93"/>
      <c r="AG241" s="173"/>
      <c r="AH241" s="173"/>
    </row>
    <row r="242" spans="21:34" ht="12" customHeight="1" x14ac:dyDescent="0.2">
      <c r="U242" s="102"/>
      <c r="V242" s="102"/>
      <c r="AD242" s="278" t="s">
        <v>285</v>
      </c>
      <c r="AE242" s="278">
        <v>599</v>
      </c>
      <c r="AF242" s="93"/>
      <c r="AG242" s="173"/>
      <c r="AH242" s="173"/>
    </row>
    <row r="243" spans="21:34" ht="12" customHeight="1" x14ac:dyDescent="0.2">
      <c r="U243" s="102"/>
      <c r="V243" s="102"/>
      <c r="AD243" s="278" t="s">
        <v>286</v>
      </c>
      <c r="AE243" s="278">
        <v>277</v>
      </c>
      <c r="AF243" s="93"/>
      <c r="AG243" s="173"/>
      <c r="AH243" s="173"/>
    </row>
    <row r="244" spans="21:34" ht="12" customHeight="1" x14ac:dyDescent="0.2">
      <c r="U244" s="102"/>
      <c r="V244" s="102"/>
      <c r="AD244" s="278" t="s">
        <v>287</v>
      </c>
      <c r="AE244" s="278">
        <v>840</v>
      </c>
      <c r="AF244" s="93"/>
      <c r="AG244" s="173"/>
      <c r="AH244" s="173"/>
    </row>
    <row r="245" spans="21:34" ht="12" customHeight="1" x14ac:dyDescent="0.2">
      <c r="U245" s="102"/>
      <c r="V245" s="102"/>
      <c r="AD245" s="278" t="s">
        <v>288</v>
      </c>
      <c r="AE245" s="278">
        <v>441</v>
      </c>
      <c r="AF245" s="93"/>
      <c r="AG245" s="173"/>
      <c r="AH245" s="173"/>
    </row>
    <row r="246" spans="21:34" ht="12" customHeight="1" x14ac:dyDescent="0.2">
      <c r="U246" s="102"/>
      <c r="V246" s="102"/>
      <c r="AD246" s="278" t="s">
        <v>289</v>
      </c>
      <c r="AE246" s="278">
        <v>458</v>
      </c>
      <c r="AF246" s="93"/>
      <c r="AG246" s="173"/>
      <c r="AH246" s="173"/>
    </row>
    <row r="247" spans="21:34" ht="12" customHeight="1" x14ac:dyDescent="0.2">
      <c r="U247" s="102"/>
      <c r="V247" s="102"/>
      <c r="AD247" s="278" t="s">
        <v>290</v>
      </c>
      <c r="AE247" s="278">
        <v>279</v>
      </c>
      <c r="AF247" s="93"/>
      <c r="AG247" s="173"/>
      <c r="AH247" s="173"/>
    </row>
    <row r="248" spans="21:34" ht="12" customHeight="1" x14ac:dyDescent="0.2">
      <c r="U248" s="102"/>
      <c r="V248" s="102"/>
      <c r="AD248" s="278" t="s">
        <v>291</v>
      </c>
      <c r="AE248" s="278">
        <v>606</v>
      </c>
      <c r="AF248" s="93"/>
      <c r="AG248" s="173"/>
      <c r="AH248" s="173"/>
    </row>
    <row r="249" spans="21:34" ht="12" customHeight="1" x14ac:dyDescent="0.2">
      <c r="U249" s="102"/>
      <c r="V249" s="102"/>
      <c r="AD249" s="278" t="s">
        <v>292</v>
      </c>
      <c r="AE249" s="278">
        <v>88</v>
      </c>
      <c r="AF249" s="93"/>
      <c r="AG249" s="173"/>
      <c r="AH249" s="173"/>
    </row>
    <row r="250" spans="21:34" ht="12" customHeight="1" x14ac:dyDescent="0.2">
      <c r="U250" s="102"/>
      <c r="V250" s="102"/>
      <c r="AD250" s="278" t="s">
        <v>293</v>
      </c>
      <c r="AE250" s="278">
        <v>844</v>
      </c>
      <c r="AF250" s="93"/>
      <c r="AG250" s="173"/>
      <c r="AH250" s="173"/>
    </row>
    <row r="251" spans="21:34" ht="12" customHeight="1" x14ac:dyDescent="0.2">
      <c r="U251" s="102"/>
      <c r="V251" s="102"/>
      <c r="AD251" s="278" t="s">
        <v>294</v>
      </c>
      <c r="AE251" s="278">
        <v>962</v>
      </c>
      <c r="AF251" s="93"/>
      <c r="AG251" s="173"/>
      <c r="AH251" s="173"/>
    </row>
    <row r="252" spans="21:34" ht="12" customHeight="1" x14ac:dyDescent="0.2">
      <c r="U252" s="102"/>
      <c r="V252" s="102"/>
      <c r="AD252" s="278" t="s">
        <v>295</v>
      </c>
      <c r="AE252" s="278">
        <v>608</v>
      </c>
      <c r="AF252" s="93"/>
      <c r="AG252" s="173"/>
      <c r="AH252" s="173"/>
    </row>
    <row r="253" spans="21:34" ht="12" customHeight="1" x14ac:dyDescent="0.2">
      <c r="U253" s="102"/>
      <c r="V253" s="102"/>
      <c r="AD253" s="278" t="s">
        <v>296</v>
      </c>
      <c r="AE253" s="278">
        <v>1676</v>
      </c>
      <c r="AF253" s="93"/>
      <c r="AG253" s="173"/>
      <c r="AH253" s="173"/>
    </row>
    <row r="254" spans="21:34" ht="12" customHeight="1" x14ac:dyDescent="0.2">
      <c r="U254" s="102"/>
      <c r="V254" s="102"/>
      <c r="AD254" s="289" t="s">
        <v>706</v>
      </c>
      <c r="AE254" s="278">
        <v>518</v>
      </c>
      <c r="AF254" s="93"/>
      <c r="AG254" s="173"/>
      <c r="AH254" s="173"/>
    </row>
    <row r="255" spans="21:34" ht="12" customHeight="1" x14ac:dyDescent="0.2">
      <c r="U255" s="102"/>
      <c r="V255" s="102"/>
      <c r="AD255" s="278" t="s">
        <v>298</v>
      </c>
      <c r="AE255" s="278">
        <v>796</v>
      </c>
      <c r="AF255" s="93"/>
      <c r="AG255" s="173"/>
      <c r="AH255" s="173"/>
    </row>
    <row r="256" spans="21:34" ht="12" customHeight="1" x14ac:dyDescent="0.2">
      <c r="U256" s="102"/>
      <c r="V256" s="102"/>
      <c r="AD256" s="278" t="s">
        <v>299</v>
      </c>
      <c r="AE256" s="278">
        <v>965</v>
      </c>
      <c r="AF256" s="93"/>
      <c r="AG256" s="173"/>
      <c r="AH256" s="173"/>
    </row>
    <row r="257" spans="21:34" ht="12" customHeight="1" x14ac:dyDescent="0.2">
      <c r="U257" s="102"/>
      <c r="V257" s="102"/>
      <c r="AD257" s="278" t="s">
        <v>300</v>
      </c>
      <c r="AE257" s="278">
        <v>1702</v>
      </c>
      <c r="AF257" s="93"/>
      <c r="AG257" s="173"/>
      <c r="AH257" s="173"/>
    </row>
    <row r="258" spans="21:34" ht="12" customHeight="1" x14ac:dyDescent="0.2">
      <c r="U258" s="102"/>
      <c r="V258" s="102"/>
      <c r="AD258" s="278" t="s">
        <v>301</v>
      </c>
      <c r="AE258" s="278">
        <v>845</v>
      </c>
      <c r="AF258" s="93"/>
      <c r="AG258" s="173"/>
      <c r="AH258" s="173"/>
    </row>
    <row r="259" spans="21:34" ht="12" customHeight="1" x14ac:dyDescent="0.2">
      <c r="U259" s="102"/>
      <c r="V259" s="102"/>
      <c r="AD259" s="278" t="s">
        <v>302</v>
      </c>
      <c r="AE259" s="278">
        <v>846</v>
      </c>
      <c r="AF259" s="93"/>
      <c r="AG259" s="173"/>
      <c r="AH259" s="173"/>
    </row>
    <row r="260" spans="21:34" ht="12" customHeight="1" x14ac:dyDescent="0.2">
      <c r="U260" s="102"/>
      <c r="V260" s="102"/>
      <c r="AD260" s="278" t="s">
        <v>303</v>
      </c>
      <c r="AE260" s="278">
        <v>1883</v>
      </c>
      <c r="AF260" s="93"/>
      <c r="AG260" s="173"/>
      <c r="AH260" s="173"/>
    </row>
    <row r="261" spans="21:34" ht="12" customHeight="1" x14ac:dyDescent="0.2">
      <c r="U261" s="102"/>
      <c r="V261" s="102"/>
      <c r="AD261" s="278" t="s">
        <v>403</v>
      </c>
      <c r="AE261" s="278">
        <v>51</v>
      </c>
      <c r="AF261" s="93"/>
      <c r="AG261" s="173"/>
      <c r="AH261" s="173"/>
    </row>
    <row r="262" spans="21:34" ht="12" customHeight="1" x14ac:dyDescent="0.2">
      <c r="U262" s="102"/>
      <c r="V262" s="102"/>
      <c r="AD262" s="278" t="s">
        <v>304</v>
      </c>
      <c r="AE262" s="278">
        <v>610</v>
      </c>
      <c r="AF262" s="93"/>
      <c r="AG262" s="173"/>
      <c r="AH262" s="173"/>
    </row>
    <row r="263" spans="21:34" ht="12" customHeight="1" x14ac:dyDescent="0.2">
      <c r="U263" s="102"/>
      <c r="V263" s="102"/>
      <c r="AD263" s="278" t="s">
        <v>305</v>
      </c>
      <c r="AE263" s="278">
        <v>40</v>
      </c>
      <c r="AF263" s="93"/>
      <c r="AG263" s="173"/>
      <c r="AH263" s="173"/>
    </row>
    <row r="264" spans="21:34" ht="12" customHeight="1" x14ac:dyDescent="0.2">
      <c r="U264" s="102"/>
      <c r="V264" s="102"/>
      <c r="AD264" s="278" t="s">
        <v>306</v>
      </c>
      <c r="AE264" s="278">
        <v>1714</v>
      </c>
      <c r="AF264" s="93"/>
      <c r="AG264" s="173"/>
      <c r="AH264" s="173"/>
    </row>
    <row r="265" spans="21:34" ht="12" customHeight="1" x14ac:dyDescent="0.2">
      <c r="U265" s="102"/>
      <c r="V265" s="102"/>
      <c r="AD265" s="278" t="s">
        <v>307</v>
      </c>
      <c r="AE265" s="278">
        <v>90</v>
      </c>
      <c r="AF265" s="93"/>
      <c r="AG265" s="173"/>
      <c r="AH265" s="173"/>
    </row>
    <row r="266" spans="21:34" ht="12" customHeight="1" x14ac:dyDescent="0.2">
      <c r="U266" s="102"/>
      <c r="V266" s="102"/>
      <c r="AD266" s="278" t="s">
        <v>308</v>
      </c>
      <c r="AE266" s="278">
        <v>342</v>
      </c>
      <c r="AF266" s="93"/>
      <c r="AG266" s="173"/>
      <c r="AH266" s="173"/>
    </row>
    <row r="267" spans="21:34" ht="12" customHeight="1" x14ac:dyDescent="0.2">
      <c r="U267" s="102"/>
      <c r="V267" s="102"/>
      <c r="AD267" s="278" t="s">
        <v>309</v>
      </c>
      <c r="AE267" s="278">
        <v>847</v>
      </c>
      <c r="AF267" s="93"/>
      <c r="AG267" s="173"/>
      <c r="AH267" s="173"/>
    </row>
    <row r="268" spans="21:34" ht="12" customHeight="1" x14ac:dyDescent="0.2">
      <c r="U268" s="102"/>
      <c r="V268" s="102"/>
      <c r="AD268" s="278" t="s">
        <v>310</v>
      </c>
      <c r="AE268" s="278">
        <v>848</v>
      </c>
      <c r="AF268" s="93"/>
      <c r="AG268" s="173"/>
      <c r="AH268" s="173"/>
    </row>
    <row r="269" spans="21:34" ht="12" customHeight="1" x14ac:dyDescent="0.2">
      <c r="U269" s="102"/>
      <c r="V269" s="102"/>
      <c r="AD269" s="278" t="s">
        <v>311</v>
      </c>
      <c r="AE269" s="278">
        <v>612</v>
      </c>
      <c r="AF269" s="93"/>
      <c r="AG269" s="173"/>
      <c r="AH269" s="173"/>
    </row>
    <row r="270" spans="21:34" ht="12" customHeight="1" x14ac:dyDescent="0.2">
      <c r="U270" s="102"/>
      <c r="V270" s="102"/>
      <c r="AD270" s="278" t="s">
        <v>312</v>
      </c>
      <c r="AE270" s="278">
        <v>37</v>
      </c>
      <c r="AF270" s="93"/>
      <c r="AG270" s="173"/>
      <c r="AH270" s="173"/>
    </row>
    <row r="271" spans="21:34" ht="12" customHeight="1" x14ac:dyDescent="0.2">
      <c r="U271" s="102"/>
      <c r="V271" s="102"/>
      <c r="AD271" s="278" t="s">
        <v>313</v>
      </c>
      <c r="AE271" s="278">
        <v>180</v>
      </c>
      <c r="AF271" s="93"/>
      <c r="AG271" s="173"/>
      <c r="AH271" s="173"/>
    </row>
    <row r="272" spans="21:34" ht="12" customHeight="1" x14ac:dyDescent="0.2">
      <c r="U272" s="102"/>
      <c r="V272" s="102"/>
      <c r="AD272" s="278" t="s">
        <v>314</v>
      </c>
      <c r="AE272" s="278">
        <v>532</v>
      </c>
      <c r="AF272" s="93"/>
      <c r="AG272" s="173"/>
      <c r="AH272" s="173"/>
    </row>
    <row r="273" spans="21:34" ht="12" customHeight="1" x14ac:dyDescent="0.2">
      <c r="U273" s="102"/>
      <c r="V273" s="102"/>
      <c r="AD273" s="278" t="s">
        <v>315</v>
      </c>
      <c r="AE273" s="278">
        <v>851</v>
      </c>
      <c r="AF273" s="93"/>
      <c r="AG273" s="173"/>
      <c r="AH273" s="173"/>
    </row>
    <row r="274" spans="21:34" ht="12" customHeight="1" x14ac:dyDescent="0.2">
      <c r="U274" s="102"/>
      <c r="V274" s="102"/>
      <c r="AD274" s="278" t="s">
        <v>316</v>
      </c>
      <c r="AE274" s="278">
        <v>1708</v>
      </c>
      <c r="AF274" s="93"/>
      <c r="AG274" s="173"/>
      <c r="AH274" s="173"/>
    </row>
    <row r="275" spans="21:34" ht="12" customHeight="1" x14ac:dyDescent="0.2">
      <c r="U275" s="102"/>
      <c r="V275" s="102"/>
      <c r="AD275" s="278" t="s">
        <v>317</v>
      </c>
      <c r="AE275" s="278">
        <v>971</v>
      </c>
      <c r="AF275" s="93"/>
      <c r="AG275" s="173"/>
      <c r="AH275" s="173"/>
    </row>
    <row r="276" spans="21:34" ht="12" customHeight="1" x14ac:dyDescent="0.2">
      <c r="U276" s="102"/>
      <c r="V276" s="102"/>
      <c r="AD276" s="278" t="s">
        <v>537</v>
      </c>
      <c r="AE276" s="278">
        <v>1904</v>
      </c>
      <c r="AF276" s="93"/>
      <c r="AG276" s="173"/>
      <c r="AH276" s="173"/>
    </row>
    <row r="277" spans="21:34" ht="12" customHeight="1" x14ac:dyDescent="0.2">
      <c r="U277" s="102"/>
      <c r="V277" s="102"/>
      <c r="AD277" s="278" t="s">
        <v>318</v>
      </c>
      <c r="AE277" s="278">
        <v>617</v>
      </c>
      <c r="AF277" s="93"/>
      <c r="AG277" s="173"/>
      <c r="AH277" s="173"/>
    </row>
    <row r="278" spans="21:34" ht="12" customHeight="1" x14ac:dyDescent="0.2">
      <c r="U278" s="102"/>
      <c r="V278" s="102"/>
      <c r="AD278" s="278" t="s">
        <v>536</v>
      </c>
      <c r="AE278" s="278">
        <v>1900</v>
      </c>
      <c r="AF278" s="93"/>
      <c r="AG278" s="173"/>
      <c r="AH278" s="173"/>
    </row>
    <row r="279" spans="21:34" ht="12" customHeight="1" x14ac:dyDescent="0.2">
      <c r="U279" s="102"/>
      <c r="V279" s="102"/>
      <c r="AD279" s="278" t="s">
        <v>319</v>
      </c>
      <c r="AE279" s="278">
        <v>9</v>
      </c>
      <c r="AF279" s="93"/>
      <c r="AG279" s="173"/>
      <c r="AH279" s="173"/>
    </row>
    <row r="280" spans="21:34" ht="12" customHeight="1" x14ac:dyDescent="0.2">
      <c r="U280" s="102"/>
      <c r="V280" s="102"/>
      <c r="AD280" s="278" t="s">
        <v>320</v>
      </c>
      <c r="AE280" s="278">
        <v>715</v>
      </c>
      <c r="AF280" s="93"/>
      <c r="AG280" s="173"/>
      <c r="AH280" s="173"/>
    </row>
    <row r="281" spans="21:34" ht="12" customHeight="1" x14ac:dyDescent="0.2">
      <c r="U281" s="102"/>
      <c r="V281" s="102"/>
      <c r="AD281" s="278" t="s">
        <v>321</v>
      </c>
      <c r="AE281" s="278">
        <v>93</v>
      </c>
      <c r="AF281" s="93"/>
      <c r="AG281" s="173"/>
      <c r="AH281" s="173"/>
    </row>
    <row r="282" spans="21:34" ht="12" customHeight="1" x14ac:dyDescent="0.2">
      <c r="U282" s="102"/>
      <c r="V282" s="102"/>
      <c r="AD282" s="278" t="s">
        <v>322</v>
      </c>
      <c r="AE282" s="278">
        <v>448</v>
      </c>
      <c r="AF282" s="93"/>
      <c r="AG282" s="173"/>
      <c r="AH282" s="173"/>
    </row>
    <row r="283" spans="21:34" ht="12" customHeight="1" x14ac:dyDescent="0.2">
      <c r="U283" s="102"/>
      <c r="V283" s="102"/>
      <c r="AD283" s="278" t="s">
        <v>323</v>
      </c>
      <c r="AE283" s="278">
        <v>1525</v>
      </c>
      <c r="AF283" s="93"/>
      <c r="AG283" s="173"/>
      <c r="AH283" s="173"/>
    </row>
    <row r="284" spans="21:34" ht="12" customHeight="1" x14ac:dyDescent="0.2">
      <c r="U284" s="102"/>
      <c r="V284" s="102"/>
      <c r="AD284" s="278" t="s">
        <v>324</v>
      </c>
      <c r="AE284" s="278">
        <v>716</v>
      </c>
      <c r="AF284" s="93"/>
      <c r="AG284" s="173"/>
      <c r="AH284" s="173"/>
    </row>
    <row r="285" spans="21:34" ht="12" customHeight="1" x14ac:dyDescent="0.2">
      <c r="U285" s="102"/>
      <c r="V285" s="102"/>
      <c r="AD285" s="278" t="s">
        <v>325</v>
      </c>
      <c r="AE285" s="278">
        <v>281</v>
      </c>
      <c r="AF285" s="93"/>
      <c r="AG285" s="173"/>
      <c r="AH285" s="173"/>
    </row>
    <row r="286" spans="21:34" ht="12" customHeight="1" x14ac:dyDescent="0.2">
      <c r="U286" s="102"/>
      <c r="V286" s="102"/>
      <c r="AD286" s="278" t="s">
        <v>326</v>
      </c>
      <c r="AE286" s="278">
        <v>855</v>
      </c>
      <c r="AF286" s="93"/>
      <c r="AG286" s="173"/>
      <c r="AH286" s="173"/>
    </row>
    <row r="287" spans="21:34" ht="12" customHeight="1" x14ac:dyDescent="0.2">
      <c r="U287" s="102"/>
      <c r="V287" s="102"/>
      <c r="AD287" s="278" t="s">
        <v>327</v>
      </c>
      <c r="AE287" s="278">
        <v>183</v>
      </c>
      <c r="AF287" s="93"/>
      <c r="AG287" s="173"/>
      <c r="AH287" s="173"/>
    </row>
    <row r="288" spans="21:34" ht="12" customHeight="1" x14ac:dyDescent="0.2">
      <c r="U288" s="102"/>
      <c r="V288" s="102"/>
      <c r="AD288" s="278" t="s">
        <v>328</v>
      </c>
      <c r="AE288" s="278">
        <v>1700</v>
      </c>
      <c r="AF288" s="93"/>
      <c r="AG288" s="173"/>
      <c r="AH288" s="173"/>
    </row>
    <row r="289" spans="21:34" ht="12" customHeight="1" x14ac:dyDescent="0.2">
      <c r="U289" s="102"/>
      <c r="V289" s="102"/>
      <c r="AD289" s="278" t="s">
        <v>329</v>
      </c>
      <c r="AE289" s="278">
        <v>1730</v>
      </c>
      <c r="AF289" s="93"/>
      <c r="AG289" s="173"/>
      <c r="AH289" s="173"/>
    </row>
    <row r="290" spans="21:34" ht="12" customHeight="1" x14ac:dyDescent="0.2">
      <c r="U290" s="102"/>
      <c r="V290" s="102"/>
      <c r="AD290" s="278" t="s">
        <v>330</v>
      </c>
      <c r="AE290" s="278">
        <v>737</v>
      </c>
      <c r="AF290" s="93"/>
      <c r="AG290" s="173"/>
      <c r="AH290" s="173"/>
    </row>
    <row r="291" spans="21:34" ht="12" customHeight="1" x14ac:dyDescent="0.2">
      <c r="U291" s="102"/>
      <c r="V291" s="102"/>
      <c r="AD291" s="278" t="s">
        <v>331</v>
      </c>
      <c r="AE291" s="278">
        <v>282</v>
      </c>
      <c r="AF291" s="93"/>
      <c r="AG291" s="173"/>
      <c r="AH291" s="173"/>
    </row>
    <row r="292" spans="21:34" ht="12" customHeight="1" x14ac:dyDescent="0.2">
      <c r="U292" s="102"/>
      <c r="V292" s="102"/>
      <c r="AD292" s="278" t="s">
        <v>332</v>
      </c>
      <c r="AE292" s="278">
        <v>856</v>
      </c>
      <c r="AF292" s="93"/>
      <c r="AG292" s="173"/>
      <c r="AH292" s="173"/>
    </row>
    <row r="293" spans="21:34" ht="12" customHeight="1" x14ac:dyDescent="0.2">
      <c r="U293" s="102"/>
      <c r="V293" s="102"/>
      <c r="AD293" s="278" t="s">
        <v>333</v>
      </c>
      <c r="AE293" s="278">
        <v>450</v>
      </c>
      <c r="AF293" s="93"/>
      <c r="AG293" s="173"/>
      <c r="AH293" s="173"/>
    </row>
    <row r="294" spans="21:34" ht="12" customHeight="1" x14ac:dyDescent="0.2">
      <c r="U294" s="102"/>
      <c r="V294" s="102"/>
      <c r="AD294" s="278" t="s">
        <v>334</v>
      </c>
      <c r="AE294" s="278">
        <v>451</v>
      </c>
      <c r="AF294" s="93"/>
      <c r="AG294" s="173"/>
      <c r="AH294" s="173"/>
    </row>
    <row r="295" spans="21:34" ht="12" customHeight="1" x14ac:dyDescent="0.2">
      <c r="U295" s="102"/>
      <c r="V295" s="102"/>
      <c r="AD295" s="278" t="s">
        <v>335</v>
      </c>
      <c r="AE295" s="278">
        <v>184</v>
      </c>
      <c r="AF295" s="93"/>
      <c r="AG295" s="173"/>
      <c r="AH295" s="173"/>
    </row>
    <row r="296" spans="21:34" ht="12" customHeight="1" x14ac:dyDescent="0.2">
      <c r="U296" s="102"/>
      <c r="V296" s="102"/>
      <c r="AD296" s="278" t="s">
        <v>336</v>
      </c>
      <c r="AE296" s="278">
        <v>344</v>
      </c>
      <c r="AF296" s="93"/>
      <c r="AG296" s="173"/>
      <c r="AH296" s="173"/>
    </row>
    <row r="297" spans="21:34" ht="12" customHeight="1" x14ac:dyDescent="0.2">
      <c r="U297" s="102"/>
      <c r="V297" s="102"/>
      <c r="AD297" s="278" t="s">
        <v>337</v>
      </c>
      <c r="AE297" s="278">
        <v>1581</v>
      </c>
      <c r="AF297" s="93"/>
      <c r="AG297" s="173"/>
      <c r="AH297" s="173"/>
    </row>
    <row r="298" spans="21:34" ht="12" customHeight="1" x14ac:dyDescent="0.2">
      <c r="U298" s="102"/>
      <c r="V298" s="102"/>
      <c r="AD298" s="278" t="s">
        <v>338</v>
      </c>
      <c r="AE298" s="278">
        <v>981</v>
      </c>
      <c r="AF298" s="93"/>
      <c r="AG298" s="173"/>
      <c r="AH298" s="173"/>
    </row>
    <row r="299" spans="21:34" ht="12" customHeight="1" x14ac:dyDescent="0.2">
      <c r="U299" s="102"/>
      <c r="V299" s="102"/>
      <c r="AD299" s="278" t="s">
        <v>339</v>
      </c>
      <c r="AE299" s="278">
        <v>994</v>
      </c>
      <c r="AF299" s="93"/>
      <c r="AG299" s="173"/>
      <c r="AH299" s="173"/>
    </row>
    <row r="300" spans="21:34" ht="12" customHeight="1" x14ac:dyDescent="0.2">
      <c r="U300" s="102"/>
      <c r="V300" s="102"/>
      <c r="AD300" s="278" t="s">
        <v>340</v>
      </c>
      <c r="AE300" s="278">
        <v>858</v>
      </c>
      <c r="AF300" s="93"/>
      <c r="AG300" s="173"/>
      <c r="AH300" s="173"/>
    </row>
    <row r="301" spans="21:34" ht="12" customHeight="1" x14ac:dyDescent="0.2">
      <c r="U301" s="102"/>
      <c r="V301" s="102"/>
      <c r="AD301" s="278" t="s">
        <v>341</v>
      </c>
      <c r="AE301" s="278">
        <v>47</v>
      </c>
      <c r="AF301" s="93"/>
      <c r="AG301" s="173"/>
      <c r="AH301" s="173"/>
    </row>
    <row r="302" spans="21:34" ht="12" customHeight="1" x14ac:dyDescent="0.2">
      <c r="U302" s="102"/>
      <c r="V302" s="102"/>
      <c r="AD302" s="278" t="s">
        <v>342</v>
      </c>
      <c r="AE302" s="278">
        <v>345</v>
      </c>
      <c r="AF302" s="93"/>
      <c r="AG302" s="173"/>
      <c r="AH302" s="173"/>
    </row>
    <row r="303" spans="21:34" ht="12" customHeight="1" x14ac:dyDescent="0.2">
      <c r="U303" s="102"/>
      <c r="V303" s="102"/>
      <c r="AD303" s="278" t="s">
        <v>343</v>
      </c>
      <c r="AE303" s="278">
        <v>717</v>
      </c>
      <c r="AF303" s="93"/>
      <c r="AG303" s="173"/>
      <c r="AH303" s="173"/>
    </row>
    <row r="304" spans="21:34" ht="12" customHeight="1" x14ac:dyDescent="0.2">
      <c r="U304" s="102"/>
      <c r="V304" s="102"/>
      <c r="AD304" s="278" t="s">
        <v>344</v>
      </c>
      <c r="AE304" s="278">
        <v>860</v>
      </c>
      <c r="AF304" s="93"/>
      <c r="AG304" s="173"/>
      <c r="AH304" s="173"/>
    </row>
    <row r="305" spans="21:34" ht="12" customHeight="1" x14ac:dyDescent="0.2">
      <c r="U305" s="102"/>
      <c r="V305" s="102"/>
      <c r="AD305" s="278" t="s">
        <v>345</v>
      </c>
      <c r="AE305" s="278">
        <v>861</v>
      </c>
      <c r="AF305" s="93"/>
      <c r="AG305" s="173"/>
      <c r="AH305" s="173"/>
    </row>
    <row r="306" spans="21:34" ht="12" customHeight="1" x14ac:dyDescent="0.2">
      <c r="U306" s="102"/>
      <c r="V306" s="102"/>
      <c r="AD306" s="278" t="s">
        <v>346</v>
      </c>
      <c r="AE306" s="278">
        <v>453</v>
      </c>
      <c r="AF306" s="93"/>
      <c r="AG306" s="173"/>
      <c r="AH306" s="173"/>
    </row>
    <row r="307" spans="21:34" ht="12" customHeight="1" x14ac:dyDescent="0.2">
      <c r="U307" s="102"/>
      <c r="V307" s="102"/>
      <c r="AD307" s="278" t="s">
        <v>347</v>
      </c>
      <c r="AE307" s="278">
        <v>983</v>
      </c>
      <c r="AF307" s="93"/>
      <c r="AG307" s="173"/>
      <c r="AH307" s="173"/>
    </row>
    <row r="308" spans="21:34" ht="12" customHeight="1" x14ac:dyDescent="0.2">
      <c r="U308" s="102"/>
      <c r="V308" s="102"/>
      <c r="AD308" s="278" t="s">
        <v>348</v>
      </c>
      <c r="AE308" s="278">
        <v>984</v>
      </c>
      <c r="AF308" s="93"/>
      <c r="AG308" s="173"/>
      <c r="AH308" s="173"/>
    </row>
    <row r="309" spans="21:34" ht="12" customHeight="1" x14ac:dyDescent="0.2">
      <c r="U309" s="102"/>
      <c r="V309" s="102"/>
      <c r="AD309" s="278" t="s">
        <v>349</v>
      </c>
      <c r="AE309" s="278">
        <v>620</v>
      </c>
      <c r="AF309" s="93"/>
      <c r="AG309" s="173"/>
      <c r="AH309" s="173"/>
    </row>
    <row r="310" spans="21:34" ht="12" customHeight="1" x14ac:dyDescent="0.2">
      <c r="U310" s="102"/>
      <c r="V310" s="102"/>
      <c r="AD310" s="278" t="s">
        <v>350</v>
      </c>
      <c r="AE310" s="278">
        <v>622</v>
      </c>
      <c r="AF310" s="93"/>
      <c r="AG310" s="173"/>
      <c r="AH310" s="173"/>
    </row>
    <row r="311" spans="21:34" ht="12" customHeight="1" x14ac:dyDescent="0.2">
      <c r="U311" s="102"/>
      <c r="V311" s="102"/>
      <c r="AD311" s="278" t="s">
        <v>351</v>
      </c>
      <c r="AE311" s="278">
        <v>48</v>
      </c>
      <c r="AF311" s="93"/>
      <c r="AG311" s="173"/>
      <c r="AH311" s="173"/>
    </row>
    <row r="312" spans="21:34" ht="12" customHeight="1" x14ac:dyDescent="0.2">
      <c r="U312" s="102"/>
      <c r="V312" s="102"/>
      <c r="AD312" s="278" t="s">
        <v>352</v>
      </c>
      <c r="AE312" s="278">
        <v>96</v>
      </c>
      <c r="AF312" s="93"/>
      <c r="AG312" s="173"/>
      <c r="AH312" s="173"/>
    </row>
    <row r="313" spans="21:34" ht="12" customHeight="1" x14ac:dyDescent="0.2">
      <c r="U313" s="102"/>
      <c r="V313" s="102"/>
      <c r="AD313" s="278" t="s">
        <v>353</v>
      </c>
      <c r="AE313" s="278">
        <v>718</v>
      </c>
      <c r="AF313" s="93"/>
      <c r="AG313" s="173"/>
      <c r="AH313" s="173"/>
    </row>
    <row r="314" spans="21:34" ht="12" customHeight="1" x14ac:dyDescent="0.2">
      <c r="U314" s="102"/>
      <c r="V314" s="102"/>
      <c r="AD314" s="278" t="s">
        <v>354</v>
      </c>
      <c r="AE314" s="278">
        <v>623</v>
      </c>
      <c r="AF314" s="93"/>
      <c r="AG314" s="173"/>
      <c r="AH314" s="173"/>
    </row>
    <row r="315" spans="21:34" ht="12" customHeight="1" x14ac:dyDescent="0.2">
      <c r="U315" s="102"/>
      <c r="V315" s="102"/>
      <c r="AD315" s="278" t="s">
        <v>355</v>
      </c>
      <c r="AE315" s="278">
        <v>986</v>
      </c>
      <c r="AF315" s="93"/>
      <c r="AG315" s="173"/>
      <c r="AH315" s="173"/>
    </row>
    <row r="316" spans="21:34" ht="12" customHeight="1" x14ac:dyDescent="0.2">
      <c r="U316" s="102"/>
      <c r="V316" s="102"/>
      <c r="AD316" s="278" t="s">
        <v>356</v>
      </c>
      <c r="AE316" s="278">
        <v>626</v>
      </c>
      <c r="AF316" s="93"/>
      <c r="AG316" s="173"/>
      <c r="AH316" s="173"/>
    </row>
    <row r="317" spans="21:34" ht="12" customHeight="1" x14ac:dyDescent="0.2">
      <c r="U317" s="102"/>
      <c r="V317" s="102"/>
      <c r="AD317" s="278" t="s">
        <v>357</v>
      </c>
      <c r="AE317" s="278">
        <v>285</v>
      </c>
      <c r="AF317" s="93"/>
      <c r="AG317" s="173"/>
      <c r="AH317" s="173"/>
    </row>
    <row r="318" spans="21:34" ht="12" customHeight="1" x14ac:dyDescent="0.2">
      <c r="U318" s="102"/>
      <c r="V318" s="102"/>
      <c r="AD318" s="278" t="s">
        <v>358</v>
      </c>
      <c r="AE318" s="278">
        <v>865</v>
      </c>
      <c r="AF318" s="93"/>
      <c r="AG318" s="173"/>
      <c r="AH318" s="173"/>
    </row>
    <row r="319" spans="21:34" ht="12" customHeight="1" x14ac:dyDescent="0.2">
      <c r="U319" s="102"/>
      <c r="V319" s="102"/>
      <c r="AD319" s="278" t="s">
        <v>359</v>
      </c>
      <c r="AE319" s="278">
        <v>866</v>
      </c>
      <c r="AF319" s="93"/>
      <c r="AG319" s="173"/>
      <c r="AH319" s="173"/>
    </row>
    <row r="320" spans="21:34" ht="12" customHeight="1" x14ac:dyDescent="0.2">
      <c r="U320" s="102"/>
      <c r="V320" s="102"/>
      <c r="AD320" s="278" t="s">
        <v>360</v>
      </c>
      <c r="AE320" s="278">
        <v>867</v>
      </c>
      <c r="AF320" s="93"/>
      <c r="AG320" s="173"/>
      <c r="AH320" s="173"/>
    </row>
    <row r="321" spans="21:34" ht="12" customHeight="1" x14ac:dyDescent="0.2">
      <c r="U321" s="102"/>
      <c r="V321" s="102"/>
      <c r="AD321" s="278" t="s">
        <v>361</v>
      </c>
      <c r="AE321" s="278">
        <v>627</v>
      </c>
      <c r="AF321" s="93"/>
      <c r="AG321" s="173"/>
      <c r="AH321" s="173"/>
    </row>
    <row r="322" spans="21:34" ht="12" customHeight="1" x14ac:dyDescent="0.2">
      <c r="U322" s="102"/>
      <c r="V322" s="102"/>
      <c r="AD322" s="278" t="s">
        <v>362</v>
      </c>
      <c r="AE322" s="278">
        <v>289</v>
      </c>
      <c r="AF322" s="93"/>
      <c r="AG322" s="173"/>
      <c r="AH322" s="173"/>
    </row>
    <row r="323" spans="21:34" ht="12" customHeight="1" x14ac:dyDescent="0.2">
      <c r="U323" s="102"/>
      <c r="V323" s="102"/>
      <c r="AD323" s="278" t="s">
        <v>363</v>
      </c>
      <c r="AE323" s="278">
        <v>629</v>
      </c>
      <c r="AF323" s="93"/>
      <c r="AG323" s="173"/>
      <c r="AH323" s="173"/>
    </row>
    <row r="324" spans="21:34" ht="12" customHeight="1" x14ac:dyDescent="0.2">
      <c r="U324" s="102"/>
      <c r="V324" s="102"/>
      <c r="AD324" s="278" t="s">
        <v>364</v>
      </c>
      <c r="AE324" s="278">
        <v>852</v>
      </c>
      <c r="AF324" s="93"/>
      <c r="AG324" s="173"/>
      <c r="AH324" s="173"/>
    </row>
    <row r="325" spans="21:34" ht="12" customHeight="1" x14ac:dyDescent="0.2">
      <c r="U325" s="102"/>
      <c r="V325" s="102"/>
      <c r="AD325" s="278" t="s">
        <v>365</v>
      </c>
      <c r="AE325" s="278">
        <v>988</v>
      </c>
      <c r="AF325" s="93"/>
      <c r="AG325" s="173"/>
      <c r="AH325" s="173"/>
    </row>
    <row r="326" spans="21:34" ht="12" customHeight="1" x14ac:dyDescent="0.2">
      <c r="U326" s="102"/>
      <c r="V326" s="102"/>
      <c r="AD326" s="278" t="s">
        <v>366</v>
      </c>
      <c r="AE326" s="278">
        <v>457</v>
      </c>
      <c r="AF326" s="93"/>
      <c r="AG326" s="173"/>
      <c r="AH326" s="173"/>
    </row>
    <row r="327" spans="21:34" ht="12" customHeight="1" x14ac:dyDescent="0.2">
      <c r="U327" s="102"/>
      <c r="V327" s="102"/>
      <c r="AD327" s="278" t="s">
        <v>367</v>
      </c>
      <c r="AE327" s="278">
        <v>870</v>
      </c>
      <c r="AF327" s="93"/>
      <c r="AG327" s="173"/>
      <c r="AH327" s="173"/>
    </row>
    <row r="328" spans="21:34" ht="12" customHeight="1" x14ac:dyDescent="0.2">
      <c r="U328" s="102"/>
      <c r="V328" s="102"/>
      <c r="AD328" s="278" t="s">
        <v>368</v>
      </c>
      <c r="AE328" s="278">
        <v>668</v>
      </c>
      <c r="AF328" s="93"/>
      <c r="AG328" s="173"/>
      <c r="AH328" s="173"/>
    </row>
    <row r="329" spans="21:34" ht="12" customHeight="1" x14ac:dyDescent="0.2">
      <c r="U329" s="102"/>
      <c r="V329" s="102"/>
      <c r="AD329" s="278" t="s">
        <v>369</v>
      </c>
      <c r="AE329" s="278">
        <v>1701</v>
      </c>
      <c r="AF329" s="93"/>
      <c r="AG329" s="173"/>
      <c r="AH329" s="173"/>
    </row>
    <row r="330" spans="21:34" ht="12" customHeight="1" x14ac:dyDescent="0.2">
      <c r="U330" s="102"/>
      <c r="V330" s="102"/>
      <c r="AD330" s="278" t="s">
        <v>370</v>
      </c>
      <c r="AE330" s="278">
        <v>293</v>
      </c>
      <c r="AF330" s="93"/>
      <c r="AG330" s="173"/>
      <c r="AH330" s="173"/>
    </row>
    <row r="331" spans="21:34" ht="12" customHeight="1" x14ac:dyDescent="0.2">
      <c r="U331" s="102"/>
      <c r="V331" s="102"/>
      <c r="AD331" s="278" t="s">
        <v>371</v>
      </c>
      <c r="AE331" s="278">
        <v>1783</v>
      </c>
      <c r="AF331" s="93"/>
      <c r="AG331" s="173"/>
      <c r="AH331" s="173"/>
    </row>
    <row r="332" spans="21:34" ht="12" customHeight="1" x14ac:dyDescent="0.2">
      <c r="U332" s="102"/>
      <c r="V332" s="102"/>
      <c r="AD332" s="278" t="s">
        <v>372</v>
      </c>
      <c r="AE332" s="278">
        <v>98</v>
      </c>
      <c r="AF332" s="93"/>
      <c r="AG332" s="173"/>
      <c r="AH332" s="173"/>
    </row>
    <row r="333" spans="21:34" ht="12" customHeight="1" x14ac:dyDescent="0.2">
      <c r="U333" s="102"/>
      <c r="V333" s="102"/>
      <c r="AD333" s="278" t="s">
        <v>373</v>
      </c>
      <c r="AE333" s="278">
        <v>614</v>
      </c>
      <c r="AF333" s="93"/>
      <c r="AG333" s="173"/>
      <c r="AH333" s="173"/>
    </row>
    <row r="334" spans="21:34" ht="12" customHeight="1" x14ac:dyDescent="0.2">
      <c r="U334" s="102"/>
      <c r="V334" s="102"/>
      <c r="AD334" s="278" t="s">
        <v>374</v>
      </c>
      <c r="AE334" s="278">
        <v>189</v>
      </c>
      <c r="AF334" s="93"/>
      <c r="AG334" s="173"/>
      <c r="AH334" s="173"/>
    </row>
    <row r="335" spans="21:34" ht="12" customHeight="1" x14ac:dyDescent="0.2">
      <c r="U335" s="102"/>
      <c r="V335" s="102"/>
      <c r="AD335" s="278" t="s">
        <v>375</v>
      </c>
      <c r="AE335" s="278">
        <v>296</v>
      </c>
      <c r="AF335" s="93"/>
      <c r="AG335" s="173"/>
      <c r="AH335" s="173"/>
    </row>
    <row r="336" spans="21:34" ht="12" customHeight="1" x14ac:dyDescent="0.2">
      <c r="U336" s="102"/>
      <c r="V336" s="102"/>
      <c r="AD336" s="278" t="s">
        <v>376</v>
      </c>
      <c r="AE336" s="278">
        <v>1696</v>
      </c>
      <c r="AF336" s="93"/>
      <c r="AG336" s="173"/>
      <c r="AH336" s="173"/>
    </row>
    <row r="337" spans="21:34" ht="12" customHeight="1" x14ac:dyDescent="0.2">
      <c r="U337" s="102"/>
      <c r="V337" s="102"/>
      <c r="AD337" s="278" t="s">
        <v>377</v>
      </c>
      <c r="AE337" s="278">
        <v>352</v>
      </c>
      <c r="AF337" s="93"/>
      <c r="AG337" s="173"/>
      <c r="AH337" s="173"/>
    </row>
    <row r="338" spans="21:34" ht="12" customHeight="1" x14ac:dyDescent="0.2">
      <c r="U338" s="102"/>
      <c r="V338" s="102"/>
      <c r="AD338" s="278" t="s">
        <v>378</v>
      </c>
      <c r="AE338" s="278">
        <v>53</v>
      </c>
      <c r="AF338" s="93"/>
      <c r="AG338" s="173"/>
      <c r="AH338" s="173"/>
    </row>
    <row r="339" spans="21:34" ht="12" customHeight="1" x14ac:dyDescent="0.2">
      <c r="U339" s="102"/>
      <c r="V339" s="102"/>
      <c r="AD339" s="278" t="s">
        <v>379</v>
      </c>
      <c r="AE339" s="278">
        <v>294</v>
      </c>
      <c r="AF339" s="93"/>
      <c r="AG339" s="173"/>
      <c r="AH339" s="173"/>
    </row>
    <row r="340" spans="21:34" ht="12" customHeight="1" x14ac:dyDescent="0.2">
      <c r="U340" s="102"/>
      <c r="V340" s="102"/>
      <c r="AD340" s="278" t="s">
        <v>380</v>
      </c>
      <c r="AE340" s="278">
        <v>873</v>
      </c>
      <c r="AF340" s="93"/>
      <c r="AG340" s="173"/>
      <c r="AH340" s="173"/>
    </row>
    <row r="341" spans="21:34" ht="12" customHeight="1" x14ac:dyDescent="0.2">
      <c r="U341" s="102"/>
      <c r="V341" s="102"/>
      <c r="AD341" s="278" t="s">
        <v>381</v>
      </c>
      <c r="AE341" s="278">
        <v>632</v>
      </c>
      <c r="AF341" s="93"/>
      <c r="AG341" s="173"/>
      <c r="AH341" s="173"/>
    </row>
    <row r="342" spans="21:34" ht="12" customHeight="1" x14ac:dyDescent="0.2">
      <c r="U342" s="102"/>
      <c r="V342" s="102"/>
      <c r="AD342" s="278" t="s">
        <v>382</v>
      </c>
      <c r="AE342" s="278">
        <v>880</v>
      </c>
      <c r="AF342" s="93"/>
      <c r="AG342" s="173"/>
      <c r="AH342" s="173"/>
    </row>
    <row r="343" spans="21:34" ht="12" customHeight="1" x14ac:dyDescent="0.2">
      <c r="U343" s="102"/>
      <c r="V343" s="102"/>
      <c r="AD343" s="278" t="s">
        <v>383</v>
      </c>
      <c r="AE343" s="278">
        <v>351</v>
      </c>
      <c r="AF343" s="93"/>
      <c r="AG343" s="173"/>
      <c r="AH343" s="173"/>
    </row>
    <row r="344" spans="21:34" ht="12" customHeight="1" x14ac:dyDescent="0.2">
      <c r="U344" s="102"/>
      <c r="V344" s="102"/>
      <c r="AD344" s="278" t="s">
        <v>384</v>
      </c>
      <c r="AE344" s="278">
        <v>874</v>
      </c>
      <c r="AF344" s="93"/>
      <c r="AG344" s="173"/>
      <c r="AH344" s="173"/>
    </row>
    <row r="345" spans="21:34" ht="12" customHeight="1" x14ac:dyDescent="0.2">
      <c r="U345" s="102"/>
      <c r="V345" s="102"/>
      <c r="AD345" s="278" t="s">
        <v>385</v>
      </c>
      <c r="AE345" s="278">
        <v>479</v>
      </c>
      <c r="AF345" s="93"/>
      <c r="AG345" s="173"/>
      <c r="AH345" s="173"/>
    </row>
    <row r="346" spans="21:34" ht="12" customHeight="1" x14ac:dyDescent="0.2">
      <c r="U346" s="102"/>
      <c r="V346" s="102"/>
      <c r="AD346" s="278" t="s">
        <v>386</v>
      </c>
      <c r="AE346" s="278">
        <v>297</v>
      </c>
      <c r="AF346" s="93"/>
      <c r="AG346" s="173"/>
      <c r="AH346" s="173"/>
    </row>
    <row r="347" spans="21:34" ht="12" customHeight="1" x14ac:dyDescent="0.2">
      <c r="U347" s="102"/>
      <c r="V347" s="102"/>
      <c r="AD347" s="278" t="s">
        <v>387</v>
      </c>
      <c r="AE347" s="278">
        <v>473</v>
      </c>
      <c r="AF347" s="93"/>
      <c r="AG347" s="173"/>
      <c r="AH347" s="173"/>
    </row>
    <row r="348" spans="21:34" ht="12" customHeight="1" x14ac:dyDescent="0.2">
      <c r="U348" s="102"/>
      <c r="V348" s="102"/>
      <c r="AD348" s="278" t="s">
        <v>388</v>
      </c>
      <c r="AE348" s="278">
        <v>707</v>
      </c>
      <c r="AF348" s="93"/>
      <c r="AG348" s="173"/>
      <c r="AH348" s="173"/>
    </row>
    <row r="349" spans="21:34" ht="12" customHeight="1" x14ac:dyDescent="0.2">
      <c r="U349" s="102"/>
      <c r="V349" s="102"/>
      <c r="AD349" s="278" t="s">
        <v>389</v>
      </c>
      <c r="AE349" s="278">
        <v>478</v>
      </c>
      <c r="AF349" s="93"/>
      <c r="AG349" s="173"/>
      <c r="AH349" s="173"/>
    </row>
    <row r="350" spans="21:34" ht="12" customHeight="1" x14ac:dyDescent="0.2">
      <c r="U350" s="102"/>
      <c r="V350" s="102"/>
      <c r="AD350" s="278" t="s">
        <v>390</v>
      </c>
      <c r="AE350" s="278">
        <v>50</v>
      </c>
      <c r="AF350" s="93"/>
      <c r="AG350" s="173"/>
      <c r="AH350" s="173"/>
    </row>
    <row r="351" spans="21:34" ht="12" customHeight="1" x14ac:dyDescent="0.2">
      <c r="U351" s="102"/>
      <c r="V351" s="102"/>
      <c r="AD351" s="278" t="s">
        <v>391</v>
      </c>
      <c r="AE351" s="278">
        <v>355</v>
      </c>
      <c r="AF351" s="93"/>
      <c r="AG351" s="173"/>
      <c r="AH351" s="173"/>
    </row>
    <row r="352" spans="21:34" ht="12" customHeight="1" x14ac:dyDescent="0.2">
      <c r="U352" s="102"/>
      <c r="V352" s="102"/>
      <c r="AD352" s="278" t="s">
        <v>392</v>
      </c>
      <c r="AE352" s="278">
        <v>299</v>
      </c>
      <c r="AF352" s="93"/>
      <c r="AG352" s="173"/>
      <c r="AH352" s="173"/>
    </row>
    <row r="353" spans="21:34" ht="12" customHeight="1" x14ac:dyDescent="0.2">
      <c r="U353" s="102"/>
      <c r="V353" s="102"/>
      <c r="AD353" s="278" t="s">
        <v>393</v>
      </c>
      <c r="AE353" s="278">
        <v>476</v>
      </c>
      <c r="AF353" s="93"/>
      <c r="AG353" s="173"/>
      <c r="AH353" s="173"/>
    </row>
    <row r="354" spans="21:34" ht="12" customHeight="1" x14ac:dyDescent="0.2">
      <c r="U354" s="102"/>
      <c r="V354" s="102"/>
      <c r="AD354" s="278" t="s">
        <v>394</v>
      </c>
      <c r="AE354" s="278">
        <v>637</v>
      </c>
      <c r="AF354" s="93"/>
      <c r="AG354" s="173"/>
      <c r="AH354" s="173"/>
    </row>
    <row r="355" spans="21:34" ht="12" customHeight="1" x14ac:dyDescent="0.2">
      <c r="U355" s="102"/>
      <c r="V355" s="102"/>
      <c r="AD355" s="278" t="s">
        <v>395</v>
      </c>
      <c r="AE355" s="278">
        <v>638</v>
      </c>
      <c r="AF355" s="93"/>
      <c r="AG355" s="173"/>
      <c r="AH355" s="173"/>
    </row>
    <row r="356" spans="21:34" ht="12" customHeight="1" x14ac:dyDescent="0.2">
      <c r="U356" s="102"/>
      <c r="V356" s="102"/>
      <c r="AD356" s="278" t="s">
        <v>396</v>
      </c>
      <c r="AE356" s="278">
        <v>56</v>
      </c>
      <c r="AF356" s="93"/>
      <c r="AG356" s="173"/>
      <c r="AH356" s="173"/>
    </row>
    <row r="357" spans="21:34" ht="12" customHeight="1" x14ac:dyDescent="0.2">
      <c r="U357" s="102"/>
      <c r="V357" s="102"/>
      <c r="AD357" s="278" t="s">
        <v>498</v>
      </c>
      <c r="AE357" s="278">
        <v>1892</v>
      </c>
      <c r="AF357" s="93"/>
      <c r="AG357" s="173"/>
      <c r="AH357" s="173"/>
    </row>
    <row r="358" spans="21:34" ht="12" customHeight="1" x14ac:dyDescent="0.2">
      <c r="U358" s="102"/>
      <c r="V358" s="102"/>
      <c r="AD358" s="278" t="s">
        <v>397</v>
      </c>
      <c r="AE358" s="278">
        <v>879</v>
      </c>
      <c r="AF358" s="93"/>
      <c r="AG358" s="173"/>
      <c r="AH358" s="173"/>
    </row>
    <row r="359" spans="21:34" ht="12" customHeight="1" x14ac:dyDescent="0.2">
      <c r="U359" s="102"/>
      <c r="V359" s="102"/>
      <c r="AD359" s="278" t="s">
        <v>398</v>
      </c>
      <c r="AE359" s="278">
        <v>301</v>
      </c>
      <c r="AF359" s="93"/>
      <c r="AG359" s="173"/>
      <c r="AH359" s="173"/>
    </row>
    <row r="360" spans="21:34" ht="12" customHeight="1" x14ac:dyDescent="0.2">
      <c r="U360" s="102"/>
      <c r="V360" s="102"/>
      <c r="AD360" s="278" t="s">
        <v>399</v>
      </c>
      <c r="AE360" s="278">
        <v>1896</v>
      </c>
      <c r="AF360" s="93"/>
      <c r="AG360" s="173"/>
      <c r="AH360" s="173"/>
    </row>
    <row r="361" spans="21:34" ht="12" customHeight="1" x14ac:dyDescent="0.2">
      <c r="U361" s="102"/>
      <c r="V361" s="102"/>
      <c r="AD361" s="278" t="s">
        <v>400</v>
      </c>
      <c r="AE361" s="278">
        <v>642</v>
      </c>
      <c r="AF361" s="93"/>
      <c r="AG361" s="173"/>
      <c r="AH361" s="173"/>
    </row>
    <row r="362" spans="21:34" ht="12" customHeight="1" x14ac:dyDescent="0.2">
      <c r="U362" s="102"/>
      <c r="V362" s="102"/>
      <c r="AD362" s="278" t="s">
        <v>401</v>
      </c>
      <c r="AE362" s="278">
        <v>193</v>
      </c>
      <c r="AF362" s="93"/>
      <c r="AG362" s="173"/>
      <c r="AH362" s="173"/>
    </row>
    <row r="363" spans="21:34" ht="12" customHeight="1" x14ac:dyDescent="0.2">
      <c r="U363" s="102"/>
      <c r="V363" s="102"/>
      <c r="AD363" s="278" t="s">
        <v>534</v>
      </c>
      <c r="AE363" s="278">
        <v>9999</v>
      </c>
      <c r="AF363" s="93"/>
      <c r="AG363" s="173"/>
      <c r="AH363" s="173"/>
    </row>
    <row r="364" spans="21:34" ht="12" customHeight="1" x14ac:dyDescent="0.2">
      <c r="U364" s="102"/>
      <c r="V364" s="102"/>
      <c r="AD364" s="278"/>
      <c r="AE364" s="278"/>
      <c r="AF364" s="93"/>
      <c r="AG364" s="173"/>
      <c r="AH364" s="173"/>
    </row>
    <row r="365" spans="21:34" ht="12" customHeight="1" x14ac:dyDescent="0.2">
      <c r="U365" s="102"/>
      <c r="V365" s="102"/>
      <c r="AD365" s="278"/>
      <c r="AE365" s="278"/>
      <c r="AF365" s="93"/>
      <c r="AG365" s="173"/>
      <c r="AH365" s="173"/>
    </row>
    <row r="366" spans="21:34" ht="12" customHeight="1" x14ac:dyDescent="0.2">
      <c r="U366" s="102"/>
      <c r="V366" s="102"/>
      <c r="AD366" s="278"/>
      <c r="AE366" s="278"/>
      <c r="AF366" s="93"/>
      <c r="AG366" s="173"/>
      <c r="AH366" s="173"/>
    </row>
    <row r="367" spans="21:34" ht="12" customHeight="1" x14ac:dyDescent="0.2">
      <c r="U367" s="102"/>
      <c r="V367" s="102"/>
      <c r="AD367" s="278"/>
      <c r="AE367" s="286"/>
      <c r="AF367" s="93"/>
      <c r="AG367" s="173"/>
      <c r="AH367" s="173"/>
    </row>
    <row r="368" spans="21:34" ht="12" customHeight="1" x14ac:dyDescent="0.2">
      <c r="U368" s="102"/>
      <c r="V368" s="102"/>
      <c r="AD368" s="278"/>
      <c r="AE368" s="286"/>
      <c r="AF368" s="93"/>
      <c r="AG368" s="173"/>
      <c r="AH368" s="173"/>
    </row>
    <row r="369" spans="21:34" ht="12" customHeight="1" x14ac:dyDescent="0.2">
      <c r="U369" s="102"/>
      <c r="V369" s="102"/>
      <c r="AD369" s="278"/>
      <c r="AE369" s="286"/>
      <c r="AF369" s="93"/>
      <c r="AG369" s="173"/>
      <c r="AH369" s="173"/>
    </row>
    <row r="370" spans="21:34" ht="12" customHeight="1" x14ac:dyDescent="0.2">
      <c r="U370" s="102"/>
      <c r="V370" s="102"/>
      <c r="AD370" s="278"/>
      <c r="AE370" s="286"/>
      <c r="AF370" s="93"/>
      <c r="AG370" s="173"/>
      <c r="AH370" s="173"/>
    </row>
    <row r="371" spans="21:34" ht="12" customHeight="1" x14ac:dyDescent="0.2">
      <c r="U371" s="102"/>
      <c r="V371" s="102"/>
      <c r="AD371" s="278"/>
      <c r="AE371" s="286"/>
      <c r="AF371" s="93"/>
      <c r="AG371" s="173"/>
      <c r="AH371" s="173"/>
    </row>
    <row r="372" spans="21:34" ht="12" customHeight="1" x14ac:dyDescent="0.2">
      <c r="U372" s="102"/>
      <c r="V372" s="102"/>
      <c r="AD372" s="278"/>
      <c r="AE372" s="286"/>
      <c r="AF372" s="93"/>
      <c r="AG372" s="173"/>
      <c r="AH372" s="173"/>
    </row>
    <row r="373" spans="21:34" ht="12" customHeight="1" x14ac:dyDescent="0.2">
      <c r="U373" s="102"/>
      <c r="V373" s="102"/>
      <c r="AD373" s="278"/>
      <c r="AE373" s="286"/>
      <c r="AF373" s="93"/>
      <c r="AG373" s="173"/>
      <c r="AH373" s="173"/>
    </row>
    <row r="374" spans="21:34" ht="12" customHeight="1" x14ac:dyDescent="0.2">
      <c r="U374" s="102"/>
      <c r="V374" s="102"/>
      <c r="AD374" s="278"/>
      <c r="AE374" s="286"/>
      <c r="AF374" s="93"/>
      <c r="AG374" s="173"/>
      <c r="AH374" s="173"/>
    </row>
    <row r="375" spans="21:34" ht="12" customHeight="1" x14ac:dyDescent="0.2">
      <c r="U375" s="102"/>
      <c r="V375" s="102"/>
      <c r="AD375" s="278"/>
      <c r="AE375" s="286"/>
      <c r="AF375" s="93"/>
      <c r="AG375" s="173"/>
      <c r="AH375" s="173"/>
    </row>
    <row r="376" spans="21:34" ht="12" customHeight="1" x14ac:dyDescent="0.2">
      <c r="U376" s="102"/>
      <c r="V376" s="102"/>
      <c r="AD376" s="278"/>
      <c r="AE376" s="286"/>
      <c r="AF376" s="93"/>
      <c r="AG376" s="173"/>
      <c r="AH376" s="173"/>
    </row>
    <row r="377" spans="21:34" ht="12" customHeight="1" x14ac:dyDescent="0.2">
      <c r="U377" s="102"/>
      <c r="V377" s="102"/>
      <c r="AD377" s="278"/>
      <c r="AE377" s="286"/>
      <c r="AF377" s="93"/>
      <c r="AG377" s="173"/>
      <c r="AH377" s="173"/>
    </row>
    <row r="378" spans="21:34" ht="12" customHeight="1" x14ac:dyDescent="0.2">
      <c r="U378" s="102"/>
      <c r="V378" s="102"/>
      <c r="AD378" s="278"/>
      <c r="AE378" s="286"/>
      <c r="AF378" s="93"/>
      <c r="AG378" s="173"/>
      <c r="AH378" s="173"/>
    </row>
    <row r="379" spans="21:34" ht="12" customHeight="1" x14ac:dyDescent="0.2">
      <c r="U379" s="102"/>
      <c r="V379" s="102"/>
      <c r="AD379" s="279"/>
      <c r="AE379" s="287"/>
      <c r="AF379" s="93"/>
      <c r="AG379" s="173"/>
      <c r="AH379" s="173"/>
    </row>
    <row r="380" spans="21:34" ht="12" customHeight="1" x14ac:dyDescent="0.2">
      <c r="U380" s="102"/>
      <c r="V380" s="102"/>
      <c r="AD380" s="279"/>
      <c r="AE380" s="287"/>
      <c r="AF380" s="93"/>
      <c r="AG380" s="173"/>
      <c r="AH380" s="173"/>
    </row>
    <row r="381" spans="21:34" ht="12" customHeight="1" x14ac:dyDescent="0.2">
      <c r="U381" s="102"/>
      <c r="V381" s="102"/>
      <c r="AD381" s="280"/>
      <c r="AE381" s="288"/>
      <c r="AF381" s="93"/>
      <c r="AG381" s="173"/>
      <c r="AH381" s="173"/>
    </row>
    <row r="382" spans="21:34" ht="12" customHeight="1" x14ac:dyDescent="0.2">
      <c r="U382" s="102"/>
      <c r="V382" s="102"/>
      <c r="AD382" s="281"/>
      <c r="AF382" s="93"/>
      <c r="AG382" s="173"/>
      <c r="AH382" s="173"/>
    </row>
    <row r="383" spans="21:34" ht="12" customHeight="1" x14ac:dyDescent="0.2">
      <c r="U383" s="102"/>
      <c r="V383" s="102"/>
      <c r="AD383" s="281"/>
      <c r="AF383" s="93"/>
      <c r="AG383" s="173"/>
      <c r="AH383" s="173"/>
    </row>
    <row r="384" spans="21:34" ht="12" customHeight="1" x14ac:dyDescent="0.2">
      <c r="U384" s="102"/>
      <c r="V384" s="102"/>
      <c r="AD384" s="281"/>
      <c r="AF384" s="93"/>
      <c r="AG384" s="173"/>
      <c r="AH384" s="173"/>
    </row>
    <row r="385" spans="21:34" ht="12" customHeight="1" x14ac:dyDescent="0.2">
      <c r="U385" s="102"/>
      <c r="V385" s="102"/>
      <c r="AD385" s="281"/>
      <c r="AF385" s="93"/>
      <c r="AG385" s="173"/>
      <c r="AH385" s="173"/>
    </row>
    <row r="386" spans="21:34" ht="12" customHeight="1" x14ac:dyDescent="0.2">
      <c r="U386" s="102"/>
      <c r="V386" s="102"/>
      <c r="AD386" s="281"/>
      <c r="AF386" s="93"/>
      <c r="AG386" s="173"/>
      <c r="AH386" s="173"/>
    </row>
    <row r="387" spans="21:34" ht="12" customHeight="1" x14ac:dyDescent="0.2">
      <c r="U387" s="102"/>
      <c r="V387" s="102"/>
      <c r="AD387" s="281"/>
      <c r="AF387" s="93"/>
      <c r="AG387" s="173"/>
      <c r="AH387" s="173"/>
    </row>
    <row r="388" spans="21:34" ht="12" customHeight="1" x14ac:dyDescent="0.2">
      <c r="U388" s="102"/>
      <c r="V388" s="102"/>
      <c r="AD388" s="281"/>
      <c r="AF388" s="93"/>
      <c r="AG388" s="173"/>
      <c r="AH388" s="173"/>
    </row>
    <row r="389" spans="21:34" ht="12" customHeight="1" x14ac:dyDescent="0.2">
      <c r="U389" s="102"/>
      <c r="V389" s="102"/>
      <c r="AD389" s="281"/>
      <c r="AF389" s="93"/>
      <c r="AG389" s="173"/>
      <c r="AH389" s="173"/>
    </row>
    <row r="390" spans="21:34" ht="12" customHeight="1" x14ac:dyDescent="0.2">
      <c r="U390" s="102"/>
      <c r="V390" s="102"/>
      <c r="AD390" s="281"/>
      <c r="AF390" s="93"/>
      <c r="AG390" s="173"/>
      <c r="AH390" s="173"/>
    </row>
    <row r="391" spans="21:34" ht="12" customHeight="1" x14ac:dyDescent="0.2">
      <c r="U391" s="102"/>
      <c r="V391" s="102"/>
      <c r="AD391" s="281"/>
      <c r="AF391" s="93"/>
      <c r="AG391" s="173"/>
      <c r="AH391" s="173"/>
    </row>
    <row r="392" spans="21:34" ht="12" customHeight="1" x14ac:dyDescent="0.2">
      <c r="U392" s="102"/>
      <c r="V392" s="102"/>
      <c r="AD392" s="281"/>
      <c r="AF392" s="93"/>
      <c r="AG392" s="173"/>
      <c r="AH392" s="173"/>
    </row>
    <row r="393" spans="21:34" ht="12" customHeight="1" x14ac:dyDescent="0.2">
      <c r="U393" s="102"/>
      <c r="V393" s="102"/>
      <c r="AD393" s="281"/>
      <c r="AF393" s="93"/>
      <c r="AG393" s="173"/>
      <c r="AH393" s="173"/>
    </row>
    <row r="394" spans="21:34" ht="12" customHeight="1" x14ac:dyDescent="0.2">
      <c r="U394" s="102"/>
      <c r="V394" s="102"/>
      <c r="AD394" s="281"/>
      <c r="AF394" s="93"/>
      <c r="AG394" s="173"/>
      <c r="AH394" s="173"/>
    </row>
    <row r="395" spans="21:34" ht="12" customHeight="1" x14ac:dyDescent="0.2">
      <c r="U395" s="102"/>
      <c r="V395" s="102"/>
      <c r="AD395" s="281"/>
      <c r="AF395" s="93"/>
      <c r="AG395" s="173"/>
      <c r="AH395" s="173"/>
    </row>
    <row r="396" spans="21:34" ht="12" customHeight="1" x14ac:dyDescent="0.2">
      <c r="U396" s="102"/>
      <c r="V396" s="102"/>
      <c r="AD396" s="281"/>
      <c r="AF396" s="93"/>
      <c r="AG396" s="173"/>
      <c r="AH396" s="173"/>
    </row>
    <row r="397" spans="21:34" ht="12" customHeight="1" x14ac:dyDescent="0.2">
      <c r="U397" s="102"/>
      <c r="V397" s="102"/>
      <c r="AD397" s="281"/>
      <c r="AF397" s="93"/>
      <c r="AG397" s="173"/>
      <c r="AH397" s="173"/>
    </row>
    <row r="398" spans="21:34" ht="12" customHeight="1" x14ac:dyDescent="0.2">
      <c r="U398" s="102"/>
      <c r="V398" s="102"/>
      <c r="AD398" s="281"/>
      <c r="AF398" s="93"/>
      <c r="AG398" s="173"/>
      <c r="AH398" s="173"/>
    </row>
    <row r="399" spans="21:34" ht="12" customHeight="1" x14ac:dyDescent="0.2">
      <c r="U399" s="102"/>
      <c r="V399" s="102"/>
      <c r="AD399" s="281"/>
      <c r="AF399" s="93"/>
      <c r="AG399" s="173"/>
      <c r="AH399" s="173"/>
    </row>
    <row r="400" spans="21:34" ht="12" customHeight="1" x14ac:dyDescent="0.2">
      <c r="U400" s="102"/>
      <c r="V400" s="102"/>
      <c r="AD400" s="281"/>
      <c r="AF400" s="93"/>
      <c r="AG400" s="173"/>
      <c r="AH400" s="173"/>
    </row>
    <row r="401" spans="21:34" ht="12" customHeight="1" x14ac:dyDescent="0.2">
      <c r="U401" s="102"/>
      <c r="V401" s="102"/>
      <c r="AD401" s="281"/>
      <c r="AF401" s="93"/>
      <c r="AG401" s="173"/>
      <c r="AH401" s="173"/>
    </row>
    <row r="402" spans="21:34" ht="12" customHeight="1" x14ac:dyDescent="0.2">
      <c r="U402" s="102"/>
      <c r="V402" s="102"/>
      <c r="AD402" s="281"/>
      <c r="AF402" s="93"/>
      <c r="AG402" s="173"/>
      <c r="AH402" s="173"/>
    </row>
    <row r="403" spans="21:34" ht="12" customHeight="1" x14ac:dyDescent="0.2">
      <c r="U403" s="102"/>
      <c r="V403" s="102"/>
      <c r="AD403" s="281"/>
      <c r="AF403" s="93"/>
      <c r="AG403" s="173"/>
      <c r="AH403" s="173"/>
    </row>
    <row r="404" spans="21:34" ht="12" customHeight="1" x14ac:dyDescent="0.2">
      <c r="U404" s="102"/>
      <c r="V404" s="102"/>
      <c r="AD404" s="281"/>
      <c r="AF404" s="93"/>
      <c r="AG404" s="173"/>
      <c r="AH404" s="173"/>
    </row>
    <row r="405" spans="21:34" ht="12" customHeight="1" x14ac:dyDescent="0.2">
      <c r="U405" s="102"/>
      <c r="V405" s="102"/>
      <c r="AD405" s="281"/>
      <c r="AF405" s="93"/>
      <c r="AG405" s="173"/>
      <c r="AH405" s="173"/>
    </row>
    <row r="406" spans="21:34" ht="12" customHeight="1" x14ac:dyDescent="0.2">
      <c r="U406" s="102"/>
      <c r="V406" s="102"/>
      <c r="AD406" s="281"/>
      <c r="AF406" s="93"/>
      <c r="AG406" s="173"/>
      <c r="AH406" s="173"/>
    </row>
    <row r="407" spans="21:34" ht="12" customHeight="1" x14ac:dyDescent="0.2">
      <c r="U407" s="102"/>
      <c r="V407" s="102"/>
      <c r="AD407" s="281"/>
      <c r="AF407" s="93"/>
      <c r="AG407" s="173"/>
      <c r="AH407" s="173"/>
    </row>
    <row r="408" spans="21:34" ht="12" customHeight="1" x14ac:dyDescent="0.2">
      <c r="U408" s="102"/>
      <c r="V408" s="102"/>
      <c r="AD408" s="281"/>
      <c r="AF408" s="93"/>
      <c r="AG408" s="173"/>
      <c r="AH408" s="173"/>
    </row>
    <row r="409" spans="21:34" ht="12" customHeight="1" x14ac:dyDescent="0.2">
      <c r="U409" s="102"/>
      <c r="V409" s="102"/>
      <c r="AD409" s="281"/>
      <c r="AF409" s="93"/>
      <c r="AG409" s="173"/>
      <c r="AH409" s="173"/>
    </row>
    <row r="410" spans="21:34" ht="12" customHeight="1" x14ac:dyDescent="0.2">
      <c r="U410" s="102"/>
      <c r="V410" s="102"/>
      <c r="AD410" s="281"/>
      <c r="AF410" s="93"/>
      <c r="AG410" s="173"/>
      <c r="AH410" s="173"/>
    </row>
    <row r="411" spans="21:34" ht="12" customHeight="1" x14ac:dyDescent="0.2">
      <c r="U411" s="102"/>
      <c r="V411" s="102"/>
      <c r="AD411" s="281"/>
      <c r="AF411" s="93"/>
      <c r="AG411" s="173"/>
      <c r="AH411" s="173"/>
    </row>
    <row r="412" spans="21:34" ht="12" customHeight="1" x14ac:dyDescent="0.2">
      <c r="U412" s="102"/>
      <c r="V412" s="102"/>
      <c r="AD412" s="281"/>
      <c r="AF412" s="93"/>
      <c r="AG412" s="173"/>
      <c r="AH412" s="173"/>
    </row>
    <row r="413" spans="21:34" ht="12" customHeight="1" x14ac:dyDescent="0.2">
      <c r="U413" s="102"/>
      <c r="V413" s="102"/>
      <c r="AD413" s="281"/>
      <c r="AF413" s="93"/>
      <c r="AG413" s="173"/>
      <c r="AH413" s="173"/>
    </row>
    <row r="414" spans="21:34" ht="12" customHeight="1" x14ac:dyDescent="0.2">
      <c r="U414" s="102"/>
      <c r="V414" s="102"/>
      <c r="AD414" s="281"/>
      <c r="AF414" s="93"/>
      <c r="AG414" s="173"/>
      <c r="AH414" s="173"/>
    </row>
    <row r="415" spans="21:34" ht="12" customHeight="1" x14ac:dyDescent="0.2">
      <c r="U415" s="102"/>
      <c r="V415" s="102"/>
      <c r="AD415" s="281"/>
      <c r="AF415" s="93"/>
      <c r="AG415" s="173"/>
      <c r="AH415" s="173"/>
    </row>
    <row r="416" spans="21:34" ht="12" customHeight="1" x14ac:dyDescent="0.2">
      <c r="U416" s="102"/>
      <c r="V416" s="102"/>
      <c r="AD416" s="281"/>
      <c r="AF416" s="93"/>
      <c r="AG416" s="173"/>
      <c r="AH416" s="173"/>
    </row>
    <row r="417" spans="21:34" ht="12" customHeight="1" x14ac:dyDescent="0.2">
      <c r="U417" s="102"/>
      <c r="V417" s="102"/>
      <c r="AD417" s="281"/>
      <c r="AF417" s="93"/>
      <c r="AG417" s="173"/>
      <c r="AH417" s="173"/>
    </row>
    <row r="418" spans="21:34" ht="12" customHeight="1" x14ac:dyDescent="0.2">
      <c r="U418" s="102"/>
      <c r="V418" s="102"/>
      <c r="AD418" s="281"/>
      <c r="AF418" s="93"/>
      <c r="AG418" s="173"/>
      <c r="AH418" s="173"/>
    </row>
    <row r="419" spans="21:34" ht="12" customHeight="1" x14ac:dyDescent="0.2">
      <c r="U419" s="102"/>
      <c r="V419" s="102"/>
      <c r="AD419" s="281"/>
      <c r="AF419" s="93"/>
      <c r="AG419" s="173"/>
      <c r="AH419" s="173"/>
    </row>
    <row r="420" spans="21:34" ht="12" customHeight="1" x14ac:dyDescent="0.2">
      <c r="U420" s="102"/>
      <c r="V420" s="102"/>
      <c r="AD420" s="281"/>
      <c r="AF420" s="93"/>
      <c r="AG420" s="173"/>
      <c r="AH420" s="173"/>
    </row>
    <row r="421" spans="21:34" ht="12" customHeight="1" x14ac:dyDescent="0.2">
      <c r="U421" s="102"/>
      <c r="V421" s="102"/>
      <c r="AD421" s="281"/>
      <c r="AF421" s="93"/>
      <c r="AG421" s="173"/>
      <c r="AH421" s="173"/>
    </row>
    <row r="422" spans="21:34" ht="12" customHeight="1" x14ac:dyDescent="0.2">
      <c r="U422" s="102"/>
      <c r="V422" s="102"/>
      <c r="AD422" s="281"/>
      <c r="AF422" s="93"/>
      <c r="AG422" s="173"/>
      <c r="AH422" s="173"/>
    </row>
    <row r="423" spans="21:34" ht="12" customHeight="1" x14ac:dyDescent="0.2">
      <c r="U423" s="102"/>
      <c r="V423" s="102"/>
      <c r="AD423" s="281"/>
      <c r="AF423" s="93"/>
      <c r="AG423" s="173"/>
      <c r="AH423" s="173"/>
    </row>
    <row r="424" spans="21:34" ht="12" customHeight="1" x14ac:dyDescent="0.2">
      <c r="U424" s="102"/>
      <c r="V424" s="102"/>
      <c r="AD424" s="281"/>
      <c r="AF424" s="93"/>
      <c r="AG424" s="173"/>
      <c r="AH424" s="173"/>
    </row>
    <row r="425" spans="21:34" ht="12" customHeight="1" x14ac:dyDescent="0.2">
      <c r="U425" s="102"/>
      <c r="V425" s="102"/>
      <c r="AD425" s="281"/>
      <c r="AF425" s="93"/>
      <c r="AG425" s="173"/>
      <c r="AH425" s="173"/>
    </row>
    <row r="426" spans="21:34" ht="12" customHeight="1" x14ac:dyDescent="0.2">
      <c r="U426" s="102"/>
      <c r="V426" s="102"/>
      <c r="AD426" s="281"/>
      <c r="AF426" s="93"/>
      <c r="AG426" s="92"/>
    </row>
    <row r="427" spans="21:34" ht="12" customHeight="1" x14ac:dyDescent="0.2">
      <c r="U427" s="102"/>
      <c r="V427" s="102"/>
      <c r="AD427" s="281"/>
      <c r="AF427" s="93"/>
      <c r="AG427" s="92"/>
    </row>
    <row r="428" spans="21:34" ht="12" customHeight="1" x14ac:dyDescent="0.2">
      <c r="U428" s="102"/>
      <c r="V428" s="102"/>
      <c r="AD428" s="281"/>
      <c r="AF428" s="93"/>
      <c r="AG428" s="92"/>
    </row>
    <row r="429" spans="21:34" ht="12" customHeight="1" x14ac:dyDescent="0.2">
      <c r="U429" s="102"/>
      <c r="V429" s="102"/>
      <c r="AD429" s="281"/>
      <c r="AF429" s="93"/>
      <c r="AG429" s="92"/>
    </row>
    <row r="430" spans="21:34" ht="12" customHeight="1" x14ac:dyDescent="0.2">
      <c r="U430" s="102"/>
      <c r="V430" s="102"/>
      <c r="AD430" s="281"/>
      <c r="AF430" s="93"/>
      <c r="AG430" s="92"/>
    </row>
    <row r="431" spans="21:34" ht="12" customHeight="1" x14ac:dyDescent="0.2">
      <c r="U431" s="102"/>
      <c r="V431" s="102"/>
      <c r="AD431" s="281"/>
      <c r="AF431" s="93"/>
      <c r="AG431" s="92"/>
    </row>
    <row r="432" spans="21:34" ht="12" customHeight="1" x14ac:dyDescent="0.2">
      <c r="U432" s="102"/>
      <c r="V432" s="102"/>
      <c r="AD432" s="281"/>
      <c r="AF432" s="93"/>
      <c r="AG432" s="92"/>
    </row>
    <row r="433" spans="21:33" ht="12" customHeight="1" x14ac:dyDescent="0.2">
      <c r="U433" s="102"/>
      <c r="V433" s="102"/>
      <c r="AD433" s="281"/>
      <c r="AF433" s="93"/>
      <c r="AG433" s="92"/>
    </row>
    <row r="434" spans="21:33" ht="12" customHeight="1" x14ac:dyDescent="0.2">
      <c r="U434" s="102"/>
      <c r="V434" s="102"/>
      <c r="AD434" s="281"/>
      <c r="AF434" s="93"/>
      <c r="AG434" s="92"/>
    </row>
    <row r="435" spans="21:33" ht="12" customHeight="1" x14ac:dyDescent="0.2">
      <c r="U435" s="102"/>
      <c r="V435" s="102"/>
      <c r="AD435" s="281"/>
      <c r="AF435" s="93"/>
      <c r="AG435" s="92"/>
    </row>
    <row r="436" spans="21:33" ht="12" customHeight="1" x14ac:dyDescent="0.2">
      <c r="U436" s="102"/>
      <c r="V436" s="102"/>
      <c r="AD436" s="281"/>
      <c r="AF436" s="93"/>
      <c r="AG436" s="92"/>
    </row>
    <row r="437" spans="21:33" ht="12" customHeight="1" x14ac:dyDescent="0.2">
      <c r="U437" s="102"/>
      <c r="V437" s="102"/>
      <c r="AD437" s="281"/>
      <c r="AF437" s="93"/>
      <c r="AG437" s="92"/>
    </row>
    <row r="438" spans="21:33" ht="12" customHeight="1" x14ac:dyDescent="0.2">
      <c r="U438" s="102"/>
      <c r="V438" s="102"/>
      <c r="AD438" s="281"/>
      <c r="AF438" s="93"/>
      <c r="AG438" s="92"/>
    </row>
    <row r="439" spans="21:33" ht="12" customHeight="1" x14ac:dyDescent="0.2">
      <c r="U439" s="102"/>
      <c r="V439" s="102"/>
      <c r="AD439" s="281"/>
      <c r="AF439" s="93"/>
      <c r="AG439" s="92"/>
    </row>
    <row r="440" spans="21:33" ht="12" customHeight="1" x14ac:dyDescent="0.2">
      <c r="U440" s="102"/>
      <c r="V440" s="102"/>
      <c r="AD440" s="281"/>
      <c r="AF440" s="93"/>
      <c r="AG440" s="92"/>
    </row>
    <row r="441" spans="21:33" ht="12" customHeight="1" x14ac:dyDescent="0.2">
      <c r="AD441" s="281"/>
      <c r="AF441" s="93"/>
      <c r="AG441" s="92"/>
    </row>
    <row r="442" spans="21:33" ht="12" customHeight="1" x14ac:dyDescent="0.2">
      <c r="AD442" s="281"/>
      <c r="AF442" s="93"/>
      <c r="AG442" s="92"/>
    </row>
    <row r="443" spans="21:33" ht="12" customHeight="1" x14ac:dyDescent="0.2">
      <c r="AF443" s="93"/>
      <c r="AG443" s="92"/>
    </row>
    <row r="444" spans="21:33" ht="12" customHeight="1" x14ac:dyDescent="0.2">
      <c r="AF444" s="93"/>
    </row>
    <row r="445" spans="21:33" ht="12" customHeight="1" x14ac:dyDescent="0.2">
      <c r="AF445" s="93"/>
    </row>
    <row r="446" spans="21:33" ht="12" customHeight="1" x14ac:dyDescent="0.2">
      <c r="AF446" s="93"/>
    </row>
    <row r="447" spans="21:33" ht="12" customHeight="1" x14ac:dyDescent="0.2">
      <c r="AF447" s="93"/>
    </row>
    <row r="448" spans="21:33" ht="12" customHeight="1" x14ac:dyDescent="0.2">
      <c r="AF448" s="93"/>
    </row>
    <row r="449" spans="32:32" ht="12" customHeight="1" x14ac:dyDescent="0.2">
      <c r="AF449" s="93"/>
    </row>
  </sheetData>
  <sheetProtection algorithmName="SHA-512" hashValue="WeWLCX8v6MMbpKAJqkY5FYxX5txbXgZ4xb9EorScXaE2NYU1dFPsOop+DASc+FSS82ziJ/1mgiXiyi2iQreMlQ==" saltValue="dG7ZzorK4eQace3bbAeSPQ==" spinCount="100000" sheet="1" objects="1" scenarios="1"/>
  <mergeCells count="2">
    <mergeCell ref="F6:L6"/>
    <mergeCell ref="P6:V6"/>
  </mergeCells>
  <phoneticPr fontId="2" type="noConversion"/>
  <dataValidations count="1">
    <dataValidation type="list" allowBlank="1" showInputMessage="1" showErrorMessage="1" sqref="D7">
      <formula1>AD$3:AD$363</formula1>
    </dataValidation>
  </dataValidations>
  <pageMargins left="0.74803149606299213" right="0.74803149606299213" top="0.98425196850393704" bottom="0.98425196850393704" header="0.51181102362204722" footer="0.51181102362204722"/>
  <pageSetup paperSize="9" scale="59" orientation="landscape" verticalDpi="300" r:id="rId1"/>
  <headerFooter alignWithMargins="0">
    <oddHeader>&amp;C&amp;F</oddHeader>
    <oddFooter>&amp;LPO-Raad&amp;Rpagina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L935"/>
  <sheetViews>
    <sheetView zoomScale="85" zoomScaleNormal="85" zoomScaleSheetLayoutView="85" workbookViewId="0">
      <pane ySplit="13" topLeftCell="A14" activePane="bottomLeft" state="frozen"/>
      <selection pane="bottomLeft" activeCell="B2" sqref="B2"/>
    </sheetView>
  </sheetViews>
  <sheetFormatPr defaultColWidth="9.140625" defaultRowHeight="12" customHeight="1" x14ac:dyDescent="0.2"/>
  <cols>
    <col min="1" max="1" width="3.7109375" style="92" customWidth="1"/>
    <col min="2" max="2" width="2.7109375" style="92" customWidth="1"/>
    <col min="3" max="3" width="2.7109375" style="93" customWidth="1"/>
    <col min="4" max="4" width="50.7109375" style="92" customWidth="1"/>
    <col min="5" max="5" width="1.7109375" style="93" customWidth="1"/>
    <col min="6" max="6" width="14.85546875" style="93" hidden="1" customWidth="1"/>
    <col min="7" max="8" width="14.85546875" style="93" customWidth="1"/>
    <col min="9" max="9" width="15.85546875" style="92" customWidth="1"/>
    <col min="10" max="11" width="2.7109375" style="93" customWidth="1"/>
    <col min="12" max="12" width="1.7109375" style="93" customWidth="1"/>
    <col min="13" max="13" width="17.140625" style="237" customWidth="1"/>
    <col min="14" max="14" width="1.7109375" style="93" customWidth="1"/>
    <col min="15" max="15" width="15.140625" style="93" customWidth="1"/>
    <col min="16" max="16" width="13.7109375" style="93" customWidth="1"/>
    <col min="17" max="17" width="15.5703125" style="93" customWidth="1"/>
    <col min="18" max="18" width="1.5703125" style="92" customWidth="1"/>
    <col min="19" max="19" width="2.7109375" style="92" customWidth="1"/>
    <col min="20" max="21" width="16.85546875" style="92" customWidth="1"/>
    <col min="22" max="22" width="6.42578125" style="94" customWidth="1"/>
    <col min="23" max="23" width="10.85546875" style="95" customWidth="1"/>
    <col min="24" max="24" width="10.85546875" style="93" customWidth="1"/>
    <col min="25" max="26" width="10.85546875" style="92" customWidth="1"/>
    <col min="27" max="41" width="16.85546875" style="92" customWidth="1"/>
    <col min="42" max="16384" width="9.140625" style="92"/>
  </cols>
  <sheetData>
    <row r="1" spans="2:24" ht="12.75" customHeight="1" x14ac:dyDescent="0.2"/>
    <row r="2" spans="2:24" ht="12" customHeight="1" x14ac:dyDescent="0.2">
      <c r="B2" s="112"/>
      <c r="C2" s="113"/>
      <c r="D2" s="114"/>
      <c r="E2" s="113"/>
      <c r="F2" s="113"/>
      <c r="G2" s="113"/>
      <c r="H2" s="113"/>
      <c r="I2" s="114"/>
      <c r="J2" s="115"/>
      <c r="K2" s="92"/>
      <c r="L2" s="232"/>
      <c r="M2" s="94"/>
      <c r="N2" s="95"/>
      <c r="P2" s="92"/>
      <c r="Q2" s="92"/>
      <c r="V2" s="92"/>
      <c r="W2" s="92"/>
      <c r="X2" s="92"/>
    </row>
    <row r="3" spans="2:24" ht="12.75" x14ac:dyDescent="0.2">
      <c r="B3" s="116"/>
      <c r="C3" s="117"/>
      <c r="D3" s="118"/>
      <c r="E3" s="117"/>
      <c r="F3" s="117"/>
      <c r="G3" s="117"/>
      <c r="H3" s="117"/>
      <c r="I3" s="118"/>
      <c r="J3" s="119"/>
      <c r="K3" s="92"/>
      <c r="L3" s="232"/>
      <c r="M3" s="94"/>
      <c r="N3" s="95"/>
      <c r="P3" s="92"/>
      <c r="Q3" s="92"/>
      <c r="V3" s="92"/>
      <c r="W3" s="92"/>
      <c r="X3" s="92"/>
    </row>
    <row r="4" spans="2:24" ht="18.75" x14ac:dyDescent="0.3">
      <c r="B4" s="116"/>
      <c r="C4" s="135" t="s">
        <v>547</v>
      </c>
      <c r="D4" s="118"/>
      <c r="E4" s="117"/>
      <c r="F4" s="117"/>
      <c r="G4" s="117"/>
      <c r="H4" s="117"/>
      <c r="I4" s="118"/>
      <c r="J4" s="120"/>
      <c r="K4" s="92"/>
      <c r="L4" s="232"/>
      <c r="M4" s="94"/>
      <c r="N4" s="95"/>
      <c r="P4" s="92"/>
      <c r="Q4" s="92"/>
      <c r="V4" s="92"/>
      <c r="W4" s="92"/>
      <c r="X4" s="92"/>
    </row>
    <row r="5" spans="2:24" ht="12" customHeight="1" x14ac:dyDescent="0.2">
      <c r="B5" s="116"/>
      <c r="C5" s="117"/>
      <c r="D5" s="118"/>
      <c r="E5" s="117"/>
      <c r="F5" s="117"/>
      <c r="G5" s="117"/>
      <c r="H5" s="117"/>
      <c r="I5" s="118"/>
      <c r="J5" s="120"/>
      <c r="K5" s="92"/>
      <c r="L5" s="232"/>
      <c r="M5" s="94"/>
      <c r="N5" s="95"/>
      <c r="P5" s="92"/>
      <c r="Q5" s="92"/>
      <c r="V5" s="92"/>
      <c r="W5" s="92"/>
      <c r="X5" s="92"/>
    </row>
    <row r="6" spans="2:24" ht="12" customHeight="1" x14ac:dyDescent="0.2">
      <c r="B6" s="116"/>
      <c r="C6" s="117"/>
      <c r="D6" s="118"/>
      <c r="E6" s="117"/>
      <c r="F6" s="117"/>
      <c r="G6" s="117"/>
      <c r="H6" s="117"/>
      <c r="I6" s="118"/>
      <c r="J6" s="120"/>
      <c r="K6" s="92"/>
      <c r="L6" s="232"/>
      <c r="M6" s="94"/>
      <c r="N6" s="95"/>
      <c r="P6" s="92"/>
      <c r="Q6" s="92"/>
      <c r="V6" s="92"/>
      <c r="W6" s="92"/>
      <c r="X6" s="92"/>
    </row>
    <row r="7" spans="2:24" ht="12" customHeight="1" x14ac:dyDescent="0.2">
      <c r="B7" s="116"/>
      <c r="C7" s="117"/>
      <c r="D7" s="118"/>
      <c r="E7" s="117"/>
      <c r="F7" s="117"/>
      <c r="G7" s="117"/>
      <c r="H7" s="117"/>
      <c r="I7" s="118"/>
      <c r="J7" s="120"/>
      <c r="K7" s="92"/>
      <c r="L7" s="232"/>
      <c r="M7" s="94"/>
      <c r="N7" s="95"/>
      <c r="P7" s="92"/>
      <c r="Q7" s="92"/>
      <c r="V7" s="92"/>
      <c r="W7" s="92"/>
      <c r="X7" s="92"/>
    </row>
    <row r="8" spans="2:24" ht="12" customHeight="1" x14ac:dyDescent="0.2">
      <c r="B8" s="116"/>
      <c r="C8" s="141"/>
      <c r="D8" s="142"/>
      <c r="E8" s="141"/>
      <c r="F8" s="141"/>
      <c r="G8" s="141"/>
      <c r="H8" s="141"/>
      <c r="I8" s="142"/>
      <c r="J8" s="120"/>
      <c r="K8" s="92"/>
      <c r="L8" s="232"/>
      <c r="M8" s="94"/>
      <c r="N8" s="95"/>
      <c r="P8" s="92"/>
      <c r="Q8" s="92"/>
      <c r="V8" s="92"/>
      <c r="W8" s="92"/>
      <c r="X8" s="92"/>
    </row>
    <row r="9" spans="2:24" ht="12" customHeight="1" x14ac:dyDescent="0.2">
      <c r="B9" s="116"/>
      <c r="C9" s="142"/>
      <c r="D9" s="148" t="s">
        <v>612</v>
      </c>
      <c r="E9" s="92"/>
      <c r="F9" s="323" t="str">
        <f>+'Uitk 2015 tm 2016'!D7</f>
        <v>Aa en Hunze</v>
      </c>
      <c r="G9" s="324"/>
      <c r="H9" s="325"/>
      <c r="I9" s="149"/>
      <c r="J9" s="119"/>
      <c r="K9" s="92"/>
      <c r="L9" s="232"/>
      <c r="M9" s="94"/>
      <c r="N9" s="95"/>
      <c r="P9" s="92"/>
      <c r="Q9" s="92"/>
      <c r="V9" s="92"/>
      <c r="W9" s="92"/>
      <c r="X9" s="92"/>
    </row>
    <row r="10" spans="2:24" ht="12" customHeight="1" x14ac:dyDescent="0.2">
      <c r="B10" s="121"/>
      <c r="C10" s="136"/>
      <c r="D10" s="138"/>
      <c r="E10" s="140"/>
      <c r="F10" s="140"/>
      <c r="G10" s="140"/>
      <c r="H10" s="140"/>
      <c r="I10" s="139"/>
      <c r="J10" s="124"/>
      <c r="K10" s="92"/>
      <c r="L10" s="232"/>
      <c r="M10" s="94"/>
      <c r="N10" s="95"/>
      <c r="P10" s="92"/>
      <c r="Q10" s="92"/>
      <c r="V10" s="92"/>
      <c r="W10" s="92"/>
      <c r="X10" s="92"/>
    </row>
    <row r="11" spans="2:24" ht="12" customHeight="1" x14ac:dyDescent="0.2">
      <c r="B11" s="121"/>
      <c r="C11" s="41"/>
      <c r="D11" s="42"/>
      <c r="E11" s="123"/>
      <c r="F11" s="123"/>
      <c r="G11" s="123"/>
      <c r="H11" s="123"/>
      <c r="I11" s="122"/>
      <c r="J11" s="124"/>
      <c r="K11" s="92"/>
      <c r="L11" s="232"/>
      <c r="M11" s="94"/>
      <c r="N11" s="95"/>
      <c r="P11" s="92"/>
      <c r="Q11" s="92"/>
      <c r="V11" s="92"/>
      <c r="W11" s="92"/>
      <c r="X11" s="92"/>
    </row>
    <row r="12" spans="2:24" ht="12" customHeight="1" x14ac:dyDescent="0.2">
      <c r="B12" s="121"/>
      <c r="C12" s="96"/>
      <c r="D12" s="97"/>
      <c r="E12" s="99"/>
      <c r="F12" s="99"/>
      <c r="G12" s="99"/>
      <c r="H12" s="99"/>
      <c r="I12" s="98"/>
      <c r="J12" s="124"/>
      <c r="K12" s="92"/>
      <c r="L12" s="232"/>
      <c r="M12" s="94"/>
      <c r="N12" s="95"/>
      <c r="P12" s="92"/>
      <c r="Q12" s="92"/>
      <c r="V12" s="92"/>
      <c r="W12" s="92"/>
      <c r="X12" s="92"/>
    </row>
    <row r="13" spans="2:24" ht="12" customHeight="1" x14ac:dyDescent="0.2">
      <c r="B13" s="121"/>
      <c r="C13" s="136"/>
      <c r="D13" s="150"/>
      <c r="E13" s="140"/>
      <c r="F13" s="151">
        <v>2013</v>
      </c>
      <c r="G13" s="151">
        <f>tab!C4</f>
        <v>2015</v>
      </c>
      <c r="H13" s="151">
        <f>+G13+1</f>
        <v>2016</v>
      </c>
      <c r="I13" s="139"/>
      <c r="J13" s="124"/>
      <c r="K13" s="92"/>
      <c r="L13" s="232"/>
      <c r="M13" s="94"/>
      <c r="N13" s="95"/>
      <c r="P13" s="92"/>
      <c r="Q13" s="92"/>
      <c r="V13" s="92"/>
      <c r="W13" s="92"/>
      <c r="X13" s="92"/>
    </row>
    <row r="14" spans="2:24" ht="12" customHeight="1" x14ac:dyDescent="0.2">
      <c r="B14" s="116"/>
      <c r="C14" s="141"/>
      <c r="D14" s="150" t="s">
        <v>611</v>
      </c>
      <c r="E14" s="92"/>
      <c r="F14" s="92"/>
      <c r="G14" s="92"/>
      <c r="H14" s="92"/>
      <c r="I14" s="142"/>
      <c r="J14" s="119"/>
      <c r="K14" s="92"/>
      <c r="L14" s="232"/>
      <c r="M14" s="92"/>
      <c r="N14" s="92"/>
      <c r="O14" s="92"/>
      <c r="P14" s="92"/>
      <c r="Q14" s="92"/>
      <c r="V14" s="92"/>
      <c r="W14" s="92"/>
      <c r="X14" s="92"/>
    </row>
    <row r="15" spans="2:24" ht="12" customHeight="1" x14ac:dyDescent="0.2">
      <c r="B15" s="125"/>
      <c r="C15" s="143"/>
      <c r="D15" s="137" t="s">
        <v>481</v>
      </c>
      <c r="E15" s="143"/>
      <c r="F15" s="168" t="e">
        <f>IF(SUM(F16:F17)=0,'Uitk 2015 tm 2016'!#REF!,SUM(F16:F17))</f>
        <v>#REF!</v>
      </c>
      <c r="G15" s="168">
        <f>IF(SUM(G16:G17)=0,'Uitk 2015 tm 2016'!J21,SUM(G16:G17))</f>
        <v>0</v>
      </c>
      <c r="H15" s="168">
        <f>IF(SUM(H16:H17)=0,'Uitk 2015 tm 2016'!T21,SUM(H16:H17))</f>
        <v>0</v>
      </c>
      <c r="I15" s="137"/>
      <c r="J15" s="120"/>
      <c r="K15" s="92"/>
      <c r="L15" s="232"/>
      <c r="M15" s="92"/>
      <c r="N15" s="92"/>
      <c r="O15" s="92"/>
      <c r="P15" s="92"/>
      <c r="Q15" s="92"/>
      <c r="V15" s="92"/>
      <c r="W15" s="92"/>
      <c r="X15" s="92"/>
    </row>
    <row r="16" spans="2:24" ht="12" customHeight="1" x14ac:dyDescent="0.2">
      <c r="B16" s="125"/>
      <c r="C16" s="143"/>
      <c r="D16" s="159" t="s">
        <v>548</v>
      </c>
      <c r="E16" s="141"/>
      <c r="F16" s="231">
        <v>0</v>
      </c>
      <c r="G16" s="231">
        <v>0</v>
      </c>
      <c r="H16" s="231">
        <v>0</v>
      </c>
      <c r="I16" s="137"/>
      <c r="J16" s="120"/>
      <c r="K16" s="92"/>
      <c r="L16" s="232"/>
      <c r="M16" s="92"/>
      <c r="N16" s="92"/>
      <c r="O16" s="92"/>
      <c r="P16" s="92"/>
      <c r="Q16" s="92"/>
      <c r="V16" s="92"/>
      <c r="W16" s="92"/>
      <c r="X16" s="92"/>
    </row>
    <row r="17" spans="2:24" ht="12" customHeight="1" x14ac:dyDescent="0.2">
      <c r="B17" s="125"/>
      <c r="C17" s="143"/>
      <c r="D17" s="159" t="s">
        <v>470</v>
      </c>
      <c r="E17" s="141"/>
      <c r="F17" s="231">
        <v>0</v>
      </c>
      <c r="G17" s="231">
        <v>0</v>
      </c>
      <c r="H17" s="231">
        <v>0</v>
      </c>
      <c r="I17" s="137"/>
      <c r="J17" s="120"/>
      <c r="K17" s="92"/>
      <c r="L17" s="232"/>
      <c r="M17" s="92"/>
      <c r="N17" s="92"/>
      <c r="O17" s="92"/>
      <c r="P17" s="92"/>
      <c r="Q17" s="92"/>
      <c r="V17" s="92"/>
      <c r="W17" s="92"/>
      <c r="X17" s="92"/>
    </row>
    <row r="18" spans="2:24" ht="12" customHeight="1" x14ac:dyDescent="0.2">
      <c r="B18" s="125"/>
      <c r="C18" s="143"/>
      <c r="D18" s="159"/>
      <c r="E18" s="141"/>
      <c r="F18" s="92"/>
      <c r="G18" s="92"/>
      <c r="H18" s="92"/>
      <c r="I18" s="137"/>
      <c r="J18" s="120"/>
      <c r="K18" s="92"/>
      <c r="L18" s="232"/>
      <c r="M18" s="92"/>
      <c r="N18" s="92"/>
      <c r="O18" s="92"/>
      <c r="P18" s="92"/>
      <c r="Q18" s="92"/>
      <c r="V18" s="92"/>
      <c r="W18" s="92"/>
      <c r="X18" s="92"/>
    </row>
    <row r="19" spans="2:24" ht="12" customHeight="1" x14ac:dyDescent="0.2">
      <c r="B19" s="125"/>
      <c r="C19" s="143"/>
      <c r="D19" s="137" t="s">
        <v>482</v>
      </c>
      <c r="E19" s="143"/>
      <c r="F19" s="168" t="e">
        <f>(F20+F21)</f>
        <v>#REF!</v>
      </c>
      <c r="G19" s="168">
        <f>(G20+G21)</f>
        <v>140683.54728</v>
      </c>
      <c r="H19" s="168">
        <f>(H20+H21)</f>
        <v>149260.20199999999</v>
      </c>
      <c r="I19" s="137"/>
      <c r="J19" s="120"/>
      <c r="K19" s="92"/>
      <c r="L19" s="232"/>
      <c r="M19" s="92"/>
      <c r="N19" s="92"/>
      <c r="O19" s="92"/>
      <c r="P19" s="92"/>
      <c r="Q19" s="92"/>
      <c r="V19" s="92"/>
      <c r="W19" s="92"/>
      <c r="X19" s="92"/>
    </row>
    <row r="20" spans="2:24" ht="12" customHeight="1" x14ac:dyDescent="0.2">
      <c r="B20" s="116"/>
      <c r="C20" s="141"/>
      <c r="D20" s="159" t="s">
        <v>436</v>
      </c>
      <c r="E20" s="141"/>
      <c r="F20" s="160" t="e">
        <f>+'Uitk 2015 tm 2016'!#REF!</f>
        <v>#REF!</v>
      </c>
      <c r="G20" s="160">
        <f>+'Uitk 2015 tm 2016'!J52</f>
        <v>112664.48711999999</v>
      </c>
      <c r="H20" s="160">
        <f>+'Uitk 2015 tm 2016'!T52</f>
        <v>120197.45191999999</v>
      </c>
      <c r="I20" s="142"/>
      <c r="J20" s="126"/>
      <c r="K20" s="92"/>
      <c r="L20" s="232"/>
      <c r="M20" s="92"/>
      <c r="N20" s="92"/>
      <c r="O20" s="92"/>
      <c r="P20" s="92"/>
      <c r="Q20" s="92"/>
      <c r="V20" s="92"/>
      <c r="W20" s="92"/>
      <c r="X20" s="92"/>
    </row>
    <row r="21" spans="2:24" ht="12" customHeight="1" x14ac:dyDescent="0.2">
      <c r="B21" s="116"/>
      <c r="C21" s="141"/>
      <c r="D21" s="159" t="s">
        <v>471</v>
      </c>
      <c r="E21" s="141"/>
      <c r="F21" s="160" t="e">
        <f>+'Uitk 2015 tm 2016'!#REF!</f>
        <v>#REF!</v>
      </c>
      <c r="G21" s="160">
        <f>+'Uitk 2015 tm 2016'!J53</f>
        <v>28019.060159999997</v>
      </c>
      <c r="H21" s="160">
        <f>+'Uitk 2015 tm 2016'!T53</f>
        <v>29062.750079999998</v>
      </c>
      <c r="I21" s="142"/>
      <c r="J21" s="126"/>
      <c r="K21" s="92"/>
      <c r="L21" s="232"/>
      <c r="M21" s="92"/>
      <c r="N21" s="92"/>
      <c r="O21" s="92"/>
      <c r="P21" s="92"/>
      <c r="Q21" s="92"/>
      <c r="V21" s="92"/>
      <c r="W21" s="92"/>
      <c r="X21" s="92"/>
    </row>
    <row r="22" spans="2:24" ht="12" customHeight="1" x14ac:dyDescent="0.2">
      <c r="B22" s="125"/>
      <c r="C22" s="143"/>
      <c r="D22" s="137"/>
      <c r="E22" s="143"/>
      <c r="F22" s="92"/>
      <c r="G22" s="92"/>
      <c r="H22" s="92"/>
      <c r="I22" s="137"/>
      <c r="J22" s="127"/>
      <c r="K22" s="92"/>
      <c r="L22" s="232"/>
      <c r="M22" s="92"/>
      <c r="N22" s="92"/>
      <c r="O22" s="92"/>
      <c r="P22" s="92"/>
      <c r="Q22" s="92"/>
      <c r="V22" s="92"/>
      <c r="W22" s="92"/>
      <c r="X22" s="92"/>
    </row>
    <row r="23" spans="2:24" ht="12" customHeight="1" x14ac:dyDescent="0.2">
      <c r="B23" s="116"/>
      <c r="C23" s="141"/>
      <c r="D23" s="137" t="s">
        <v>483</v>
      </c>
      <c r="E23" s="141"/>
      <c r="F23" s="141"/>
      <c r="G23" s="141"/>
      <c r="H23" s="141"/>
      <c r="I23" s="142"/>
      <c r="J23" s="119"/>
      <c r="K23" s="92"/>
      <c r="L23" s="232"/>
      <c r="M23" s="92"/>
      <c r="N23" s="92"/>
      <c r="O23" s="92"/>
      <c r="P23" s="92"/>
      <c r="Q23" s="92"/>
      <c r="V23" s="92"/>
      <c r="W23" s="92"/>
      <c r="X23" s="92"/>
    </row>
    <row r="24" spans="2:24" ht="12" customHeight="1" x14ac:dyDescent="0.2">
      <c r="B24" s="116"/>
      <c r="C24" s="141"/>
      <c r="D24" s="142" t="s">
        <v>484</v>
      </c>
      <c r="E24" s="141"/>
      <c r="F24" s="160" t="e">
        <f>+'Uitk 2015 tm 2016'!#REF!</f>
        <v>#REF!</v>
      </c>
      <c r="G24" s="160">
        <f>+'Uitk 2015 tm 2016'!J32</f>
        <v>1126967.5877531359</v>
      </c>
      <c r="H24" s="160">
        <f>+'Uitk 2015 tm 2016'!T32</f>
        <v>1175492.090923808</v>
      </c>
      <c r="I24" s="142"/>
      <c r="J24" s="119"/>
      <c r="K24" s="92"/>
      <c r="L24" s="232"/>
      <c r="M24" s="92"/>
      <c r="N24" s="92"/>
      <c r="O24" s="92"/>
      <c r="P24" s="92"/>
      <c r="Q24" s="92"/>
      <c r="V24" s="92"/>
      <c r="W24" s="92"/>
      <c r="X24" s="92"/>
    </row>
    <row r="25" spans="2:24" ht="12" customHeight="1" x14ac:dyDescent="0.2">
      <c r="B25" s="116"/>
      <c r="C25" s="141"/>
      <c r="D25" s="142" t="s">
        <v>485</v>
      </c>
      <c r="E25" s="141"/>
      <c r="F25" s="160" t="e">
        <f>F15+F19</f>
        <v>#REF!</v>
      </c>
      <c r="G25" s="160">
        <f>G15+G19</f>
        <v>140683.54728</v>
      </c>
      <c r="H25" s="160">
        <f>H15+H19</f>
        <v>149260.20199999999</v>
      </c>
      <c r="I25" s="142"/>
      <c r="J25" s="119"/>
      <c r="K25" s="92"/>
      <c r="L25" s="232"/>
      <c r="M25" s="92"/>
      <c r="N25" s="92"/>
      <c r="O25" s="92"/>
      <c r="P25" s="92"/>
      <c r="Q25" s="92"/>
      <c r="V25" s="92"/>
      <c r="W25" s="92"/>
      <c r="X25" s="92"/>
    </row>
    <row r="26" spans="2:24" ht="12" customHeight="1" x14ac:dyDescent="0.2">
      <c r="B26" s="125"/>
      <c r="C26" s="143"/>
      <c r="D26" s="137" t="s">
        <v>561</v>
      </c>
      <c r="E26" s="143"/>
      <c r="F26" s="168" t="e">
        <f>F24-F25</f>
        <v>#REF!</v>
      </c>
      <c r="G26" s="168">
        <f>G24-G25</f>
        <v>986284.04047313589</v>
      </c>
      <c r="H26" s="168">
        <f>H24-H25</f>
        <v>1026231.888923808</v>
      </c>
      <c r="I26" s="137"/>
      <c r="J26" s="128"/>
      <c r="K26" s="92"/>
      <c r="L26" s="232"/>
      <c r="M26" s="92"/>
      <c r="N26" s="92"/>
      <c r="O26" s="92"/>
      <c r="P26" s="92"/>
      <c r="Q26" s="92"/>
      <c r="V26" s="92"/>
      <c r="W26" s="92"/>
      <c r="X26" s="92"/>
    </row>
    <row r="27" spans="2:24" ht="12" customHeight="1" x14ac:dyDescent="0.2">
      <c r="B27" s="125"/>
      <c r="C27" s="143"/>
      <c r="D27" s="137"/>
      <c r="E27" s="143"/>
      <c r="F27" s="144"/>
      <c r="G27" s="144"/>
      <c r="H27" s="144"/>
      <c r="I27" s="137"/>
      <c r="J27" s="128"/>
      <c r="K27" s="92"/>
      <c r="L27" s="232"/>
      <c r="M27" s="92"/>
      <c r="N27" s="92"/>
      <c r="O27" s="92"/>
      <c r="P27" s="92"/>
      <c r="Q27" s="92"/>
      <c r="V27" s="92"/>
      <c r="W27" s="92"/>
      <c r="X27" s="92"/>
    </row>
    <row r="28" spans="2:24" ht="12" customHeight="1" x14ac:dyDescent="0.2">
      <c r="B28" s="125"/>
      <c r="C28" s="143"/>
      <c r="D28" s="137" t="s">
        <v>559</v>
      </c>
      <c r="E28" s="143"/>
      <c r="F28" s="169" t="e">
        <f>+F15+F19+F26</f>
        <v>#REF!</v>
      </c>
      <c r="G28" s="169">
        <f>+G15+G19+G26</f>
        <v>1126967.5877531359</v>
      </c>
      <c r="H28" s="169">
        <f>+H15+H19+H26</f>
        <v>1175492.090923808</v>
      </c>
      <c r="I28" s="137"/>
      <c r="J28" s="128"/>
      <c r="K28" s="92"/>
      <c r="L28" s="232"/>
      <c r="M28" s="92"/>
      <c r="N28" s="92"/>
      <c r="O28" s="92"/>
      <c r="P28" s="92"/>
      <c r="Q28" s="92"/>
      <c r="V28" s="92"/>
      <c r="W28" s="92"/>
      <c r="X28" s="92"/>
    </row>
    <row r="29" spans="2:24" ht="12" customHeight="1" x14ac:dyDescent="0.2">
      <c r="B29" s="116"/>
      <c r="C29" s="152"/>
      <c r="D29" s="162"/>
      <c r="E29" s="163"/>
      <c r="F29" s="163"/>
      <c r="G29" s="163"/>
      <c r="H29" s="164"/>
      <c r="I29" s="153"/>
      <c r="J29" s="119"/>
      <c r="K29" s="92"/>
      <c r="L29" s="232"/>
      <c r="M29" s="92"/>
      <c r="N29" s="92"/>
      <c r="O29" s="92"/>
      <c r="P29" s="92"/>
      <c r="Q29" s="92"/>
      <c r="V29" s="92"/>
      <c r="W29" s="92"/>
      <c r="X29" s="92"/>
    </row>
    <row r="30" spans="2:24" ht="12" customHeight="1" x14ac:dyDescent="0.2">
      <c r="B30" s="116"/>
      <c r="C30" s="117"/>
      <c r="D30" s="118"/>
      <c r="E30" s="117"/>
      <c r="F30" s="117"/>
      <c r="G30" s="117"/>
      <c r="H30" s="130"/>
      <c r="I30" s="117"/>
      <c r="J30" s="119"/>
      <c r="K30" s="92"/>
      <c r="L30" s="232"/>
      <c r="M30" s="92"/>
      <c r="N30" s="92"/>
      <c r="O30" s="92"/>
      <c r="P30" s="92"/>
      <c r="Q30" s="92"/>
      <c r="V30" s="92"/>
      <c r="W30" s="92"/>
      <c r="X30" s="92"/>
    </row>
    <row r="31" spans="2:24" ht="12" customHeight="1" x14ac:dyDescent="0.2">
      <c r="B31" s="116"/>
      <c r="C31" s="155"/>
      <c r="D31" s="156"/>
      <c r="E31" s="155"/>
      <c r="F31" s="155"/>
      <c r="G31" s="232"/>
      <c r="H31" s="234"/>
      <c r="I31" s="233"/>
      <c r="J31" s="235"/>
      <c r="K31" s="232"/>
      <c r="L31" s="232"/>
      <c r="M31" s="92"/>
      <c r="N31" s="92"/>
      <c r="O31" s="92"/>
      <c r="P31" s="92"/>
      <c r="Q31" s="92"/>
      <c r="V31" s="92"/>
      <c r="W31" s="92"/>
      <c r="X31" s="92"/>
    </row>
    <row r="32" spans="2:24" ht="12" customHeight="1" x14ac:dyDescent="0.2">
      <c r="B32" s="116"/>
      <c r="C32" s="141"/>
      <c r="D32" s="150" t="s">
        <v>617</v>
      </c>
      <c r="E32" s="141"/>
      <c r="F32" s="151"/>
      <c r="G32" s="232"/>
      <c r="H32" s="232"/>
      <c r="I32" s="236"/>
      <c r="J32" s="235"/>
      <c r="K32" s="232"/>
      <c r="L32" s="232"/>
      <c r="M32" s="92"/>
      <c r="N32" s="92"/>
      <c r="O32" s="92"/>
      <c r="P32" s="92"/>
      <c r="Q32" s="92"/>
      <c r="V32" s="92"/>
      <c r="W32" s="92"/>
      <c r="X32" s="92"/>
    </row>
    <row r="33" spans="2:24" ht="12" customHeight="1" x14ac:dyDescent="0.2">
      <c r="B33" s="116"/>
      <c r="C33" s="141"/>
      <c r="D33" s="142" t="s">
        <v>550</v>
      </c>
      <c r="E33" s="141"/>
      <c r="F33" s="161" t="e">
        <f>+begr2014!M7*1000</f>
        <v>#NAME?</v>
      </c>
      <c r="G33" s="161" t="str">
        <f>+begr2014!O7</f>
        <v>onbekend</v>
      </c>
      <c r="H33" s="161" t="str">
        <f>+begr2014!P7</f>
        <v>onbekend</v>
      </c>
      <c r="I33" s="142"/>
      <c r="J33" s="119"/>
      <c r="K33" s="92"/>
      <c r="L33" s="232"/>
      <c r="M33" s="92"/>
      <c r="N33" s="200"/>
      <c r="O33" s="92"/>
      <c r="P33" s="92"/>
      <c r="Q33" s="92"/>
      <c r="V33" s="92"/>
      <c r="W33" s="92"/>
      <c r="X33" s="92"/>
    </row>
    <row r="34" spans="2:24" ht="12" customHeight="1" x14ac:dyDescent="0.2">
      <c r="B34" s="116"/>
      <c r="C34" s="143"/>
      <c r="D34" s="142" t="s">
        <v>613</v>
      </c>
      <c r="E34" s="143"/>
      <c r="F34" s="161" t="e">
        <f>+begr2014!M8*1000</f>
        <v>#NAME?</v>
      </c>
      <c r="G34" s="161" t="str">
        <f>+begr2014!O8</f>
        <v>onbekend</v>
      </c>
      <c r="H34" s="161" t="str">
        <f>+begr2014!P8</f>
        <v>onbekend</v>
      </c>
      <c r="I34" s="137"/>
      <c r="J34" s="119"/>
      <c r="K34" s="92"/>
      <c r="L34" s="232"/>
      <c r="M34" s="92"/>
      <c r="N34" s="200"/>
      <c r="O34" s="92"/>
      <c r="P34" s="92"/>
      <c r="Q34" s="92"/>
      <c r="V34" s="92"/>
      <c r="W34" s="92"/>
      <c r="X34" s="92"/>
    </row>
    <row r="35" spans="2:24" ht="12" customHeight="1" x14ac:dyDescent="0.2">
      <c r="B35" s="116"/>
      <c r="C35" s="141"/>
      <c r="D35" s="142" t="s">
        <v>549</v>
      </c>
      <c r="E35" s="141"/>
      <c r="F35" s="161" t="e">
        <f>+begr2014!M6*1000</f>
        <v>#NAME?</v>
      </c>
      <c r="G35" s="161" t="str">
        <f>+begr2014!O6</f>
        <v>onbekend</v>
      </c>
      <c r="H35" s="161" t="str">
        <f>+begr2014!P6</f>
        <v>onbekend</v>
      </c>
      <c r="I35" s="142"/>
      <c r="J35" s="119"/>
      <c r="K35" s="92"/>
      <c r="L35" s="232"/>
      <c r="M35" s="92"/>
      <c r="N35" s="200"/>
      <c r="O35" s="92"/>
      <c r="P35" s="92"/>
      <c r="Q35" s="92"/>
      <c r="V35" s="92"/>
      <c r="W35" s="92"/>
      <c r="X35" s="92"/>
    </row>
    <row r="36" spans="2:24" ht="12" customHeight="1" x14ac:dyDescent="0.2">
      <c r="B36" s="116"/>
      <c r="C36" s="143"/>
      <c r="D36" s="137" t="s">
        <v>614</v>
      </c>
      <c r="E36" s="143"/>
      <c r="F36" s="170" t="e">
        <f>SUM(F33:F35)</f>
        <v>#NAME?</v>
      </c>
      <c r="G36" s="170">
        <f>+begr2014!O9*1000</f>
        <v>1213000</v>
      </c>
      <c r="H36" s="170">
        <f t="shared" ref="H36" si="0">SUM(H33:H35)</f>
        <v>0</v>
      </c>
      <c r="I36" s="137"/>
      <c r="J36" s="119"/>
      <c r="K36" s="92"/>
      <c r="L36" s="232"/>
      <c r="M36" s="92"/>
      <c r="N36" s="92"/>
      <c r="O36" s="92"/>
      <c r="P36" s="92"/>
      <c r="Q36" s="92"/>
      <c r="V36" s="92"/>
      <c r="W36" s="92"/>
      <c r="X36" s="92"/>
    </row>
    <row r="37" spans="2:24" ht="12" customHeight="1" thickBot="1" x14ac:dyDescent="0.25">
      <c r="B37" s="116"/>
      <c r="C37" s="152"/>
      <c r="D37" s="165"/>
      <c r="E37" s="166"/>
      <c r="F37" s="166"/>
      <c r="G37" s="166"/>
      <c r="H37" s="167"/>
      <c r="I37" s="153"/>
      <c r="J37" s="119"/>
      <c r="K37" s="92"/>
      <c r="L37" s="232"/>
      <c r="M37" s="92"/>
      <c r="N37" s="92"/>
      <c r="O37" s="92"/>
      <c r="P37" s="92"/>
      <c r="Q37" s="92"/>
      <c r="V37" s="92"/>
      <c r="W37" s="92"/>
      <c r="X37" s="92"/>
    </row>
    <row r="38" spans="2:24" ht="12" customHeight="1" thickTop="1" x14ac:dyDescent="0.2">
      <c r="B38" s="116"/>
      <c r="C38" s="155"/>
      <c r="D38" s="156"/>
      <c r="E38" s="155"/>
      <c r="F38" s="155"/>
      <c r="G38" s="155"/>
      <c r="H38" s="158"/>
      <c r="I38" s="155"/>
      <c r="J38" s="119"/>
      <c r="K38" s="92"/>
      <c r="L38" s="232"/>
      <c r="M38" s="92"/>
      <c r="N38" s="92"/>
      <c r="O38" s="92"/>
      <c r="P38" s="92"/>
      <c r="Q38" s="92"/>
      <c r="V38" s="92"/>
      <c r="W38" s="92"/>
      <c r="X38" s="92"/>
    </row>
    <row r="39" spans="2:24" ht="12" customHeight="1" x14ac:dyDescent="0.2">
      <c r="B39" s="116"/>
      <c r="C39" s="141"/>
      <c r="D39" s="150" t="s">
        <v>616</v>
      </c>
      <c r="E39" s="141"/>
      <c r="F39" s="151"/>
      <c r="G39" s="151"/>
      <c r="H39" s="151"/>
      <c r="I39" s="141"/>
      <c r="J39" s="119"/>
      <c r="K39" s="92"/>
      <c r="L39" s="232"/>
      <c r="M39" s="92"/>
      <c r="N39" s="92"/>
      <c r="O39" s="92"/>
      <c r="P39" s="92"/>
      <c r="Q39" s="92"/>
      <c r="V39" s="92"/>
      <c r="W39" s="92"/>
      <c r="X39" s="92"/>
    </row>
    <row r="40" spans="2:24" ht="12" customHeight="1" x14ac:dyDescent="0.2">
      <c r="B40" s="116"/>
      <c r="C40" s="141"/>
      <c r="D40" s="142" t="s">
        <v>550</v>
      </c>
      <c r="E40" s="141"/>
      <c r="F40" s="161" t="e">
        <f>+F15-F33</f>
        <v>#REF!</v>
      </c>
      <c r="G40" s="161" t="str">
        <f>G33</f>
        <v>onbekend</v>
      </c>
      <c r="H40" s="161" t="str">
        <f>H33</f>
        <v>onbekend</v>
      </c>
      <c r="I40" s="142"/>
      <c r="J40" s="119"/>
      <c r="K40" s="92"/>
      <c r="L40" s="232"/>
      <c r="M40" s="92"/>
      <c r="N40" s="92"/>
      <c r="O40" s="92"/>
      <c r="P40" s="92"/>
      <c r="Q40" s="92"/>
      <c r="V40" s="92"/>
      <c r="W40" s="92"/>
      <c r="X40" s="92"/>
    </row>
    <row r="41" spans="2:24" ht="12" customHeight="1" x14ac:dyDescent="0.2">
      <c r="B41" s="116"/>
      <c r="C41" s="143"/>
      <c r="D41" s="142" t="s">
        <v>718</v>
      </c>
      <c r="E41" s="143"/>
      <c r="F41" s="161" t="e">
        <f>+F19-F34</f>
        <v>#REF!</v>
      </c>
      <c r="G41" s="161" t="str">
        <f t="shared" ref="G41:H42" si="1">G34</f>
        <v>onbekend</v>
      </c>
      <c r="H41" s="161" t="str">
        <f t="shared" si="1"/>
        <v>onbekend</v>
      </c>
      <c r="I41" s="137"/>
      <c r="J41" s="119"/>
      <c r="K41" s="92"/>
      <c r="L41" s="232"/>
      <c r="M41" s="92"/>
      <c r="N41" s="92"/>
      <c r="O41" s="92"/>
      <c r="P41" s="92"/>
      <c r="Q41" s="92"/>
      <c r="V41" s="92"/>
      <c r="W41" s="92"/>
      <c r="X41" s="92"/>
    </row>
    <row r="42" spans="2:24" ht="12" customHeight="1" x14ac:dyDescent="0.2">
      <c r="B42" s="116"/>
      <c r="C42" s="141"/>
      <c r="D42" s="142" t="s">
        <v>719</v>
      </c>
      <c r="E42" s="141"/>
      <c r="F42" s="161" t="e">
        <f>+F26-F35</f>
        <v>#REF!</v>
      </c>
      <c r="G42" s="161" t="str">
        <f t="shared" si="1"/>
        <v>onbekend</v>
      </c>
      <c r="H42" s="161" t="str">
        <f t="shared" si="1"/>
        <v>onbekend</v>
      </c>
      <c r="I42" s="142"/>
      <c r="J42" s="119"/>
      <c r="K42" s="92"/>
      <c r="L42" s="232"/>
      <c r="M42" s="92"/>
      <c r="N42" s="92"/>
      <c r="O42" s="92"/>
      <c r="P42" s="92"/>
      <c r="Q42" s="92"/>
      <c r="V42" s="92"/>
      <c r="W42" s="92"/>
      <c r="X42" s="92"/>
    </row>
    <row r="43" spans="2:24" ht="12" customHeight="1" x14ac:dyDescent="0.2">
      <c r="B43" s="116"/>
      <c r="C43" s="143"/>
      <c r="D43" s="137" t="s">
        <v>615</v>
      </c>
      <c r="E43" s="143"/>
      <c r="F43" s="170" t="e">
        <f>SUM(F40:F42)</f>
        <v>#REF!</v>
      </c>
      <c r="G43" s="170">
        <f>G28-G36</f>
        <v>-86032.412246864056</v>
      </c>
      <c r="H43" s="170">
        <f t="shared" ref="H43" si="2">SUM(H40:H42)</f>
        <v>0</v>
      </c>
      <c r="I43" s="137"/>
      <c r="J43" s="119"/>
      <c r="K43" s="92"/>
      <c r="L43" s="232"/>
      <c r="M43" s="92"/>
      <c r="N43" s="92"/>
      <c r="O43" s="92"/>
      <c r="P43" s="92"/>
      <c r="Q43" s="92"/>
      <c r="V43" s="92"/>
      <c r="W43" s="92"/>
      <c r="X43" s="92"/>
    </row>
    <row r="44" spans="2:24" ht="12" customHeight="1" x14ac:dyDescent="0.2">
      <c r="B44" s="116"/>
      <c r="C44" s="152"/>
      <c r="D44" s="153"/>
      <c r="E44" s="152"/>
      <c r="F44" s="152"/>
      <c r="G44" s="152"/>
      <c r="H44" s="154"/>
      <c r="I44" s="153"/>
      <c r="J44" s="119"/>
      <c r="K44" s="92"/>
      <c r="L44" s="232"/>
      <c r="M44" s="92"/>
      <c r="N44" s="92"/>
      <c r="O44" s="92"/>
      <c r="P44" s="92"/>
      <c r="Q44" s="92"/>
      <c r="V44" s="92"/>
      <c r="W44" s="92"/>
      <c r="X44" s="92"/>
    </row>
    <row r="45" spans="2:24" ht="12" customHeight="1" x14ac:dyDescent="0.2">
      <c r="B45" s="243"/>
      <c r="C45" s="244"/>
      <c r="D45" s="245"/>
      <c r="E45" s="244"/>
      <c r="F45" s="244"/>
      <c r="G45" s="244"/>
      <c r="H45" s="246"/>
      <c r="I45" s="244"/>
      <c r="J45" s="247"/>
      <c r="K45" s="92"/>
      <c r="L45" s="232"/>
      <c r="M45" s="92"/>
      <c r="N45" s="92"/>
      <c r="O45" s="92"/>
      <c r="P45" s="92"/>
      <c r="Q45" s="92"/>
      <c r="V45" s="92"/>
      <c r="W45" s="92"/>
      <c r="X45" s="92"/>
    </row>
    <row r="46" spans="2:24" ht="12" customHeight="1" x14ac:dyDescent="0.2">
      <c r="B46" s="112"/>
      <c r="C46" s="113"/>
      <c r="D46" s="114"/>
      <c r="E46" s="113"/>
      <c r="F46" s="113"/>
      <c r="G46" s="113"/>
      <c r="H46" s="248"/>
      <c r="I46" s="113"/>
      <c r="J46" s="115"/>
      <c r="K46" s="92"/>
      <c r="L46" s="232"/>
      <c r="M46" s="92"/>
      <c r="N46" s="92"/>
      <c r="O46" s="92"/>
      <c r="P46" s="92"/>
      <c r="Q46" s="92"/>
      <c r="V46" s="92"/>
      <c r="W46" s="92"/>
      <c r="X46" s="92"/>
    </row>
    <row r="47" spans="2:24" ht="12" customHeight="1" x14ac:dyDescent="0.2">
      <c r="B47" s="116"/>
      <c r="C47" s="155"/>
      <c r="D47" s="156"/>
      <c r="E47" s="155"/>
      <c r="F47" s="155"/>
      <c r="G47" s="155"/>
      <c r="H47" s="158"/>
      <c r="I47" s="155"/>
      <c r="J47" s="119"/>
      <c r="K47" s="92"/>
      <c r="L47" s="232"/>
      <c r="M47" s="92"/>
      <c r="N47" s="92"/>
      <c r="O47" s="92"/>
      <c r="P47" s="92"/>
      <c r="Q47" s="92"/>
      <c r="V47" s="92"/>
      <c r="W47" s="92"/>
      <c r="X47" s="92"/>
    </row>
    <row r="48" spans="2:24" ht="12" customHeight="1" x14ac:dyDescent="0.2">
      <c r="B48" s="116"/>
      <c r="C48" s="141"/>
      <c r="D48" s="150" t="s">
        <v>618</v>
      </c>
      <c r="E48" s="141"/>
      <c r="F48" s="151"/>
      <c r="G48" s="151"/>
      <c r="H48" s="151"/>
      <c r="I48" s="141"/>
      <c r="J48" s="119"/>
      <c r="K48" s="92"/>
      <c r="L48" s="232"/>
      <c r="M48" s="92"/>
      <c r="N48" s="92"/>
      <c r="O48" s="92"/>
      <c r="P48" s="92"/>
      <c r="Q48" s="92"/>
      <c r="V48" s="92"/>
      <c r="W48" s="92"/>
      <c r="X48" s="92"/>
    </row>
    <row r="49" spans="2:38" ht="12" customHeight="1" x14ac:dyDescent="0.2">
      <c r="B49" s="116"/>
      <c r="C49" s="141"/>
      <c r="D49" s="142" t="s">
        <v>550</v>
      </c>
      <c r="E49" s="141"/>
      <c r="F49" s="171">
        <v>0</v>
      </c>
      <c r="G49" s="171">
        <v>0</v>
      </c>
      <c r="H49" s="171">
        <v>0</v>
      </c>
      <c r="I49" s="142"/>
      <c r="J49" s="119"/>
      <c r="K49" s="92"/>
      <c r="L49" s="232"/>
      <c r="M49" s="92"/>
      <c r="N49" s="92"/>
      <c r="O49" s="92"/>
      <c r="P49" s="92"/>
      <c r="Q49" s="92"/>
      <c r="V49" s="92"/>
      <c r="W49" s="92"/>
      <c r="X49" s="92"/>
    </row>
    <row r="50" spans="2:38" ht="12" customHeight="1" x14ac:dyDescent="0.2">
      <c r="B50" s="116"/>
      <c r="C50" s="143"/>
      <c r="D50" s="142" t="s">
        <v>613</v>
      </c>
      <c r="E50" s="143"/>
      <c r="F50" s="171">
        <v>0</v>
      </c>
      <c r="G50" s="171">
        <v>0</v>
      </c>
      <c r="H50" s="171">
        <v>0</v>
      </c>
      <c r="I50" s="137"/>
      <c r="J50" s="119"/>
      <c r="K50" s="92"/>
      <c r="L50" s="232"/>
      <c r="M50" s="92"/>
      <c r="N50" s="92"/>
      <c r="O50" s="92"/>
      <c r="P50" s="92"/>
      <c r="Q50" s="92"/>
      <c r="V50" s="92"/>
      <c r="W50" s="92"/>
      <c r="X50" s="92"/>
    </row>
    <row r="51" spans="2:38" ht="12" customHeight="1" x14ac:dyDescent="0.2">
      <c r="B51" s="116"/>
      <c r="C51" s="141"/>
      <c r="D51" s="142" t="s">
        <v>549</v>
      </c>
      <c r="E51" s="141"/>
      <c r="F51" s="171">
        <v>0</v>
      </c>
      <c r="G51" s="171">
        <v>0</v>
      </c>
      <c r="H51" s="171">
        <v>0</v>
      </c>
      <c r="I51" s="142"/>
      <c r="J51" s="119"/>
      <c r="K51" s="92"/>
      <c r="L51" s="232"/>
      <c r="M51" s="92"/>
      <c r="N51" s="92"/>
      <c r="O51" s="92"/>
      <c r="P51" s="92"/>
      <c r="Q51" s="92"/>
      <c r="V51" s="92"/>
      <c r="W51" s="92"/>
      <c r="X51" s="92"/>
    </row>
    <row r="52" spans="2:38" ht="12" customHeight="1" x14ac:dyDescent="0.2">
      <c r="B52" s="116"/>
      <c r="C52" s="143"/>
      <c r="D52" s="137" t="s">
        <v>560</v>
      </c>
      <c r="E52" s="143"/>
      <c r="F52" s="170">
        <f>SUM(F49:F51)</f>
        <v>0</v>
      </c>
      <c r="G52" s="170">
        <f t="shared" ref="G52" si="3">SUM(G49:G51)</f>
        <v>0</v>
      </c>
      <c r="H52" s="170">
        <f t="shared" ref="H52" si="4">SUM(H49:H51)</f>
        <v>0</v>
      </c>
      <c r="I52" s="137"/>
      <c r="J52" s="119"/>
      <c r="K52" s="92"/>
      <c r="L52" s="232"/>
      <c r="M52" s="92"/>
      <c r="N52" s="92"/>
      <c r="O52" s="92"/>
      <c r="P52" s="92"/>
      <c r="Q52" s="92"/>
      <c r="V52" s="92"/>
      <c r="W52" s="92"/>
      <c r="X52" s="92"/>
    </row>
    <row r="53" spans="2:38" ht="12" customHeight="1" thickBot="1" x14ac:dyDescent="0.25">
      <c r="B53" s="116"/>
      <c r="C53" s="141"/>
      <c r="D53" s="165"/>
      <c r="E53" s="166"/>
      <c r="F53" s="166"/>
      <c r="G53" s="166"/>
      <c r="H53" s="167"/>
      <c r="I53" s="142"/>
      <c r="J53" s="119"/>
      <c r="K53" s="92"/>
      <c r="L53" s="232"/>
      <c r="M53" s="92"/>
      <c r="N53" s="92"/>
      <c r="O53" s="92"/>
      <c r="P53" s="92"/>
      <c r="Q53" s="92"/>
      <c r="V53" s="92"/>
      <c r="W53" s="92"/>
      <c r="X53" s="92"/>
    </row>
    <row r="54" spans="2:38" ht="12" customHeight="1" thickTop="1" x14ac:dyDescent="0.2">
      <c r="B54" s="116"/>
      <c r="C54" s="141"/>
      <c r="D54" s="156"/>
      <c r="E54" s="155"/>
      <c r="F54" s="155"/>
      <c r="G54" s="155"/>
      <c r="H54" s="158"/>
      <c r="I54" s="141"/>
      <c r="J54" s="119"/>
      <c r="K54" s="92"/>
      <c r="L54" s="232"/>
      <c r="M54" s="92"/>
      <c r="N54" s="92"/>
      <c r="O54" s="92"/>
      <c r="P54" s="92"/>
      <c r="Q54" s="92"/>
      <c r="V54" s="92"/>
      <c r="W54" s="92"/>
      <c r="X54" s="92"/>
    </row>
    <row r="55" spans="2:38" ht="12" customHeight="1" x14ac:dyDescent="0.2">
      <c r="B55" s="116"/>
      <c r="C55" s="141"/>
      <c r="D55" s="150" t="s">
        <v>619</v>
      </c>
      <c r="E55" s="141"/>
      <c r="F55" s="151"/>
      <c r="G55" s="151"/>
      <c r="H55" s="151"/>
      <c r="I55" s="141"/>
      <c r="J55" s="119"/>
      <c r="K55" s="92"/>
      <c r="L55" s="232"/>
      <c r="M55" s="92"/>
      <c r="N55" s="92"/>
      <c r="O55" s="92"/>
      <c r="P55" s="92"/>
      <c r="Q55" s="92"/>
      <c r="V55" s="92"/>
      <c r="W55" s="92"/>
      <c r="X55" s="92"/>
    </row>
    <row r="56" spans="2:38" ht="12" customHeight="1" x14ac:dyDescent="0.2">
      <c r="B56" s="116"/>
      <c r="C56" s="141"/>
      <c r="D56" s="142" t="s">
        <v>550</v>
      </c>
      <c r="E56" s="141"/>
      <c r="F56" s="161" t="e">
        <f>+F15-F49</f>
        <v>#REF!</v>
      </c>
      <c r="G56" s="161">
        <f>+G15-G49</f>
        <v>0</v>
      </c>
      <c r="H56" s="161">
        <f>+H15-H49</f>
        <v>0</v>
      </c>
      <c r="I56" s="142"/>
      <c r="J56" s="119"/>
      <c r="K56" s="92"/>
      <c r="L56" s="232"/>
      <c r="M56" s="92"/>
      <c r="N56" s="92"/>
      <c r="O56" s="92"/>
      <c r="P56" s="92"/>
      <c r="Q56" s="92"/>
      <c r="V56" s="92"/>
      <c r="W56" s="92"/>
      <c r="X56" s="92"/>
    </row>
    <row r="57" spans="2:38" ht="12" customHeight="1" x14ac:dyDescent="0.2">
      <c r="B57" s="116"/>
      <c r="C57" s="143"/>
      <c r="D57" s="142" t="s">
        <v>613</v>
      </c>
      <c r="E57" s="143"/>
      <c r="F57" s="161" t="e">
        <f>+F19-F50</f>
        <v>#REF!</v>
      </c>
      <c r="G57" s="161">
        <f>+G19-G50</f>
        <v>140683.54728</v>
      </c>
      <c r="H57" s="161">
        <f>+H19-H50</f>
        <v>149260.20199999999</v>
      </c>
      <c r="I57" s="137"/>
      <c r="J57" s="119"/>
      <c r="K57" s="92"/>
      <c r="L57" s="232"/>
      <c r="M57" s="92"/>
      <c r="N57" s="92"/>
      <c r="O57" s="92"/>
      <c r="P57" s="92"/>
      <c r="Q57" s="92"/>
      <c r="V57" s="92"/>
      <c r="W57" s="92"/>
      <c r="X57" s="92"/>
    </row>
    <row r="58" spans="2:38" ht="12" customHeight="1" x14ac:dyDescent="0.2">
      <c r="B58" s="116"/>
      <c r="C58" s="141"/>
      <c r="D58" s="142" t="s">
        <v>549</v>
      </c>
      <c r="E58" s="141"/>
      <c r="F58" s="161" t="e">
        <f>+F26-F51</f>
        <v>#REF!</v>
      </c>
      <c r="G58" s="161">
        <f>+G26-G51</f>
        <v>986284.04047313589</v>
      </c>
      <c r="H58" s="161">
        <f>+H26-H51</f>
        <v>1026231.888923808</v>
      </c>
      <c r="I58" s="142"/>
      <c r="J58" s="119"/>
      <c r="K58" s="92"/>
      <c r="L58" s="232"/>
      <c r="M58" s="92"/>
      <c r="N58" s="92"/>
      <c r="O58" s="92"/>
      <c r="P58" s="92"/>
      <c r="Q58" s="92"/>
      <c r="V58" s="92"/>
      <c r="W58" s="92"/>
      <c r="X58" s="92"/>
    </row>
    <row r="59" spans="2:38" ht="12" customHeight="1" x14ac:dyDescent="0.2">
      <c r="B59" s="116"/>
      <c r="C59" s="141"/>
      <c r="D59" s="142"/>
      <c r="E59" s="141"/>
      <c r="F59" s="147"/>
      <c r="G59" s="147"/>
      <c r="H59" s="147"/>
      <c r="I59" s="142"/>
      <c r="J59" s="119"/>
      <c r="K59" s="92"/>
      <c r="L59" s="232"/>
      <c r="M59" s="92"/>
      <c r="N59" s="92"/>
      <c r="O59" s="92"/>
      <c r="P59" s="92"/>
      <c r="Q59" s="92"/>
      <c r="V59" s="92"/>
      <c r="W59" s="92"/>
      <c r="X59" s="92"/>
    </row>
    <row r="60" spans="2:38" ht="12" customHeight="1" x14ac:dyDescent="0.2">
      <c r="B60" s="116"/>
      <c r="C60" s="143"/>
      <c r="D60" s="137" t="s">
        <v>615</v>
      </c>
      <c r="E60" s="143"/>
      <c r="F60" s="170" t="e">
        <f>SUM(F56:F58)</f>
        <v>#REF!</v>
      </c>
      <c r="G60" s="170">
        <f t="shared" ref="G60" si="5">SUM(G56:G58)</f>
        <v>1126967.5877531359</v>
      </c>
      <c r="H60" s="170">
        <f t="shared" ref="H60" si="6">SUM(H56:H58)</f>
        <v>1175492.090923808</v>
      </c>
      <c r="I60" s="137"/>
      <c r="J60" s="119"/>
      <c r="K60" s="92"/>
      <c r="L60" s="232"/>
      <c r="M60" s="92"/>
      <c r="N60" s="92"/>
      <c r="O60" s="92"/>
      <c r="P60" s="92"/>
      <c r="Q60" s="92"/>
      <c r="V60" s="92"/>
      <c r="W60" s="92"/>
      <c r="X60" s="92"/>
    </row>
    <row r="61" spans="2:38" ht="12" customHeight="1" x14ac:dyDescent="0.2">
      <c r="B61" s="116"/>
      <c r="C61" s="141"/>
      <c r="D61" s="142"/>
      <c r="E61" s="141"/>
      <c r="F61" s="141"/>
      <c r="G61" s="141"/>
      <c r="H61" s="145"/>
      <c r="I61" s="142"/>
      <c r="J61" s="119"/>
      <c r="K61" s="92"/>
      <c r="L61" s="232"/>
      <c r="M61" s="92"/>
      <c r="N61" s="92"/>
      <c r="O61" s="92"/>
      <c r="P61" s="92"/>
      <c r="Q61" s="92"/>
      <c r="V61" s="92"/>
      <c r="W61" s="92"/>
      <c r="X61" s="92"/>
    </row>
    <row r="62" spans="2:38" ht="12" customHeight="1" x14ac:dyDescent="0.2">
      <c r="B62" s="116"/>
      <c r="C62" s="117"/>
      <c r="D62" s="118"/>
      <c r="E62" s="117"/>
      <c r="F62" s="117"/>
      <c r="G62" s="117"/>
      <c r="H62" s="130"/>
      <c r="I62" s="117"/>
      <c r="J62" s="119"/>
      <c r="K62" s="92"/>
      <c r="L62" s="232"/>
      <c r="M62" s="92"/>
      <c r="N62" s="92"/>
      <c r="O62" s="92"/>
      <c r="P62" s="92"/>
      <c r="Q62" s="92"/>
      <c r="V62" s="92"/>
      <c r="W62" s="92"/>
      <c r="X62" s="92"/>
    </row>
    <row r="63" spans="2:38" ht="12" customHeight="1" x14ac:dyDescent="0.25">
      <c r="B63" s="177"/>
      <c r="C63" s="132"/>
      <c r="D63" s="132"/>
      <c r="E63" s="132"/>
      <c r="F63" s="132"/>
      <c r="G63" s="132"/>
      <c r="H63" s="132"/>
      <c r="I63" s="133" t="s">
        <v>491</v>
      </c>
      <c r="J63" s="134"/>
      <c r="K63" s="92"/>
      <c r="L63" s="232"/>
      <c r="M63" s="92"/>
      <c r="N63" s="92"/>
      <c r="O63" s="92"/>
      <c r="P63" s="92"/>
      <c r="Q63" s="92"/>
      <c r="V63" s="92"/>
      <c r="W63" s="92"/>
      <c r="X63" s="92"/>
    </row>
    <row r="64" spans="2:38" ht="12" customHeight="1" x14ac:dyDescent="0.2">
      <c r="C64" s="92"/>
      <c r="E64" s="92"/>
      <c r="F64" s="92"/>
      <c r="G64" s="92"/>
      <c r="H64" s="92"/>
      <c r="J64" s="92"/>
      <c r="V64" s="92"/>
      <c r="W64" s="92"/>
      <c r="X64" s="92"/>
      <c r="AJ64" s="94"/>
      <c r="AK64" s="95"/>
      <c r="AL64" s="93"/>
    </row>
    <row r="65" spans="3:38" ht="12" customHeight="1" x14ac:dyDescent="0.2">
      <c r="C65" s="92"/>
      <c r="E65" s="92"/>
      <c r="F65" s="92"/>
      <c r="G65" s="92"/>
      <c r="H65" s="92"/>
      <c r="J65" s="92"/>
      <c r="V65" s="92"/>
      <c r="W65" s="92"/>
      <c r="X65" s="92"/>
      <c r="AJ65" s="94"/>
      <c r="AK65" s="95"/>
      <c r="AL65" s="93"/>
    </row>
    <row r="66" spans="3:38" ht="18" customHeight="1" x14ac:dyDescent="0.2">
      <c r="C66" s="92"/>
      <c r="D66" s="101"/>
      <c r="E66" s="92"/>
      <c r="F66" s="92"/>
      <c r="G66" s="92"/>
      <c r="H66" s="92"/>
      <c r="J66" s="92"/>
      <c r="K66" s="92"/>
      <c r="L66" s="92"/>
      <c r="M66" s="232"/>
      <c r="N66" s="94"/>
      <c r="O66" s="95"/>
      <c r="Q66" s="92"/>
      <c r="V66" s="92"/>
      <c r="W66" s="92"/>
      <c r="X66" s="92"/>
    </row>
    <row r="67" spans="3:38" ht="12" customHeight="1" x14ac:dyDescent="0.2">
      <c r="C67" s="92"/>
      <c r="D67" s="102"/>
      <c r="E67" s="100"/>
      <c r="F67" s="92"/>
      <c r="G67" s="92"/>
      <c r="H67" s="92"/>
      <c r="J67" s="92"/>
      <c r="K67" s="92"/>
      <c r="L67" s="92"/>
      <c r="M67" s="232"/>
      <c r="N67" s="94"/>
      <c r="O67" s="95"/>
      <c r="Q67" s="92"/>
      <c r="V67" s="92"/>
      <c r="W67" s="92"/>
      <c r="X67" s="92"/>
    </row>
    <row r="68" spans="3:38" ht="12" customHeight="1" x14ac:dyDescent="0.2">
      <c r="C68" s="92"/>
      <c r="D68" s="102"/>
      <c r="E68" s="92"/>
      <c r="F68" s="92"/>
      <c r="G68" s="92"/>
      <c r="H68" s="92"/>
      <c r="J68" s="92"/>
      <c r="K68" s="92"/>
      <c r="L68" s="92"/>
      <c r="M68" s="232"/>
      <c r="N68" s="94"/>
      <c r="O68" s="95"/>
      <c r="Q68" s="92"/>
      <c r="S68" s="100"/>
      <c r="V68" s="92"/>
      <c r="W68" s="92"/>
      <c r="X68" s="92"/>
    </row>
    <row r="69" spans="3:38" ht="15" customHeight="1" x14ac:dyDescent="0.2">
      <c r="C69" s="92"/>
      <c r="D69" s="102"/>
      <c r="E69" s="92"/>
      <c r="F69" s="92"/>
      <c r="G69" s="92"/>
      <c r="H69" s="92"/>
      <c r="J69" s="92"/>
      <c r="K69" s="92"/>
      <c r="L69" s="92"/>
      <c r="M69" s="232"/>
      <c r="N69" s="94"/>
      <c r="O69" s="95"/>
      <c r="Q69" s="92"/>
      <c r="V69" s="92"/>
      <c r="W69" s="92"/>
      <c r="X69" s="92"/>
    </row>
    <row r="70" spans="3:38" s="97" customFormat="1" ht="12.75" x14ac:dyDescent="0.2">
      <c r="D70" s="102"/>
      <c r="E70" s="92"/>
      <c r="F70" s="92"/>
      <c r="G70" s="92"/>
      <c r="H70" s="92"/>
      <c r="I70" s="92"/>
      <c r="J70" s="92"/>
      <c r="K70" s="92"/>
      <c r="M70" s="238"/>
      <c r="N70" s="103"/>
      <c r="O70" s="104"/>
      <c r="P70" s="96"/>
      <c r="S70" s="92"/>
    </row>
    <row r="71" spans="3:38" s="97" customFormat="1" ht="12" customHeight="1" x14ac:dyDescent="0.2">
      <c r="D71" s="102"/>
      <c r="E71" s="92"/>
      <c r="F71" s="92"/>
      <c r="G71" s="92"/>
      <c r="H71" s="92"/>
      <c r="I71" s="92"/>
      <c r="J71" s="92"/>
      <c r="K71" s="92"/>
      <c r="M71" s="238"/>
      <c r="N71" s="103"/>
      <c r="O71" s="104"/>
      <c r="P71" s="96"/>
      <c r="S71" s="92"/>
    </row>
    <row r="72" spans="3:38" ht="12" customHeight="1" x14ac:dyDescent="0.2">
      <c r="C72" s="92"/>
      <c r="D72" s="102"/>
      <c r="E72" s="92"/>
      <c r="F72" s="92"/>
      <c r="G72" s="92"/>
      <c r="H72" s="92"/>
      <c r="J72" s="92"/>
      <c r="K72" s="92"/>
      <c r="L72" s="92"/>
      <c r="M72" s="232"/>
      <c r="N72" s="94"/>
      <c r="O72" s="95"/>
      <c r="Q72" s="92"/>
      <c r="V72" s="92"/>
      <c r="W72" s="92"/>
      <c r="X72" s="92"/>
    </row>
    <row r="73" spans="3:38" ht="12" customHeight="1" x14ac:dyDescent="0.2">
      <c r="C73" s="92"/>
      <c r="D73" s="102"/>
      <c r="E73" s="92"/>
      <c r="F73" s="92"/>
      <c r="G73" s="92"/>
      <c r="H73" s="92"/>
      <c r="J73" s="92"/>
      <c r="K73" s="92"/>
      <c r="L73" s="92"/>
      <c r="M73" s="232"/>
      <c r="N73" s="92"/>
      <c r="O73" s="92"/>
      <c r="P73" s="92"/>
      <c r="Q73" s="92"/>
      <c r="V73" s="92"/>
      <c r="W73" s="92"/>
      <c r="X73" s="92"/>
    </row>
    <row r="74" spans="3:38" s="100" customFormat="1" ht="12" customHeight="1" x14ac:dyDescent="0.2">
      <c r="D74" s="102"/>
      <c r="E74" s="92"/>
      <c r="F74" s="92"/>
      <c r="G74" s="92"/>
      <c r="H74" s="92"/>
      <c r="I74" s="92"/>
      <c r="J74" s="92"/>
      <c r="K74" s="92"/>
      <c r="M74" s="239"/>
      <c r="S74" s="92"/>
    </row>
    <row r="75" spans="3:38" ht="12" customHeight="1" x14ac:dyDescent="0.2">
      <c r="C75" s="92"/>
      <c r="D75" s="102"/>
      <c r="E75" s="92"/>
      <c r="F75" s="92"/>
      <c r="G75" s="92"/>
      <c r="H75" s="92"/>
      <c r="J75" s="92"/>
      <c r="K75" s="92"/>
      <c r="L75" s="92"/>
      <c r="M75" s="232"/>
      <c r="N75" s="92"/>
      <c r="O75" s="92"/>
      <c r="P75" s="92"/>
      <c r="Q75" s="92"/>
      <c r="V75" s="92"/>
      <c r="W75" s="92"/>
      <c r="X75" s="92"/>
    </row>
    <row r="76" spans="3:38" ht="12" customHeight="1" x14ac:dyDescent="0.2">
      <c r="C76" s="92"/>
      <c r="D76" s="102"/>
      <c r="E76" s="92"/>
      <c r="F76" s="92"/>
      <c r="G76" s="92"/>
      <c r="H76" s="92"/>
      <c r="J76" s="92"/>
      <c r="K76" s="92"/>
      <c r="L76" s="92"/>
      <c r="M76" s="232"/>
      <c r="N76" s="92"/>
      <c r="O76" s="92"/>
      <c r="P76" s="92"/>
      <c r="Q76" s="92"/>
      <c r="V76" s="92"/>
      <c r="W76" s="92"/>
      <c r="X76" s="92"/>
    </row>
    <row r="77" spans="3:38" ht="12" customHeight="1" x14ac:dyDescent="0.2">
      <c r="C77" s="92"/>
      <c r="D77" s="102"/>
      <c r="E77" s="92"/>
      <c r="F77" s="92"/>
      <c r="G77" s="92"/>
      <c r="H77" s="92"/>
      <c r="J77" s="92"/>
      <c r="K77" s="92"/>
      <c r="L77" s="92"/>
      <c r="M77" s="240"/>
      <c r="N77" s="92"/>
      <c r="O77" s="92"/>
      <c r="P77" s="92"/>
      <c r="Q77" s="92"/>
      <c r="V77" s="92"/>
      <c r="W77" s="92"/>
      <c r="X77" s="92"/>
    </row>
    <row r="78" spans="3:38" ht="12" customHeight="1" x14ac:dyDescent="0.2">
      <c r="C78" s="92"/>
      <c r="D78" s="102"/>
      <c r="E78" s="92"/>
      <c r="F78" s="92"/>
      <c r="G78" s="92"/>
      <c r="H78" s="92"/>
      <c r="J78" s="92"/>
      <c r="K78" s="92"/>
      <c r="L78" s="92"/>
      <c r="M78" s="240"/>
      <c r="N78" s="92"/>
      <c r="O78" s="92"/>
      <c r="P78" s="92"/>
      <c r="Q78" s="92"/>
      <c r="V78" s="92"/>
      <c r="W78" s="92"/>
      <c r="X78" s="92"/>
    </row>
    <row r="79" spans="3:38" ht="12" customHeight="1" x14ac:dyDescent="0.2">
      <c r="C79" s="92"/>
      <c r="D79" s="102"/>
      <c r="E79" s="92"/>
      <c r="F79" s="92"/>
      <c r="G79" s="92"/>
      <c r="H79" s="92"/>
      <c r="J79" s="92"/>
      <c r="K79" s="92"/>
      <c r="L79" s="92"/>
      <c r="M79" s="240"/>
      <c r="N79" s="92"/>
      <c r="O79" s="92"/>
      <c r="P79" s="92"/>
      <c r="Q79" s="92"/>
      <c r="V79" s="92"/>
      <c r="W79" s="92"/>
      <c r="X79" s="92"/>
    </row>
    <row r="80" spans="3:38" ht="12" customHeight="1" x14ac:dyDescent="0.2">
      <c r="C80" s="92"/>
      <c r="D80" s="102"/>
      <c r="E80" s="92"/>
      <c r="F80" s="92"/>
      <c r="G80" s="92"/>
      <c r="H80" s="92"/>
      <c r="J80" s="92"/>
      <c r="K80" s="92"/>
      <c r="L80" s="92"/>
      <c r="M80" s="240"/>
      <c r="N80" s="92"/>
      <c r="O80" s="92"/>
      <c r="P80" s="92"/>
      <c r="Q80" s="92"/>
      <c r="V80" s="92"/>
      <c r="W80" s="92"/>
      <c r="X80" s="92"/>
    </row>
    <row r="81" spans="3:25" ht="12" customHeight="1" x14ac:dyDescent="0.2">
      <c r="C81" s="92"/>
      <c r="D81" s="102"/>
      <c r="E81" s="92"/>
      <c r="F81" s="92"/>
      <c r="G81" s="92"/>
      <c r="H81" s="92"/>
      <c r="J81" s="92"/>
      <c r="K81" s="92"/>
      <c r="L81" s="92"/>
      <c r="M81" s="240"/>
      <c r="N81" s="92"/>
      <c r="O81" s="92"/>
      <c r="P81" s="92"/>
      <c r="Q81" s="92"/>
      <c r="V81" s="92"/>
      <c r="W81" s="92"/>
      <c r="X81" s="92"/>
    </row>
    <row r="82" spans="3:25" ht="12" customHeight="1" x14ac:dyDescent="0.2">
      <c r="C82" s="92"/>
      <c r="D82" s="102"/>
      <c r="E82" s="92"/>
      <c r="F82" s="92"/>
      <c r="G82" s="92"/>
      <c r="H82" s="92"/>
      <c r="J82" s="92"/>
      <c r="K82" s="92"/>
      <c r="L82" s="92"/>
      <c r="M82" s="240"/>
      <c r="N82" s="92"/>
      <c r="O82" s="92"/>
      <c r="P82" s="92"/>
      <c r="Q82" s="92"/>
      <c r="V82" s="92"/>
      <c r="W82" s="92"/>
      <c r="X82" s="92"/>
    </row>
    <row r="83" spans="3:25" ht="12" customHeight="1" x14ac:dyDescent="0.2">
      <c r="C83" s="92"/>
      <c r="D83" s="102"/>
      <c r="E83" s="92"/>
      <c r="F83" s="92"/>
      <c r="G83" s="92"/>
      <c r="H83" s="92"/>
      <c r="J83" s="92"/>
      <c r="K83" s="92"/>
      <c r="L83" s="92"/>
      <c r="N83" s="92"/>
      <c r="O83" s="92"/>
      <c r="P83" s="92"/>
      <c r="Q83" s="92"/>
      <c r="V83" s="92"/>
      <c r="W83" s="92"/>
      <c r="X83" s="92"/>
    </row>
    <row r="84" spans="3:25" ht="12" customHeight="1" x14ac:dyDescent="0.2">
      <c r="C84" s="92"/>
      <c r="D84" s="102"/>
      <c r="E84" s="92"/>
      <c r="F84" s="92"/>
      <c r="G84" s="92"/>
      <c r="H84" s="92"/>
      <c r="J84" s="92"/>
      <c r="K84" s="92"/>
      <c r="L84" s="92"/>
      <c r="N84" s="92"/>
      <c r="O84" s="92"/>
      <c r="P84" s="92"/>
      <c r="Q84" s="92"/>
      <c r="V84" s="92"/>
      <c r="W84" s="92"/>
      <c r="X84" s="92"/>
    </row>
    <row r="85" spans="3:25" ht="12" customHeight="1" x14ac:dyDescent="0.2">
      <c r="C85" s="92"/>
      <c r="D85" s="102"/>
      <c r="E85" s="92"/>
      <c r="F85" s="92"/>
      <c r="G85" s="92"/>
      <c r="H85" s="92"/>
      <c r="J85" s="92"/>
      <c r="K85" s="92"/>
      <c r="L85" s="92"/>
      <c r="M85" s="240"/>
      <c r="N85" s="92"/>
      <c r="O85" s="92"/>
      <c r="P85" s="92"/>
      <c r="Q85" s="92"/>
      <c r="V85" s="92"/>
      <c r="W85" s="92"/>
      <c r="X85" s="92"/>
      <c r="Y85" s="105"/>
    </row>
    <row r="86" spans="3:25" ht="12" customHeight="1" x14ac:dyDescent="0.2">
      <c r="C86" s="92"/>
      <c r="D86" s="102"/>
      <c r="E86" s="100"/>
      <c r="F86" s="92"/>
      <c r="G86" s="92"/>
      <c r="H86" s="92"/>
      <c r="J86" s="92"/>
      <c r="K86" s="92"/>
      <c r="L86" s="92"/>
      <c r="M86" s="240"/>
      <c r="N86" s="92"/>
      <c r="O86" s="92"/>
      <c r="P86" s="92"/>
      <c r="Q86" s="92"/>
      <c r="V86" s="92"/>
      <c r="W86" s="92"/>
      <c r="X86" s="92"/>
    </row>
    <row r="87" spans="3:25" ht="12" customHeight="1" x14ac:dyDescent="0.2">
      <c r="C87" s="92"/>
      <c r="D87" s="102"/>
      <c r="E87" s="92"/>
      <c r="F87" s="92"/>
      <c r="G87" s="92"/>
      <c r="H87" s="92"/>
      <c r="J87" s="92"/>
      <c r="K87" s="92"/>
      <c r="L87" s="92"/>
      <c r="M87" s="240"/>
      <c r="N87" s="92"/>
      <c r="O87" s="92"/>
      <c r="P87" s="92"/>
      <c r="Q87" s="92"/>
      <c r="V87" s="92"/>
      <c r="W87" s="92"/>
      <c r="X87" s="92"/>
    </row>
    <row r="88" spans="3:25" ht="12" customHeight="1" x14ac:dyDescent="0.2">
      <c r="C88" s="92"/>
      <c r="D88" s="102"/>
      <c r="E88" s="92"/>
      <c r="F88" s="92"/>
      <c r="G88" s="92"/>
      <c r="H88" s="92"/>
      <c r="J88" s="92"/>
      <c r="K88" s="92"/>
      <c r="L88" s="92"/>
      <c r="M88" s="240"/>
      <c r="N88" s="92"/>
      <c r="O88" s="92"/>
      <c r="P88" s="92"/>
      <c r="Q88" s="92"/>
      <c r="V88" s="92"/>
      <c r="W88" s="92"/>
      <c r="X88" s="92"/>
    </row>
    <row r="89" spans="3:25" ht="12" customHeight="1" x14ac:dyDescent="0.2">
      <c r="C89" s="92"/>
      <c r="D89" s="102"/>
      <c r="E89" s="92"/>
      <c r="F89" s="92"/>
      <c r="G89" s="92"/>
      <c r="H89" s="92"/>
      <c r="J89" s="92"/>
      <c r="K89" s="92"/>
      <c r="L89" s="92"/>
      <c r="M89" s="240"/>
      <c r="N89" s="92"/>
      <c r="O89" s="92"/>
      <c r="P89" s="92"/>
      <c r="Q89" s="92"/>
      <c r="V89" s="92"/>
      <c r="W89" s="92"/>
      <c r="X89" s="92"/>
    </row>
    <row r="90" spans="3:25" ht="12" customHeight="1" x14ac:dyDescent="0.2">
      <c r="C90" s="92"/>
      <c r="D90" s="102"/>
      <c r="E90" s="92"/>
      <c r="F90" s="92"/>
      <c r="G90" s="92"/>
      <c r="H90" s="92"/>
      <c r="J90" s="92"/>
      <c r="K90" s="92"/>
      <c r="L90" s="92"/>
      <c r="M90" s="240"/>
      <c r="N90" s="92"/>
      <c r="O90" s="92"/>
      <c r="P90" s="92"/>
      <c r="Q90" s="92"/>
      <c r="V90" s="92"/>
      <c r="W90" s="92"/>
      <c r="X90" s="92"/>
    </row>
    <row r="91" spans="3:25" ht="12" customHeight="1" x14ac:dyDescent="0.2">
      <c r="C91" s="92"/>
      <c r="D91" s="102"/>
      <c r="E91" s="92"/>
      <c r="F91" s="92"/>
      <c r="G91" s="92"/>
      <c r="H91" s="92"/>
      <c r="J91" s="92"/>
      <c r="K91" s="92"/>
      <c r="L91" s="92"/>
      <c r="M91" s="240"/>
      <c r="N91" s="92"/>
      <c r="O91" s="92"/>
      <c r="P91" s="92"/>
      <c r="Q91" s="92"/>
      <c r="V91" s="92"/>
      <c r="W91" s="92"/>
      <c r="X91" s="92"/>
    </row>
    <row r="92" spans="3:25" ht="12" customHeight="1" x14ac:dyDescent="0.2">
      <c r="C92" s="92"/>
      <c r="D92" s="102"/>
      <c r="E92" s="92"/>
      <c r="F92" s="92"/>
      <c r="G92" s="92"/>
      <c r="H92" s="92"/>
      <c r="J92" s="92"/>
      <c r="K92" s="92"/>
      <c r="L92" s="92"/>
      <c r="M92" s="232"/>
      <c r="N92" s="92"/>
      <c r="O92" s="92"/>
      <c r="P92" s="92"/>
      <c r="Q92" s="92"/>
      <c r="V92" s="92"/>
      <c r="W92" s="92"/>
      <c r="X92" s="92"/>
    </row>
    <row r="93" spans="3:25" s="100" customFormat="1" ht="12" customHeight="1" x14ac:dyDescent="0.2">
      <c r="D93" s="102"/>
      <c r="E93" s="92"/>
      <c r="F93" s="92"/>
      <c r="G93" s="92"/>
      <c r="H93" s="92"/>
      <c r="I93" s="92"/>
      <c r="J93" s="92"/>
      <c r="K93" s="92"/>
      <c r="M93" s="239"/>
      <c r="S93" s="92"/>
    </row>
    <row r="94" spans="3:25" ht="12" customHeight="1" x14ac:dyDescent="0.2">
      <c r="C94" s="92"/>
      <c r="D94" s="102"/>
      <c r="E94" s="92"/>
      <c r="F94" s="92"/>
      <c r="G94" s="92"/>
      <c r="H94" s="92"/>
      <c r="J94" s="92"/>
      <c r="K94" s="92"/>
      <c r="L94" s="92"/>
      <c r="M94" s="232"/>
      <c r="N94" s="92"/>
      <c r="O94" s="92"/>
      <c r="P94" s="92"/>
      <c r="Q94" s="92"/>
      <c r="V94" s="92"/>
      <c r="W94" s="92"/>
      <c r="X94" s="92"/>
    </row>
    <row r="95" spans="3:25" ht="12" customHeight="1" x14ac:dyDescent="0.2">
      <c r="C95" s="92"/>
      <c r="D95" s="102"/>
      <c r="E95" s="92"/>
      <c r="F95" s="92"/>
      <c r="G95" s="92"/>
      <c r="H95" s="92"/>
      <c r="J95" s="92"/>
      <c r="K95" s="92"/>
      <c r="L95" s="92"/>
      <c r="M95" s="232"/>
      <c r="N95" s="92"/>
      <c r="O95" s="92"/>
      <c r="P95" s="92"/>
      <c r="Q95" s="92"/>
      <c r="V95" s="92"/>
      <c r="W95" s="92"/>
      <c r="X95" s="92"/>
    </row>
    <row r="96" spans="3:25" ht="12" customHeight="1" x14ac:dyDescent="0.2">
      <c r="C96" s="92"/>
      <c r="D96" s="102"/>
      <c r="E96" s="92"/>
      <c r="F96" s="92"/>
      <c r="G96" s="92"/>
      <c r="H96" s="92"/>
      <c r="J96" s="92"/>
      <c r="K96" s="92"/>
      <c r="L96" s="92"/>
      <c r="M96" s="232"/>
      <c r="N96" s="92"/>
      <c r="O96" s="92"/>
      <c r="P96" s="92"/>
      <c r="Q96" s="92"/>
      <c r="V96" s="92"/>
      <c r="W96" s="92"/>
      <c r="X96" s="92"/>
    </row>
    <row r="97" spans="3:24" ht="12" customHeight="1" x14ac:dyDescent="0.2">
      <c r="C97" s="92"/>
      <c r="D97" s="102"/>
      <c r="E97" s="92"/>
      <c r="F97" s="92"/>
      <c r="G97" s="92"/>
      <c r="H97" s="92"/>
      <c r="J97" s="92"/>
      <c r="K97" s="92"/>
      <c r="L97" s="92"/>
      <c r="M97" s="232"/>
      <c r="N97" s="92"/>
      <c r="O97" s="92"/>
      <c r="P97" s="92"/>
      <c r="Q97" s="92"/>
      <c r="V97" s="92"/>
      <c r="W97" s="92"/>
      <c r="X97" s="92"/>
    </row>
    <row r="98" spans="3:24" ht="12" customHeight="1" x14ac:dyDescent="0.2">
      <c r="C98" s="92"/>
      <c r="D98" s="102"/>
      <c r="E98" s="92"/>
      <c r="F98" s="92"/>
      <c r="G98" s="92"/>
      <c r="H98" s="92"/>
      <c r="J98" s="92"/>
      <c r="K98" s="92"/>
      <c r="L98" s="92"/>
      <c r="M98" s="232"/>
      <c r="N98" s="92"/>
      <c r="O98" s="92"/>
      <c r="P98" s="92"/>
      <c r="Q98" s="92"/>
      <c r="V98" s="92"/>
      <c r="W98" s="92"/>
      <c r="X98" s="92"/>
    </row>
    <row r="99" spans="3:24" ht="12" customHeight="1" x14ac:dyDescent="0.2">
      <c r="C99" s="92"/>
      <c r="D99" s="102"/>
      <c r="E99" s="92"/>
      <c r="F99" s="92"/>
      <c r="G99" s="92"/>
      <c r="H99" s="92"/>
      <c r="J99" s="92"/>
      <c r="K99" s="92"/>
      <c r="L99" s="92"/>
      <c r="M99" s="232"/>
      <c r="N99" s="92"/>
      <c r="O99" s="92"/>
      <c r="P99" s="92"/>
      <c r="Q99" s="92"/>
      <c r="V99" s="92"/>
      <c r="W99" s="92"/>
      <c r="X99" s="92"/>
    </row>
    <row r="100" spans="3:24" ht="12" customHeight="1" x14ac:dyDescent="0.2">
      <c r="C100" s="92"/>
      <c r="D100" s="102"/>
      <c r="E100" s="92"/>
      <c r="F100" s="92"/>
      <c r="G100" s="92"/>
      <c r="H100" s="92"/>
      <c r="J100" s="92"/>
      <c r="K100" s="92"/>
      <c r="L100" s="92"/>
      <c r="M100" s="232"/>
      <c r="N100" s="92"/>
      <c r="O100" s="92"/>
      <c r="P100" s="92"/>
      <c r="Q100" s="92"/>
      <c r="V100" s="92"/>
      <c r="W100" s="92"/>
      <c r="X100" s="92"/>
    </row>
    <row r="101" spans="3:24" ht="12" customHeight="1" x14ac:dyDescent="0.2">
      <c r="C101" s="92"/>
      <c r="D101" s="102"/>
      <c r="E101" s="92"/>
      <c r="F101" s="92"/>
      <c r="G101" s="92"/>
      <c r="H101" s="92"/>
      <c r="J101" s="92"/>
      <c r="K101" s="92"/>
      <c r="L101" s="92"/>
      <c r="M101" s="232"/>
      <c r="N101" s="92"/>
      <c r="O101" s="92"/>
      <c r="P101" s="92"/>
      <c r="Q101" s="92"/>
      <c r="V101" s="92"/>
      <c r="W101" s="92"/>
      <c r="X101" s="92"/>
    </row>
    <row r="102" spans="3:24" ht="12" customHeight="1" x14ac:dyDescent="0.2">
      <c r="C102" s="92"/>
      <c r="D102" s="102"/>
      <c r="E102" s="92"/>
      <c r="F102" s="92"/>
      <c r="G102" s="92"/>
      <c r="H102" s="92"/>
      <c r="J102" s="92"/>
      <c r="K102" s="92"/>
      <c r="L102" s="92"/>
      <c r="M102" s="232"/>
      <c r="N102" s="92"/>
      <c r="O102" s="92"/>
      <c r="P102" s="92"/>
      <c r="Q102" s="92"/>
      <c r="V102" s="92"/>
      <c r="W102" s="92"/>
      <c r="X102" s="92"/>
    </row>
    <row r="103" spans="3:24" ht="12" customHeight="1" x14ac:dyDescent="0.2">
      <c r="C103" s="92"/>
      <c r="D103" s="102"/>
      <c r="E103" s="92"/>
      <c r="F103" s="92"/>
      <c r="G103" s="92"/>
      <c r="H103" s="92"/>
      <c r="J103" s="92"/>
      <c r="K103" s="92"/>
      <c r="L103" s="92"/>
      <c r="M103" s="232"/>
      <c r="N103" s="92"/>
      <c r="O103" s="92"/>
      <c r="P103" s="92"/>
      <c r="Q103" s="92"/>
      <c r="V103" s="92"/>
      <c r="W103" s="92"/>
      <c r="X103" s="92"/>
    </row>
    <row r="104" spans="3:24" ht="12" customHeight="1" x14ac:dyDescent="0.2">
      <c r="C104" s="92"/>
      <c r="D104" s="102"/>
      <c r="E104" s="92"/>
      <c r="F104" s="92"/>
      <c r="G104" s="92"/>
      <c r="H104" s="92"/>
      <c r="J104" s="92"/>
      <c r="K104" s="92"/>
      <c r="L104" s="92"/>
      <c r="M104" s="232"/>
      <c r="N104" s="92"/>
      <c r="O104" s="92"/>
      <c r="P104" s="92"/>
      <c r="Q104" s="92"/>
      <c r="V104" s="92"/>
      <c r="W104" s="92"/>
      <c r="X104" s="92"/>
    </row>
    <row r="105" spans="3:24" ht="12" customHeight="1" x14ac:dyDescent="0.2">
      <c r="C105" s="92"/>
      <c r="D105" s="102"/>
      <c r="E105" s="92"/>
      <c r="F105" s="92"/>
      <c r="G105" s="92"/>
      <c r="H105" s="92"/>
      <c r="J105" s="92"/>
      <c r="K105" s="92"/>
      <c r="L105" s="92"/>
      <c r="M105" s="232"/>
      <c r="N105" s="92"/>
      <c r="O105" s="92"/>
      <c r="P105" s="92"/>
      <c r="Q105" s="92"/>
      <c r="V105" s="92"/>
      <c r="W105" s="92"/>
      <c r="X105" s="92"/>
    </row>
    <row r="106" spans="3:24" ht="12" customHeight="1" x14ac:dyDescent="0.2">
      <c r="C106" s="92"/>
      <c r="D106" s="102"/>
      <c r="E106" s="92"/>
      <c r="F106" s="92"/>
      <c r="G106" s="92"/>
      <c r="H106" s="92"/>
      <c r="J106" s="92"/>
      <c r="K106" s="92"/>
      <c r="L106" s="92"/>
      <c r="M106" s="232"/>
      <c r="N106" s="92"/>
      <c r="O106" s="92"/>
      <c r="P106" s="92"/>
      <c r="Q106" s="92"/>
      <c r="V106" s="92"/>
      <c r="W106" s="92"/>
      <c r="X106" s="92"/>
    </row>
    <row r="107" spans="3:24" ht="12" customHeight="1" x14ac:dyDescent="0.2">
      <c r="C107" s="92"/>
      <c r="D107" s="102"/>
      <c r="E107" s="92"/>
      <c r="F107" s="92"/>
      <c r="G107" s="92"/>
      <c r="H107" s="92"/>
      <c r="J107" s="92"/>
      <c r="K107" s="92"/>
      <c r="L107" s="92"/>
      <c r="M107" s="232"/>
      <c r="N107" s="92"/>
      <c r="O107" s="92"/>
      <c r="P107" s="92"/>
      <c r="Q107" s="92"/>
      <c r="V107" s="92"/>
      <c r="W107" s="92"/>
      <c r="X107" s="92"/>
    </row>
    <row r="108" spans="3:24" ht="12" customHeight="1" x14ac:dyDescent="0.2">
      <c r="C108" s="92"/>
      <c r="D108" s="102"/>
      <c r="E108" s="92"/>
      <c r="F108" s="92"/>
      <c r="G108" s="92"/>
      <c r="H108" s="92"/>
      <c r="J108" s="92"/>
      <c r="K108" s="92"/>
      <c r="L108" s="92"/>
      <c r="M108" s="232"/>
      <c r="N108" s="92"/>
      <c r="O108" s="92"/>
      <c r="P108" s="92"/>
      <c r="Q108" s="92"/>
      <c r="V108" s="92"/>
      <c r="W108" s="92"/>
      <c r="X108" s="92"/>
    </row>
    <row r="109" spans="3:24" ht="12" customHeight="1" x14ac:dyDescent="0.2">
      <c r="C109" s="92"/>
      <c r="D109" s="102"/>
      <c r="E109" s="92"/>
      <c r="F109" s="92"/>
      <c r="G109" s="92"/>
      <c r="H109" s="92"/>
      <c r="J109" s="92"/>
      <c r="K109" s="92"/>
      <c r="L109" s="92"/>
      <c r="M109" s="232"/>
      <c r="N109" s="92"/>
      <c r="O109" s="92"/>
      <c r="P109" s="92"/>
      <c r="Q109" s="92"/>
      <c r="V109" s="92"/>
      <c r="W109" s="92"/>
      <c r="X109" s="92"/>
    </row>
    <row r="110" spans="3:24" ht="12" customHeight="1" x14ac:dyDescent="0.2">
      <c r="C110" s="92"/>
      <c r="D110" s="102"/>
      <c r="E110" s="92"/>
      <c r="F110" s="92"/>
      <c r="G110" s="92"/>
      <c r="H110" s="92"/>
      <c r="J110" s="92"/>
      <c r="K110" s="92"/>
      <c r="L110" s="92"/>
      <c r="M110" s="232"/>
      <c r="N110" s="92"/>
      <c r="O110" s="92"/>
      <c r="P110" s="92"/>
      <c r="Q110" s="92"/>
      <c r="V110" s="92"/>
      <c r="W110" s="92"/>
      <c r="X110" s="92"/>
    </row>
    <row r="111" spans="3:24" ht="12" customHeight="1" x14ac:dyDescent="0.2">
      <c r="C111" s="92"/>
      <c r="D111" s="102"/>
      <c r="E111" s="92"/>
      <c r="F111" s="92"/>
      <c r="G111" s="92"/>
      <c r="H111" s="92"/>
      <c r="J111" s="92"/>
      <c r="K111" s="92"/>
      <c r="L111" s="92"/>
      <c r="M111" s="232"/>
      <c r="N111" s="92"/>
      <c r="O111" s="92"/>
      <c r="P111" s="92"/>
      <c r="Q111" s="92"/>
      <c r="V111" s="92"/>
      <c r="W111" s="92"/>
      <c r="X111" s="92"/>
    </row>
    <row r="112" spans="3:24" s="100" customFormat="1" ht="12" customHeight="1" x14ac:dyDescent="0.2">
      <c r="D112" s="102"/>
      <c r="F112" s="92"/>
      <c r="H112" s="92"/>
      <c r="I112" s="92"/>
      <c r="J112" s="92"/>
      <c r="K112" s="92"/>
      <c r="M112" s="239"/>
      <c r="S112" s="92"/>
    </row>
    <row r="113" spans="3:24" s="100" customFormat="1" ht="12" customHeight="1" x14ac:dyDescent="0.2">
      <c r="D113" s="102"/>
      <c r="F113" s="92"/>
      <c r="H113" s="92"/>
      <c r="I113" s="92"/>
      <c r="J113" s="92"/>
      <c r="K113" s="92"/>
      <c r="M113" s="239"/>
      <c r="S113" s="92"/>
    </row>
    <row r="114" spans="3:24" ht="12" customHeight="1" x14ac:dyDescent="0.2">
      <c r="C114" s="92"/>
      <c r="D114" s="102"/>
      <c r="E114" s="100"/>
      <c r="F114" s="92"/>
      <c r="G114" s="100"/>
      <c r="H114" s="92"/>
      <c r="J114" s="92"/>
      <c r="K114" s="92"/>
      <c r="L114" s="92"/>
      <c r="M114" s="232"/>
      <c r="N114" s="92"/>
      <c r="O114" s="92"/>
      <c r="P114" s="92"/>
      <c r="Q114" s="92"/>
      <c r="V114" s="92"/>
      <c r="W114" s="92"/>
      <c r="X114" s="92"/>
    </row>
    <row r="115" spans="3:24" ht="12" customHeight="1" x14ac:dyDescent="0.2">
      <c r="C115" s="92"/>
      <c r="D115" s="102"/>
      <c r="E115" s="100"/>
      <c r="F115" s="92"/>
      <c r="G115" s="100"/>
      <c r="H115" s="92"/>
      <c r="J115" s="92"/>
      <c r="K115" s="92"/>
      <c r="L115" s="92"/>
      <c r="M115" s="232"/>
      <c r="N115" s="92"/>
      <c r="O115" s="92"/>
      <c r="P115" s="92"/>
      <c r="Q115" s="92"/>
      <c r="V115" s="92"/>
      <c r="W115" s="92"/>
      <c r="X115" s="92"/>
    </row>
    <row r="116" spans="3:24" s="100" customFormat="1" ht="12" customHeight="1" x14ac:dyDescent="0.2">
      <c r="D116" s="102"/>
      <c r="F116" s="92"/>
      <c r="H116" s="92"/>
      <c r="I116" s="92"/>
      <c r="J116" s="92"/>
      <c r="K116" s="92"/>
      <c r="M116" s="239"/>
      <c r="S116" s="92"/>
    </row>
    <row r="117" spans="3:24" ht="12" customHeight="1" x14ac:dyDescent="0.2">
      <c r="C117" s="92"/>
      <c r="D117" s="102"/>
      <c r="E117" s="92"/>
      <c r="F117" s="92"/>
      <c r="G117" s="92"/>
      <c r="H117" s="92"/>
      <c r="J117" s="92"/>
      <c r="K117" s="92"/>
      <c r="L117" s="92"/>
      <c r="M117" s="232"/>
      <c r="N117" s="92"/>
      <c r="O117" s="92"/>
      <c r="P117" s="92"/>
      <c r="Q117" s="92"/>
      <c r="V117" s="92"/>
      <c r="W117" s="92"/>
      <c r="X117" s="92"/>
    </row>
    <row r="118" spans="3:24" ht="12" customHeight="1" x14ac:dyDescent="0.2">
      <c r="C118" s="92"/>
      <c r="D118" s="102"/>
      <c r="E118" s="92"/>
      <c r="F118" s="92"/>
      <c r="G118" s="92"/>
      <c r="H118" s="92"/>
      <c r="J118" s="92"/>
      <c r="K118" s="92"/>
      <c r="L118" s="92"/>
      <c r="M118" s="232"/>
      <c r="N118" s="92"/>
      <c r="O118" s="92"/>
      <c r="P118" s="92"/>
      <c r="Q118" s="92"/>
      <c r="V118" s="92"/>
      <c r="W118" s="92"/>
      <c r="X118" s="92"/>
    </row>
    <row r="119" spans="3:24" ht="12" customHeight="1" x14ac:dyDescent="0.2">
      <c r="C119" s="92"/>
      <c r="D119" s="102"/>
      <c r="E119" s="100"/>
      <c r="F119" s="92"/>
      <c r="G119" s="100"/>
      <c r="H119" s="92"/>
      <c r="J119" s="92"/>
      <c r="K119" s="92"/>
      <c r="L119" s="92"/>
      <c r="M119" s="232"/>
      <c r="N119" s="92"/>
      <c r="O119" s="92"/>
      <c r="P119" s="92"/>
      <c r="Q119" s="92"/>
      <c r="V119" s="92"/>
      <c r="W119" s="92"/>
      <c r="X119" s="92"/>
    </row>
    <row r="120" spans="3:24" s="100" customFormat="1" ht="12" customHeight="1" x14ac:dyDescent="0.2">
      <c r="D120" s="102"/>
      <c r="E120" s="92"/>
      <c r="F120" s="92"/>
      <c r="G120" s="92"/>
      <c r="H120" s="92"/>
      <c r="I120" s="92"/>
      <c r="J120" s="92"/>
      <c r="K120" s="92"/>
      <c r="M120" s="239"/>
      <c r="S120" s="92"/>
    </row>
    <row r="121" spans="3:24" ht="12" customHeight="1" x14ac:dyDescent="0.2">
      <c r="C121" s="92"/>
      <c r="D121" s="102"/>
      <c r="E121" s="92"/>
      <c r="F121" s="92"/>
      <c r="G121" s="92"/>
      <c r="H121" s="92"/>
      <c r="J121" s="92"/>
      <c r="K121" s="92"/>
      <c r="L121" s="92"/>
      <c r="M121" s="232"/>
      <c r="N121" s="92"/>
      <c r="O121" s="92"/>
      <c r="P121" s="92"/>
      <c r="Q121" s="92"/>
      <c r="V121" s="92"/>
      <c r="W121" s="92"/>
      <c r="X121" s="92"/>
    </row>
    <row r="122" spans="3:24" ht="12" customHeight="1" x14ac:dyDescent="0.2">
      <c r="C122" s="92"/>
      <c r="D122" s="102"/>
      <c r="E122" s="92"/>
      <c r="F122" s="92"/>
      <c r="G122" s="92"/>
      <c r="H122" s="92"/>
      <c r="J122" s="92"/>
      <c r="K122" s="92"/>
      <c r="L122" s="92"/>
      <c r="M122" s="232"/>
      <c r="N122" s="92"/>
      <c r="O122" s="92"/>
      <c r="P122" s="92"/>
      <c r="Q122" s="92"/>
      <c r="V122" s="92"/>
      <c r="W122" s="92"/>
      <c r="X122" s="92"/>
    </row>
    <row r="123" spans="3:24" ht="12" customHeight="1" x14ac:dyDescent="0.2">
      <c r="C123" s="92"/>
      <c r="D123" s="102"/>
      <c r="E123" s="92"/>
      <c r="F123" s="92"/>
      <c r="G123" s="92"/>
      <c r="H123" s="92"/>
      <c r="J123" s="92"/>
      <c r="K123" s="92"/>
      <c r="L123" s="92"/>
      <c r="M123" s="232"/>
      <c r="N123" s="92"/>
      <c r="O123" s="92"/>
      <c r="P123" s="92"/>
      <c r="Q123" s="92"/>
      <c r="V123" s="92"/>
      <c r="W123" s="92"/>
      <c r="X123" s="92"/>
    </row>
    <row r="124" spans="3:24" s="106" customFormat="1" ht="12" customHeight="1" x14ac:dyDescent="0.25">
      <c r="D124" s="102"/>
      <c r="E124" s="92"/>
      <c r="F124" s="92"/>
      <c r="G124" s="92"/>
      <c r="H124" s="92"/>
      <c r="I124" s="92"/>
      <c r="J124" s="92"/>
      <c r="K124" s="92"/>
      <c r="M124" s="241"/>
      <c r="S124" s="92"/>
    </row>
    <row r="125" spans="3:24" ht="12" customHeight="1" x14ac:dyDescent="0.2">
      <c r="C125" s="92"/>
      <c r="D125" s="102"/>
      <c r="E125" s="92"/>
      <c r="F125" s="92"/>
      <c r="G125" s="92"/>
      <c r="H125" s="92"/>
      <c r="J125" s="92"/>
      <c r="K125" s="92"/>
      <c r="L125" s="92"/>
      <c r="M125" s="232"/>
      <c r="N125" s="92"/>
      <c r="O125" s="92"/>
      <c r="P125" s="92"/>
      <c r="Q125" s="92"/>
      <c r="V125" s="92"/>
      <c r="W125" s="92"/>
      <c r="X125" s="92"/>
    </row>
    <row r="126" spans="3:24" ht="12" customHeight="1" x14ac:dyDescent="0.2">
      <c r="C126" s="92"/>
      <c r="D126" s="102"/>
      <c r="E126" s="100"/>
      <c r="F126" s="92"/>
      <c r="G126" s="100"/>
      <c r="H126" s="92"/>
      <c r="J126" s="92"/>
      <c r="K126" s="92"/>
      <c r="L126" s="92"/>
      <c r="M126" s="232"/>
      <c r="N126" s="92"/>
      <c r="O126" s="92"/>
      <c r="P126" s="92"/>
      <c r="Q126" s="92"/>
      <c r="V126" s="92"/>
      <c r="W126" s="92"/>
      <c r="X126" s="92"/>
    </row>
    <row r="127" spans="3:24" ht="12" customHeight="1" x14ac:dyDescent="0.2">
      <c r="C127" s="92"/>
      <c r="D127" s="102"/>
      <c r="E127" s="92"/>
      <c r="F127" s="92"/>
      <c r="G127" s="92"/>
      <c r="H127" s="92"/>
      <c r="J127" s="92"/>
      <c r="K127" s="92"/>
      <c r="L127" s="92"/>
      <c r="M127" s="232"/>
      <c r="N127" s="92"/>
      <c r="O127" s="92"/>
      <c r="P127" s="92"/>
      <c r="Q127" s="92"/>
      <c r="V127" s="92"/>
      <c r="W127" s="92"/>
      <c r="X127" s="92"/>
    </row>
    <row r="128" spans="3:24" ht="12" customHeight="1" x14ac:dyDescent="0.2">
      <c r="C128" s="92"/>
      <c r="D128" s="102"/>
      <c r="E128" s="92"/>
      <c r="F128" s="92"/>
      <c r="G128" s="92"/>
      <c r="H128" s="92"/>
      <c r="J128" s="92"/>
      <c r="K128" s="92"/>
      <c r="L128" s="92"/>
      <c r="M128" s="232"/>
      <c r="N128" s="92"/>
      <c r="O128" s="92"/>
      <c r="P128" s="92"/>
      <c r="Q128" s="92"/>
      <c r="V128" s="92"/>
      <c r="W128" s="92"/>
      <c r="X128" s="92"/>
    </row>
    <row r="129" spans="3:24" ht="12" customHeight="1" x14ac:dyDescent="0.2">
      <c r="C129" s="92"/>
      <c r="D129" s="102"/>
      <c r="E129" s="92"/>
      <c r="F129" s="92"/>
      <c r="G129" s="92"/>
      <c r="H129" s="92"/>
      <c r="J129" s="92"/>
      <c r="K129" s="92"/>
      <c r="L129" s="92"/>
      <c r="M129" s="232"/>
      <c r="N129" s="92"/>
      <c r="O129" s="92"/>
      <c r="P129" s="92"/>
      <c r="Q129" s="92"/>
      <c r="V129" s="92"/>
      <c r="W129" s="92"/>
      <c r="X129" s="92"/>
    </row>
    <row r="130" spans="3:24" ht="12" customHeight="1" x14ac:dyDescent="0.2">
      <c r="C130" s="92"/>
      <c r="D130" s="102"/>
      <c r="E130" s="92"/>
      <c r="F130" s="92"/>
      <c r="G130" s="92"/>
      <c r="H130" s="92"/>
      <c r="J130" s="92"/>
      <c r="K130" s="92"/>
      <c r="L130" s="92"/>
      <c r="M130" s="232"/>
      <c r="N130" s="92"/>
      <c r="O130" s="92"/>
      <c r="P130" s="92"/>
      <c r="Q130" s="92"/>
      <c r="V130" s="92"/>
      <c r="W130" s="92"/>
      <c r="X130" s="92"/>
    </row>
    <row r="131" spans="3:24" ht="12" customHeight="1" x14ac:dyDescent="0.2">
      <c r="C131" s="92"/>
      <c r="D131" s="102"/>
      <c r="E131" s="92"/>
      <c r="F131" s="92"/>
      <c r="G131" s="92"/>
      <c r="H131" s="92"/>
      <c r="J131" s="92"/>
      <c r="K131" s="92"/>
      <c r="L131" s="92"/>
      <c r="M131" s="232"/>
      <c r="N131" s="92"/>
      <c r="O131" s="92"/>
      <c r="P131" s="92"/>
      <c r="Q131" s="92"/>
      <c r="V131" s="92"/>
      <c r="W131" s="92"/>
      <c r="X131" s="92"/>
    </row>
    <row r="132" spans="3:24" ht="12" customHeight="1" x14ac:dyDescent="0.2">
      <c r="C132" s="92"/>
      <c r="D132" s="102"/>
      <c r="E132" s="92"/>
      <c r="F132" s="92"/>
      <c r="G132" s="92"/>
      <c r="H132" s="92"/>
      <c r="J132" s="92"/>
      <c r="K132" s="92"/>
      <c r="L132" s="92"/>
      <c r="M132" s="232"/>
      <c r="N132" s="92"/>
      <c r="O132" s="92"/>
      <c r="P132" s="92"/>
      <c r="Q132" s="92"/>
      <c r="V132" s="92"/>
      <c r="W132" s="92"/>
      <c r="X132" s="92"/>
    </row>
    <row r="133" spans="3:24" ht="12" customHeight="1" x14ac:dyDescent="0.2">
      <c r="C133" s="92"/>
      <c r="D133" s="102"/>
      <c r="E133" s="92"/>
      <c r="F133" s="92"/>
      <c r="G133" s="92"/>
      <c r="H133" s="92"/>
      <c r="J133" s="92"/>
      <c r="K133" s="92"/>
      <c r="L133" s="92"/>
      <c r="M133" s="232"/>
      <c r="N133" s="92"/>
      <c r="O133" s="92"/>
      <c r="P133" s="92"/>
      <c r="Q133" s="92"/>
      <c r="V133" s="92"/>
      <c r="W133" s="92"/>
      <c r="X133" s="92"/>
    </row>
    <row r="134" spans="3:24" ht="12" customHeight="1" x14ac:dyDescent="0.2">
      <c r="C134" s="92"/>
      <c r="D134" s="102"/>
      <c r="E134" s="92"/>
      <c r="F134" s="92"/>
      <c r="G134" s="92"/>
      <c r="H134" s="92"/>
      <c r="J134" s="92"/>
      <c r="K134" s="92"/>
      <c r="L134" s="92"/>
      <c r="M134" s="232"/>
      <c r="N134" s="92"/>
      <c r="O134" s="92"/>
      <c r="P134" s="92"/>
      <c r="Q134" s="92"/>
      <c r="V134" s="92"/>
      <c r="W134" s="92"/>
      <c r="X134" s="92"/>
    </row>
    <row r="135" spans="3:24" ht="12" customHeight="1" x14ac:dyDescent="0.2">
      <c r="C135" s="92"/>
      <c r="D135" s="102"/>
      <c r="E135" s="92"/>
      <c r="F135" s="92"/>
      <c r="G135" s="92"/>
      <c r="H135" s="92"/>
      <c r="J135" s="92"/>
      <c r="K135" s="92"/>
      <c r="L135" s="92"/>
      <c r="M135" s="232"/>
      <c r="N135" s="92"/>
      <c r="O135" s="92"/>
      <c r="P135" s="92"/>
      <c r="Q135" s="92"/>
      <c r="V135" s="92"/>
      <c r="W135" s="92"/>
      <c r="X135" s="92"/>
    </row>
    <row r="136" spans="3:24" ht="12" customHeight="1" x14ac:dyDescent="0.2">
      <c r="C136" s="92"/>
      <c r="D136" s="102"/>
      <c r="E136" s="92"/>
      <c r="F136" s="92"/>
      <c r="G136" s="92"/>
      <c r="H136" s="92"/>
      <c r="J136" s="92"/>
      <c r="K136" s="92"/>
      <c r="L136" s="92"/>
      <c r="M136" s="232"/>
      <c r="N136" s="92"/>
      <c r="O136" s="92"/>
      <c r="P136" s="92"/>
      <c r="Q136" s="92"/>
      <c r="V136" s="92"/>
      <c r="W136" s="92"/>
      <c r="X136" s="92"/>
    </row>
    <row r="137" spans="3:24" ht="12" customHeight="1" x14ac:dyDescent="0.2">
      <c r="C137" s="92"/>
      <c r="D137" s="102"/>
      <c r="E137" s="92"/>
      <c r="F137" s="92"/>
      <c r="G137" s="92"/>
      <c r="H137" s="92"/>
      <c r="J137" s="92"/>
      <c r="K137" s="92"/>
      <c r="L137" s="92"/>
      <c r="M137" s="232"/>
      <c r="N137" s="92"/>
      <c r="O137" s="92"/>
      <c r="P137" s="92"/>
      <c r="Q137" s="92"/>
      <c r="V137" s="92"/>
      <c r="W137" s="92"/>
      <c r="X137" s="92"/>
    </row>
    <row r="138" spans="3:24" ht="12" customHeight="1" x14ac:dyDescent="0.2">
      <c r="C138" s="92"/>
      <c r="D138" s="102"/>
      <c r="E138" s="92"/>
      <c r="F138" s="92"/>
      <c r="G138" s="92"/>
      <c r="H138" s="92"/>
      <c r="J138" s="92"/>
      <c r="K138" s="92"/>
      <c r="L138" s="92"/>
      <c r="M138" s="232"/>
      <c r="N138" s="92"/>
      <c r="O138" s="92"/>
      <c r="P138" s="92"/>
      <c r="Q138" s="92"/>
      <c r="V138" s="92"/>
      <c r="W138" s="92"/>
      <c r="X138" s="92"/>
    </row>
    <row r="139" spans="3:24" ht="12" customHeight="1" x14ac:dyDescent="0.2">
      <c r="C139" s="92"/>
      <c r="D139" s="102"/>
      <c r="E139" s="92"/>
      <c r="F139" s="92"/>
      <c r="G139" s="92"/>
      <c r="H139" s="92"/>
      <c r="J139" s="92"/>
      <c r="K139" s="92"/>
      <c r="L139" s="92"/>
      <c r="M139" s="232"/>
      <c r="N139" s="92"/>
      <c r="O139" s="92"/>
      <c r="P139" s="92"/>
      <c r="Q139" s="92"/>
      <c r="V139" s="92"/>
      <c r="W139" s="92"/>
      <c r="X139" s="92"/>
    </row>
    <row r="140" spans="3:24" ht="12" customHeight="1" x14ac:dyDescent="0.2">
      <c r="C140" s="92"/>
      <c r="D140" s="102"/>
      <c r="E140" s="92"/>
      <c r="F140" s="92"/>
      <c r="G140" s="92"/>
      <c r="H140" s="92"/>
      <c r="J140" s="92"/>
      <c r="K140" s="92"/>
      <c r="L140" s="92"/>
      <c r="M140" s="232"/>
      <c r="N140" s="92"/>
      <c r="O140" s="92"/>
      <c r="P140" s="92"/>
      <c r="Q140" s="92"/>
      <c r="V140" s="92"/>
      <c r="W140" s="92"/>
      <c r="X140" s="92"/>
    </row>
    <row r="141" spans="3:24" ht="12" customHeight="1" x14ac:dyDescent="0.2">
      <c r="C141" s="92"/>
      <c r="D141" s="102"/>
      <c r="E141" s="92"/>
      <c r="F141" s="92"/>
      <c r="G141" s="92"/>
      <c r="H141" s="92"/>
      <c r="J141" s="92"/>
      <c r="K141" s="92"/>
      <c r="L141" s="92"/>
      <c r="M141" s="232"/>
      <c r="N141" s="92"/>
      <c r="O141" s="92"/>
      <c r="P141" s="92"/>
      <c r="Q141" s="92"/>
      <c r="V141" s="92"/>
      <c r="W141" s="92"/>
      <c r="X141" s="92"/>
    </row>
    <row r="142" spans="3:24" ht="12" customHeight="1" x14ac:dyDescent="0.2">
      <c r="C142" s="92"/>
      <c r="D142" s="102"/>
      <c r="E142" s="92"/>
      <c r="F142" s="92"/>
      <c r="G142" s="92"/>
      <c r="H142" s="92"/>
      <c r="J142" s="92"/>
      <c r="K142" s="92"/>
      <c r="L142" s="92"/>
      <c r="M142" s="232"/>
      <c r="N142" s="92"/>
      <c r="O142" s="92"/>
      <c r="P142" s="92"/>
      <c r="Q142" s="92"/>
      <c r="V142" s="92"/>
      <c r="W142" s="92"/>
      <c r="X142" s="92"/>
    </row>
    <row r="143" spans="3:24" ht="12" customHeight="1" x14ac:dyDescent="0.2">
      <c r="C143" s="92"/>
      <c r="D143" s="102"/>
      <c r="E143" s="92"/>
      <c r="F143" s="92"/>
      <c r="G143" s="92"/>
      <c r="H143" s="92"/>
      <c r="J143" s="92"/>
      <c r="K143" s="92"/>
      <c r="L143" s="92"/>
      <c r="M143" s="232"/>
      <c r="N143" s="92"/>
      <c r="O143" s="92"/>
      <c r="P143" s="92"/>
      <c r="Q143" s="92"/>
      <c r="V143" s="92"/>
      <c r="W143" s="92"/>
      <c r="X143" s="92"/>
    </row>
    <row r="144" spans="3:24" ht="12" customHeight="1" x14ac:dyDescent="0.2">
      <c r="C144" s="92"/>
      <c r="D144" s="102"/>
      <c r="E144" s="92"/>
      <c r="F144" s="92"/>
      <c r="G144" s="92"/>
      <c r="H144" s="92"/>
      <c r="J144" s="92"/>
      <c r="K144" s="92"/>
      <c r="L144" s="92"/>
      <c r="M144" s="232"/>
      <c r="N144" s="92"/>
      <c r="O144" s="92"/>
      <c r="P144" s="92"/>
      <c r="Q144" s="92"/>
      <c r="V144" s="92"/>
      <c r="W144" s="92"/>
      <c r="X144" s="92"/>
    </row>
    <row r="145" spans="3:24" ht="12" customHeight="1" x14ac:dyDescent="0.2">
      <c r="C145" s="92"/>
      <c r="D145" s="102"/>
      <c r="E145" s="92"/>
      <c r="F145" s="92"/>
      <c r="G145" s="92"/>
      <c r="H145" s="92"/>
      <c r="J145" s="92"/>
      <c r="K145" s="92"/>
      <c r="L145" s="92"/>
      <c r="M145" s="232"/>
      <c r="N145" s="92"/>
      <c r="O145" s="92"/>
      <c r="P145" s="92"/>
      <c r="Q145" s="92"/>
      <c r="V145" s="92"/>
      <c r="W145" s="92"/>
      <c r="X145" s="92"/>
    </row>
    <row r="146" spans="3:24" ht="12" customHeight="1" x14ac:dyDescent="0.2">
      <c r="C146" s="92"/>
      <c r="D146" s="102"/>
      <c r="E146" s="92"/>
      <c r="F146" s="92"/>
      <c r="G146" s="92"/>
      <c r="H146" s="92"/>
      <c r="J146" s="92"/>
      <c r="K146" s="92"/>
      <c r="L146" s="92"/>
      <c r="M146" s="232"/>
      <c r="N146" s="92"/>
      <c r="O146" s="92"/>
      <c r="P146" s="92"/>
      <c r="Q146" s="92"/>
      <c r="V146" s="92"/>
      <c r="W146" s="92"/>
      <c r="X146" s="92"/>
    </row>
    <row r="147" spans="3:24" ht="12" customHeight="1" x14ac:dyDescent="0.2">
      <c r="C147" s="92"/>
      <c r="D147" s="102"/>
      <c r="E147" s="92"/>
      <c r="F147" s="92"/>
      <c r="G147" s="92"/>
      <c r="H147" s="92"/>
      <c r="J147" s="92"/>
      <c r="K147" s="92"/>
      <c r="L147" s="92"/>
      <c r="M147" s="232"/>
      <c r="N147" s="92"/>
      <c r="O147" s="92"/>
      <c r="P147" s="92"/>
      <c r="Q147" s="92"/>
      <c r="V147" s="92"/>
      <c r="W147" s="92"/>
      <c r="X147" s="92"/>
    </row>
    <row r="148" spans="3:24" ht="12" customHeight="1" x14ac:dyDescent="0.2">
      <c r="C148" s="92"/>
      <c r="D148" s="102"/>
      <c r="E148" s="92"/>
      <c r="F148" s="92"/>
      <c r="G148" s="92"/>
      <c r="H148" s="92"/>
      <c r="J148" s="92"/>
      <c r="K148" s="92"/>
      <c r="L148" s="92"/>
      <c r="M148" s="232"/>
      <c r="N148" s="92"/>
      <c r="O148" s="92"/>
      <c r="P148" s="92"/>
      <c r="Q148" s="92"/>
      <c r="V148" s="92"/>
      <c r="W148" s="92"/>
      <c r="X148" s="92"/>
    </row>
    <row r="149" spans="3:24" ht="12" customHeight="1" x14ac:dyDescent="0.2">
      <c r="C149" s="92"/>
      <c r="D149" s="102"/>
      <c r="E149" s="92"/>
      <c r="F149" s="92"/>
      <c r="G149" s="92"/>
      <c r="H149" s="92"/>
      <c r="J149" s="92"/>
      <c r="K149" s="92"/>
      <c r="L149" s="92"/>
      <c r="M149" s="232"/>
      <c r="N149" s="92"/>
      <c r="O149" s="92"/>
      <c r="P149" s="92"/>
      <c r="Q149" s="92"/>
      <c r="V149" s="92"/>
      <c r="W149" s="92"/>
      <c r="X149" s="92"/>
    </row>
    <row r="150" spans="3:24" ht="12" customHeight="1" x14ac:dyDescent="0.2">
      <c r="C150" s="92"/>
      <c r="D150" s="102"/>
      <c r="E150" s="92"/>
      <c r="F150" s="92"/>
      <c r="G150" s="92"/>
      <c r="H150" s="92"/>
      <c r="J150" s="92"/>
      <c r="K150" s="92"/>
      <c r="L150" s="92"/>
      <c r="M150" s="232"/>
      <c r="N150" s="92"/>
      <c r="O150" s="92"/>
      <c r="P150" s="92"/>
      <c r="Q150" s="92"/>
      <c r="V150" s="92"/>
      <c r="W150" s="92"/>
      <c r="X150" s="92"/>
    </row>
    <row r="151" spans="3:24" ht="12" customHeight="1" x14ac:dyDescent="0.2">
      <c r="C151" s="92"/>
      <c r="D151" s="102"/>
      <c r="E151" s="92"/>
      <c r="F151" s="92"/>
      <c r="G151" s="92"/>
      <c r="H151" s="92"/>
      <c r="J151" s="92"/>
      <c r="K151" s="92"/>
      <c r="L151" s="92"/>
      <c r="M151" s="232"/>
      <c r="N151" s="92"/>
      <c r="O151" s="92"/>
      <c r="P151" s="92"/>
      <c r="Q151" s="92"/>
      <c r="V151" s="92"/>
      <c r="W151" s="92"/>
      <c r="X151" s="92"/>
    </row>
    <row r="152" spans="3:24" ht="12" customHeight="1" x14ac:dyDescent="0.2">
      <c r="C152" s="92"/>
      <c r="D152" s="102"/>
      <c r="E152" s="92"/>
      <c r="F152" s="92"/>
      <c r="G152" s="92"/>
      <c r="H152" s="92"/>
      <c r="J152" s="92"/>
      <c r="K152" s="92"/>
      <c r="L152" s="92"/>
      <c r="M152" s="232"/>
      <c r="N152" s="92"/>
      <c r="O152" s="92"/>
      <c r="P152" s="92"/>
      <c r="Q152" s="92"/>
      <c r="V152" s="92"/>
      <c r="W152" s="92"/>
      <c r="X152" s="92"/>
    </row>
    <row r="153" spans="3:24" ht="12" customHeight="1" x14ac:dyDescent="0.2">
      <c r="C153" s="92"/>
      <c r="D153" s="102"/>
      <c r="E153" s="92"/>
      <c r="F153" s="92"/>
      <c r="G153" s="92"/>
      <c r="H153" s="92"/>
      <c r="J153" s="92"/>
      <c r="K153" s="92"/>
      <c r="L153" s="92"/>
      <c r="M153" s="232"/>
      <c r="N153" s="92"/>
      <c r="O153" s="92"/>
      <c r="P153" s="92"/>
      <c r="Q153" s="92"/>
      <c r="V153" s="92"/>
      <c r="W153" s="92"/>
      <c r="X153" s="92"/>
    </row>
    <row r="154" spans="3:24" ht="12" customHeight="1" x14ac:dyDescent="0.2">
      <c r="C154" s="92"/>
      <c r="D154" s="102"/>
      <c r="E154" s="92"/>
      <c r="F154" s="92"/>
      <c r="G154" s="92"/>
      <c r="H154" s="92"/>
      <c r="J154" s="92"/>
      <c r="K154" s="92"/>
      <c r="L154" s="92"/>
      <c r="M154" s="232"/>
      <c r="N154" s="92"/>
      <c r="O154" s="92"/>
      <c r="P154" s="92"/>
      <c r="Q154" s="92"/>
      <c r="V154" s="92"/>
      <c r="W154" s="92"/>
      <c r="X154" s="92"/>
    </row>
    <row r="155" spans="3:24" ht="12" customHeight="1" x14ac:dyDescent="0.2">
      <c r="C155" s="92"/>
      <c r="D155" s="102"/>
      <c r="E155" s="92"/>
      <c r="F155" s="92"/>
      <c r="G155" s="92"/>
      <c r="H155" s="92"/>
      <c r="J155" s="92"/>
      <c r="K155" s="92"/>
      <c r="L155" s="92"/>
      <c r="M155" s="232"/>
      <c r="N155" s="92"/>
      <c r="O155" s="92"/>
      <c r="P155" s="92"/>
      <c r="Q155" s="92"/>
      <c r="V155" s="92"/>
      <c r="W155" s="92"/>
      <c r="X155" s="92"/>
    </row>
    <row r="156" spans="3:24" ht="12" customHeight="1" x14ac:dyDescent="0.2">
      <c r="C156" s="92"/>
      <c r="D156" s="102"/>
      <c r="E156" s="92"/>
      <c r="F156" s="92"/>
      <c r="G156" s="92"/>
      <c r="H156" s="92"/>
      <c r="J156" s="92"/>
      <c r="K156" s="92"/>
      <c r="L156" s="92"/>
      <c r="M156" s="232"/>
      <c r="N156" s="92"/>
      <c r="O156" s="92"/>
      <c r="P156" s="92"/>
      <c r="Q156" s="92"/>
      <c r="V156" s="92"/>
      <c r="W156" s="92"/>
      <c r="X156" s="92"/>
    </row>
    <row r="157" spans="3:24" ht="12" customHeight="1" x14ac:dyDescent="0.2">
      <c r="C157" s="92"/>
      <c r="D157" s="102"/>
      <c r="E157" s="92"/>
      <c r="F157" s="92"/>
      <c r="G157" s="92"/>
      <c r="H157" s="92"/>
      <c r="J157" s="92"/>
      <c r="K157" s="92"/>
      <c r="L157" s="92"/>
      <c r="M157" s="232"/>
      <c r="N157" s="92"/>
      <c r="O157" s="92"/>
      <c r="P157" s="92"/>
      <c r="Q157" s="92"/>
      <c r="V157" s="92"/>
      <c r="W157" s="92"/>
      <c r="X157" s="92"/>
    </row>
    <row r="158" spans="3:24" ht="12" customHeight="1" x14ac:dyDescent="0.2">
      <c r="C158" s="92"/>
      <c r="D158" s="102"/>
      <c r="E158" s="92"/>
      <c r="F158" s="92"/>
      <c r="G158" s="92"/>
      <c r="H158" s="92"/>
      <c r="J158" s="92"/>
      <c r="K158" s="92"/>
      <c r="L158" s="92"/>
      <c r="M158" s="232"/>
      <c r="N158" s="92"/>
      <c r="O158" s="92"/>
      <c r="P158" s="92"/>
      <c r="Q158" s="92"/>
      <c r="V158" s="92"/>
      <c r="W158" s="92"/>
      <c r="X158" s="92"/>
    </row>
    <row r="159" spans="3:24" ht="12" customHeight="1" x14ac:dyDescent="0.2">
      <c r="C159" s="92"/>
      <c r="D159" s="102"/>
      <c r="E159" s="92"/>
      <c r="F159" s="92"/>
      <c r="G159" s="92"/>
      <c r="H159" s="92"/>
      <c r="J159" s="92"/>
      <c r="K159" s="92"/>
      <c r="L159" s="92"/>
      <c r="M159" s="232"/>
      <c r="N159" s="92"/>
      <c r="O159" s="92"/>
      <c r="P159" s="92"/>
      <c r="Q159" s="92"/>
      <c r="V159" s="92"/>
      <c r="W159" s="92"/>
      <c r="X159" s="92"/>
    </row>
    <row r="160" spans="3:24" ht="12" customHeight="1" x14ac:dyDescent="0.2">
      <c r="C160" s="92"/>
      <c r="D160" s="102"/>
      <c r="E160" s="92"/>
      <c r="F160" s="92"/>
      <c r="G160" s="92"/>
      <c r="H160" s="92"/>
      <c r="J160" s="92"/>
      <c r="K160" s="92"/>
      <c r="L160" s="92"/>
      <c r="M160" s="232"/>
      <c r="N160" s="92"/>
      <c r="O160" s="92"/>
      <c r="P160" s="92"/>
      <c r="Q160" s="92"/>
      <c r="V160" s="92"/>
      <c r="W160" s="92"/>
      <c r="X160" s="92"/>
    </row>
    <row r="161" spans="3:24" ht="12" customHeight="1" x14ac:dyDescent="0.2">
      <c r="C161" s="92"/>
      <c r="D161" s="102"/>
      <c r="E161" s="92"/>
      <c r="F161" s="92"/>
      <c r="G161" s="92"/>
      <c r="H161" s="92"/>
      <c r="J161" s="92"/>
      <c r="K161" s="92"/>
      <c r="L161" s="92"/>
      <c r="M161" s="232"/>
      <c r="N161" s="92"/>
      <c r="O161" s="92"/>
      <c r="P161" s="92"/>
      <c r="Q161" s="92"/>
      <c r="V161" s="92"/>
      <c r="W161" s="92"/>
      <c r="X161" s="92"/>
    </row>
    <row r="162" spans="3:24" ht="12" customHeight="1" x14ac:dyDescent="0.2">
      <c r="C162" s="92"/>
      <c r="D162" s="102"/>
      <c r="E162" s="92"/>
      <c r="F162" s="92"/>
      <c r="G162" s="92"/>
      <c r="H162" s="92"/>
      <c r="J162" s="92"/>
      <c r="K162" s="92"/>
      <c r="L162" s="92"/>
      <c r="M162" s="232"/>
      <c r="N162" s="92"/>
      <c r="O162" s="92"/>
      <c r="P162" s="92"/>
      <c r="Q162" s="92"/>
      <c r="V162" s="92"/>
      <c r="W162" s="92"/>
      <c r="X162" s="92"/>
    </row>
    <row r="163" spans="3:24" ht="12" customHeight="1" x14ac:dyDescent="0.2">
      <c r="C163" s="92"/>
      <c r="D163" s="102"/>
      <c r="E163" s="92"/>
      <c r="F163" s="92"/>
      <c r="G163" s="92"/>
      <c r="H163" s="92"/>
      <c r="J163" s="92"/>
      <c r="K163" s="92"/>
      <c r="L163" s="92"/>
      <c r="M163" s="232"/>
      <c r="N163" s="92"/>
      <c r="O163" s="92"/>
      <c r="P163" s="92"/>
      <c r="Q163" s="92"/>
      <c r="V163" s="92"/>
      <c r="W163" s="92"/>
      <c r="X163" s="92"/>
    </row>
    <row r="164" spans="3:24" ht="12" customHeight="1" x14ac:dyDescent="0.2">
      <c r="C164" s="92"/>
      <c r="D164" s="102"/>
      <c r="E164" s="92"/>
      <c r="F164" s="92"/>
      <c r="G164" s="92"/>
      <c r="H164" s="92"/>
      <c r="J164" s="92"/>
      <c r="K164" s="92"/>
      <c r="L164" s="92"/>
      <c r="M164" s="232"/>
      <c r="N164" s="92"/>
      <c r="O164" s="92"/>
      <c r="P164" s="92"/>
      <c r="Q164" s="92"/>
      <c r="V164" s="92"/>
      <c r="W164" s="92"/>
      <c r="X164" s="92"/>
    </row>
    <row r="165" spans="3:24" ht="12" customHeight="1" x14ac:dyDescent="0.2">
      <c r="C165" s="92"/>
      <c r="D165" s="102"/>
      <c r="E165" s="92"/>
      <c r="F165" s="92"/>
      <c r="G165" s="92"/>
      <c r="H165" s="92"/>
      <c r="J165" s="92"/>
      <c r="K165" s="92"/>
      <c r="L165" s="92"/>
      <c r="M165" s="232"/>
      <c r="N165" s="92"/>
      <c r="O165" s="92"/>
      <c r="P165" s="92"/>
      <c r="Q165" s="92"/>
      <c r="V165" s="92"/>
      <c r="W165" s="92"/>
      <c r="X165" s="92"/>
    </row>
    <row r="166" spans="3:24" ht="12" customHeight="1" x14ac:dyDescent="0.2">
      <c r="C166" s="92"/>
      <c r="D166" s="102"/>
      <c r="E166" s="92"/>
      <c r="F166" s="92"/>
      <c r="G166" s="92"/>
      <c r="H166" s="92"/>
      <c r="J166" s="92"/>
      <c r="K166" s="92"/>
      <c r="L166" s="92"/>
      <c r="M166" s="232"/>
      <c r="N166" s="92"/>
      <c r="O166" s="92"/>
      <c r="P166" s="92"/>
      <c r="Q166" s="92"/>
      <c r="V166" s="92"/>
      <c r="W166" s="92"/>
      <c r="X166" s="92"/>
    </row>
    <row r="167" spans="3:24" ht="12" customHeight="1" x14ac:dyDescent="0.2">
      <c r="C167" s="92"/>
      <c r="D167" s="102"/>
      <c r="E167" s="92"/>
      <c r="F167" s="92"/>
      <c r="G167" s="92"/>
      <c r="H167" s="92"/>
      <c r="J167" s="92"/>
      <c r="K167" s="92"/>
      <c r="L167" s="92"/>
      <c r="M167" s="232"/>
      <c r="N167" s="92"/>
      <c r="O167" s="92"/>
      <c r="P167" s="92"/>
      <c r="Q167" s="92"/>
      <c r="V167" s="92"/>
      <c r="W167" s="92"/>
      <c r="X167" s="92"/>
    </row>
    <row r="168" spans="3:24" ht="12" customHeight="1" x14ac:dyDescent="0.2">
      <c r="C168" s="92"/>
      <c r="D168" s="102"/>
      <c r="E168" s="92"/>
      <c r="F168" s="92"/>
      <c r="G168" s="92"/>
      <c r="H168" s="92"/>
      <c r="J168" s="92"/>
      <c r="K168" s="92"/>
      <c r="L168" s="92"/>
      <c r="M168" s="232"/>
      <c r="N168" s="92"/>
      <c r="O168" s="92"/>
      <c r="P168" s="92"/>
      <c r="Q168" s="92"/>
      <c r="V168" s="92"/>
      <c r="W168" s="92"/>
      <c r="X168" s="92"/>
    </row>
    <row r="169" spans="3:24" ht="12" customHeight="1" x14ac:dyDescent="0.2">
      <c r="C169" s="92"/>
      <c r="D169" s="102"/>
      <c r="E169" s="92"/>
      <c r="F169" s="92"/>
      <c r="G169" s="92"/>
      <c r="H169" s="92"/>
      <c r="J169" s="92"/>
      <c r="K169" s="92"/>
      <c r="L169" s="92"/>
      <c r="M169" s="232"/>
      <c r="N169" s="92"/>
      <c r="O169" s="92"/>
      <c r="P169" s="92"/>
      <c r="Q169" s="92"/>
      <c r="V169" s="92"/>
      <c r="W169" s="92"/>
      <c r="X169" s="92"/>
    </row>
    <row r="170" spans="3:24" ht="12" customHeight="1" x14ac:dyDescent="0.2">
      <c r="C170" s="92"/>
      <c r="D170" s="102"/>
      <c r="E170" s="92"/>
      <c r="F170" s="92"/>
      <c r="G170" s="92"/>
      <c r="H170" s="92"/>
      <c r="J170" s="92"/>
      <c r="K170" s="92"/>
      <c r="L170" s="92"/>
      <c r="M170" s="232"/>
      <c r="N170" s="92"/>
      <c r="O170" s="92"/>
      <c r="P170" s="92"/>
      <c r="Q170" s="92"/>
      <c r="V170" s="92"/>
      <c r="W170" s="92"/>
      <c r="X170" s="92"/>
    </row>
    <row r="171" spans="3:24" ht="12" customHeight="1" x14ac:dyDescent="0.2">
      <c r="C171" s="92"/>
      <c r="D171" s="102"/>
      <c r="E171" s="92"/>
      <c r="F171" s="92"/>
      <c r="G171" s="92"/>
      <c r="H171" s="92"/>
      <c r="J171" s="92"/>
      <c r="K171" s="92"/>
      <c r="L171" s="92"/>
      <c r="M171" s="232"/>
      <c r="N171" s="92"/>
      <c r="O171" s="92"/>
      <c r="P171" s="92"/>
      <c r="Q171" s="92"/>
      <c r="V171" s="92"/>
      <c r="W171" s="92"/>
      <c r="X171" s="92"/>
    </row>
    <row r="172" spans="3:24" ht="12" customHeight="1" x14ac:dyDescent="0.2">
      <c r="C172" s="92"/>
      <c r="D172" s="102"/>
      <c r="E172" s="92"/>
      <c r="F172" s="92"/>
      <c r="G172" s="92"/>
      <c r="H172" s="92"/>
      <c r="J172" s="92"/>
      <c r="K172" s="92"/>
      <c r="L172" s="92"/>
      <c r="M172" s="232"/>
      <c r="N172" s="92"/>
      <c r="O172" s="92"/>
      <c r="P172" s="92"/>
      <c r="Q172" s="92"/>
      <c r="V172" s="92"/>
      <c r="W172" s="92"/>
      <c r="X172" s="92"/>
    </row>
    <row r="173" spans="3:24" ht="12" customHeight="1" x14ac:dyDescent="0.2">
      <c r="C173" s="92"/>
      <c r="D173" s="102"/>
      <c r="E173" s="92"/>
      <c r="F173" s="92"/>
      <c r="G173" s="92"/>
      <c r="H173" s="92"/>
      <c r="J173" s="92"/>
      <c r="K173" s="92"/>
      <c r="L173" s="92"/>
      <c r="M173" s="232"/>
      <c r="N173" s="92"/>
      <c r="O173" s="92"/>
      <c r="P173" s="92"/>
      <c r="Q173" s="92"/>
      <c r="V173" s="92"/>
      <c r="W173" s="92"/>
      <c r="X173" s="92"/>
    </row>
    <row r="174" spans="3:24" ht="12" customHeight="1" x14ac:dyDescent="0.2">
      <c r="C174" s="92"/>
      <c r="D174" s="102"/>
      <c r="E174" s="92"/>
      <c r="F174" s="92"/>
      <c r="G174" s="92"/>
      <c r="H174" s="92"/>
      <c r="J174" s="92"/>
      <c r="K174" s="92"/>
      <c r="L174" s="92"/>
      <c r="M174" s="232"/>
      <c r="N174" s="92"/>
      <c r="O174" s="92"/>
      <c r="P174" s="92"/>
      <c r="Q174" s="92"/>
      <c r="V174" s="92"/>
      <c r="W174" s="92"/>
      <c r="X174" s="92"/>
    </row>
    <row r="175" spans="3:24" ht="12" customHeight="1" x14ac:dyDescent="0.2">
      <c r="C175" s="92"/>
      <c r="D175" s="102"/>
      <c r="E175" s="92"/>
      <c r="F175" s="92"/>
      <c r="G175" s="92"/>
      <c r="H175" s="92"/>
      <c r="J175" s="92"/>
      <c r="K175" s="92"/>
      <c r="L175" s="92"/>
      <c r="M175" s="232"/>
      <c r="N175" s="92"/>
      <c r="O175" s="92"/>
      <c r="P175" s="92"/>
      <c r="Q175" s="92"/>
      <c r="V175" s="92"/>
      <c r="W175" s="92"/>
      <c r="X175" s="92"/>
    </row>
    <row r="176" spans="3:24" ht="12" customHeight="1" x14ac:dyDescent="0.2">
      <c r="C176" s="92"/>
      <c r="D176" s="102"/>
      <c r="E176" s="92"/>
      <c r="F176" s="92"/>
      <c r="G176" s="92"/>
      <c r="H176" s="92"/>
      <c r="J176" s="92"/>
      <c r="K176" s="92"/>
      <c r="L176" s="92"/>
      <c r="M176" s="232"/>
      <c r="N176" s="92"/>
      <c r="O176" s="92"/>
      <c r="P176" s="92"/>
      <c r="Q176" s="92"/>
      <c r="V176" s="92"/>
      <c r="W176" s="92"/>
      <c r="X176" s="92"/>
    </row>
    <row r="177" spans="3:24" ht="12" customHeight="1" x14ac:dyDescent="0.2">
      <c r="C177" s="92"/>
      <c r="D177" s="102"/>
      <c r="E177" s="92"/>
      <c r="F177" s="92"/>
      <c r="G177" s="92"/>
      <c r="H177" s="92"/>
      <c r="J177" s="92"/>
      <c r="K177" s="92"/>
      <c r="L177" s="92"/>
      <c r="M177" s="232"/>
      <c r="N177" s="92"/>
      <c r="O177" s="92"/>
      <c r="P177" s="92"/>
      <c r="Q177" s="92"/>
      <c r="V177" s="92"/>
      <c r="W177" s="92"/>
      <c r="X177" s="92"/>
    </row>
    <row r="178" spans="3:24" ht="12" customHeight="1" x14ac:dyDescent="0.2">
      <c r="C178" s="92"/>
      <c r="D178" s="102"/>
      <c r="E178" s="92"/>
      <c r="F178" s="92"/>
      <c r="G178" s="92"/>
      <c r="H178" s="92"/>
      <c r="J178" s="92"/>
      <c r="K178" s="92"/>
      <c r="L178" s="92"/>
      <c r="M178" s="232"/>
      <c r="N178" s="92"/>
      <c r="O178" s="92"/>
      <c r="P178" s="92"/>
      <c r="Q178" s="92"/>
      <c r="V178" s="92"/>
      <c r="W178" s="92"/>
      <c r="X178" s="92"/>
    </row>
    <row r="179" spans="3:24" ht="12" customHeight="1" x14ac:dyDescent="0.2">
      <c r="C179" s="92"/>
      <c r="D179" s="102"/>
      <c r="E179" s="92"/>
      <c r="F179" s="92"/>
      <c r="G179" s="92"/>
      <c r="H179" s="92"/>
      <c r="J179" s="92"/>
      <c r="K179" s="92"/>
      <c r="L179" s="92"/>
      <c r="M179" s="232"/>
      <c r="N179" s="92"/>
      <c r="O179" s="92"/>
      <c r="P179" s="92"/>
      <c r="Q179" s="92"/>
      <c r="V179" s="92"/>
      <c r="W179" s="92"/>
      <c r="X179" s="92"/>
    </row>
    <row r="180" spans="3:24" ht="12" customHeight="1" x14ac:dyDescent="0.2">
      <c r="C180" s="92"/>
      <c r="D180" s="102"/>
      <c r="E180" s="92"/>
      <c r="F180" s="92"/>
      <c r="G180" s="92"/>
      <c r="H180" s="92"/>
      <c r="J180" s="92"/>
      <c r="K180" s="92"/>
      <c r="L180" s="92"/>
      <c r="M180" s="232"/>
      <c r="N180" s="92"/>
      <c r="O180" s="92"/>
      <c r="P180" s="92"/>
      <c r="Q180" s="92"/>
      <c r="V180" s="92"/>
      <c r="W180" s="92"/>
      <c r="X180" s="92"/>
    </row>
    <row r="181" spans="3:24" ht="12" customHeight="1" x14ac:dyDescent="0.2">
      <c r="C181" s="92"/>
      <c r="D181" s="102"/>
      <c r="E181" s="92"/>
      <c r="F181" s="92"/>
      <c r="G181" s="92"/>
      <c r="H181" s="92"/>
      <c r="J181" s="92"/>
      <c r="K181" s="92"/>
      <c r="L181" s="92"/>
      <c r="M181" s="232"/>
      <c r="N181" s="92"/>
      <c r="O181" s="92"/>
      <c r="P181" s="92"/>
      <c r="Q181" s="92"/>
      <c r="V181" s="92"/>
      <c r="W181" s="92"/>
      <c r="X181" s="92"/>
    </row>
    <row r="182" spans="3:24" ht="12" customHeight="1" x14ac:dyDescent="0.2">
      <c r="C182" s="92"/>
      <c r="D182" s="102"/>
      <c r="E182" s="92"/>
      <c r="F182" s="92"/>
      <c r="G182" s="92"/>
      <c r="H182" s="92"/>
      <c r="J182" s="92"/>
      <c r="K182" s="92"/>
      <c r="L182" s="92"/>
      <c r="M182" s="232"/>
      <c r="N182" s="92"/>
      <c r="O182" s="92"/>
      <c r="P182" s="92"/>
      <c r="Q182" s="92"/>
      <c r="V182" s="92"/>
      <c r="W182" s="92"/>
      <c r="X182" s="92"/>
    </row>
    <row r="183" spans="3:24" ht="12" customHeight="1" x14ac:dyDescent="0.2">
      <c r="C183" s="92"/>
      <c r="D183" s="102"/>
      <c r="E183" s="92"/>
      <c r="F183" s="92"/>
      <c r="G183" s="92"/>
      <c r="H183" s="92"/>
      <c r="J183" s="92"/>
      <c r="K183" s="92"/>
      <c r="L183" s="92"/>
      <c r="M183" s="232"/>
      <c r="N183" s="92"/>
      <c r="O183" s="92"/>
      <c r="P183" s="92"/>
      <c r="Q183" s="92"/>
      <c r="V183" s="92"/>
      <c r="W183" s="92"/>
      <c r="X183" s="92"/>
    </row>
    <row r="184" spans="3:24" ht="12" customHeight="1" x14ac:dyDescent="0.2">
      <c r="C184" s="92"/>
      <c r="D184" s="102"/>
      <c r="E184" s="92"/>
      <c r="F184" s="92"/>
      <c r="G184" s="92"/>
      <c r="H184" s="92"/>
      <c r="J184" s="92"/>
      <c r="K184" s="92"/>
      <c r="L184" s="92"/>
      <c r="M184" s="232"/>
      <c r="N184" s="92"/>
      <c r="O184" s="92"/>
      <c r="P184" s="92"/>
      <c r="Q184" s="92"/>
      <c r="V184" s="92"/>
      <c r="W184" s="92"/>
      <c r="X184" s="92"/>
    </row>
    <row r="185" spans="3:24" ht="12" customHeight="1" x14ac:dyDescent="0.2">
      <c r="C185" s="92"/>
      <c r="D185" s="102"/>
      <c r="E185" s="92"/>
      <c r="F185" s="92"/>
      <c r="G185" s="92"/>
      <c r="H185" s="92"/>
      <c r="J185" s="92"/>
      <c r="K185" s="92"/>
      <c r="L185" s="92"/>
      <c r="M185" s="232"/>
      <c r="N185" s="92"/>
      <c r="O185" s="92"/>
      <c r="P185" s="92"/>
      <c r="Q185" s="92"/>
      <c r="V185" s="92"/>
      <c r="W185" s="92"/>
      <c r="X185" s="92"/>
    </row>
    <row r="186" spans="3:24" ht="12" customHeight="1" x14ac:dyDescent="0.2">
      <c r="C186" s="92"/>
      <c r="D186" s="102"/>
      <c r="E186" s="92"/>
      <c r="F186" s="92"/>
      <c r="G186" s="92"/>
      <c r="H186" s="92"/>
      <c r="J186" s="92"/>
      <c r="K186" s="92"/>
      <c r="L186" s="92"/>
      <c r="M186" s="232"/>
      <c r="N186" s="92"/>
      <c r="O186" s="92"/>
      <c r="P186" s="92"/>
      <c r="Q186" s="92"/>
      <c r="V186" s="92"/>
      <c r="W186" s="92"/>
      <c r="X186" s="92"/>
    </row>
    <row r="187" spans="3:24" ht="12" customHeight="1" x14ac:dyDescent="0.2">
      <c r="C187" s="92"/>
      <c r="D187" s="102"/>
      <c r="E187" s="92"/>
      <c r="F187" s="92"/>
      <c r="G187" s="92"/>
      <c r="H187" s="92"/>
      <c r="J187" s="92"/>
      <c r="K187" s="92"/>
      <c r="L187" s="92"/>
      <c r="M187" s="232"/>
      <c r="N187" s="92"/>
      <c r="O187" s="92"/>
      <c r="P187" s="92"/>
      <c r="Q187" s="92"/>
      <c r="V187" s="92"/>
      <c r="W187" s="92"/>
      <c r="X187" s="92"/>
    </row>
    <row r="188" spans="3:24" ht="12" customHeight="1" x14ac:dyDescent="0.2">
      <c r="C188" s="92"/>
      <c r="D188" s="102"/>
      <c r="E188" s="92"/>
      <c r="F188" s="92"/>
      <c r="G188" s="92"/>
      <c r="H188" s="92"/>
      <c r="J188" s="92"/>
      <c r="K188" s="92"/>
      <c r="L188" s="92"/>
      <c r="M188" s="232"/>
      <c r="N188" s="92"/>
      <c r="O188" s="92"/>
      <c r="P188" s="92"/>
      <c r="Q188" s="92"/>
      <c r="V188" s="92"/>
      <c r="W188" s="92"/>
      <c r="X188" s="92"/>
    </row>
    <row r="189" spans="3:24" ht="12" customHeight="1" x14ac:dyDescent="0.2">
      <c r="C189" s="92"/>
      <c r="D189" s="102"/>
      <c r="E189" s="92"/>
      <c r="F189" s="92"/>
      <c r="G189" s="92"/>
      <c r="H189" s="92"/>
      <c r="J189" s="92"/>
      <c r="K189" s="92"/>
      <c r="L189" s="92"/>
      <c r="M189" s="232"/>
      <c r="N189" s="92"/>
      <c r="O189" s="92"/>
      <c r="P189" s="92"/>
      <c r="Q189" s="92"/>
      <c r="V189" s="92"/>
      <c r="W189" s="92"/>
      <c r="X189" s="92"/>
    </row>
    <row r="190" spans="3:24" ht="12" customHeight="1" x14ac:dyDescent="0.2">
      <c r="C190" s="92"/>
      <c r="D190" s="102"/>
      <c r="E190" s="92"/>
      <c r="F190" s="92"/>
      <c r="G190" s="92"/>
      <c r="H190" s="92"/>
      <c r="J190" s="92"/>
      <c r="K190" s="92"/>
      <c r="L190" s="92"/>
      <c r="M190" s="232"/>
      <c r="N190" s="92"/>
      <c r="O190" s="92"/>
      <c r="P190" s="92"/>
      <c r="Q190" s="92"/>
      <c r="V190" s="92"/>
      <c r="W190" s="92"/>
      <c r="X190" s="92"/>
    </row>
    <row r="191" spans="3:24" ht="12" customHeight="1" x14ac:dyDescent="0.2">
      <c r="C191" s="92"/>
      <c r="D191" s="102"/>
      <c r="E191" s="92"/>
      <c r="F191" s="92"/>
      <c r="G191" s="92"/>
      <c r="H191" s="92"/>
      <c r="J191" s="92"/>
      <c r="K191" s="92"/>
      <c r="L191" s="92"/>
      <c r="M191" s="232"/>
      <c r="N191" s="92"/>
      <c r="O191" s="92"/>
      <c r="P191" s="92"/>
      <c r="Q191" s="92"/>
      <c r="V191" s="92"/>
      <c r="W191" s="92"/>
      <c r="X191" s="92"/>
    </row>
    <row r="192" spans="3:24" ht="12" customHeight="1" x14ac:dyDescent="0.2">
      <c r="C192" s="92"/>
      <c r="D192" s="102"/>
      <c r="E192" s="92"/>
      <c r="F192" s="92"/>
      <c r="G192" s="92"/>
      <c r="H192" s="92"/>
      <c r="J192" s="92"/>
      <c r="K192" s="92"/>
      <c r="L192" s="92"/>
      <c r="M192" s="232"/>
      <c r="N192" s="92"/>
      <c r="O192" s="92"/>
      <c r="P192" s="92"/>
      <c r="Q192" s="92"/>
      <c r="V192" s="92"/>
      <c r="W192" s="92"/>
      <c r="X192" s="92"/>
    </row>
    <row r="193" spans="3:24" ht="12" customHeight="1" x14ac:dyDescent="0.2">
      <c r="C193" s="92"/>
      <c r="D193" s="102"/>
      <c r="E193" s="92"/>
      <c r="F193" s="92"/>
      <c r="G193" s="92"/>
      <c r="H193" s="92"/>
      <c r="J193" s="92"/>
      <c r="K193" s="92"/>
      <c r="L193" s="92"/>
      <c r="M193" s="232"/>
      <c r="N193" s="92"/>
      <c r="O193" s="92"/>
      <c r="P193" s="92"/>
      <c r="Q193" s="92"/>
      <c r="V193" s="92"/>
      <c r="W193" s="92"/>
      <c r="X193" s="92"/>
    </row>
    <row r="194" spans="3:24" ht="12" customHeight="1" x14ac:dyDescent="0.2">
      <c r="C194" s="92"/>
      <c r="D194" s="102"/>
      <c r="E194" s="92"/>
      <c r="F194" s="92"/>
      <c r="G194" s="92"/>
      <c r="H194" s="92"/>
      <c r="J194" s="92"/>
      <c r="K194" s="92"/>
      <c r="L194" s="92"/>
      <c r="M194" s="232"/>
      <c r="N194" s="92"/>
      <c r="O194" s="92"/>
      <c r="P194" s="92"/>
      <c r="Q194" s="92"/>
      <c r="V194" s="92"/>
      <c r="W194" s="92"/>
      <c r="X194" s="92"/>
    </row>
    <row r="195" spans="3:24" ht="12" customHeight="1" x14ac:dyDescent="0.2">
      <c r="C195" s="92"/>
      <c r="D195" s="102"/>
      <c r="E195" s="92"/>
      <c r="F195" s="92"/>
      <c r="G195" s="92"/>
      <c r="H195" s="92"/>
      <c r="J195" s="92"/>
      <c r="K195" s="92"/>
      <c r="L195" s="92"/>
      <c r="M195" s="232"/>
      <c r="N195" s="92"/>
      <c r="O195" s="92"/>
      <c r="P195" s="92"/>
      <c r="Q195" s="92"/>
      <c r="V195" s="92"/>
      <c r="W195" s="92"/>
      <c r="X195" s="92"/>
    </row>
    <row r="196" spans="3:24" ht="12" customHeight="1" x14ac:dyDescent="0.2">
      <c r="C196" s="92"/>
      <c r="D196" s="102"/>
      <c r="E196" s="92"/>
      <c r="F196" s="92"/>
      <c r="G196" s="92"/>
      <c r="H196" s="92"/>
      <c r="J196" s="92"/>
      <c r="K196" s="92"/>
      <c r="L196" s="92"/>
      <c r="M196" s="232"/>
      <c r="N196" s="92"/>
      <c r="O196" s="92"/>
      <c r="P196" s="92"/>
      <c r="Q196" s="92"/>
      <c r="V196" s="92"/>
      <c r="W196" s="92"/>
      <c r="X196" s="92"/>
    </row>
    <row r="197" spans="3:24" ht="12" customHeight="1" x14ac:dyDescent="0.2">
      <c r="C197" s="92"/>
      <c r="D197" s="102"/>
      <c r="E197" s="92"/>
      <c r="F197" s="92"/>
      <c r="G197" s="92"/>
      <c r="H197" s="92"/>
      <c r="J197" s="92"/>
      <c r="K197" s="92"/>
      <c r="L197" s="92"/>
      <c r="M197" s="232"/>
      <c r="N197" s="92"/>
      <c r="O197" s="92"/>
      <c r="P197" s="92"/>
      <c r="Q197" s="92"/>
      <c r="V197" s="92"/>
      <c r="W197" s="92"/>
      <c r="X197" s="92"/>
    </row>
    <row r="198" spans="3:24" ht="12" customHeight="1" x14ac:dyDescent="0.2">
      <c r="C198" s="92"/>
      <c r="D198" s="102"/>
      <c r="E198" s="92"/>
      <c r="F198" s="92"/>
      <c r="G198" s="92"/>
      <c r="H198" s="92"/>
      <c r="J198" s="92"/>
      <c r="K198" s="92"/>
      <c r="L198" s="92"/>
      <c r="M198" s="232"/>
      <c r="N198" s="92"/>
      <c r="O198" s="92"/>
      <c r="P198" s="92"/>
      <c r="Q198" s="92"/>
      <c r="V198" s="92"/>
      <c r="W198" s="92"/>
      <c r="X198" s="92"/>
    </row>
    <row r="199" spans="3:24" ht="12" customHeight="1" x14ac:dyDescent="0.2">
      <c r="C199" s="92"/>
      <c r="D199" s="102"/>
      <c r="E199" s="92"/>
      <c r="F199" s="92"/>
      <c r="G199" s="92"/>
      <c r="H199" s="92"/>
      <c r="J199" s="92"/>
      <c r="K199" s="92"/>
      <c r="L199" s="92"/>
      <c r="M199" s="232"/>
      <c r="N199" s="92"/>
      <c r="O199" s="92"/>
      <c r="P199" s="92"/>
      <c r="Q199" s="92"/>
      <c r="V199" s="92"/>
      <c r="W199" s="92"/>
      <c r="X199" s="92"/>
    </row>
    <row r="200" spans="3:24" ht="12" customHeight="1" x14ac:dyDescent="0.2">
      <c r="C200" s="92"/>
      <c r="D200" s="102"/>
      <c r="E200" s="92"/>
      <c r="F200" s="92"/>
      <c r="G200" s="92"/>
      <c r="H200" s="92"/>
      <c r="J200" s="92"/>
      <c r="K200" s="92"/>
      <c r="L200" s="92"/>
      <c r="M200" s="232"/>
      <c r="N200" s="92"/>
      <c r="O200" s="92"/>
      <c r="P200" s="92"/>
      <c r="Q200" s="92"/>
      <c r="V200" s="92"/>
      <c r="W200" s="92"/>
      <c r="X200" s="92"/>
    </row>
    <row r="201" spans="3:24" ht="12" customHeight="1" x14ac:dyDescent="0.2">
      <c r="C201" s="92"/>
      <c r="D201" s="102"/>
      <c r="E201" s="92"/>
      <c r="F201" s="92"/>
      <c r="G201" s="92"/>
      <c r="H201" s="92"/>
      <c r="J201" s="92"/>
      <c r="K201" s="92"/>
      <c r="L201" s="92"/>
      <c r="M201" s="232"/>
      <c r="N201" s="92"/>
      <c r="O201" s="92"/>
      <c r="P201" s="92"/>
      <c r="Q201" s="92"/>
      <c r="V201" s="92"/>
      <c r="W201" s="92"/>
      <c r="X201" s="92"/>
    </row>
    <row r="202" spans="3:24" ht="12" customHeight="1" x14ac:dyDescent="0.2">
      <c r="C202" s="92"/>
      <c r="D202" s="102"/>
      <c r="E202" s="92"/>
      <c r="F202" s="92"/>
      <c r="G202" s="92"/>
      <c r="H202" s="92"/>
      <c r="J202" s="92"/>
      <c r="K202" s="92"/>
      <c r="L202" s="92"/>
      <c r="M202" s="232"/>
      <c r="N202" s="92"/>
      <c r="O202" s="92"/>
      <c r="P202" s="92"/>
      <c r="Q202" s="92"/>
      <c r="V202" s="92"/>
      <c r="W202" s="92"/>
      <c r="X202" s="92"/>
    </row>
    <row r="203" spans="3:24" ht="12" customHeight="1" x14ac:dyDescent="0.2">
      <c r="C203" s="92"/>
      <c r="D203" s="102"/>
      <c r="E203" s="92"/>
      <c r="F203" s="92"/>
      <c r="G203" s="92"/>
      <c r="H203" s="92"/>
      <c r="J203" s="92"/>
      <c r="K203" s="92"/>
      <c r="L203" s="92"/>
      <c r="M203" s="232"/>
      <c r="N203" s="92"/>
      <c r="O203" s="92"/>
      <c r="P203" s="92"/>
      <c r="Q203" s="92"/>
      <c r="V203" s="92"/>
      <c r="W203" s="92"/>
      <c r="X203" s="92"/>
    </row>
    <row r="204" spans="3:24" ht="12" customHeight="1" x14ac:dyDescent="0.2">
      <c r="C204" s="92"/>
      <c r="D204" s="102"/>
      <c r="E204" s="92"/>
      <c r="F204" s="92"/>
      <c r="G204" s="92"/>
      <c r="H204" s="92"/>
      <c r="J204" s="92"/>
      <c r="K204" s="92"/>
      <c r="L204" s="92"/>
      <c r="M204" s="232"/>
      <c r="N204" s="92"/>
      <c r="O204" s="92"/>
      <c r="P204" s="92"/>
      <c r="Q204" s="92"/>
      <c r="V204" s="92"/>
      <c r="W204" s="92"/>
      <c r="X204" s="92"/>
    </row>
    <row r="205" spans="3:24" ht="12" customHeight="1" x14ac:dyDescent="0.2">
      <c r="C205" s="92"/>
      <c r="D205" s="102"/>
      <c r="E205" s="92"/>
      <c r="F205" s="92"/>
      <c r="G205" s="92"/>
      <c r="H205" s="92"/>
      <c r="J205" s="92"/>
      <c r="K205" s="92"/>
      <c r="L205" s="92"/>
      <c r="M205" s="232"/>
      <c r="N205" s="92"/>
      <c r="O205" s="92"/>
      <c r="P205" s="92"/>
      <c r="Q205" s="92"/>
      <c r="V205" s="92"/>
      <c r="W205" s="92"/>
      <c r="X205" s="92"/>
    </row>
    <row r="206" spans="3:24" ht="12" customHeight="1" x14ac:dyDescent="0.2">
      <c r="C206" s="92"/>
      <c r="D206" s="102"/>
      <c r="E206" s="92"/>
      <c r="F206" s="92"/>
      <c r="G206" s="92"/>
      <c r="H206" s="92"/>
      <c r="J206" s="92"/>
      <c r="K206" s="92"/>
      <c r="L206" s="92"/>
      <c r="M206" s="232"/>
      <c r="N206" s="92"/>
      <c r="O206" s="92"/>
      <c r="P206" s="92"/>
      <c r="Q206" s="92"/>
      <c r="V206" s="92"/>
      <c r="W206" s="92"/>
      <c r="X206" s="92"/>
    </row>
    <row r="207" spans="3:24" ht="12" customHeight="1" x14ac:dyDescent="0.2">
      <c r="C207" s="92"/>
      <c r="D207" s="102"/>
      <c r="E207" s="92"/>
      <c r="F207" s="92"/>
      <c r="G207" s="92"/>
      <c r="H207" s="92"/>
      <c r="J207" s="92"/>
      <c r="K207" s="92"/>
      <c r="L207" s="92"/>
      <c r="M207" s="232"/>
      <c r="N207" s="92"/>
      <c r="O207" s="92"/>
      <c r="P207" s="92"/>
      <c r="Q207" s="92"/>
      <c r="V207" s="92"/>
      <c r="W207" s="92"/>
      <c r="X207" s="92"/>
    </row>
    <row r="208" spans="3:24" ht="12" customHeight="1" x14ac:dyDescent="0.2">
      <c r="C208" s="92"/>
      <c r="D208" s="102"/>
      <c r="E208" s="92"/>
      <c r="F208" s="92"/>
      <c r="G208" s="92"/>
      <c r="H208" s="92"/>
      <c r="J208" s="92"/>
      <c r="K208" s="92"/>
      <c r="L208" s="92"/>
      <c r="M208" s="232"/>
      <c r="N208" s="92"/>
      <c r="O208" s="92"/>
      <c r="P208" s="92"/>
      <c r="Q208" s="92"/>
      <c r="V208" s="92"/>
      <c r="W208" s="92"/>
      <c r="X208" s="92"/>
    </row>
    <row r="209" spans="3:24" ht="12" customHeight="1" x14ac:dyDescent="0.2">
      <c r="C209" s="92"/>
      <c r="D209" s="102"/>
      <c r="E209" s="92"/>
      <c r="F209" s="92"/>
      <c r="G209" s="92"/>
      <c r="H209" s="92"/>
      <c r="J209" s="92"/>
      <c r="K209" s="92"/>
      <c r="L209" s="92"/>
      <c r="M209" s="232"/>
      <c r="N209" s="92"/>
      <c r="O209" s="92"/>
      <c r="P209" s="92"/>
      <c r="Q209" s="92"/>
      <c r="V209" s="92"/>
      <c r="W209" s="92"/>
      <c r="X209" s="92"/>
    </row>
    <row r="210" spans="3:24" ht="12" customHeight="1" x14ac:dyDescent="0.2">
      <c r="C210" s="92"/>
      <c r="D210" s="102"/>
      <c r="E210" s="92"/>
      <c r="F210" s="92"/>
      <c r="G210" s="92"/>
      <c r="H210" s="92"/>
      <c r="J210" s="92"/>
      <c r="K210" s="92"/>
      <c r="L210" s="92"/>
      <c r="M210" s="232"/>
      <c r="N210" s="92"/>
      <c r="O210" s="92"/>
      <c r="P210" s="92"/>
      <c r="Q210" s="92"/>
      <c r="V210" s="92"/>
      <c r="W210" s="92"/>
      <c r="X210" s="92"/>
    </row>
    <row r="211" spans="3:24" ht="12" customHeight="1" x14ac:dyDescent="0.2">
      <c r="C211" s="92"/>
      <c r="D211" s="102"/>
      <c r="E211" s="92"/>
      <c r="F211" s="92"/>
      <c r="G211" s="92"/>
      <c r="H211" s="92"/>
      <c r="J211" s="92"/>
      <c r="K211" s="92"/>
      <c r="L211" s="92"/>
      <c r="M211" s="232"/>
      <c r="N211" s="92"/>
      <c r="O211" s="92"/>
      <c r="P211" s="92"/>
      <c r="Q211" s="92"/>
      <c r="V211" s="92"/>
      <c r="W211" s="92"/>
      <c r="X211" s="92"/>
    </row>
    <row r="212" spans="3:24" ht="12" customHeight="1" x14ac:dyDescent="0.2">
      <c r="C212" s="92"/>
      <c r="D212" s="102"/>
      <c r="E212" s="92"/>
      <c r="F212" s="92"/>
      <c r="G212" s="92"/>
      <c r="H212" s="92"/>
      <c r="J212" s="92"/>
      <c r="K212" s="92"/>
      <c r="L212" s="92"/>
      <c r="M212" s="232"/>
      <c r="N212" s="92"/>
      <c r="O212" s="92"/>
      <c r="P212" s="92"/>
      <c r="Q212" s="92"/>
      <c r="V212" s="92"/>
      <c r="W212" s="92"/>
      <c r="X212" s="92"/>
    </row>
    <row r="213" spans="3:24" ht="12" customHeight="1" x14ac:dyDescent="0.2">
      <c r="C213" s="92"/>
      <c r="D213" s="102"/>
      <c r="E213" s="92"/>
      <c r="F213" s="92"/>
      <c r="G213" s="92"/>
      <c r="H213" s="92"/>
      <c r="J213" s="92"/>
      <c r="K213" s="92"/>
      <c r="L213" s="92"/>
      <c r="M213" s="232"/>
      <c r="N213" s="92"/>
      <c r="O213" s="92"/>
      <c r="P213" s="92"/>
      <c r="Q213" s="92"/>
      <c r="V213" s="92"/>
      <c r="W213" s="92"/>
      <c r="X213" s="92"/>
    </row>
    <row r="214" spans="3:24" ht="12" customHeight="1" x14ac:dyDescent="0.2">
      <c r="C214" s="92"/>
      <c r="D214" s="102"/>
      <c r="E214" s="92"/>
      <c r="F214" s="92"/>
      <c r="G214" s="92"/>
      <c r="H214" s="92"/>
      <c r="J214" s="92"/>
      <c r="K214" s="92"/>
      <c r="L214" s="92"/>
      <c r="M214" s="232"/>
      <c r="N214" s="92"/>
      <c r="O214" s="92"/>
      <c r="P214" s="92"/>
      <c r="Q214" s="92"/>
      <c r="V214" s="92"/>
      <c r="W214" s="92"/>
      <c r="X214" s="92"/>
    </row>
    <row r="215" spans="3:24" ht="12" customHeight="1" x14ac:dyDescent="0.2">
      <c r="C215" s="92"/>
      <c r="D215" s="102"/>
      <c r="E215" s="92"/>
      <c r="F215" s="92"/>
      <c r="G215" s="92"/>
      <c r="H215" s="92"/>
      <c r="J215" s="92"/>
      <c r="K215" s="92"/>
      <c r="L215" s="92"/>
      <c r="M215" s="232"/>
      <c r="N215" s="92"/>
      <c r="O215" s="92"/>
      <c r="P215" s="92"/>
      <c r="Q215" s="92"/>
      <c r="V215" s="92"/>
      <c r="W215" s="92"/>
      <c r="X215" s="92"/>
    </row>
    <row r="216" spans="3:24" ht="12" customHeight="1" x14ac:dyDescent="0.2">
      <c r="C216" s="92"/>
      <c r="D216" s="102"/>
      <c r="E216" s="92"/>
      <c r="F216" s="92"/>
      <c r="G216" s="92"/>
      <c r="H216" s="92"/>
      <c r="J216" s="92"/>
      <c r="K216" s="92"/>
      <c r="L216" s="92"/>
      <c r="M216" s="232"/>
      <c r="N216" s="92"/>
      <c r="O216" s="92"/>
      <c r="P216" s="92"/>
      <c r="Q216" s="92"/>
      <c r="V216" s="92"/>
      <c r="W216" s="92"/>
      <c r="X216" s="92"/>
    </row>
    <row r="217" spans="3:24" ht="12" customHeight="1" x14ac:dyDescent="0.2">
      <c r="C217" s="92"/>
      <c r="D217" s="102"/>
      <c r="E217" s="92"/>
      <c r="F217" s="92"/>
      <c r="G217" s="92"/>
      <c r="H217" s="92"/>
      <c r="J217" s="92"/>
      <c r="K217" s="92"/>
      <c r="L217" s="92"/>
      <c r="M217" s="232"/>
      <c r="N217" s="92"/>
      <c r="O217" s="92"/>
      <c r="P217" s="92"/>
      <c r="Q217" s="92"/>
      <c r="V217" s="92"/>
      <c r="W217" s="92"/>
      <c r="X217" s="92"/>
    </row>
    <row r="218" spans="3:24" ht="12" customHeight="1" x14ac:dyDescent="0.2">
      <c r="C218" s="92"/>
      <c r="D218" s="102"/>
      <c r="E218" s="92"/>
      <c r="F218" s="92"/>
      <c r="G218" s="92"/>
      <c r="H218" s="92"/>
      <c r="J218" s="92"/>
      <c r="K218" s="92"/>
      <c r="L218" s="92"/>
      <c r="M218" s="232"/>
      <c r="N218" s="92"/>
      <c r="O218" s="92"/>
      <c r="P218" s="92"/>
      <c r="Q218" s="92"/>
      <c r="V218" s="92"/>
      <c r="W218" s="92"/>
      <c r="X218" s="92"/>
    </row>
    <row r="219" spans="3:24" ht="12" customHeight="1" x14ac:dyDescent="0.2">
      <c r="C219" s="92"/>
      <c r="D219" s="102"/>
      <c r="E219" s="92"/>
      <c r="F219" s="92"/>
      <c r="G219" s="92"/>
      <c r="H219" s="92"/>
      <c r="J219" s="92"/>
      <c r="K219" s="92"/>
      <c r="L219" s="92"/>
      <c r="M219" s="232"/>
      <c r="N219" s="92"/>
      <c r="O219" s="92"/>
      <c r="P219" s="92"/>
      <c r="Q219" s="92"/>
      <c r="V219" s="92"/>
      <c r="W219" s="92"/>
      <c r="X219" s="92"/>
    </row>
    <row r="220" spans="3:24" ht="12" customHeight="1" x14ac:dyDescent="0.2">
      <c r="C220" s="92"/>
      <c r="D220" s="102"/>
      <c r="E220" s="92"/>
      <c r="F220" s="92"/>
      <c r="G220" s="92"/>
      <c r="H220" s="92"/>
      <c r="J220" s="92"/>
      <c r="K220" s="92"/>
      <c r="L220" s="92"/>
      <c r="M220" s="232"/>
      <c r="N220" s="92"/>
      <c r="O220" s="92"/>
      <c r="P220" s="92"/>
      <c r="Q220" s="92"/>
      <c r="V220" s="92"/>
      <c r="W220" s="92"/>
      <c r="X220" s="92"/>
    </row>
    <row r="221" spans="3:24" ht="12" customHeight="1" x14ac:dyDescent="0.2">
      <c r="C221" s="92"/>
      <c r="D221" s="102"/>
      <c r="E221" s="92"/>
      <c r="F221" s="92"/>
      <c r="G221" s="92"/>
      <c r="H221" s="92"/>
      <c r="J221" s="92"/>
      <c r="K221" s="92"/>
      <c r="L221" s="92"/>
      <c r="M221" s="232"/>
      <c r="N221" s="92"/>
      <c r="O221" s="92"/>
      <c r="P221" s="92"/>
      <c r="Q221" s="92"/>
      <c r="V221" s="92"/>
      <c r="W221" s="92"/>
      <c r="X221" s="92"/>
    </row>
    <row r="222" spans="3:24" ht="12" customHeight="1" x14ac:dyDescent="0.2">
      <c r="C222" s="92"/>
      <c r="D222" s="102"/>
      <c r="E222" s="92"/>
      <c r="F222" s="92"/>
      <c r="G222" s="92"/>
      <c r="H222" s="92"/>
      <c r="J222" s="92"/>
      <c r="K222" s="92"/>
      <c r="L222" s="92"/>
      <c r="M222" s="232"/>
      <c r="N222" s="92"/>
      <c r="O222" s="92"/>
      <c r="P222" s="92"/>
      <c r="Q222" s="92"/>
      <c r="V222" s="92"/>
      <c r="W222" s="92"/>
      <c r="X222" s="92"/>
    </row>
    <row r="223" spans="3:24" ht="12" customHeight="1" x14ac:dyDescent="0.2">
      <c r="C223" s="92"/>
      <c r="D223" s="102"/>
      <c r="E223" s="92"/>
      <c r="F223" s="92"/>
      <c r="G223" s="92"/>
      <c r="H223" s="92"/>
      <c r="J223" s="92"/>
      <c r="K223" s="92"/>
      <c r="L223" s="92"/>
      <c r="M223" s="232"/>
      <c r="N223" s="92"/>
      <c r="O223" s="92"/>
      <c r="P223" s="92"/>
      <c r="Q223" s="92"/>
      <c r="V223" s="92"/>
      <c r="W223" s="92"/>
      <c r="X223" s="92"/>
    </row>
    <row r="224" spans="3:24" ht="12" customHeight="1" x14ac:dyDescent="0.2">
      <c r="C224" s="92"/>
      <c r="D224" s="102"/>
      <c r="E224" s="92"/>
      <c r="F224" s="92"/>
      <c r="G224" s="92"/>
      <c r="H224" s="92"/>
      <c r="J224" s="92"/>
      <c r="K224" s="92"/>
      <c r="L224" s="92"/>
      <c r="M224" s="232"/>
      <c r="N224" s="92"/>
      <c r="O224" s="92"/>
      <c r="P224" s="92"/>
      <c r="Q224" s="92"/>
      <c r="V224" s="92"/>
      <c r="W224" s="92"/>
      <c r="X224" s="92"/>
    </row>
    <row r="225" spans="3:24" ht="12" customHeight="1" x14ac:dyDescent="0.2">
      <c r="C225" s="92"/>
      <c r="D225" s="102"/>
      <c r="E225" s="92"/>
      <c r="F225" s="92"/>
      <c r="G225" s="92"/>
      <c r="H225" s="92"/>
      <c r="J225" s="92"/>
      <c r="K225" s="92"/>
      <c r="L225" s="92"/>
      <c r="M225" s="232"/>
      <c r="N225" s="92"/>
      <c r="O225" s="92"/>
      <c r="P225" s="92"/>
      <c r="Q225" s="92"/>
      <c r="V225" s="92"/>
      <c r="W225" s="92"/>
      <c r="X225" s="92"/>
    </row>
    <row r="226" spans="3:24" ht="12" customHeight="1" x14ac:dyDescent="0.2">
      <c r="C226" s="92"/>
      <c r="D226" s="102"/>
      <c r="E226" s="92"/>
      <c r="F226" s="92"/>
      <c r="G226" s="92"/>
      <c r="H226" s="92"/>
      <c r="J226" s="92"/>
      <c r="K226" s="92"/>
      <c r="L226" s="92"/>
      <c r="M226" s="232"/>
      <c r="N226" s="92"/>
      <c r="O226" s="92"/>
      <c r="P226" s="92"/>
      <c r="Q226" s="92"/>
      <c r="V226" s="92"/>
      <c r="W226" s="92"/>
      <c r="X226" s="92"/>
    </row>
    <row r="227" spans="3:24" ht="12" customHeight="1" x14ac:dyDescent="0.2">
      <c r="C227" s="92"/>
      <c r="D227" s="102"/>
      <c r="E227" s="92"/>
      <c r="F227" s="92"/>
      <c r="G227" s="92"/>
      <c r="H227" s="92"/>
      <c r="J227" s="92"/>
      <c r="K227" s="92"/>
      <c r="L227" s="92"/>
      <c r="M227" s="232"/>
      <c r="N227" s="92"/>
      <c r="O227" s="92"/>
      <c r="P227" s="92"/>
      <c r="Q227" s="92"/>
      <c r="V227" s="92"/>
      <c r="W227" s="92"/>
      <c r="X227" s="92"/>
    </row>
    <row r="228" spans="3:24" ht="12" customHeight="1" x14ac:dyDescent="0.2">
      <c r="C228" s="92"/>
      <c r="D228" s="102"/>
      <c r="E228" s="92"/>
      <c r="F228" s="92"/>
      <c r="G228" s="92"/>
      <c r="H228" s="92"/>
      <c r="J228" s="92"/>
      <c r="K228" s="92"/>
      <c r="L228" s="92"/>
      <c r="M228" s="232"/>
      <c r="N228" s="92"/>
      <c r="O228" s="92"/>
      <c r="P228" s="92"/>
      <c r="Q228" s="92"/>
      <c r="V228" s="92"/>
      <c r="W228" s="92"/>
      <c r="X228" s="92"/>
    </row>
    <row r="229" spans="3:24" ht="12" customHeight="1" x14ac:dyDescent="0.2">
      <c r="C229" s="92"/>
      <c r="D229" s="102"/>
      <c r="E229" s="92"/>
      <c r="F229" s="92"/>
      <c r="G229" s="92"/>
      <c r="H229" s="92"/>
      <c r="J229" s="92"/>
      <c r="K229" s="92"/>
      <c r="L229" s="92"/>
      <c r="M229" s="232"/>
      <c r="N229" s="92"/>
      <c r="O229" s="92"/>
      <c r="P229" s="92"/>
      <c r="Q229" s="92"/>
      <c r="V229" s="92"/>
      <c r="W229" s="92"/>
      <c r="X229" s="92"/>
    </row>
    <row r="230" spans="3:24" ht="12" customHeight="1" x14ac:dyDescent="0.2">
      <c r="C230" s="92"/>
      <c r="D230" s="102"/>
      <c r="E230" s="92"/>
      <c r="F230" s="92"/>
      <c r="G230" s="92"/>
      <c r="H230" s="92"/>
      <c r="J230" s="92"/>
      <c r="K230" s="92"/>
      <c r="L230" s="92"/>
      <c r="M230" s="232"/>
      <c r="N230" s="92"/>
      <c r="O230" s="92"/>
      <c r="P230" s="92"/>
      <c r="Q230" s="92"/>
      <c r="V230" s="92"/>
      <c r="W230" s="92"/>
      <c r="X230" s="92"/>
    </row>
    <row r="231" spans="3:24" ht="12" customHeight="1" x14ac:dyDescent="0.2">
      <c r="C231" s="92"/>
      <c r="D231" s="102"/>
      <c r="E231" s="92"/>
      <c r="F231" s="92"/>
      <c r="G231" s="92"/>
      <c r="H231" s="92"/>
      <c r="J231" s="92"/>
      <c r="K231" s="92"/>
      <c r="L231" s="92"/>
      <c r="M231" s="232"/>
      <c r="N231" s="92"/>
      <c r="O231" s="92"/>
      <c r="P231" s="92"/>
      <c r="Q231" s="92"/>
      <c r="V231" s="92"/>
      <c r="W231" s="92"/>
      <c r="X231" s="92"/>
    </row>
    <row r="232" spans="3:24" ht="12" customHeight="1" x14ac:dyDescent="0.2">
      <c r="C232" s="92"/>
      <c r="D232" s="102"/>
      <c r="E232" s="92"/>
      <c r="F232" s="92"/>
      <c r="G232" s="92"/>
      <c r="H232" s="92"/>
      <c r="J232" s="92"/>
      <c r="K232" s="92"/>
      <c r="L232" s="92"/>
      <c r="M232" s="232"/>
      <c r="N232" s="92"/>
      <c r="O232" s="92"/>
      <c r="P232" s="92"/>
      <c r="Q232" s="92"/>
      <c r="V232" s="92"/>
      <c r="W232" s="92"/>
      <c r="X232" s="92"/>
    </row>
    <row r="233" spans="3:24" ht="12" customHeight="1" x14ac:dyDescent="0.2">
      <c r="C233" s="92"/>
      <c r="D233" s="102"/>
      <c r="E233" s="92"/>
      <c r="F233" s="92"/>
      <c r="G233" s="92"/>
      <c r="H233" s="92"/>
      <c r="J233" s="92"/>
      <c r="K233" s="92"/>
      <c r="L233" s="92"/>
      <c r="M233" s="232"/>
      <c r="N233" s="92"/>
      <c r="O233" s="92"/>
      <c r="P233" s="92"/>
      <c r="Q233" s="92"/>
      <c r="V233" s="92"/>
      <c r="W233" s="92"/>
      <c r="X233" s="92"/>
    </row>
    <row r="234" spans="3:24" ht="12" customHeight="1" x14ac:dyDescent="0.2">
      <c r="C234" s="92"/>
      <c r="D234" s="102"/>
      <c r="E234" s="92"/>
      <c r="F234" s="92"/>
      <c r="G234" s="92"/>
      <c r="H234" s="92"/>
      <c r="J234" s="92"/>
      <c r="K234" s="92"/>
      <c r="L234" s="92"/>
      <c r="M234" s="232"/>
      <c r="N234" s="92"/>
      <c r="O234" s="92"/>
      <c r="P234" s="92"/>
      <c r="Q234" s="92"/>
      <c r="V234" s="92"/>
      <c r="W234" s="92"/>
      <c r="X234" s="92"/>
    </row>
    <row r="235" spans="3:24" ht="12" customHeight="1" x14ac:dyDescent="0.2">
      <c r="C235" s="92"/>
      <c r="D235" s="102"/>
      <c r="E235" s="92"/>
      <c r="F235" s="92"/>
      <c r="G235" s="92"/>
      <c r="H235" s="92"/>
      <c r="J235" s="92"/>
      <c r="K235" s="92"/>
      <c r="L235" s="92"/>
      <c r="M235" s="232"/>
      <c r="N235" s="92"/>
      <c r="O235" s="92"/>
      <c r="P235" s="92"/>
      <c r="Q235" s="92"/>
      <c r="V235" s="92"/>
      <c r="W235" s="92"/>
      <c r="X235" s="92"/>
    </row>
    <row r="236" spans="3:24" ht="12" customHeight="1" x14ac:dyDescent="0.2">
      <c r="C236" s="92"/>
      <c r="D236" s="102"/>
      <c r="E236" s="92"/>
      <c r="F236" s="92"/>
      <c r="G236" s="92"/>
      <c r="H236" s="92"/>
      <c r="J236" s="92"/>
      <c r="K236" s="92"/>
      <c r="L236" s="92"/>
      <c r="M236" s="232"/>
      <c r="N236" s="92"/>
      <c r="O236" s="92"/>
      <c r="P236" s="92"/>
      <c r="Q236" s="92"/>
      <c r="V236" s="92"/>
      <c r="W236" s="92"/>
      <c r="X236" s="92"/>
    </row>
    <row r="237" spans="3:24" ht="12" customHeight="1" x14ac:dyDescent="0.2">
      <c r="C237" s="92"/>
      <c r="D237" s="102"/>
      <c r="E237" s="92"/>
      <c r="F237" s="92"/>
      <c r="G237" s="92"/>
      <c r="H237" s="92"/>
      <c r="J237" s="92"/>
      <c r="K237" s="92"/>
      <c r="L237" s="92"/>
      <c r="M237" s="232"/>
      <c r="N237" s="92"/>
      <c r="O237" s="92"/>
      <c r="P237" s="92"/>
      <c r="Q237" s="92"/>
      <c r="V237" s="92"/>
      <c r="W237" s="92"/>
      <c r="X237" s="92"/>
    </row>
    <row r="238" spans="3:24" ht="12" customHeight="1" x14ac:dyDescent="0.2">
      <c r="C238" s="92"/>
      <c r="D238" s="102"/>
      <c r="E238" s="92"/>
      <c r="F238" s="92"/>
      <c r="G238" s="92"/>
      <c r="H238" s="92"/>
      <c r="J238" s="92"/>
      <c r="K238" s="92"/>
      <c r="L238" s="92"/>
      <c r="M238" s="232"/>
      <c r="N238" s="92"/>
      <c r="O238" s="92"/>
      <c r="P238" s="92"/>
      <c r="Q238" s="92"/>
      <c r="V238" s="92"/>
      <c r="W238" s="92"/>
      <c r="X238" s="92"/>
    </row>
    <row r="239" spans="3:24" ht="12" customHeight="1" x14ac:dyDescent="0.2">
      <c r="C239" s="92"/>
      <c r="D239" s="102"/>
      <c r="E239" s="92"/>
      <c r="F239" s="92"/>
      <c r="G239" s="92"/>
      <c r="H239" s="92"/>
      <c r="J239" s="92"/>
      <c r="K239" s="92"/>
      <c r="L239" s="92"/>
      <c r="M239" s="232"/>
      <c r="N239" s="92"/>
      <c r="O239" s="92"/>
      <c r="P239" s="92"/>
      <c r="Q239" s="92"/>
      <c r="V239" s="92"/>
      <c r="W239" s="92"/>
      <c r="X239" s="92"/>
    </row>
    <row r="240" spans="3:24" ht="12" customHeight="1" x14ac:dyDescent="0.2">
      <c r="C240" s="92"/>
      <c r="D240" s="102"/>
      <c r="E240" s="92"/>
      <c r="F240" s="92"/>
      <c r="G240" s="92"/>
      <c r="H240" s="92"/>
      <c r="J240" s="92"/>
      <c r="K240" s="92"/>
      <c r="L240" s="92"/>
      <c r="M240" s="232"/>
      <c r="N240" s="92"/>
      <c r="O240" s="92"/>
      <c r="P240" s="92"/>
      <c r="Q240" s="92"/>
      <c r="V240" s="92"/>
      <c r="W240" s="92"/>
      <c r="X240" s="92"/>
    </row>
    <row r="241" spans="3:24" ht="12" customHeight="1" x14ac:dyDescent="0.2">
      <c r="C241" s="92"/>
      <c r="D241" s="102"/>
      <c r="E241" s="92"/>
      <c r="F241" s="92"/>
      <c r="G241" s="92"/>
      <c r="H241" s="92"/>
      <c r="J241" s="92"/>
      <c r="K241" s="92"/>
      <c r="L241" s="92"/>
      <c r="M241" s="232"/>
      <c r="N241" s="92"/>
      <c r="O241" s="92"/>
      <c r="P241" s="92"/>
      <c r="Q241" s="92"/>
      <c r="V241" s="92"/>
      <c r="W241" s="92"/>
      <c r="X241" s="92"/>
    </row>
    <row r="242" spans="3:24" ht="12" customHeight="1" x14ac:dyDescent="0.2">
      <c r="C242" s="92"/>
      <c r="D242" s="102"/>
      <c r="E242" s="92"/>
      <c r="F242" s="92"/>
      <c r="G242" s="92"/>
      <c r="H242" s="92"/>
      <c r="J242" s="92"/>
      <c r="K242" s="92"/>
      <c r="L242" s="92"/>
      <c r="M242" s="232"/>
      <c r="N242" s="92"/>
      <c r="O242" s="92"/>
      <c r="P242" s="92"/>
      <c r="Q242" s="92"/>
      <c r="V242" s="92"/>
      <c r="W242" s="92"/>
      <c r="X242" s="92"/>
    </row>
    <row r="243" spans="3:24" ht="12" customHeight="1" x14ac:dyDescent="0.2">
      <c r="C243" s="92"/>
      <c r="D243" s="102"/>
      <c r="E243" s="92"/>
      <c r="F243" s="92"/>
      <c r="G243" s="92"/>
      <c r="H243" s="92"/>
      <c r="J243" s="92"/>
      <c r="K243" s="92"/>
      <c r="L243" s="92"/>
      <c r="M243" s="232"/>
      <c r="N243" s="92"/>
      <c r="O243" s="92"/>
      <c r="P243" s="92"/>
      <c r="Q243" s="92"/>
      <c r="V243" s="92"/>
      <c r="W243" s="92"/>
      <c r="X243" s="92"/>
    </row>
    <row r="244" spans="3:24" ht="12" customHeight="1" x14ac:dyDescent="0.2">
      <c r="C244" s="92"/>
      <c r="D244" s="102"/>
      <c r="E244" s="92"/>
      <c r="F244" s="92"/>
      <c r="G244" s="92"/>
      <c r="H244" s="92"/>
      <c r="J244" s="92"/>
      <c r="K244" s="92"/>
      <c r="L244" s="92"/>
      <c r="M244" s="232"/>
      <c r="N244" s="92"/>
      <c r="O244" s="92"/>
      <c r="P244" s="92"/>
      <c r="Q244" s="92"/>
      <c r="V244" s="92"/>
      <c r="W244" s="92"/>
      <c r="X244" s="92"/>
    </row>
    <row r="245" spans="3:24" ht="12" customHeight="1" x14ac:dyDescent="0.2">
      <c r="C245" s="92"/>
      <c r="D245" s="102"/>
      <c r="E245" s="92"/>
      <c r="F245" s="92"/>
      <c r="G245" s="92"/>
      <c r="H245" s="92"/>
      <c r="J245" s="92"/>
      <c r="K245" s="92"/>
      <c r="L245" s="92"/>
      <c r="M245" s="232"/>
      <c r="N245" s="92"/>
      <c r="O245" s="92"/>
      <c r="P245" s="92"/>
      <c r="Q245" s="92"/>
      <c r="V245" s="92"/>
      <c r="W245" s="92"/>
      <c r="X245" s="92"/>
    </row>
    <row r="246" spans="3:24" ht="12" customHeight="1" x14ac:dyDescent="0.2">
      <c r="C246" s="92"/>
      <c r="D246" s="102"/>
      <c r="E246" s="92"/>
      <c r="F246" s="92"/>
      <c r="G246" s="92"/>
      <c r="H246" s="92"/>
      <c r="J246" s="92"/>
      <c r="K246" s="92"/>
      <c r="L246" s="92"/>
      <c r="M246" s="232"/>
      <c r="N246" s="92"/>
      <c r="O246" s="92"/>
      <c r="P246" s="92"/>
      <c r="Q246" s="92"/>
      <c r="V246" s="92"/>
      <c r="W246" s="92"/>
      <c r="X246" s="92"/>
    </row>
    <row r="247" spans="3:24" ht="12" customHeight="1" x14ac:dyDescent="0.2">
      <c r="C247" s="92"/>
      <c r="D247" s="102"/>
      <c r="E247" s="92"/>
      <c r="F247" s="92"/>
      <c r="G247" s="92"/>
      <c r="H247" s="92"/>
      <c r="J247" s="92"/>
      <c r="K247" s="92"/>
      <c r="L247" s="92"/>
      <c r="M247" s="232"/>
      <c r="N247" s="92"/>
      <c r="O247" s="92"/>
      <c r="P247" s="92"/>
      <c r="Q247" s="92"/>
      <c r="V247" s="92"/>
      <c r="W247" s="92"/>
      <c r="X247" s="92"/>
    </row>
    <row r="248" spans="3:24" ht="12" customHeight="1" x14ac:dyDescent="0.2">
      <c r="C248" s="92"/>
      <c r="D248" s="102"/>
      <c r="E248" s="92"/>
      <c r="F248" s="92"/>
      <c r="G248" s="92"/>
      <c r="H248" s="92"/>
      <c r="J248" s="92"/>
      <c r="K248" s="92"/>
      <c r="L248" s="92"/>
      <c r="M248" s="232"/>
      <c r="N248" s="92"/>
      <c r="O248" s="92"/>
      <c r="P248" s="92"/>
      <c r="Q248" s="92"/>
      <c r="V248" s="92"/>
      <c r="W248" s="92"/>
      <c r="X248" s="92"/>
    </row>
    <row r="249" spans="3:24" ht="12" customHeight="1" x14ac:dyDescent="0.2">
      <c r="C249" s="92"/>
      <c r="D249" s="102"/>
      <c r="E249" s="92"/>
      <c r="F249" s="92"/>
      <c r="G249" s="92"/>
      <c r="H249" s="92"/>
      <c r="J249" s="92"/>
      <c r="K249" s="92"/>
      <c r="L249" s="92"/>
      <c r="M249" s="232"/>
      <c r="N249" s="92"/>
      <c r="O249" s="92"/>
      <c r="P249" s="92"/>
      <c r="Q249" s="92"/>
      <c r="V249" s="92"/>
      <c r="W249" s="92"/>
      <c r="X249" s="92"/>
    </row>
    <row r="250" spans="3:24" ht="12" customHeight="1" x14ac:dyDescent="0.2">
      <c r="C250" s="92"/>
      <c r="D250" s="102"/>
      <c r="E250" s="92"/>
      <c r="F250" s="92"/>
      <c r="G250" s="92"/>
      <c r="H250" s="92"/>
      <c r="J250" s="92"/>
      <c r="K250" s="92"/>
      <c r="L250" s="92"/>
      <c r="M250" s="232"/>
      <c r="N250" s="92"/>
      <c r="O250" s="92"/>
      <c r="P250" s="92"/>
      <c r="Q250" s="92"/>
      <c r="V250" s="92"/>
      <c r="W250" s="92"/>
      <c r="X250" s="92"/>
    </row>
    <row r="251" spans="3:24" ht="12" customHeight="1" x14ac:dyDescent="0.2">
      <c r="C251" s="92"/>
      <c r="D251" s="102"/>
      <c r="E251" s="92"/>
      <c r="F251" s="92"/>
      <c r="G251" s="92"/>
      <c r="H251" s="92"/>
      <c r="J251" s="92"/>
      <c r="K251" s="92"/>
      <c r="L251" s="92"/>
      <c r="M251" s="232"/>
      <c r="N251" s="92"/>
      <c r="O251" s="92"/>
      <c r="P251" s="92"/>
      <c r="Q251" s="92"/>
      <c r="V251" s="92"/>
      <c r="W251" s="92"/>
      <c r="X251" s="92"/>
    </row>
    <row r="252" spans="3:24" ht="12" customHeight="1" x14ac:dyDescent="0.2">
      <c r="C252" s="92"/>
      <c r="D252" s="102"/>
      <c r="E252" s="92"/>
      <c r="F252" s="92"/>
      <c r="G252" s="92"/>
      <c r="H252" s="92"/>
      <c r="J252" s="92"/>
      <c r="K252" s="92"/>
      <c r="L252" s="92"/>
      <c r="M252" s="232"/>
      <c r="N252" s="92"/>
      <c r="O252" s="92"/>
      <c r="P252" s="92"/>
      <c r="Q252" s="92"/>
      <c r="V252" s="92"/>
      <c r="W252" s="92"/>
      <c r="X252" s="92"/>
    </row>
    <row r="253" spans="3:24" ht="12" customHeight="1" x14ac:dyDescent="0.2">
      <c r="C253" s="92"/>
      <c r="D253" s="102"/>
      <c r="E253" s="92"/>
      <c r="F253" s="92"/>
      <c r="G253" s="92"/>
      <c r="H253" s="92"/>
      <c r="J253" s="92"/>
      <c r="K253" s="92"/>
      <c r="L253" s="92"/>
      <c r="M253" s="232"/>
      <c r="N253" s="92"/>
      <c r="O253" s="92"/>
      <c r="P253" s="92"/>
      <c r="Q253" s="92"/>
      <c r="V253" s="92"/>
      <c r="W253" s="92"/>
      <c r="X253" s="92"/>
    </row>
    <row r="254" spans="3:24" ht="12" customHeight="1" x14ac:dyDescent="0.2">
      <c r="C254" s="92"/>
      <c r="D254" s="102"/>
      <c r="E254" s="92"/>
      <c r="F254" s="92"/>
      <c r="G254" s="92"/>
      <c r="H254" s="92"/>
      <c r="J254" s="92"/>
      <c r="K254" s="92"/>
      <c r="L254" s="92"/>
      <c r="M254" s="232"/>
      <c r="N254" s="92"/>
      <c r="O254" s="92"/>
      <c r="P254" s="92"/>
      <c r="Q254" s="92"/>
      <c r="V254" s="92"/>
      <c r="W254" s="92"/>
      <c r="X254" s="92"/>
    </row>
    <row r="255" spans="3:24" ht="12" customHeight="1" x14ac:dyDescent="0.2">
      <c r="C255" s="92"/>
      <c r="D255" s="102"/>
      <c r="E255" s="92"/>
      <c r="F255" s="92"/>
      <c r="G255" s="92"/>
      <c r="H255" s="92"/>
      <c r="J255" s="92"/>
      <c r="K255" s="92"/>
      <c r="L255" s="92"/>
      <c r="M255" s="232"/>
      <c r="N255" s="92"/>
      <c r="O255" s="92"/>
      <c r="P255" s="92"/>
      <c r="Q255" s="92"/>
      <c r="V255" s="92"/>
      <c r="W255" s="92"/>
      <c r="X255" s="92"/>
    </row>
    <row r="256" spans="3:24" ht="12" customHeight="1" x14ac:dyDescent="0.2">
      <c r="C256" s="92"/>
      <c r="D256" s="102"/>
      <c r="E256" s="92"/>
      <c r="F256" s="92"/>
      <c r="G256" s="92"/>
      <c r="H256" s="92"/>
      <c r="J256" s="92"/>
      <c r="K256" s="92"/>
      <c r="L256" s="92"/>
      <c r="M256" s="232"/>
      <c r="N256" s="92"/>
      <c r="O256" s="92"/>
      <c r="P256" s="92"/>
      <c r="Q256" s="92"/>
      <c r="V256" s="92"/>
      <c r="W256" s="92"/>
      <c r="X256" s="92"/>
    </row>
    <row r="257" spans="3:24" ht="12" customHeight="1" x14ac:dyDescent="0.2">
      <c r="C257" s="92"/>
      <c r="D257" s="102"/>
      <c r="E257" s="92"/>
      <c r="F257" s="92"/>
      <c r="G257" s="92"/>
      <c r="H257" s="92"/>
      <c r="J257" s="92"/>
      <c r="K257" s="92"/>
      <c r="L257" s="92"/>
      <c r="M257" s="232"/>
      <c r="N257" s="92"/>
      <c r="O257" s="92"/>
      <c r="P257" s="92"/>
      <c r="Q257" s="92"/>
      <c r="V257" s="92"/>
      <c r="W257" s="92"/>
      <c r="X257" s="92"/>
    </row>
    <row r="258" spans="3:24" ht="12" customHeight="1" x14ac:dyDescent="0.2">
      <c r="C258" s="92"/>
      <c r="D258" s="102"/>
      <c r="E258" s="92"/>
      <c r="F258" s="92"/>
      <c r="G258" s="92"/>
      <c r="H258" s="92"/>
      <c r="J258" s="92"/>
      <c r="K258" s="92"/>
      <c r="L258" s="92"/>
      <c r="M258" s="232"/>
      <c r="N258" s="92"/>
      <c r="O258" s="92"/>
      <c r="P258" s="92"/>
      <c r="Q258" s="92"/>
      <c r="V258" s="92"/>
      <c r="W258" s="92"/>
      <c r="X258" s="92"/>
    </row>
    <row r="259" spans="3:24" ht="12" customHeight="1" x14ac:dyDescent="0.2">
      <c r="C259" s="92"/>
      <c r="D259" s="102"/>
      <c r="E259" s="92"/>
      <c r="F259" s="92"/>
      <c r="G259" s="92"/>
      <c r="H259" s="92"/>
      <c r="J259" s="92"/>
      <c r="K259" s="92"/>
      <c r="L259" s="92"/>
      <c r="M259" s="232"/>
      <c r="N259" s="92"/>
      <c r="O259" s="92"/>
      <c r="P259" s="92"/>
      <c r="Q259" s="92"/>
      <c r="V259" s="92"/>
      <c r="W259" s="92"/>
      <c r="X259" s="92"/>
    </row>
    <row r="260" spans="3:24" ht="12" customHeight="1" x14ac:dyDescent="0.2">
      <c r="C260" s="92"/>
      <c r="D260" s="102"/>
      <c r="E260" s="92"/>
      <c r="F260" s="92"/>
      <c r="G260" s="92"/>
      <c r="H260" s="92"/>
      <c r="J260" s="92"/>
      <c r="K260" s="92"/>
      <c r="L260" s="92"/>
      <c r="M260" s="232"/>
      <c r="N260" s="92"/>
      <c r="O260" s="92"/>
      <c r="P260" s="92"/>
      <c r="Q260" s="92"/>
      <c r="V260" s="92"/>
      <c r="W260" s="92"/>
      <c r="X260" s="92"/>
    </row>
    <row r="261" spans="3:24" ht="12" customHeight="1" x14ac:dyDescent="0.2">
      <c r="C261" s="92"/>
      <c r="D261" s="102"/>
      <c r="E261" s="92"/>
      <c r="F261" s="92"/>
      <c r="G261" s="92"/>
      <c r="H261" s="92"/>
      <c r="J261" s="92"/>
      <c r="K261" s="92"/>
      <c r="L261" s="92"/>
      <c r="M261" s="232"/>
      <c r="N261" s="92"/>
      <c r="O261" s="92"/>
      <c r="P261" s="92"/>
      <c r="Q261" s="92"/>
      <c r="V261" s="92"/>
      <c r="W261" s="92"/>
      <c r="X261" s="92"/>
    </row>
    <row r="262" spans="3:24" ht="12" customHeight="1" x14ac:dyDescent="0.2">
      <c r="C262" s="92"/>
      <c r="D262" s="102"/>
      <c r="E262" s="92"/>
      <c r="F262" s="92"/>
      <c r="G262" s="92"/>
      <c r="H262" s="92"/>
      <c r="J262" s="92"/>
      <c r="K262" s="92"/>
      <c r="L262" s="92"/>
      <c r="M262" s="232"/>
      <c r="N262" s="92"/>
      <c r="O262" s="92"/>
      <c r="P262" s="92"/>
      <c r="Q262" s="92"/>
      <c r="V262" s="92"/>
      <c r="W262" s="92"/>
      <c r="X262" s="92"/>
    </row>
    <row r="263" spans="3:24" ht="12" customHeight="1" x14ac:dyDescent="0.2">
      <c r="C263" s="92"/>
      <c r="D263" s="102"/>
      <c r="E263" s="92"/>
      <c r="F263" s="92"/>
      <c r="G263" s="92"/>
      <c r="H263" s="92"/>
      <c r="J263" s="92"/>
      <c r="K263" s="92"/>
      <c r="L263" s="92"/>
      <c r="M263" s="232"/>
      <c r="N263" s="92"/>
      <c r="O263" s="92"/>
      <c r="P263" s="92"/>
      <c r="Q263" s="92"/>
      <c r="V263" s="92"/>
      <c r="W263" s="92"/>
      <c r="X263" s="92"/>
    </row>
    <row r="264" spans="3:24" ht="12" customHeight="1" x14ac:dyDescent="0.2">
      <c r="C264" s="92"/>
      <c r="D264" s="102"/>
      <c r="E264" s="92"/>
      <c r="F264" s="92"/>
      <c r="G264" s="92"/>
      <c r="H264" s="92"/>
      <c r="J264" s="92"/>
      <c r="K264" s="92"/>
      <c r="L264" s="92"/>
      <c r="M264" s="232"/>
      <c r="N264" s="92"/>
      <c r="O264" s="92"/>
      <c r="P264" s="92"/>
      <c r="Q264" s="92"/>
      <c r="V264" s="92"/>
      <c r="W264" s="92"/>
      <c r="X264" s="92"/>
    </row>
    <row r="265" spans="3:24" ht="12" customHeight="1" x14ac:dyDescent="0.2">
      <c r="C265" s="92"/>
      <c r="D265" s="102"/>
      <c r="E265" s="92"/>
      <c r="F265" s="92"/>
      <c r="G265" s="92"/>
      <c r="H265" s="92"/>
      <c r="J265" s="92"/>
      <c r="K265" s="92"/>
      <c r="L265" s="92"/>
      <c r="M265" s="232"/>
      <c r="N265" s="92"/>
      <c r="O265" s="92"/>
      <c r="P265" s="92"/>
      <c r="Q265" s="92"/>
      <c r="V265" s="92"/>
      <c r="W265" s="92"/>
      <c r="X265" s="92"/>
    </row>
    <row r="266" spans="3:24" ht="12" customHeight="1" x14ac:dyDescent="0.2">
      <c r="C266" s="92"/>
      <c r="D266" s="102"/>
      <c r="E266" s="92"/>
      <c r="F266" s="92"/>
      <c r="G266" s="92"/>
      <c r="H266" s="92"/>
      <c r="J266" s="92"/>
      <c r="K266" s="92"/>
      <c r="L266" s="92"/>
      <c r="M266" s="232"/>
      <c r="N266" s="92"/>
      <c r="O266" s="92"/>
      <c r="P266" s="92"/>
      <c r="Q266" s="92"/>
      <c r="V266" s="92"/>
      <c r="W266" s="92"/>
      <c r="X266" s="92"/>
    </row>
    <row r="267" spans="3:24" ht="12" customHeight="1" x14ac:dyDescent="0.2">
      <c r="C267" s="92"/>
      <c r="D267" s="102"/>
      <c r="E267" s="92"/>
      <c r="F267" s="92"/>
      <c r="G267" s="92"/>
      <c r="H267" s="92"/>
      <c r="J267" s="92"/>
      <c r="K267" s="92"/>
      <c r="L267" s="92"/>
      <c r="M267" s="232"/>
      <c r="N267" s="92"/>
      <c r="O267" s="92"/>
      <c r="P267" s="92"/>
      <c r="Q267" s="92"/>
      <c r="V267" s="92"/>
      <c r="W267" s="92"/>
      <c r="X267" s="92"/>
    </row>
    <row r="268" spans="3:24" ht="12" customHeight="1" x14ac:dyDescent="0.2">
      <c r="C268" s="92"/>
      <c r="D268" s="102"/>
      <c r="E268" s="92"/>
      <c r="F268" s="92"/>
      <c r="G268" s="92"/>
      <c r="H268" s="92"/>
      <c r="J268" s="92"/>
      <c r="K268" s="92"/>
      <c r="L268" s="92"/>
      <c r="M268" s="232"/>
      <c r="N268" s="92"/>
      <c r="O268" s="92"/>
      <c r="P268" s="92"/>
      <c r="Q268" s="92"/>
      <c r="V268" s="92"/>
      <c r="W268" s="92"/>
      <c r="X268" s="92"/>
    </row>
    <row r="269" spans="3:24" ht="12" customHeight="1" x14ac:dyDescent="0.2">
      <c r="C269" s="92"/>
      <c r="D269" s="102"/>
      <c r="E269" s="92"/>
      <c r="F269" s="92"/>
      <c r="G269" s="92"/>
      <c r="H269" s="92"/>
      <c r="J269" s="92"/>
      <c r="K269" s="92"/>
      <c r="L269" s="92"/>
      <c r="M269" s="232"/>
      <c r="N269" s="92"/>
      <c r="O269" s="92"/>
      <c r="P269" s="92"/>
      <c r="Q269" s="92"/>
      <c r="V269" s="92"/>
      <c r="W269" s="92"/>
      <c r="X269" s="92"/>
    </row>
    <row r="270" spans="3:24" ht="12" customHeight="1" x14ac:dyDescent="0.2">
      <c r="C270" s="92"/>
      <c r="D270" s="102"/>
      <c r="E270" s="92"/>
      <c r="F270" s="92"/>
      <c r="G270" s="92"/>
      <c r="H270" s="92"/>
      <c r="J270" s="92"/>
      <c r="K270" s="92"/>
      <c r="L270" s="92"/>
      <c r="M270" s="232"/>
      <c r="N270" s="92"/>
      <c r="O270" s="92"/>
      <c r="P270" s="92"/>
      <c r="Q270" s="92"/>
      <c r="V270" s="92"/>
      <c r="W270" s="92"/>
      <c r="X270" s="92"/>
    </row>
    <row r="271" spans="3:24" ht="12" customHeight="1" x14ac:dyDescent="0.2">
      <c r="C271" s="92"/>
      <c r="D271" s="102"/>
      <c r="E271" s="92"/>
      <c r="F271" s="92"/>
      <c r="G271" s="92"/>
      <c r="H271" s="92"/>
      <c r="J271" s="92"/>
      <c r="K271" s="92"/>
      <c r="L271" s="92"/>
      <c r="M271" s="232"/>
      <c r="N271" s="92"/>
      <c r="O271" s="92"/>
      <c r="P271" s="92"/>
      <c r="Q271" s="92"/>
      <c r="V271" s="92"/>
      <c r="W271" s="92"/>
      <c r="X271" s="92"/>
    </row>
    <row r="272" spans="3:24" ht="12" customHeight="1" x14ac:dyDescent="0.2">
      <c r="C272" s="92"/>
      <c r="D272" s="102"/>
      <c r="E272" s="92"/>
      <c r="F272" s="92"/>
      <c r="G272" s="92"/>
      <c r="H272" s="92"/>
      <c r="J272" s="92"/>
      <c r="K272" s="92"/>
      <c r="L272" s="92"/>
      <c r="M272" s="232"/>
      <c r="N272" s="92"/>
      <c r="O272" s="92"/>
      <c r="P272" s="92"/>
      <c r="Q272" s="92"/>
      <c r="V272" s="92"/>
      <c r="W272" s="92"/>
      <c r="X272" s="92"/>
    </row>
    <row r="273" spans="3:24" ht="12" customHeight="1" x14ac:dyDescent="0.2">
      <c r="C273" s="92"/>
      <c r="D273" s="102"/>
      <c r="E273" s="92"/>
      <c r="F273" s="92"/>
      <c r="G273" s="92"/>
      <c r="H273" s="92"/>
      <c r="J273" s="92"/>
      <c r="K273" s="92"/>
      <c r="L273" s="92"/>
      <c r="M273" s="232"/>
      <c r="N273" s="92"/>
      <c r="O273" s="92"/>
      <c r="P273" s="92"/>
      <c r="Q273" s="92"/>
      <c r="V273" s="92"/>
      <c r="W273" s="92"/>
      <c r="X273" s="92"/>
    </row>
    <row r="274" spans="3:24" ht="12" customHeight="1" x14ac:dyDescent="0.2">
      <c r="C274" s="92"/>
      <c r="D274" s="102"/>
      <c r="E274" s="92"/>
      <c r="F274" s="92"/>
      <c r="G274" s="92"/>
      <c r="H274" s="92"/>
      <c r="J274" s="92"/>
      <c r="K274" s="92"/>
      <c r="L274" s="92"/>
      <c r="M274" s="232"/>
      <c r="N274" s="92"/>
      <c r="O274" s="92"/>
      <c r="P274" s="92"/>
      <c r="Q274" s="92"/>
      <c r="V274" s="92"/>
      <c r="W274" s="92"/>
      <c r="X274" s="92"/>
    </row>
    <row r="275" spans="3:24" ht="12" customHeight="1" x14ac:dyDescent="0.2">
      <c r="C275" s="92"/>
      <c r="D275" s="102"/>
      <c r="E275" s="92"/>
      <c r="F275" s="92"/>
      <c r="G275" s="92"/>
      <c r="H275" s="92"/>
      <c r="J275" s="92"/>
      <c r="K275" s="92"/>
      <c r="L275" s="92"/>
      <c r="M275" s="232"/>
      <c r="N275" s="92"/>
      <c r="O275" s="92"/>
      <c r="P275" s="92"/>
      <c r="Q275" s="92"/>
      <c r="V275" s="92"/>
      <c r="W275" s="92"/>
      <c r="X275" s="92"/>
    </row>
    <row r="276" spans="3:24" ht="12" customHeight="1" x14ac:dyDescent="0.2">
      <c r="C276" s="92"/>
      <c r="D276" s="102"/>
      <c r="E276" s="92"/>
      <c r="F276" s="92"/>
      <c r="G276" s="92"/>
      <c r="H276" s="92"/>
      <c r="J276" s="92"/>
      <c r="K276" s="92"/>
      <c r="L276" s="92"/>
      <c r="M276" s="232"/>
      <c r="N276" s="92"/>
      <c r="O276" s="92"/>
      <c r="P276" s="92"/>
      <c r="Q276" s="92"/>
      <c r="V276" s="92"/>
      <c r="W276" s="92"/>
      <c r="X276" s="92"/>
    </row>
    <row r="277" spans="3:24" ht="12" customHeight="1" x14ac:dyDescent="0.2">
      <c r="C277" s="92"/>
      <c r="D277" s="102"/>
      <c r="E277" s="92"/>
      <c r="F277" s="92"/>
      <c r="G277" s="92"/>
      <c r="H277" s="92"/>
      <c r="J277" s="92"/>
      <c r="K277" s="92"/>
      <c r="L277" s="92"/>
      <c r="M277" s="232"/>
      <c r="N277" s="92"/>
      <c r="O277" s="92"/>
      <c r="P277" s="92"/>
      <c r="Q277" s="92"/>
      <c r="V277" s="92"/>
      <c r="W277" s="92"/>
      <c r="X277" s="92"/>
    </row>
    <row r="278" spans="3:24" ht="12" customHeight="1" x14ac:dyDescent="0.2">
      <c r="C278" s="92"/>
      <c r="D278" s="102"/>
      <c r="E278" s="92"/>
      <c r="F278" s="92"/>
      <c r="G278" s="92"/>
      <c r="H278" s="92"/>
      <c r="J278" s="92"/>
      <c r="K278" s="92"/>
      <c r="L278" s="92"/>
      <c r="M278" s="232"/>
      <c r="N278" s="92"/>
      <c r="O278" s="92"/>
      <c r="P278" s="92"/>
      <c r="Q278" s="92"/>
      <c r="V278" s="92"/>
      <c r="W278" s="92"/>
      <c r="X278" s="92"/>
    </row>
    <row r="279" spans="3:24" ht="12" customHeight="1" x14ac:dyDescent="0.2">
      <c r="C279" s="92"/>
      <c r="D279" s="102"/>
      <c r="E279" s="92"/>
      <c r="F279" s="92"/>
      <c r="G279" s="92"/>
      <c r="H279" s="92"/>
      <c r="J279" s="92"/>
      <c r="K279" s="92"/>
      <c r="L279" s="92"/>
      <c r="M279" s="232"/>
      <c r="N279" s="92"/>
      <c r="O279" s="92"/>
      <c r="P279" s="92"/>
      <c r="Q279" s="92"/>
      <c r="V279" s="92"/>
      <c r="W279" s="92"/>
      <c r="X279" s="92"/>
    </row>
    <row r="280" spans="3:24" ht="12" customHeight="1" x14ac:dyDescent="0.2">
      <c r="C280" s="92"/>
      <c r="D280" s="102"/>
      <c r="E280" s="92"/>
      <c r="F280" s="92"/>
      <c r="G280" s="92"/>
      <c r="H280" s="92"/>
      <c r="J280" s="92"/>
      <c r="K280" s="92"/>
      <c r="L280" s="92"/>
      <c r="M280" s="232"/>
      <c r="N280" s="92"/>
      <c r="O280" s="92"/>
      <c r="P280" s="92"/>
      <c r="Q280" s="92"/>
      <c r="V280" s="92"/>
      <c r="W280" s="92"/>
      <c r="X280" s="92"/>
    </row>
    <row r="281" spans="3:24" ht="12" customHeight="1" x14ac:dyDescent="0.2">
      <c r="C281" s="92"/>
      <c r="D281" s="102"/>
      <c r="E281" s="92"/>
      <c r="F281" s="92"/>
      <c r="G281" s="92"/>
      <c r="H281" s="92"/>
      <c r="J281" s="92"/>
      <c r="K281" s="92"/>
      <c r="L281" s="92"/>
      <c r="M281" s="232"/>
      <c r="N281" s="92"/>
      <c r="O281" s="92"/>
      <c r="P281" s="92"/>
      <c r="Q281" s="92"/>
      <c r="V281" s="92"/>
      <c r="W281" s="92"/>
      <c r="X281" s="92"/>
    </row>
    <row r="282" spans="3:24" ht="12" customHeight="1" x14ac:dyDescent="0.2">
      <c r="C282" s="92"/>
      <c r="D282" s="102"/>
      <c r="E282" s="92"/>
      <c r="F282" s="92"/>
      <c r="G282" s="92"/>
      <c r="H282" s="92"/>
      <c r="J282" s="92"/>
      <c r="K282" s="92"/>
      <c r="L282" s="92"/>
      <c r="M282" s="232"/>
      <c r="N282" s="92"/>
      <c r="O282" s="92"/>
      <c r="P282" s="92"/>
      <c r="Q282" s="92"/>
      <c r="V282" s="92"/>
      <c r="W282" s="92"/>
      <c r="X282" s="92"/>
    </row>
    <row r="283" spans="3:24" ht="12" customHeight="1" x14ac:dyDescent="0.2">
      <c r="C283" s="92"/>
      <c r="D283" s="102"/>
      <c r="E283" s="92"/>
      <c r="F283" s="92"/>
      <c r="G283" s="92"/>
      <c r="H283" s="92"/>
      <c r="J283" s="92"/>
      <c r="K283" s="92"/>
      <c r="L283" s="92"/>
      <c r="M283" s="232"/>
      <c r="N283" s="92"/>
      <c r="O283" s="92"/>
      <c r="P283" s="92"/>
      <c r="Q283" s="92"/>
      <c r="V283" s="92"/>
      <c r="W283" s="92"/>
      <c r="X283" s="92"/>
    </row>
    <row r="284" spans="3:24" ht="12" customHeight="1" x14ac:dyDescent="0.2">
      <c r="C284" s="92"/>
      <c r="D284" s="102"/>
      <c r="E284" s="92"/>
      <c r="F284" s="92"/>
      <c r="G284" s="92"/>
      <c r="H284" s="92"/>
      <c r="J284" s="92"/>
      <c r="K284" s="92"/>
      <c r="L284" s="92"/>
      <c r="M284" s="232"/>
      <c r="N284" s="92"/>
      <c r="O284" s="92"/>
      <c r="P284" s="92"/>
      <c r="Q284" s="92"/>
      <c r="V284" s="92"/>
      <c r="W284" s="92"/>
      <c r="X284" s="92"/>
    </row>
    <row r="285" spans="3:24" ht="12" customHeight="1" x14ac:dyDescent="0.2">
      <c r="C285" s="92"/>
      <c r="D285" s="102"/>
      <c r="E285" s="92"/>
      <c r="F285" s="92"/>
      <c r="G285" s="92"/>
      <c r="H285" s="92"/>
      <c r="J285" s="92"/>
      <c r="K285" s="92"/>
      <c r="L285" s="92"/>
      <c r="M285" s="232"/>
      <c r="N285" s="92"/>
      <c r="O285" s="92"/>
      <c r="P285" s="92"/>
      <c r="Q285" s="92"/>
      <c r="V285" s="92"/>
      <c r="W285" s="92"/>
      <c r="X285" s="92"/>
    </row>
    <row r="286" spans="3:24" ht="12" customHeight="1" x14ac:dyDescent="0.2">
      <c r="C286" s="92"/>
      <c r="D286" s="102"/>
      <c r="E286" s="92"/>
      <c r="F286" s="92"/>
      <c r="G286" s="92"/>
      <c r="H286" s="92"/>
      <c r="J286" s="92"/>
      <c r="K286" s="92"/>
      <c r="L286" s="92"/>
      <c r="M286" s="232"/>
      <c r="N286" s="92"/>
      <c r="O286" s="92"/>
      <c r="P286" s="92"/>
      <c r="Q286" s="92"/>
      <c r="V286" s="92"/>
      <c r="W286" s="92"/>
      <c r="X286" s="92"/>
    </row>
    <row r="287" spans="3:24" ht="12" customHeight="1" x14ac:dyDescent="0.2">
      <c r="C287" s="92"/>
      <c r="D287" s="102"/>
      <c r="E287" s="92"/>
      <c r="F287" s="92"/>
      <c r="G287" s="92"/>
      <c r="H287" s="92"/>
      <c r="J287" s="92"/>
      <c r="K287" s="92"/>
      <c r="L287" s="92"/>
      <c r="M287" s="232"/>
      <c r="N287" s="92"/>
      <c r="O287" s="92"/>
      <c r="P287" s="92"/>
      <c r="Q287" s="92"/>
      <c r="V287" s="92"/>
      <c r="W287" s="92"/>
      <c r="X287" s="92"/>
    </row>
    <row r="288" spans="3:24" ht="12" customHeight="1" x14ac:dyDescent="0.2">
      <c r="C288" s="92"/>
      <c r="D288" s="102"/>
      <c r="E288" s="92"/>
      <c r="F288" s="92"/>
      <c r="G288" s="92"/>
      <c r="H288" s="92"/>
      <c r="J288" s="92"/>
      <c r="K288" s="92"/>
      <c r="L288" s="92"/>
      <c r="M288" s="232"/>
      <c r="N288" s="92"/>
      <c r="O288" s="92"/>
      <c r="P288" s="92"/>
      <c r="Q288" s="92"/>
      <c r="V288" s="92"/>
      <c r="W288" s="92"/>
      <c r="X288" s="92"/>
    </row>
    <row r="289" spans="3:24" ht="12" customHeight="1" x14ac:dyDescent="0.2">
      <c r="C289" s="92"/>
      <c r="D289" s="102"/>
      <c r="E289" s="92"/>
      <c r="F289" s="92"/>
      <c r="G289" s="92"/>
      <c r="H289" s="92"/>
      <c r="J289" s="92"/>
      <c r="K289" s="92"/>
      <c r="L289" s="92"/>
      <c r="M289" s="232"/>
      <c r="N289" s="92"/>
      <c r="O289" s="92"/>
      <c r="P289" s="92"/>
      <c r="Q289" s="92"/>
      <c r="V289" s="92"/>
      <c r="W289" s="92"/>
      <c r="X289" s="92"/>
    </row>
    <row r="290" spans="3:24" ht="12" customHeight="1" x14ac:dyDescent="0.2">
      <c r="C290" s="92"/>
      <c r="D290" s="102"/>
      <c r="E290" s="92"/>
      <c r="F290" s="92"/>
      <c r="G290" s="92"/>
      <c r="H290" s="92"/>
      <c r="J290" s="92"/>
      <c r="K290" s="92"/>
      <c r="L290" s="92"/>
      <c r="M290" s="232"/>
      <c r="N290" s="92"/>
      <c r="O290" s="92"/>
      <c r="P290" s="92"/>
      <c r="Q290" s="92"/>
      <c r="V290" s="92"/>
      <c r="W290" s="92"/>
      <c r="X290" s="92"/>
    </row>
    <row r="291" spans="3:24" ht="12" customHeight="1" x14ac:dyDescent="0.2">
      <c r="C291" s="92"/>
      <c r="D291" s="102"/>
      <c r="E291" s="92"/>
      <c r="F291" s="92"/>
      <c r="G291" s="92"/>
      <c r="H291" s="92"/>
      <c r="J291" s="92"/>
      <c r="K291" s="92"/>
      <c r="L291" s="92"/>
      <c r="M291" s="232"/>
      <c r="N291" s="92"/>
      <c r="O291" s="92"/>
      <c r="P291" s="92"/>
      <c r="Q291" s="92"/>
      <c r="V291" s="92"/>
      <c r="W291" s="92"/>
      <c r="X291" s="92"/>
    </row>
    <row r="292" spans="3:24" ht="12" customHeight="1" x14ac:dyDescent="0.2">
      <c r="C292" s="92"/>
      <c r="D292" s="102"/>
      <c r="E292" s="92"/>
      <c r="F292" s="92"/>
      <c r="G292" s="92"/>
      <c r="H292" s="92"/>
      <c r="J292" s="92"/>
      <c r="K292" s="92"/>
      <c r="L292" s="92"/>
      <c r="M292" s="232"/>
      <c r="N292" s="92"/>
      <c r="O292" s="92"/>
      <c r="P292" s="92"/>
      <c r="Q292" s="92"/>
      <c r="V292" s="92"/>
      <c r="W292" s="92"/>
      <c r="X292" s="92"/>
    </row>
    <row r="293" spans="3:24" ht="12" customHeight="1" x14ac:dyDescent="0.2">
      <c r="C293" s="92"/>
      <c r="D293" s="102"/>
      <c r="E293" s="92"/>
      <c r="F293" s="92"/>
      <c r="G293" s="92"/>
      <c r="H293" s="92"/>
      <c r="J293" s="92"/>
      <c r="K293" s="92"/>
      <c r="L293" s="92"/>
      <c r="M293" s="232"/>
      <c r="N293" s="92"/>
      <c r="O293" s="92"/>
      <c r="P293" s="92"/>
      <c r="Q293" s="92"/>
      <c r="V293" s="92"/>
      <c r="W293" s="92"/>
      <c r="X293" s="92"/>
    </row>
    <row r="294" spans="3:24" ht="12" customHeight="1" x14ac:dyDescent="0.2">
      <c r="C294" s="92"/>
      <c r="D294" s="102"/>
      <c r="E294" s="92"/>
      <c r="F294" s="92"/>
      <c r="G294" s="92"/>
      <c r="H294" s="92"/>
      <c r="J294" s="92"/>
      <c r="K294" s="92"/>
      <c r="L294" s="92"/>
      <c r="M294" s="232"/>
      <c r="N294" s="92"/>
      <c r="O294" s="92"/>
      <c r="P294" s="92"/>
      <c r="Q294" s="92"/>
      <c r="V294" s="92"/>
      <c r="W294" s="92"/>
      <c r="X294" s="92"/>
    </row>
    <row r="295" spans="3:24" ht="12" customHeight="1" x14ac:dyDescent="0.2">
      <c r="C295" s="92"/>
      <c r="D295" s="102"/>
      <c r="E295" s="92"/>
      <c r="F295" s="92"/>
      <c r="G295" s="92"/>
      <c r="H295" s="92"/>
      <c r="J295" s="92"/>
      <c r="K295" s="92"/>
      <c r="L295" s="92"/>
      <c r="M295" s="232"/>
      <c r="N295" s="92"/>
      <c r="O295" s="92"/>
      <c r="P295" s="92"/>
      <c r="Q295" s="92"/>
      <c r="V295" s="92"/>
      <c r="W295" s="92"/>
      <c r="X295" s="92"/>
    </row>
    <row r="296" spans="3:24" ht="12" customHeight="1" x14ac:dyDescent="0.2">
      <c r="C296" s="92"/>
      <c r="D296" s="102"/>
      <c r="E296" s="92"/>
      <c r="F296" s="92"/>
      <c r="G296" s="92"/>
      <c r="H296" s="92"/>
      <c r="J296" s="92"/>
      <c r="K296" s="92"/>
      <c r="L296" s="92"/>
      <c r="M296" s="232"/>
      <c r="N296" s="92"/>
      <c r="O296" s="92"/>
      <c r="P296" s="92"/>
      <c r="Q296" s="92"/>
      <c r="V296" s="92"/>
      <c r="W296" s="92"/>
      <c r="X296" s="92"/>
    </row>
    <row r="297" spans="3:24" ht="12" customHeight="1" x14ac:dyDescent="0.2">
      <c r="C297" s="92"/>
      <c r="D297" s="102"/>
      <c r="E297" s="92"/>
      <c r="F297" s="92"/>
      <c r="G297" s="92"/>
      <c r="H297" s="92"/>
      <c r="J297" s="92"/>
      <c r="K297" s="92"/>
      <c r="L297" s="92"/>
      <c r="M297" s="232"/>
      <c r="N297" s="92"/>
      <c r="O297" s="92"/>
      <c r="P297" s="92"/>
      <c r="Q297" s="92"/>
      <c r="V297" s="92"/>
      <c r="W297" s="92"/>
      <c r="X297" s="92"/>
    </row>
    <row r="298" spans="3:24" ht="12" customHeight="1" x14ac:dyDescent="0.2">
      <c r="C298" s="92"/>
      <c r="D298" s="102"/>
      <c r="E298" s="92"/>
      <c r="F298" s="92"/>
      <c r="G298" s="92"/>
      <c r="H298" s="92"/>
      <c r="J298" s="92"/>
      <c r="K298" s="92"/>
      <c r="L298" s="92"/>
      <c r="M298" s="232"/>
      <c r="N298" s="92"/>
      <c r="O298" s="92"/>
      <c r="P298" s="92"/>
      <c r="Q298" s="92"/>
      <c r="V298" s="92"/>
      <c r="W298" s="92"/>
      <c r="X298" s="92"/>
    </row>
    <row r="299" spans="3:24" ht="12" customHeight="1" x14ac:dyDescent="0.2">
      <c r="C299" s="92"/>
      <c r="D299" s="102"/>
      <c r="E299" s="92"/>
      <c r="F299" s="92"/>
      <c r="G299" s="92"/>
      <c r="H299" s="92"/>
      <c r="J299" s="92"/>
      <c r="K299" s="92"/>
      <c r="L299" s="92"/>
      <c r="M299" s="232"/>
      <c r="N299" s="92"/>
      <c r="O299" s="92"/>
      <c r="P299" s="92"/>
      <c r="Q299" s="92"/>
      <c r="V299" s="92"/>
      <c r="W299" s="92"/>
      <c r="X299" s="92"/>
    </row>
    <row r="300" spans="3:24" ht="12" customHeight="1" x14ac:dyDescent="0.2">
      <c r="C300" s="92"/>
      <c r="D300" s="102"/>
      <c r="E300" s="92"/>
      <c r="F300" s="92"/>
      <c r="G300" s="92"/>
      <c r="H300" s="92"/>
      <c r="J300" s="92"/>
      <c r="K300" s="92"/>
      <c r="L300" s="92"/>
      <c r="M300" s="232"/>
      <c r="N300" s="92"/>
      <c r="O300" s="92"/>
      <c r="P300" s="92"/>
      <c r="Q300" s="92"/>
      <c r="V300" s="92"/>
      <c r="W300" s="92"/>
      <c r="X300" s="92"/>
    </row>
    <row r="301" spans="3:24" ht="12" customHeight="1" x14ac:dyDescent="0.2">
      <c r="C301" s="92"/>
      <c r="D301" s="102"/>
      <c r="E301" s="92"/>
      <c r="F301" s="92"/>
      <c r="G301" s="92"/>
      <c r="H301" s="92"/>
      <c r="J301" s="92"/>
      <c r="K301" s="92"/>
      <c r="L301" s="92"/>
      <c r="M301" s="232"/>
      <c r="N301" s="92"/>
      <c r="O301" s="92"/>
      <c r="P301" s="92"/>
      <c r="Q301" s="92"/>
      <c r="V301" s="92"/>
      <c r="W301" s="92"/>
      <c r="X301" s="92"/>
    </row>
    <row r="302" spans="3:24" ht="12" customHeight="1" x14ac:dyDescent="0.2">
      <c r="C302" s="92"/>
      <c r="D302" s="102"/>
      <c r="E302" s="92"/>
      <c r="F302" s="92"/>
      <c r="G302" s="92"/>
      <c r="H302" s="92"/>
      <c r="J302" s="92"/>
      <c r="K302" s="92"/>
      <c r="L302" s="92"/>
      <c r="M302" s="232"/>
      <c r="N302" s="92"/>
      <c r="O302" s="92"/>
      <c r="P302" s="92"/>
      <c r="Q302" s="92"/>
      <c r="V302" s="92"/>
      <c r="W302" s="92"/>
      <c r="X302" s="92"/>
    </row>
    <row r="303" spans="3:24" ht="12" customHeight="1" x14ac:dyDescent="0.2">
      <c r="C303" s="92"/>
      <c r="D303" s="102"/>
      <c r="E303" s="92"/>
      <c r="F303" s="92"/>
      <c r="G303" s="92"/>
      <c r="H303" s="92"/>
      <c r="J303" s="92"/>
      <c r="K303" s="92"/>
      <c r="L303" s="92"/>
      <c r="M303" s="232"/>
      <c r="N303" s="92"/>
      <c r="O303" s="92"/>
      <c r="P303" s="92"/>
      <c r="Q303" s="92"/>
      <c r="V303" s="92"/>
      <c r="W303" s="92"/>
      <c r="X303" s="92"/>
    </row>
    <row r="304" spans="3:24" ht="12" customHeight="1" x14ac:dyDescent="0.2">
      <c r="C304" s="92"/>
      <c r="D304" s="102"/>
      <c r="E304" s="92"/>
      <c r="F304" s="92"/>
      <c r="G304" s="92"/>
      <c r="H304" s="92"/>
      <c r="J304" s="92"/>
      <c r="K304" s="92"/>
      <c r="L304" s="92"/>
      <c r="M304" s="232"/>
      <c r="N304" s="92"/>
      <c r="O304" s="92"/>
      <c r="P304" s="92"/>
      <c r="Q304" s="92"/>
      <c r="V304" s="92"/>
      <c r="W304" s="92"/>
      <c r="X304" s="92"/>
    </row>
    <row r="305" spans="3:24" ht="12" customHeight="1" x14ac:dyDescent="0.2">
      <c r="C305" s="92"/>
      <c r="D305" s="102"/>
      <c r="E305" s="92"/>
      <c r="F305" s="92"/>
      <c r="G305" s="92"/>
      <c r="H305" s="92"/>
      <c r="J305" s="92"/>
      <c r="K305" s="92"/>
      <c r="L305" s="92"/>
      <c r="M305" s="232"/>
      <c r="N305" s="92"/>
      <c r="O305" s="92"/>
      <c r="P305" s="92"/>
      <c r="Q305" s="92"/>
      <c r="V305" s="92"/>
      <c r="W305" s="92"/>
      <c r="X305" s="92"/>
    </row>
    <row r="306" spans="3:24" ht="12" customHeight="1" x14ac:dyDescent="0.2">
      <c r="C306" s="92"/>
      <c r="D306" s="102"/>
      <c r="E306" s="92"/>
      <c r="F306" s="92"/>
      <c r="G306" s="92"/>
      <c r="H306" s="92"/>
      <c r="J306" s="92"/>
      <c r="K306" s="92"/>
      <c r="L306" s="92"/>
      <c r="M306" s="232"/>
      <c r="N306" s="92"/>
      <c r="O306" s="92"/>
      <c r="P306" s="92"/>
      <c r="Q306" s="92"/>
      <c r="V306" s="92"/>
      <c r="W306" s="92"/>
      <c r="X306" s="92"/>
    </row>
    <row r="307" spans="3:24" ht="12" customHeight="1" x14ac:dyDescent="0.2">
      <c r="C307" s="92"/>
      <c r="D307" s="102"/>
      <c r="E307" s="92"/>
      <c r="F307" s="92"/>
      <c r="G307" s="92"/>
      <c r="H307" s="92"/>
      <c r="J307" s="92"/>
      <c r="K307" s="92"/>
      <c r="L307" s="92"/>
      <c r="M307" s="232"/>
      <c r="N307" s="92"/>
      <c r="O307" s="92"/>
      <c r="P307" s="92"/>
      <c r="Q307" s="92"/>
      <c r="V307" s="92"/>
      <c r="W307" s="92"/>
      <c r="X307" s="92"/>
    </row>
    <row r="308" spans="3:24" ht="12" customHeight="1" x14ac:dyDescent="0.2">
      <c r="C308" s="92"/>
      <c r="D308" s="102"/>
      <c r="E308" s="92"/>
      <c r="F308" s="92"/>
      <c r="G308" s="92"/>
      <c r="H308" s="92"/>
      <c r="J308" s="92"/>
      <c r="K308" s="92"/>
      <c r="L308" s="92"/>
      <c r="M308" s="232"/>
      <c r="N308" s="92"/>
      <c r="O308" s="92"/>
      <c r="P308" s="92"/>
      <c r="Q308" s="92"/>
      <c r="V308" s="92"/>
      <c r="W308" s="92"/>
      <c r="X308" s="92"/>
    </row>
    <row r="309" spans="3:24" ht="12" customHeight="1" x14ac:dyDescent="0.2">
      <c r="C309" s="92"/>
      <c r="D309" s="102"/>
      <c r="E309" s="92"/>
      <c r="F309" s="92"/>
      <c r="G309" s="92"/>
      <c r="H309" s="92"/>
      <c r="J309" s="92"/>
      <c r="K309" s="92"/>
      <c r="L309" s="92"/>
      <c r="M309" s="232"/>
      <c r="N309" s="92"/>
      <c r="O309" s="92"/>
      <c r="P309" s="92"/>
      <c r="Q309" s="92"/>
      <c r="V309" s="92"/>
      <c r="W309" s="92"/>
      <c r="X309" s="92"/>
    </row>
    <row r="310" spans="3:24" ht="12" customHeight="1" x14ac:dyDescent="0.2">
      <c r="C310" s="92"/>
      <c r="D310" s="102"/>
      <c r="E310" s="92"/>
      <c r="F310" s="92"/>
      <c r="G310" s="92"/>
      <c r="H310" s="92"/>
      <c r="J310" s="92"/>
      <c r="K310" s="92"/>
      <c r="L310" s="92"/>
      <c r="M310" s="232"/>
      <c r="N310" s="92"/>
      <c r="O310" s="92"/>
      <c r="P310" s="92"/>
      <c r="Q310" s="92"/>
      <c r="V310" s="92"/>
      <c r="W310" s="92"/>
      <c r="X310" s="92"/>
    </row>
    <row r="311" spans="3:24" ht="12" customHeight="1" x14ac:dyDescent="0.2">
      <c r="C311" s="92"/>
      <c r="D311" s="102"/>
      <c r="E311" s="92"/>
      <c r="F311" s="92"/>
      <c r="G311" s="92"/>
      <c r="H311" s="92"/>
      <c r="J311" s="92"/>
      <c r="K311" s="92"/>
      <c r="L311" s="92"/>
      <c r="M311" s="232"/>
      <c r="N311" s="92"/>
      <c r="O311" s="92"/>
      <c r="P311" s="92"/>
      <c r="Q311" s="92"/>
      <c r="V311" s="92"/>
      <c r="W311" s="92"/>
      <c r="X311" s="92"/>
    </row>
    <row r="312" spans="3:24" ht="12" customHeight="1" x14ac:dyDescent="0.2">
      <c r="C312" s="92"/>
      <c r="D312" s="102"/>
      <c r="E312" s="92"/>
      <c r="F312" s="92"/>
      <c r="G312" s="92"/>
      <c r="H312" s="92"/>
      <c r="J312" s="92"/>
      <c r="K312" s="92"/>
      <c r="L312" s="92"/>
      <c r="M312" s="232"/>
      <c r="N312" s="92"/>
      <c r="O312" s="92"/>
      <c r="P312" s="92"/>
      <c r="Q312" s="92"/>
      <c r="V312" s="92"/>
      <c r="W312" s="92"/>
      <c r="X312" s="92"/>
    </row>
    <row r="313" spans="3:24" ht="12" customHeight="1" x14ac:dyDescent="0.2">
      <c r="C313" s="92"/>
      <c r="D313" s="102"/>
      <c r="E313" s="92"/>
      <c r="F313" s="92"/>
      <c r="G313" s="92"/>
      <c r="H313" s="92"/>
      <c r="J313" s="92"/>
      <c r="K313" s="92"/>
      <c r="L313" s="92"/>
      <c r="M313" s="232"/>
      <c r="N313" s="92"/>
      <c r="O313" s="92"/>
      <c r="P313" s="92"/>
      <c r="Q313" s="92"/>
      <c r="V313" s="92"/>
      <c r="W313" s="92"/>
      <c r="X313" s="92"/>
    </row>
    <row r="314" spans="3:24" ht="12" customHeight="1" x14ac:dyDescent="0.2">
      <c r="C314" s="92"/>
      <c r="D314" s="102"/>
      <c r="E314" s="92"/>
      <c r="F314" s="92"/>
      <c r="G314" s="92"/>
      <c r="H314" s="92"/>
      <c r="J314" s="92"/>
      <c r="K314" s="92"/>
      <c r="L314" s="92"/>
      <c r="M314" s="232"/>
      <c r="N314" s="92"/>
      <c r="O314" s="92"/>
      <c r="P314" s="92"/>
      <c r="Q314" s="92"/>
      <c r="V314" s="92"/>
      <c r="W314" s="92"/>
      <c r="X314" s="92"/>
    </row>
    <row r="315" spans="3:24" ht="12" customHeight="1" x14ac:dyDescent="0.2">
      <c r="C315" s="92"/>
      <c r="D315" s="102"/>
      <c r="E315" s="92"/>
      <c r="F315" s="92"/>
      <c r="G315" s="92"/>
      <c r="H315" s="92"/>
      <c r="J315" s="92"/>
      <c r="K315" s="92"/>
      <c r="L315" s="92"/>
      <c r="M315" s="232"/>
      <c r="N315" s="92"/>
      <c r="O315" s="92"/>
      <c r="P315" s="92"/>
      <c r="Q315" s="92"/>
      <c r="V315" s="92"/>
      <c r="W315" s="92"/>
      <c r="X315" s="92"/>
    </row>
    <row r="316" spans="3:24" ht="12" customHeight="1" x14ac:dyDescent="0.2">
      <c r="C316" s="92"/>
      <c r="D316" s="102"/>
      <c r="E316" s="92"/>
      <c r="F316" s="92"/>
      <c r="G316" s="92"/>
      <c r="H316" s="92"/>
      <c r="J316" s="92"/>
      <c r="K316" s="92"/>
      <c r="L316" s="92"/>
      <c r="M316" s="232"/>
      <c r="N316" s="92"/>
      <c r="O316" s="92"/>
      <c r="P316" s="92"/>
      <c r="Q316" s="92"/>
      <c r="V316" s="92"/>
      <c r="W316" s="92"/>
      <c r="X316" s="92"/>
    </row>
    <row r="317" spans="3:24" ht="12" customHeight="1" x14ac:dyDescent="0.2">
      <c r="C317" s="92"/>
      <c r="D317" s="102"/>
      <c r="E317" s="92"/>
      <c r="F317" s="92"/>
      <c r="G317" s="92"/>
      <c r="H317" s="92"/>
      <c r="J317" s="92"/>
      <c r="K317" s="92"/>
      <c r="L317" s="92"/>
      <c r="M317" s="232"/>
      <c r="N317" s="92"/>
      <c r="O317" s="92"/>
      <c r="P317" s="92"/>
      <c r="Q317" s="92"/>
      <c r="V317" s="92"/>
      <c r="W317" s="92"/>
      <c r="X317" s="92"/>
    </row>
    <row r="318" spans="3:24" ht="12" customHeight="1" x14ac:dyDescent="0.2">
      <c r="C318" s="92"/>
      <c r="D318" s="102"/>
      <c r="E318" s="92"/>
      <c r="F318" s="92"/>
      <c r="G318" s="92"/>
      <c r="H318" s="92"/>
      <c r="J318" s="92"/>
      <c r="K318" s="92"/>
      <c r="L318" s="92"/>
      <c r="M318" s="232"/>
      <c r="N318" s="92"/>
      <c r="O318" s="92"/>
      <c r="P318" s="92"/>
      <c r="Q318" s="92"/>
      <c r="V318" s="92"/>
      <c r="W318" s="92"/>
      <c r="X318" s="92"/>
    </row>
    <row r="319" spans="3:24" ht="12" customHeight="1" x14ac:dyDescent="0.2">
      <c r="C319" s="92"/>
      <c r="D319" s="102"/>
      <c r="E319" s="92"/>
      <c r="F319" s="92"/>
      <c r="G319" s="92"/>
      <c r="H319" s="92"/>
      <c r="J319" s="92"/>
      <c r="K319" s="92"/>
      <c r="L319" s="92"/>
      <c r="M319" s="232"/>
      <c r="N319" s="92"/>
      <c r="O319" s="92"/>
      <c r="P319" s="92"/>
      <c r="Q319" s="92"/>
      <c r="V319" s="92"/>
      <c r="W319" s="92"/>
      <c r="X319" s="92"/>
    </row>
    <row r="320" spans="3:24" ht="12" customHeight="1" x14ac:dyDescent="0.2">
      <c r="C320" s="92"/>
      <c r="D320" s="102"/>
      <c r="E320" s="92"/>
      <c r="F320" s="92"/>
      <c r="G320" s="92"/>
      <c r="H320" s="92"/>
      <c r="J320" s="92"/>
      <c r="K320" s="92"/>
      <c r="L320" s="92"/>
      <c r="M320" s="232"/>
      <c r="N320" s="92"/>
      <c r="O320" s="92"/>
      <c r="P320" s="92"/>
      <c r="Q320" s="92"/>
      <c r="V320" s="92"/>
      <c r="W320" s="92"/>
      <c r="X320" s="92"/>
    </row>
    <row r="321" spans="3:24" ht="12" customHeight="1" x14ac:dyDescent="0.2">
      <c r="C321" s="92"/>
      <c r="D321" s="102"/>
      <c r="E321" s="92"/>
      <c r="F321" s="92"/>
      <c r="G321" s="92"/>
      <c r="H321" s="92"/>
      <c r="J321" s="92"/>
      <c r="K321" s="92"/>
      <c r="L321" s="92"/>
      <c r="M321" s="232"/>
      <c r="N321" s="92"/>
      <c r="O321" s="92"/>
      <c r="P321" s="92"/>
      <c r="Q321" s="92"/>
      <c r="V321" s="92"/>
      <c r="W321" s="92"/>
      <c r="X321" s="92"/>
    </row>
    <row r="322" spans="3:24" ht="12" customHeight="1" x14ac:dyDescent="0.2">
      <c r="C322" s="92"/>
      <c r="D322" s="102"/>
      <c r="E322" s="92"/>
      <c r="F322" s="92"/>
      <c r="G322" s="92"/>
      <c r="H322" s="92"/>
      <c r="J322" s="92"/>
      <c r="K322" s="92"/>
      <c r="L322" s="92"/>
      <c r="M322" s="232"/>
      <c r="N322" s="92"/>
      <c r="O322" s="92"/>
      <c r="P322" s="92"/>
      <c r="Q322" s="92"/>
      <c r="V322" s="92"/>
      <c r="W322" s="92"/>
      <c r="X322" s="92"/>
    </row>
    <row r="323" spans="3:24" ht="12" customHeight="1" x14ac:dyDescent="0.2">
      <c r="C323" s="92"/>
      <c r="D323" s="102"/>
      <c r="E323" s="92"/>
      <c r="F323" s="92"/>
      <c r="G323" s="92"/>
      <c r="H323" s="92"/>
      <c r="J323" s="92"/>
      <c r="K323" s="92"/>
      <c r="L323" s="92"/>
      <c r="M323" s="232"/>
      <c r="N323" s="92"/>
      <c r="O323" s="92"/>
      <c r="P323" s="92"/>
      <c r="Q323" s="92"/>
      <c r="V323" s="92"/>
      <c r="W323" s="92"/>
      <c r="X323" s="92"/>
    </row>
    <row r="324" spans="3:24" ht="12" customHeight="1" x14ac:dyDescent="0.2">
      <c r="C324" s="92"/>
      <c r="D324" s="102"/>
      <c r="E324" s="92"/>
      <c r="F324" s="92"/>
      <c r="G324" s="92"/>
      <c r="H324" s="92"/>
      <c r="J324" s="92"/>
      <c r="K324" s="92"/>
      <c r="L324" s="92"/>
      <c r="M324" s="232"/>
      <c r="N324" s="92"/>
      <c r="O324" s="92"/>
      <c r="P324" s="92"/>
      <c r="Q324" s="92"/>
      <c r="V324" s="92"/>
      <c r="W324" s="92"/>
      <c r="X324" s="92"/>
    </row>
    <row r="325" spans="3:24" ht="12" customHeight="1" x14ac:dyDescent="0.2">
      <c r="C325" s="92"/>
      <c r="D325" s="102"/>
      <c r="E325" s="92"/>
      <c r="F325" s="92"/>
      <c r="G325" s="92"/>
      <c r="H325" s="92"/>
      <c r="J325" s="92"/>
      <c r="K325" s="92"/>
      <c r="L325" s="92"/>
      <c r="M325" s="232"/>
      <c r="N325" s="92"/>
      <c r="O325" s="92"/>
      <c r="P325" s="92"/>
      <c r="Q325" s="92"/>
      <c r="V325" s="92"/>
      <c r="W325" s="92"/>
      <c r="X325" s="92"/>
    </row>
    <row r="326" spans="3:24" ht="12" customHeight="1" x14ac:dyDescent="0.2">
      <c r="C326" s="92"/>
      <c r="D326" s="102"/>
      <c r="E326" s="92"/>
      <c r="F326" s="92"/>
      <c r="G326" s="92"/>
      <c r="H326" s="92"/>
      <c r="J326" s="92"/>
      <c r="K326" s="92"/>
      <c r="L326" s="92"/>
      <c r="M326" s="232"/>
      <c r="N326" s="92"/>
      <c r="O326" s="92"/>
      <c r="P326" s="92"/>
      <c r="Q326" s="92"/>
      <c r="V326" s="92"/>
      <c r="W326" s="92"/>
      <c r="X326" s="92"/>
    </row>
    <row r="327" spans="3:24" ht="12" customHeight="1" x14ac:dyDescent="0.2">
      <c r="C327" s="92"/>
      <c r="D327" s="102"/>
      <c r="E327" s="92"/>
      <c r="F327" s="92"/>
      <c r="G327" s="92"/>
      <c r="H327" s="92"/>
      <c r="J327" s="92"/>
      <c r="K327" s="92"/>
      <c r="L327" s="92"/>
      <c r="M327" s="232"/>
      <c r="N327" s="92"/>
      <c r="O327" s="92"/>
      <c r="P327" s="92"/>
      <c r="Q327" s="92"/>
      <c r="V327" s="92"/>
      <c r="W327" s="92"/>
      <c r="X327" s="92"/>
    </row>
    <row r="328" spans="3:24" ht="12" customHeight="1" x14ac:dyDescent="0.2">
      <c r="C328" s="92"/>
      <c r="D328" s="102"/>
      <c r="E328" s="92"/>
      <c r="F328" s="92"/>
      <c r="G328" s="92"/>
      <c r="H328" s="92"/>
      <c r="J328" s="92"/>
      <c r="K328" s="92"/>
      <c r="L328" s="92"/>
      <c r="M328" s="232"/>
      <c r="N328" s="92"/>
      <c r="O328" s="92"/>
      <c r="P328" s="92"/>
      <c r="Q328" s="92"/>
      <c r="V328" s="92"/>
      <c r="W328" s="92"/>
      <c r="X328" s="92"/>
    </row>
    <row r="329" spans="3:24" ht="12" customHeight="1" x14ac:dyDescent="0.2">
      <c r="C329" s="92"/>
      <c r="D329" s="102"/>
      <c r="E329" s="92"/>
      <c r="F329" s="92"/>
      <c r="G329" s="92"/>
      <c r="H329" s="92"/>
      <c r="J329" s="92"/>
      <c r="K329" s="92"/>
      <c r="L329" s="92"/>
      <c r="M329" s="232"/>
      <c r="N329" s="92"/>
      <c r="O329" s="92"/>
      <c r="P329" s="92"/>
      <c r="Q329" s="92"/>
      <c r="V329" s="92"/>
      <c r="W329" s="92"/>
      <c r="X329" s="92"/>
    </row>
    <row r="330" spans="3:24" ht="12" customHeight="1" x14ac:dyDescent="0.2">
      <c r="C330" s="92"/>
      <c r="D330" s="102"/>
      <c r="E330" s="92"/>
      <c r="F330" s="92"/>
      <c r="G330" s="92"/>
      <c r="H330" s="92"/>
      <c r="J330" s="92"/>
      <c r="K330" s="92"/>
      <c r="L330" s="92"/>
      <c r="M330" s="232"/>
      <c r="N330" s="92"/>
      <c r="O330" s="92"/>
      <c r="P330" s="92"/>
      <c r="Q330" s="92"/>
      <c r="V330" s="92"/>
      <c r="W330" s="92"/>
      <c r="X330" s="92"/>
    </row>
    <row r="331" spans="3:24" ht="12" customHeight="1" x14ac:dyDescent="0.2">
      <c r="C331" s="92"/>
      <c r="D331" s="102"/>
      <c r="E331" s="92"/>
      <c r="F331" s="92"/>
      <c r="G331" s="92"/>
      <c r="H331" s="92"/>
      <c r="J331" s="92"/>
      <c r="K331" s="92"/>
      <c r="L331" s="92"/>
      <c r="M331" s="232"/>
      <c r="N331" s="92"/>
      <c r="O331" s="92"/>
      <c r="P331" s="92"/>
      <c r="Q331" s="92"/>
      <c r="V331" s="92"/>
      <c r="W331" s="92"/>
      <c r="X331" s="92"/>
    </row>
    <row r="332" spans="3:24" ht="12" customHeight="1" x14ac:dyDescent="0.2">
      <c r="C332" s="92"/>
      <c r="D332" s="102"/>
      <c r="E332" s="92"/>
      <c r="F332" s="92"/>
      <c r="G332" s="92"/>
      <c r="H332" s="92"/>
      <c r="J332" s="92"/>
      <c r="K332" s="92"/>
      <c r="L332" s="92"/>
      <c r="M332" s="232"/>
      <c r="N332" s="92"/>
      <c r="O332" s="92"/>
      <c r="P332" s="92"/>
      <c r="Q332" s="92"/>
      <c r="V332" s="92"/>
      <c r="W332" s="92"/>
      <c r="X332" s="92"/>
    </row>
    <row r="333" spans="3:24" ht="12" customHeight="1" x14ac:dyDescent="0.2">
      <c r="C333" s="92"/>
      <c r="D333" s="102"/>
      <c r="E333" s="92"/>
      <c r="F333" s="92"/>
      <c r="G333" s="92"/>
      <c r="H333" s="92"/>
      <c r="J333" s="92"/>
      <c r="K333" s="92"/>
      <c r="L333" s="92"/>
      <c r="M333" s="232"/>
      <c r="N333" s="92"/>
      <c r="O333" s="92"/>
      <c r="P333" s="92"/>
      <c r="Q333" s="92"/>
      <c r="V333" s="92"/>
      <c r="W333" s="92"/>
      <c r="X333" s="92"/>
    </row>
    <row r="334" spans="3:24" ht="12" customHeight="1" x14ac:dyDescent="0.2">
      <c r="C334" s="92"/>
      <c r="D334" s="102"/>
      <c r="E334" s="92"/>
      <c r="F334" s="92"/>
      <c r="G334" s="92"/>
      <c r="H334" s="92"/>
      <c r="J334" s="92"/>
      <c r="K334" s="92"/>
      <c r="L334" s="92"/>
      <c r="M334" s="232"/>
      <c r="N334" s="92"/>
      <c r="O334" s="92"/>
      <c r="P334" s="92"/>
      <c r="Q334" s="92"/>
      <c r="V334" s="92"/>
      <c r="W334" s="92"/>
      <c r="X334" s="92"/>
    </row>
    <row r="335" spans="3:24" ht="12" customHeight="1" x14ac:dyDescent="0.2">
      <c r="C335" s="92"/>
      <c r="D335" s="102"/>
      <c r="E335" s="92"/>
      <c r="F335" s="92"/>
      <c r="G335" s="92"/>
      <c r="H335" s="92"/>
      <c r="J335" s="92"/>
      <c r="K335" s="92"/>
      <c r="L335" s="92"/>
      <c r="M335" s="232"/>
      <c r="N335" s="92"/>
      <c r="O335" s="92"/>
      <c r="P335" s="92"/>
      <c r="Q335" s="92"/>
      <c r="V335" s="92"/>
      <c r="W335" s="92"/>
      <c r="X335" s="92"/>
    </row>
    <row r="336" spans="3:24" ht="12" customHeight="1" x14ac:dyDescent="0.2">
      <c r="C336" s="92"/>
      <c r="D336" s="102"/>
      <c r="E336" s="92"/>
      <c r="F336" s="92"/>
      <c r="G336" s="92"/>
      <c r="H336" s="92"/>
      <c r="J336" s="92"/>
      <c r="K336" s="92"/>
      <c r="L336" s="92"/>
      <c r="M336" s="232"/>
      <c r="N336" s="92"/>
      <c r="O336" s="92"/>
      <c r="P336" s="92"/>
      <c r="Q336" s="92"/>
      <c r="V336" s="92"/>
      <c r="W336" s="92"/>
      <c r="X336" s="92"/>
    </row>
    <row r="337" spans="3:24" ht="12" customHeight="1" x14ac:dyDescent="0.2">
      <c r="C337" s="92"/>
      <c r="D337" s="102"/>
      <c r="E337" s="92"/>
      <c r="F337" s="92"/>
      <c r="G337" s="92"/>
      <c r="H337" s="92"/>
      <c r="J337" s="92"/>
      <c r="K337" s="92"/>
      <c r="L337" s="92"/>
      <c r="M337" s="232"/>
      <c r="N337" s="92"/>
      <c r="O337" s="92"/>
      <c r="P337" s="92"/>
      <c r="Q337" s="92"/>
      <c r="V337" s="92"/>
      <c r="W337" s="92"/>
      <c r="X337" s="92"/>
    </row>
    <row r="338" spans="3:24" ht="12" customHeight="1" x14ac:dyDescent="0.2">
      <c r="C338" s="92"/>
      <c r="D338" s="102"/>
      <c r="E338" s="92"/>
      <c r="F338" s="92"/>
      <c r="G338" s="92"/>
      <c r="H338" s="92"/>
      <c r="J338" s="92"/>
      <c r="K338" s="92"/>
      <c r="L338" s="92"/>
      <c r="M338" s="232"/>
      <c r="N338" s="92"/>
      <c r="O338" s="92"/>
      <c r="P338" s="92"/>
      <c r="Q338" s="92"/>
      <c r="V338" s="92"/>
      <c r="W338" s="92"/>
      <c r="X338" s="92"/>
    </row>
    <row r="339" spans="3:24" ht="12" customHeight="1" x14ac:dyDescent="0.2">
      <c r="C339" s="92"/>
      <c r="D339" s="102"/>
      <c r="E339" s="92"/>
      <c r="F339" s="92"/>
      <c r="G339" s="92"/>
      <c r="H339" s="92"/>
      <c r="J339" s="92"/>
      <c r="K339" s="92"/>
      <c r="L339" s="92"/>
      <c r="M339" s="232"/>
      <c r="N339" s="92"/>
      <c r="O339" s="92"/>
      <c r="P339" s="92"/>
      <c r="Q339" s="92"/>
      <c r="V339" s="92"/>
      <c r="W339" s="92"/>
      <c r="X339" s="92"/>
    </row>
    <row r="340" spans="3:24" ht="12" customHeight="1" x14ac:dyDescent="0.2">
      <c r="C340" s="92"/>
      <c r="D340" s="102"/>
      <c r="E340" s="92"/>
      <c r="F340" s="92"/>
      <c r="G340" s="92"/>
      <c r="H340" s="92"/>
      <c r="J340" s="92"/>
      <c r="K340" s="92"/>
      <c r="L340" s="92"/>
      <c r="M340" s="232"/>
      <c r="N340" s="92"/>
      <c r="O340" s="92"/>
      <c r="P340" s="92"/>
      <c r="Q340" s="92"/>
      <c r="V340" s="92"/>
      <c r="W340" s="92"/>
      <c r="X340" s="92"/>
    </row>
    <row r="341" spans="3:24" ht="12" customHeight="1" x14ac:dyDescent="0.2">
      <c r="C341" s="92"/>
      <c r="D341" s="102"/>
      <c r="E341" s="92"/>
      <c r="F341" s="92"/>
      <c r="G341" s="92"/>
      <c r="H341" s="92"/>
      <c r="J341" s="92"/>
      <c r="K341" s="92"/>
      <c r="L341" s="92"/>
      <c r="M341" s="232"/>
      <c r="N341" s="92"/>
      <c r="O341" s="92"/>
      <c r="P341" s="92"/>
      <c r="Q341" s="92"/>
      <c r="V341" s="92"/>
      <c r="W341" s="92"/>
      <c r="X341" s="92"/>
    </row>
    <row r="342" spans="3:24" ht="12" customHeight="1" x14ac:dyDescent="0.2">
      <c r="C342" s="92"/>
      <c r="D342" s="102"/>
      <c r="E342" s="92"/>
      <c r="F342" s="92"/>
      <c r="G342" s="92"/>
      <c r="H342" s="92"/>
      <c r="J342" s="92"/>
      <c r="K342" s="92"/>
      <c r="L342" s="92"/>
      <c r="M342" s="232"/>
      <c r="N342" s="92"/>
      <c r="O342" s="92"/>
      <c r="P342" s="92"/>
      <c r="Q342" s="92"/>
      <c r="V342" s="92"/>
      <c r="W342" s="92"/>
      <c r="X342" s="92"/>
    </row>
    <row r="343" spans="3:24" ht="12" customHeight="1" x14ac:dyDescent="0.2">
      <c r="C343" s="92"/>
      <c r="D343" s="102"/>
      <c r="E343" s="92"/>
      <c r="F343" s="92"/>
      <c r="G343" s="92"/>
      <c r="H343" s="92"/>
      <c r="J343" s="92"/>
      <c r="K343" s="92"/>
      <c r="L343" s="92"/>
      <c r="M343" s="232"/>
      <c r="N343" s="92"/>
      <c r="O343" s="92"/>
      <c r="P343" s="92"/>
      <c r="Q343" s="92"/>
      <c r="V343" s="92"/>
      <c r="W343" s="92"/>
      <c r="X343" s="92"/>
    </row>
    <row r="344" spans="3:24" ht="12" customHeight="1" x14ac:dyDescent="0.2">
      <c r="C344" s="92"/>
      <c r="D344" s="102"/>
      <c r="E344" s="92"/>
      <c r="F344" s="92"/>
      <c r="G344" s="92"/>
      <c r="H344" s="92"/>
      <c r="J344" s="92"/>
      <c r="K344" s="92"/>
      <c r="L344" s="92"/>
      <c r="M344" s="232"/>
      <c r="N344" s="92"/>
      <c r="O344" s="92"/>
      <c r="P344" s="92"/>
      <c r="Q344" s="92"/>
      <c r="V344" s="92"/>
      <c r="W344" s="92"/>
      <c r="X344" s="92"/>
    </row>
    <row r="345" spans="3:24" ht="12" customHeight="1" x14ac:dyDescent="0.2">
      <c r="C345" s="92"/>
      <c r="D345" s="102"/>
      <c r="E345" s="92"/>
      <c r="F345" s="92"/>
      <c r="G345" s="92"/>
      <c r="H345" s="92"/>
      <c r="J345" s="92"/>
      <c r="K345" s="92"/>
      <c r="L345" s="92"/>
      <c r="M345" s="232"/>
      <c r="N345" s="92"/>
      <c r="O345" s="92"/>
      <c r="P345" s="92"/>
      <c r="Q345" s="92"/>
      <c r="V345" s="92"/>
      <c r="W345" s="92"/>
      <c r="X345" s="92"/>
    </row>
    <row r="346" spans="3:24" ht="12" customHeight="1" x14ac:dyDescent="0.2">
      <c r="C346" s="92"/>
      <c r="D346" s="102"/>
      <c r="E346" s="92"/>
      <c r="F346" s="92"/>
      <c r="G346" s="92"/>
      <c r="H346" s="92"/>
      <c r="J346" s="92"/>
      <c r="K346" s="92"/>
      <c r="L346" s="92"/>
      <c r="M346" s="232"/>
      <c r="N346" s="92"/>
      <c r="O346" s="92"/>
      <c r="P346" s="92"/>
      <c r="Q346" s="92"/>
      <c r="V346" s="92"/>
      <c r="W346" s="92"/>
      <c r="X346" s="92"/>
    </row>
    <row r="347" spans="3:24" ht="12" customHeight="1" x14ac:dyDescent="0.2">
      <c r="C347" s="92"/>
      <c r="D347" s="102"/>
      <c r="E347" s="92"/>
      <c r="F347" s="92"/>
      <c r="G347" s="92"/>
      <c r="H347" s="92"/>
      <c r="J347" s="92"/>
      <c r="K347" s="92"/>
      <c r="L347" s="92"/>
      <c r="M347" s="232"/>
      <c r="N347" s="92"/>
      <c r="O347" s="92"/>
      <c r="P347" s="92"/>
      <c r="Q347" s="92"/>
      <c r="V347" s="92"/>
      <c r="W347" s="92"/>
      <c r="X347" s="92"/>
    </row>
    <row r="348" spans="3:24" ht="12" customHeight="1" x14ac:dyDescent="0.2">
      <c r="C348" s="92"/>
      <c r="D348" s="102"/>
      <c r="E348" s="92"/>
      <c r="F348" s="92"/>
      <c r="G348" s="92"/>
      <c r="H348" s="92"/>
      <c r="J348" s="92"/>
      <c r="K348" s="92"/>
      <c r="L348" s="92"/>
      <c r="M348" s="232"/>
      <c r="N348" s="92"/>
      <c r="O348" s="92"/>
      <c r="P348" s="92"/>
      <c r="Q348" s="92"/>
      <c r="V348" s="92"/>
      <c r="W348" s="92"/>
      <c r="X348" s="92"/>
    </row>
    <row r="349" spans="3:24" ht="12" customHeight="1" x14ac:dyDescent="0.2">
      <c r="C349" s="92"/>
      <c r="D349" s="102"/>
      <c r="E349" s="92"/>
      <c r="F349" s="92"/>
      <c r="G349" s="92"/>
      <c r="H349" s="92"/>
      <c r="J349" s="92"/>
      <c r="K349" s="92"/>
      <c r="L349" s="92"/>
      <c r="M349" s="232"/>
      <c r="N349" s="92"/>
      <c r="O349" s="92"/>
      <c r="P349" s="92"/>
      <c r="Q349" s="92"/>
      <c r="V349" s="92"/>
      <c r="W349" s="92"/>
      <c r="X349" s="92"/>
    </row>
    <row r="350" spans="3:24" ht="12" customHeight="1" x14ac:dyDescent="0.2">
      <c r="C350" s="92"/>
      <c r="D350" s="102"/>
      <c r="E350" s="92"/>
      <c r="F350" s="92"/>
      <c r="G350" s="92"/>
      <c r="H350" s="92"/>
      <c r="J350" s="92"/>
      <c r="K350" s="92"/>
      <c r="L350" s="92"/>
      <c r="M350" s="232"/>
      <c r="N350" s="92"/>
      <c r="O350" s="92"/>
      <c r="P350" s="92"/>
      <c r="Q350" s="92"/>
      <c r="V350" s="92"/>
      <c r="W350" s="92"/>
      <c r="X350" s="92"/>
    </row>
    <row r="351" spans="3:24" ht="12" customHeight="1" x14ac:dyDescent="0.2">
      <c r="C351" s="92"/>
      <c r="D351" s="102"/>
      <c r="E351" s="92"/>
      <c r="F351" s="92"/>
      <c r="G351" s="92"/>
      <c r="H351" s="92"/>
      <c r="J351" s="92"/>
      <c r="K351" s="92"/>
      <c r="L351" s="92"/>
      <c r="M351" s="232"/>
      <c r="N351" s="92"/>
      <c r="O351" s="92"/>
      <c r="P351" s="92"/>
      <c r="Q351" s="92"/>
      <c r="V351" s="92"/>
      <c r="W351" s="92"/>
      <c r="X351" s="92"/>
    </row>
    <row r="352" spans="3:24" ht="12" customHeight="1" x14ac:dyDescent="0.2">
      <c r="C352" s="92"/>
      <c r="D352" s="102"/>
      <c r="E352" s="92"/>
      <c r="F352" s="92"/>
      <c r="G352" s="92"/>
      <c r="H352" s="92"/>
      <c r="J352" s="92"/>
      <c r="K352" s="92"/>
      <c r="L352" s="92"/>
      <c r="M352" s="232"/>
      <c r="N352" s="92"/>
      <c r="O352" s="92"/>
      <c r="P352" s="92"/>
      <c r="Q352" s="92"/>
      <c r="V352" s="92"/>
      <c r="W352" s="92"/>
      <c r="X352" s="92"/>
    </row>
    <row r="353" spans="3:24" ht="12" customHeight="1" x14ac:dyDescent="0.2">
      <c r="C353" s="92"/>
      <c r="D353" s="102"/>
      <c r="E353" s="92"/>
      <c r="F353" s="92"/>
      <c r="G353" s="92"/>
      <c r="H353" s="92"/>
      <c r="J353" s="92"/>
      <c r="K353" s="92"/>
      <c r="L353" s="92"/>
      <c r="M353" s="232"/>
      <c r="N353" s="92"/>
      <c r="O353" s="92"/>
      <c r="P353" s="92"/>
      <c r="Q353" s="92"/>
      <c r="V353" s="92"/>
      <c r="W353" s="92"/>
      <c r="X353" s="92"/>
    </row>
    <row r="354" spans="3:24" ht="12" customHeight="1" x14ac:dyDescent="0.2">
      <c r="C354" s="92"/>
      <c r="D354" s="102"/>
      <c r="E354" s="92"/>
      <c r="F354" s="92"/>
      <c r="G354" s="92"/>
      <c r="H354" s="92"/>
      <c r="J354" s="92"/>
      <c r="K354" s="92"/>
      <c r="L354" s="92"/>
      <c r="M354" s="232"/>
      <c r="N354" s="92"/>
      <c r="O354" s="92"/>
      <c r="P354" s="92"/>
      <c r="Q354" s="92"/>
      <c r="V354" s="92"/>
      <c r="W354" s="92"/>
      <c r="X354" s="92"/>
    </row>
    <row r="355" spans="3:24" ht="12" customHeight="1" x14ac:dyDescent="0.2">
      <c r="C355" s="92"/>
      <c r="D355" s="102"/>
      <c r="E355" s="92"/>
      <c r="F355" s="92"/>
      <c r="G355" s="92"/>
      <c r="H355" s="92"/>
      <c r="J355" s="92"/>
      <c r="K355" s="92"/>
      <c r="L355" s="92"/>
      <c r="M355" s="232"/>
      <c r="N355" s="92"/>
      <c r="O355" s="92"/>
      <c r="P355" s="92"/>
      <c r="Q355" s="92"/>
      <c r="V355" s="92"/>
      <c r="W355" s="92"/>
      <c r="X355" s="92"/>
    </row>
    <row r="356" spans="3:24" ht="12" customHeight="1" x14ac:dyDescent="0.2">
      <c r="C356" s="92"/>
      <c r="D356" s="102"/>
      <c r="E356" s="92"/>
      <c r="F356" s="92"/>
      <c r="G356" s="92"/>
      <c r="H356" s="92"/>
      <c r="J356" s="92"/>
      <c r="K356" s="92"/>
      <c r="L356" s="92"/>
      <c r="M356" s="232"/>
      <c r="N356" s="92"/>
      <c r="O356" s="92"/>
      <c r="P356" s="92"/>
      <c r="Q356" s="92"/>
      <c r="V356" s="92"/>
      <c r="W356" s="92"/>
      <c r="X356" s="92"/>
    </row>
    <row r="357" spans="3:24" ht="12" customHeight="1" x14ac:dyDescent="0.2">
      <c r="C357" s="92"/>
      <c r="D357" s="102"/>
      <c r="E357" s="92"/>
      <c r="F357" s="92"/>
      <c r="G357" s="92"/>
      <c r="H357" s="92"/>
      <c r="J357" s="92"/>
      <c r="K357" s="92"/>
      <c r="L357" s="92"/>
      <c r="M357" s="232"/>
      <c r="N357" s="92"/>
      <c r="O357" s="92"/>
      <c r="P357" s="92"/>
      <c r="Q357" s="92"/>
      <c r="V357" s="92"/>
      <c r="W357" s="92"/>
      <c r="X357" s="92"/>
    </row>
    <row r="358" spans="3:24" ht="12" customHeight="1" x14ac:dyDescent="0.2">
      <c r="C358" s="92"/>
      <c r="D358" s="102"/>
      <c r="E358" s="92"/>
      <c r="F358" s="92"/>
      <c r="G358" s="92"/>
      <c r="H358" s="92"/>
      <c r="J358" s="92"/>
      <c r="K358" s="92"/>
      <c r="L358" s="92"/>
      <c r="M358" s="232"/>
      <c r="N358" s="92"/>
      <c r="O358" s="92"/>
      <c r="P358" s="92"/>
      <c r="Q358" s="92"/>
      <c r="V358" s="92"/>
      <c r="W358" s="92"/>
      <c r="X358" s="92"/>
    </row>
    <row r="359" spans="3:24" ht="12" customHeight="1" x14ac:dyDescent="0.2">
      <c r="C359" s="92"/>
      <c r="D359" s="102"/>
      <c r="E359" s="92"/>
      <c r="F359" s="92"/>
      <c r="G359" s="92"/>
      <c r="H359" s="92"/>
      <c r="J359" s="92"/>
      <c r="K359" s="92"/>
      <c r="L359" s="92"/>
      <c r="M359" s="232"/>
      <c r="N359" s="92"/>
      <c r="O359" s="92"/>
      <c r="P359" s="92"/>
      <c r="Q359" s="92"/>
      <c r="V359" s="92"/>
      <c r="W359" s="92"/>
      <c r="X359" s="92"/>
    </row>
    <row r="360" spans="3:24" ht="12" customHeight="1" x14ac:dyDescent="0.2">
      <c r="C360" s="92"/>
      <c r="D360" s="102"/>
      <c r="E360" s="92"/>
      <c r="F360" s="92"/>
      <c r="G360" s="92"/>
      <c r="H360" s="92"/>
      <c r="J360" s="92"/>
      <c r="K360" s="92"/>
      <c r="L360" s="92"/>
      <c r="M360" s="232"/>
      <c r="N360" s="92"/>
      <c r="O360" s="92"/>
      <c r="P360" s="92"/>
      <c r="Q360" s="92"/>
      <c r="V360" s="92"/>
      <c r="W360" s="92"/>
      <c r="X360" s="92"/>
    </row>
    <row r="361" spans="3:24" ht="12" customHeight="1" x14ac:dyDescent="0.2">
      <c r="C361" s="92"/>
      <c r="D361" s="102"/>
      <c r="E361" s="92"/>
      <c r="F361" s="92"/>
      <c r="G361" s="92"/>
      <c r="H361" s="92"/>
      <c r="J361" s="92"/>
      <c r="K361" s="92"/>
      <c r="L361" s="92"/>
      <c r="M361" s="232"/>
      <c r="N361" s="92"/>
      <c r="O361" s="92"/>
      <c r="P361" s="92"/>
      <c r="Q361" s="92"/>
      <c r="V361" s="92"/>
      <c r="W361" s="92"/>
      <c r="X361" s="92"/>
    </row>
    <row r="362" spans="3:24" ht="12" customHeight="1" x14ac:dyDescent="0.2">
      <c r="C362" s="92"/>
      <c r="D362" s="102"/>
      <c r="E362" s="92"/>
      <c r="F362" s="92"/>
      <c r="G362" s="92"/>
      <c r="H362" s="92"/>
      <c r="J362" s="92"/>
      <c r="K362" s="92"/>
      <c r="L362" s="92"/>
      <c r="M362" s="232"/>
      <c r="N362" s="92"/>
      <c r="O362" s="92"/>
      <c r="P362" s="92"/>
      <c r="Q362" s="92"/>
      <c r="V362" s="92"/>
      <c r="W362" s="92"/>
      <c r="X362" s="92"/>
    </row>
    <row r="363" spans="3:24" ht="12" customHeight="1" x14ac:dyDescent="0.2">
      <c r="C363" s="92"/>
      <c r="D363" s="102"/>
      <c r="E363" s="92"/>
      <c r="F363" s="92"/>
      <c r="G363" s="92"/>
      <c r="H363" s="92"/>
      <c r="J363" s="92"/>
      <c r="K363" s="92"/>
      <c r="L363" s="92"/>
      <c r="M363" s="232"/>
      <c r="N363" s="92"/>
      <c r="O363" s="92"/>
      <c r="P363" s="92"/>
      <c r="Q363" s="92"/>
      <c r="V363" s="92"/>
      <c r="W363" s="92"/>
      <c r="X363" s="92"/>
    </row>
    <row r="364" spans="3:24" ht="12" customHeight="1" x14ac:dyDescent="0.2">
      <c r="C364" s="92"/>
      <c r="D364" s="102"/>
      <c r="E364" s="92"/>
      <c r="F364" s="92"/>
      <c r="G364" s="92"/>
      <c r="H364" s="92"/>
      <c r="J364" s="92"/>
      <c r="K364" s="92"/>
      <c r="L364" s="92"/>
      <c r="M364" s="232"/>
      <c r="N364" s="92"/>
      <c r="O364" s="92"/>
      <c r="P364" s="92"/>
      <c r="Q364" s="92"/>
      <c r="V364" s="92"/>
      <c r="W364" s="92"/>
      <c r="X364" s="92"/>
    </row>
    <row r="365" spans="3:24" ht="12" customHeight="1" x14ac:dyDescent="0.2">
      <c r="C365" s="92"/>
      <c r="D365" s="102"/>
      <c r="E365" s="92"/>
      <c r="F365" s="92"/>
      <c r="G365" s="92"/>
      <c r="H365" s="92"/>
      <c r="J365" s="92"/>
      <c r="K365" s="92"/>
      <c r="L365" s="92"/>
      <c r="M365" s="232"/>
      <c r="N365" s="92"/>
      <c r="O365" s="92"/>
      <c r="P365" s="92"/>
      <c r="Q365" s="92"/>
      <c r="V365" s="92"/>
      <c r="W365" s="92"/>
      <c r="X365" s="92"/>
    </row>
    <row r="366" spans="3:24" ht="12" customHeight="1" x14ac:dyDescent="0.2">
      <c r="C366" s="92"/>
      <c r="D366" s="102"/>
      <c r="E366" s="92"/>
      <c r="F366" s="92"/>
      <c r="G366" s="92"/>
      <c r="H366" s="92"/>
      <c r="J366" s="92"/>
      <c r="K366" s="92"/>
      <c r="L366" s="92"/>
      <c r="M366" s="232"/>
      <c r="N366" s="92"/>
      <c r="O366" s="92"/>
      <c r="P366" s="92"/>
      <c r="Q366" s="92"/>
      <c r="V366" s="92"/>
      <c r="W366" s="92"/>
      <c r="X366" s="92"/>
    </row>
    <row r="367" spans="3:24" ht="12" customHeight="1" x14ac:dyDescent="0.2">
      <c r="C367" s="92"/>
      <c r="D367" s="102"/>
      <c r="E367" s="92"/>
      <c r="F367" s="92"/>
      <c r="G367" s="92"/>
      <c r="H367" s="92"/>
      <c r="J367" s="92"/>
      <c r="K367" s="92"/>
      <c r="L367" s="92"/>
      <c r="M367" s="232"/>
      <c r="N367" s="92"/>
      <c r="O367" s="92"/>
      <c r="P367" s="92"/>
      <c r="Q367" s="92"/>
      <c r="V367" s="92"/>
      <c r="W367" s="92"/>
      <c r="X367" s="92"/>
    </row>
    <row r="368" spans="3:24" ht="12" customHeight="1" x14ac:dyDescent="0.2">
      <c r="C368" s="92"/>
      <c r="D368" s="102"/>
      <c r="E368" s="92"/>
      <c r="F368" s="92"/>
      <c r="G368" s="92"/>
      <c r="H368" s="92"/>
      <c r="J368" s="92"/>
      <c r="K368" s="92"/>
      <c r="L368" s="92"/>
      <c r="M368" s="232"/>
      <c r="N368" s="92"/>
      <c r="O368" s="92"/>
      <c r="P368" s="92"/>
      <c r="Q368" s="92"/>
      <c r="V368" s="92"/>
      <c r="W368" s="92"/>
      <c r="X368" s="92"/>
    </row>
    <row r="369" spans="3:24" ht="12" customHeight="1" x14ac:dyDescent="0.2">
      <c r="C369" s="92"/>
      <c r="D369" s="102"/>
      <c r="E369" s="92"/>
      <c r="F369" s="92"/>
      <c r="G369" s="92"/>
      <c r="H369" s="92"/>
      <c r="J369" s="92"/>
      <c r="K369" s="92"/>
      <c r="L369" s="92"/>
      <c r="M369" s="232"/>
      <c r="N369" s="92"/>
      <c r="O369" s="92"/>
      <c r="P369" s="92"/>
      <c r="Q369" s="92"/>
      <c r="V369" s="92"/>
      <c r="W369" s="92"/>
      <c r="X369" s="92"/>
    </row>
    <row r="370" spans="3:24" ht="12" customHeight="1" x14ac:dyDescent="0.2">
      <c r="C370" s="92"/>
      <c r="D370" s="102"/>
      <c r="E370" s="92"/>
      <c r="F370" s="92"/>
      <c r="G370" s="92"/>
      <c r="H370" s="92"/>
      <c r="J370" s="92"/>
      <c r="K370" s="92"/>
      <c r="L370" s="92"/>
      <c r="M370" s="232"/>
      <c r="N370" s="92"/>
      <c r="O370" s="92"/>
      <c r="P370" s="92"/>
      <c r="Q370" s="92"/>
      <c r="V370" s="92"/>
      <c r="W370" s="92"/>
      <c r="X370" s="92"/>
    </row>
    <row r="371" spans="3:24" ht="12" customHeight="1" x14ac:dyDescent="0.2">
      <c r="C371" s="92"/>
      <c r="D371" s="102"/>
      <c r="E371" s="92"/>
      <c r="F371" s="92"/>
      <c r="G371" s="92"/>
      <c r="H371" s="92"/>
      <c r="J371" s="92"/>
      <c r="K371" s="92"/>
      <c r="L371" s="92"/>
      <c r="M371" s="232"/>
      <c r="N371" s="92"/>
      <c r="O371" s="92"/>
      <c r="P371" s="92"/>
      <c r="Q371" s="92"/>
      <c r="V371" s="92"/>
      <c r="W371" s="92"/>
      <c r="X371" s="92"/>
    </row>
    <row r="372" spans="3:24" ht="12" customHeight="1" x14ac:dyDescent="0.2">
      <c r="C372" s="92"/>
      <c r="D372" s="102"/>
      <c r="E372" s="92"/>
      <c r="F372" s="92"/>
      <c r="G372" s="92"/>
      <c r="H372" s="92"/>
      <c r="J372" s="92"/>
      <c r="K372" s="92"/>
      <c r="L372" s="92"/>
      <c r="M372" s="232"/>
      <c r="N372" s="92"/>
      <c r="O372" s="92"/>
      <c r="P372" s="92"/>
      <c r="Q372" s="92"/>
      <c r="V372" s="92"/>
      <c r="W372" s="92"/>
      <c r="X372" s="92"/>
    </row>
    <row r="373" spans="3:24" ht="12" customHeight="1" x14ac:dyDescent="0.2">
      <c r="C373" s="92"/>
      <c r="D373" s="102"/>
      <c r="E373" s="92"/>
      <c r="F373" s="92"/>
      <c r="G373" s="92"/>
      <c r="H373" s="92"/>
      <c r="J373" s="92"/>
      <c r="K373" s="92"/>
      <c r="L373" s="92"/>
      <c r="M373" s="232"/>
      <c r="N373" s="92"/>
      <c r="O373" s="92"/>
      <c r="P373" s="92"/>
      <c r="Q373" s="92"/>
      <c r="V373" s="92"/>
      <c r="W373" s="92"/>
      <c r="X373" s="92"/>
    </row>
    <row r="374" spans="3:24" ht="12" customHeight="1" x14ac:dyDescent="0.2">
      <c r="C374" s="92"/>
      <c r="D374" s="102"/>
      <c r="E374" s="92"/>
      <c r="F374" s="92"/>
      <c r="G374" s="92"/>
      <c r="H374" s="92"/>
      <c r="J374" s="92"/>
      <c r="K374" s="92"/>
      <c r="L374" s="92"/>
      <c r="M374" s="232"/>
      <c r="N374" s="92"/>
      <c r="O374" s="92"/>
      <c r="P374" s="92"/>
      <c r="Q374" s="92"/>
      <c r="V374" s="92"/>
      <c r="W374" s="92"/>
      <c r="X374" s="92"/>
    </row>
    <row r="375" spans="3:24" ht="12" customHeight="1" x14ac:dyDescent="0.2">
      <c r="C375" s="92"/>
      <c r="D375" s="102"/>
      <c r="E375" s="92"/>
      <c r="F375" s="92"/>
      <c r="G375" s="92"/>
      <c r="H375" s="92"/>
      <c r="J375" s="92"/>
      <c r="K375" s="92"/>
      <c r="L375" s="92"/>
      <c r="M375" s="232"/>
      <c r="N375" s="92"/>
      <c r="O375" s="92"/>
      <c r="P375" s="92"/>
      <c r="Q375" s="92"/>
      <c r="V375" s="92"/>
      <c r="W375" s="92"/>
      <c r="X375" s="92"/>
    </row>
    <row r="376" spans="3:24" ht="12" customHeight="1" x14ac:dyDescent="0.2">
      <c r="C376" s="92"/>
      <c r="D376" s="102"/>
      <c r="E376" s="92"/>
      <c r="F376" s="92"/>
      <c r="G376" s="92"/>
      <c r="H376" s="92"/>
      <c r="J376" s="92"/>
      <c r="K376" s="92"/>
      <c r="L376" s="92"/>
      <c r="M376" s="232"/>
      <c r="N376" s="92"/>
      <c r="O376" s="92"/>
      <c r="P376" s="92"/>
      <c r="Q376" s="92"/>
      <c r="V376" s="92"/>
      <c r="W376" s="92"/>
      <c r="X376" s="92"/>
    </row>
    <row r="377" spans="3:24" ht="12" customHeight="1" x14ac:dyDescent="0.2">
      <c r="C377" s="92"/>
      <c r="D377" s="102"/>
      <c r="E377" s="92"/>
      <c r="F377" s="92"/>
      <c r="G377" s="92"/>
      <c r="H377" s="92"/>
      <c r="J377" s="92"/>
      <c r="K377" s="92"/>
      <c r="L377" s="92"/>
      <c r="M377" s="232"/>
      <c r="N377" s="92"/>
      <c r="O377" s="92"/>
      <c r="P377" s="92"/>
      <c r="Q377" s="92"/>
      <c r="V377" s="92"/>
      <c r="W377" s="92"/>
      <c r="X377" s="92"/>
    </row>
    <row r="378" spans="3:24" ht="12" customHeight="1" x14ac:dyDescent="0.2">
      <c r="C378" s="92"/>
      <c r="D378" s="102"/>
      <c r="E378" s="92"/>
      <c r="F378" s="92"/>
      <c r="G378" s="92"/>
      <c r="H378" s="92"/>
      <c r="J378" s="92"/>
      <c r="K378" s="92"/>
      <c r="L378" s="92"/>
      <c r="M378" s="232"/>
      <c r="N378" s="92"/>
      <c r="O378" s="92"/>
      <c r="P378" s="92"/>
      <c r="Q378" s="92"/>
      <c r="V378" s="92"/>
      <c r="W378" s="92"/>
      <c r="X378" s="92"/>
    </row>
    <row r="379" spans="3:24" ht="12" customHeight="1" x14ac:dyDescent="0.2">
      <c r="C379" s="92"/>
      <c r="D379" s="102"/>
      <c r="E379" s="92"/>
      <c r="F379" s="92"/>
      <c r="G379" s="92"/>
      <c r="H379" s="92"/>
      <c r="J379" s="92"/>
      <c r="K379" s="92"/>
      <c r="L379" s="92"/>
      <c r="M379" s="232"/>
      <c r="N379" s="92"/>
      <c r="O379" s="92"/>
      <c r="P379" s="92"/>
      <c r="Q379" s="92"/>
      <c r="V379" s="92"/>
      <c r="W379" s="92"/>
      <c r="X379" s="92"/>
    </row>
    <row r="380" spans="3:24" ht="12" customHeight="1" x14ac:dyDescent="0.2">
      <c r="C380" s="92"/>
      <c r="D380" s="102"/>
      <c r="E380" s="92"/>
      <c r="F380" s="92"/>
      <c r="G380" s="92"/>
      <c r="H380" s="92"/>
      <c r="J380" s="92"/>
      <c r="K380" s="92"/>
      <c r="L380" s="92"/>
      <c r="M380" s="232"/>
      <c r="N380" s="92"/>
      <c r="O380" s="92"/>
      <c r="P380" s="92"/>
      <c r="Q380" s="92"/>
      <c r="V380" s="92"/>
      <c r="W380" s="92"/>
      <c r="X380" s="92"/>
    </row>
    <row r="381" spans="3:24" ht="12" customHeight="1" x14ac:dyDescent="0.2">
      <c r="C381" s="92"/>
      <c r="D381" s="102"/>
      <c r="E381" s="92"/>
      <c r="F381" s="92"/>
      <c r="G381" s="92"/>
      <c r="H381" s="92"/>
      <c r="J381" s="92"/>
      <c r="K381" s="92"/>
      <c r="L381" s="92"/>
      <c r="M381" s="232"/>
      <c r="N381" s="92"/>
      <c r="O381" s="92"/>
      <c r="P381" s="92"/>
      <c r="Q381" s="92"/>
      <c r="V381" s="92"/>
      <c r="W381" s="92"/>
      <c r="X381" s="92"/>
    </row>
    <row r="382" spans="3:24" ht="12" customHeight="1" x14ac:dyDescent="0.2">
      <c r="C382" s="92"/>
      <c r="D382" s="102"/>
      <c r="E382" s="92"/>
      <c r="F382" s="92"/>
      <c r="G382" s="92"/>
      <c r="H382" s="92"/>
      <c r="J382" s="92"/>
      <c r="K382" s="92"/>
      <c r="L382" s="92"/>
      <c r="M382" s="232"/>
      <c r="N382" s="92"/>
      <c r="O382" s="92"/>
      <c r="P382" s="92"/>
      <c r="Q382" s="92"/>
      <c r="V382" s="92"/>
      <c r="W382" s="92"/>
      <c r="X382" s="92"/>
    </row>
    <row r="383" spans="3:24" ht="12" customHeight="1" x14ac:dyDescent="0.2">
      <c r="C383" s="92"/>
      <c r="D383" s="102"/>
      <c r="E383" s="92"/>
      <c r="F383" s="92"/>
      <c r="G383" s="92"/>
      <c r="H383" s="92"/>
      <c r="J383" s="92"/>
      <c r="K383" s="92"/>
      <c r="L383" s="92"/>
      <c r="M383" s="232"/>
      <c r="N383" s="92"/>
      <c r="O383" s="92"/>
      <c r="P383" s="92"/>
      <c r="Q383" s="92"/>
      <c r="V383" s="92"/>
      <c r="W383" s="92"/>
      <c r="X383" s="92"/>
    </row>
    <row r="384" spans="3:24" ht="12" customHeight="1" x14ac:dyDescent="0.2">
      <c r="C384" s="92"/>
      <c r="D384" s="102"/>
      <c r="E384" s="92"/>
      <c r="F384" s="92"/>
      <c r="G384" s="92"/>
      <c r="H384" s="92"/>
      <c r="J384" s="92"/>
      <c r="K384" s="92"/>
      <c r="L384" s="92"/>
      <c r="M384" s="232"/>
      <c r="N384" s="92"/>
      <c r="O384" s="92"/>
      <c r="P384" s="92"/>
      <c r="Q384" s="92"/>
      <c r="V384" s="92"/>
      <c r="W384" s="92"/>
      <c r="X384" s="92"/>
    </row>
    <row r="385" spans="3:24" ht="12" customHeight="1" x14ac:dyDescent="0.2">
      <c r="C385" s="92"/>
      <c r="D385" s="102"/>
      <c r="E385" s="92"/>
      <c r="F385" s="92"/>
      <c r="G385" s="92"/>
      <c r="H385" s="92"/>
      <c r="J385" s="92"/>
      <c r="K385" s="92"/>
      <c r="L385" s="92"/>
      <c r="M385" s="232"/>
      <c r="N385" s="92"/>
      <c r="O385" s="92"/>
      <c r="P385" s="92"/>
      <c r="Q385" s="92"/>
      <c r="V385" s="92"/>
      <c r="W385" s="92"/>
      <c r="X385" s="92"/>
    </row>
    <row r="386" spans="3:24" ht="12" customHeight="1" x14ac:dyDescent="0.2">
      <c r="C386" s="92"/>
      <c r="D386" s="102"/>
      <c r="E386" s="92"/>
      <c r="F386" s="92"/>
      <c r="G386" s="92"/>
      <c r="H386" s="92"/>
      <c r="J386" s="92"/>
      <c r="K386" s="92"/>
      <c r="L386" s="92"/>
      <c r="M386" s="232"/>
      <c r="N386" s="92"/>
      <c r="O386" s="92"/>
      <c r="P386" s="92"/>
      <c r="Q386" s="92"/>
      <c r="V386" s="92"/>
      <c r="W386" s="92"/>
      <c r="X386" s="92"/>
    </row>
    <row r="387" spans="3:24" ht="12" customHeight="1" x14ac:dyDescent="0.2">
      <c r="C387" s="92"/>
      <c r="D387" s="102"/>
      <c r="E387" s="92"/>
      <c r="F387" s="92"/>
      <c r="G387" s="92"/>
      <c r="H387" s="92"/>
      <c r="J387" s="92"/>
      <c r="K387" s="92"/>
      <c r="L387" s="92"/>
      <c r="M387" s="232"/>
      <c r="N387" s="92"/>
      <c r="O387" s="92"/>
      <c r="P387" s="92"/>
      <c r="Q387" s="92"/>
      <c r="V387" s="92"/>
      <c r="W387" s="92"/>
      <c r="X387" s="92"/>
    </row>
    <row r="388" spans="3:24" ht="12" customHeight="1" x14ac:dyDescent="0.2">
      <c r="C388" s="92"/>
      <c r="D388" s="102"/>
      <c r="E388" s="92"/>
      <c r="F388" s="92"/>
      <c r="G388" s="92"/>
      <c r="H388" s="92"/>
      <c r="J388" s="92"/>
      <c r="K388" s="92"/>
      <c r="L388" s="92"/>
      <c r="M388" s="232"/>
      <c r="N388" s="92"/>
      <c r="O388" s="92"/>
      <c r="P388" s="92"/>
      <c r="Q388" s="92"/>
      <c r="V388" s="92"/>
      <c r="W388" s="92"/>
      <c r="X388" s="92"/>
    </row>
    <row r="389" spans="3:24" ht="12" customHeight="1" x14ac:dyDescent="0.2">
      <c r="C389" s="92"/>
      <c r="D389" s="102"/>
      <c r="E389" s="92"/>
      <c r="F389" s="92"/>
      <c r="G389" s="92"/>
      <c r="H389" s="92"/>
      <c r="J389" s="92"/>
      <c r="K389" s="92"/>
      <c r="L389" s="92"/>
      <c r="M389" s="232"/>
      <c r="N389" s="92"/>
      <c r="O389" s="92"/>
      <c r="P389" s="92"/>
      <c r="Q389" s="92"/>
      <c r="V389" s="92"/>
      <c r="W389" s="92"/>
      <c r="X389" s="92"/>
    </row>
    <row r="390" spans="3:24" ht="12" customHeight="1" x14ac:dyDescent="0.2">
      <c r="C390" s="92"/>
      <c r="D390" s="102"/>
      <c r="E390" s="92"/>
      <c r="F390" s="92"/>
      <c r="G390" s="92"/>
      <c r="H390" s="92"/>
      <c r="J390" s="92"/>
      <c r="K390" s="92"/>
      <c r="L390" s="92"/>
      <c r="M390" s="232"/>
      <c r="N390" s="92"/>
      <c r="O390" s="92"/>
      <c r="P390" s="92"/>
      <c r="Q390" s="92"/>
      <c r="V390" s="92"/>
      <c r="W390" s="92"/>
      <c r="X390" s="92"/>
    </row>
    <row r="391" spans="3:24" ht="12" customHeight="1" x14ac:dyDescent="0.2">
      <c r="C391" s="92"/>
      <c r="D391" s="102"/>
      <c r="E391" s="92"/>
      <c r="F391" s="92"/>
      <c r="G391" s="92"/>
      <c r="H391" s="92"/>
      <c r="J391" s="92"/>
      <c r="K391" s="92"/>
      <c r="L391" s="92"/>
      <c r="M391" s="232"/>
      <c r="N391" s="92"/>
      <c r="O391" s="92"/>
      <c r="P391" s="92"/>
      <c r="Q391" s="92"/>
      <c r="V391" s="92"/>
      <c r="W391" s="92"/>
      <c r="X391" s="92"/>
    </row>
    <row r="392" spans="3:24" ht="12" customHeight="1" x14ac:dyDescent="0.2">
      <c r="C392" s="92"/>
      <c r="D392" s="102"/>
      <c r="E392" s="92"/>
      <c r="F392" s="92"/>
      <c r="G392" s="92"/>
      <c r="H392" s="92"/>
      <c r="J392" s="92"/>
      <c r="K392" s="92"/>
      <c r="L392" s="92"/>
      <c r="M392" s="232"/>
      <c r="N392" s="92"/>
      <c r="O392" s="92"/>
      <c r="P392" s="92"/>
      <c r="Q392" s="92"/>
      <c r="V392" s="92"/>
      <c r="W392" s="92"/>
      <c r="X392" s="92"/>
    </row>
    <row r="393" spans="3:24" ht="12" customHeight="1" x14ac:dyDescent="0.2">
      <c r="C393" s="92"/>
      <c r="D393" s="102"/>
      <c r="E393" s="92"/>
      <c r="F393" s="92"/>
      <c r="G393" s="92"/>
      <c r="H393" s="92"/>
      <c r="J393" s="92"/>
      <c r="K393" s="92"/>
      <c r="L393" s="92"/>
      <c r="M393" s="232"/>
      <c r="N393" s="92"/>
      <c r="O393" s="92"/>
      <c r="P393" s="92"/>
      <c r="Q393" s="92"/>
      <c r="V393" s="92"/>
      <c r="W393" s="92"/>
      <c r="X393" s="92"/>
    </row>
    <row r="394" spans="3:24" ht="12" customHeight="1" x14ac:dyDescent="0.2">
      <c r="C394" s="92"/>
      <c r="D394" s="102"/>
      <c r="E394" s="92"/>
      <c r="F394" s="92"/>
      <c r="G394" s="92"/>
      <c r="H394" s="92"/>
      <c r="J394" s="92"/>
      <c r="K394" s="92"/>
      <c r="L394" s="92"/>
      <c r="M394" s="232"/>
      <c r="N394" s="92"/>
      <c r="O394" s="92"/>
      <c r="P394" s="92"/>
      <c r="Q394" s="92"/>
      <c r="V394" s="92"/>
      <c r="W394" s="92"/>
      <c r="X394" s="92"/>
    </row>
    <row r="395" spans="3:24" ht="12" customHeight="1" x14ac:dyDescent="0.2">
      <c r="C395" s="92"/>
      <c r="D395" s="102"/>
      <c r="E395" s="92"/>
      <c r="F395" s="92"/>
      <c r="G395" s="92"/>
      <c r="H395" s="92"/>
      <c r="J395" s="92"/>
      <c r="K395" s="92"/>
      <c r="L395" s="92"/>
      <c r="M395" s="232"/>
      <c r="N395" s="92"/>
      <c r="O395" s="92"/>
      <c r="P395" s="92"/>
      <c r="Q395" s="92"/>
      <c r="V395" s="92"/>
      <c r="W395" s="92"/>
      <c r="X395" s="92"/>
    </row>
    <row r="396" spans="3:24" ht="12" customHeight="1" x14ac:dyDescent="0.2">
      <c r="C396" s="92"/>
      <c r="D396" s="102"/>
      <c r="E396" s="92"/>
      <c r="F396" s="92"/>
      <c r="G396" s="92"/>
      <c r="H396" s="92"/>
      <c r="J396" s="92"/>
      <c r="K396" s="92"/>
      <c r="L396" s="92"/>
      <c r="M396" s="232"/>
      <c r="N396" s="92"/>
      <c r="O396" s="92"/>
      <c r="P396" s="92"/>
      <c r="Q396" s="92"/>
      <c r="V396" s="92"/>
      <c r="W396" s="92"/>
      <c r="X396" s="92"/>
    </row>
    <row r="397" spans="3:24" ht="12" customHeight="1" x14ac:dyDescent="0.2">
      <c r="C397" s="92"/>
      <c r="D397" s="102"/>
      <c r="E397" s="92"/>
      <c r="F397" s="92"/>
      <c r="G397" s="92"/>
      <c r="H397" s="92"/>
      <c r="J397" s="92"/>
      <c r="K397" s="92"/>
      <c r="L397" s="92"/>
      <c r="M397" s="232"/>
      <c r="N397" s="92"/>
      <c r="O397" s="92"/>
      <c r="P397" s="92"/>
      <c r="Q397" s="92"/>
      <c r="V397" s="92"/>
      <c r="W397" s="92"/>
      <c r="X397" s="92"/>
    </row>
    <row r="398" spans="3:24" ht="12" customHeight="1" x14ac:dyDescent="0.2">
      <c r="C398" s="92"/>
      <c r="D398" s="102"/>
      <c r="E398" s="92"/>
      <c r="F398" s="92"/>
      <c r="G398" s="92"/>
      <c r="H398" s="92"/>
      <c r="J398" s="92"/>
      <c r="K398" s="92"/>
      <c r="L398" s="92"/>
      <c r="M398" s="232"/>
      <c r="N398" s="92"/>
      <c r="O398" s="92"/>
      <c r="P398" s="92"/>
      <c r="Q398" s="92"/>
      <c r="V398" s="92"/>
      <c r="W398" s="92"/>
      <c r="X398" s="92"/>
    </row>
    <row r="399" spans="3:24" ht="12" customHeight="1" x14ac:dyDescent="0.2">
      <c r="C399" s="92"/>
      <c r="D399" s="102"/>
      <c r="E399" s="92"/>
      <c r="F399" s="92"/>
      <c r="G399" s="92"/>
      <c r="H399" s="92"/>
      <c r="J399" s="92"/>
      <c r="K399" s="92"/>
      <c r="L399" s="92"/>
      <c r="M399" s="232"/>
      <c r="N399" s="92"/>
      <c r="O399" s="92"/>
      <c r="P399" s="92"/>
      <c r="Q399" s="92"/>
      <c r="V399" s="92"/>
      <c r="W399" s="92"/>
      <c r="X399" s="92"/>
    </row>
    <row r="400" spans="3:24" ht="12" customHeight="1" x14ac:dyDescent="0.2">
      <c r="C400" s="92"/>
      <c r="D400" s="102"/>
      <c r="E400" s="92"/>
      <c r="F400" s="92"/>
      <c r="G400" s="92"/>
      <c r="H400" s="92"/>
      <c r="J400" s="92"/>
      <c r="K400" s="92"/>
      <c r="L400" s="92"/>
      <c r="M400" s="232"/>
      <c r="N400" s="92"/>
      <c r="O400" s="92"/>
      <c r="P400" s="92"/>
      <c r="Q400" s="92"/>
      <c r="V400" s="92"/>
      <c r="W400" s="92"/>
      <c r="X400" s="92"/>
    </row>
    <row r="401" spans="3:24" ht="12" customHeight="1" x14ac:dyDescent="0.2">
      <c r="C401" s="92"/>
      <c r="D401" s="102"/>
      <c r="E401" s="92"/>
      <c r="F401" s="92"/>
      <c r="G401" s="92"/>
      <c r="H401" s="92"/>
      <c r="J401" s="92"/>
      <c r="K401" s="92"/>
      <c r="L401" s="92"/>
      <c r="M401" s="232"/>
      <c r="N401" s="92"/>
      <c r="O401" s="92"/>
      <c r="P401" s="92"/>
      <c r="Q401" s="92"/>
      <c r="V401" s="92"/>
      <c r="W401" s="92"/>
      <c r="X401" s="92"/>
    </row>
    <row r="402" spans="3:24" ht="12" customHeight="1" x14ac:dyDescent="0.2">
      <c r="C402" s="92"/>
      <c r="D402" s="102"/>
      <c r="E402" s="92"/>
      <c r="F402" s="92"/>
      <c r="G402" s="92"/>
      <c r="H402" s="92"/>
      <c r="J402" s="92"/>
      <c r="K402" s="92"/>
      <c r="L402" s="92"/>
      <c r="M402" s="232"/>
      <c r="N402" s="92"/>
      <c r="O402" s="92"/>
      <c r="P402" s="92"/>
      <c r="Q402" s="92"/>
      <c r="V402" s="92"/>
      <c r="W402" s="92"/>
      <c r="X402" s="92"/>
    </row>
    <row r="403" spans="3:24" ht="12" customHeight="1" x14ac:dyDescent="0.2">
      <c r="C403" s="92"/>
      <c r="D403" s="102"/>
      <c r="E403" s="92"/>
      <c r="F403" s="92"/>
      <c r="G403" s="92"/>
      <c r="H403" s="92"/>
      <c r="J403" s="92"/>
      <c r="K403" s="92"/>
      <c r="L403" s="92"/>
      <c r="M403" s="232"/>
      <c r="N403" s="92"/>
      <c r="O403" s="92"/>
      <c r="P403" s="92"/>
      <c r="Q403" s="92"/>
      <c r="V403" s="92"/>
      <c r="W403" s="92"/>
      <c r="X403" s="92"/>
    </row>
    <row r="404" spans="3:24" ht="12" customHeight="1" x14ac:dyDescent="0.2">
      <c r="C404" s="92"/>
      <c r="D404" s="102"/>
      <c r="E404" s="92"/>
      <c r="F404" s="92"/>
      <c r="G404" s="92"/>
      <c r="H404" s="92"/>
      <c r="J404" s="92"/>
      <c r="K404" s="92"/>
      <c r="L404" s="92"/>
      <c r="M404" s="232"/>
      <c r="N404" s="92"/>
      <c r="O404" s="92"/>
      <c r="P404" s="92"/>
      <c r="Q404" s="92"/>
      <c r="V404" s="92"/>
      <c r="W404" s="92"/>
      <c r="X404" s="92"/>
    </row>
    <row r="405" spans="3:24" ht="12" customHeight="1" x14ac:dyDescent="0.2">
      <c r="C405" s="92"/>
      <c r="D405" s="102"/>
      <c r="E405" s="92"/>
      <c r="F405" s="92"/>
      <c r="G405" s="92"/>
      <c r="H405" s="92"/>
      <c r="J405" s="92"/>
      <c r="K405" s="92"/>
      <c r="L405" s="92"/>
      <c r="M405" s="232"/>
      <c r="N405" s="92"/>
      <c r="O405" s="92"/>
      <c r="P405" s="92"/>
      <c r="Q405" s="92"/>
      <c r="V405" s="92"/>
      <c r="W405" s="92"/>
      <c r="X405" s="92"/>
    </row>
    <row r="406" spans="3:24" ht="12" customHeight="1" x14ac:dyDescent="0.2">
      <c r="C406" s="92"/>
      <c r="D406" s="102"/>
      <c r="E406" s="92"/>
      <c r="F406" s="92"/>
      <c r="G406" s="92"/>
      <c r="H406" s="92"/>
      <c r="J406" s="92"/>
      <c r="K406" s="92"/>
      <c r="L406" s="92"/>
      <c r="M406" s="232"/>
      <c r="N406" s="92"/>
      <c r="O406" s="92"/>
      <c r="P406" s="92"/>
      <c r="Q406" s="92"/>
      <c r="V406" s="92"/>
      <c r="W406" s="92"/>
      <c r="X406" s="92"/>
    </row>
    <row r="407" spans="3:24" ht="12" customHeight="1" x14ac:dyDescent="0.2">
      <c r="C407" s="92"/>
      <c r="D407" s="102"/>
      <c r="E407" s="92"/>
      <c r="F407" s="92"/>
      <c r="G407" s="92"/>
      <c r="H407" s="92"/>
      <c r="J407" s="92"/>
      <c r="K407" s="92"/>
      <c r="L407" s="92"/>
      <c r="M407" s="232"/>
      <c r="N407" s="92"/>
      <c r="O407" s="92"/>
      <c r="P407" s="92"/>
      <c r="Q407" s="92"/>
      <c r="V407" s="92"/>
      <c r="W407" s="92"/>
      <c r="X407" s="92"/>
    </row>
    <row r="408" spans="3:24" ht="12" customHeight="1" x14ac:dyDescent="0.2">
      <c r="C408" s="92"/>
      <c r="D408" s="102"/>
      <c r="E408" s="92"/>
      <c r="F408" s="92"/>
      <c r="G408" s="92"/>
      <c r="H408" s="92"/>
      <c r="J408" s="92"/>
      <c r="K408" s="92"/>
      <c r="L408" s="92"/>
      <c r="M408" s="232"/>
      <c r="N408" s="92"/>
      <c r="O408" s="92"/>
      <c r="P408" s="92"/>
      <c r="Q408" s="92"/>
      <c r="V408" s="92"/>
      <c r="W408" s="92"/>
      <c r="X408" s="92"/>
    </row>
    <row r="409" spans="3:24" ht="12" customHeight="1" x14ac:dyDescent="0.2">
      <c r="C409" s="92"/>
      <c r="D409" s="102"/>
      <c r="E409" s="92"/>
      <c r="F409" s="92"/>
      <c r="G409" s="92"/>
      <c r="H409" s="92"/>
      <c r="J409" s="92"/>
      <c r="K409" s="92"/>
      <c r="L409" s="92"/>
      <c r="M409" s="232"/>
      <c r="N409" s="92"/>
      <c r="O409" s="92"/>
      <c r="P409" s="92"/>
      <c r="Q409" s="92"/>
      <c r="V409" s="92"/>
      <c r="W409" s="92"/>
      <c r="X409" s="92"/>
    </row>
    <row r="410" spans="3:24" ht="12" customHeight="1" x14ac:dyDescent="0.2">
      <c r="C410" s="92"/>
      <c r="D410" s="102"/>
      <c r="E410" s="92"/>
      <c r="F410" s="92"/>
      <c r="G410" s="92"/>
      <c r="H410" s="92"/>
      <c r="J410" s="92"/>
      <c r="K410" s="92"/>
      <c r="L410" s="92"/>
      <c r="M410" s="232"/>
      <c r="N410" s="92"/>
      <c r="O410" s="92"/>
      <c r="P410" s="92"/>
      <c r="Q410" s="92"/>
      <c r="V410" s="92"/>
      <c r="W410" s="92"/>
      <c r="X410" s="92"/>
    </row>
    <row r="411" spans="3:24" ht="12" customHeight="1" x14ac:dyDescent="0.2">
      <c r="C411" s="92"/>
      <c r="D411" s="102"/>
      <c r="E411" s="92"/>
      <c r="F411" s="92"/>
      <c r="G411" s="92"/>
      <c r="H411" s="92"/>
      <c r="J411" s="92"/>
      <c r="K411" s="92"/>
      <c r="L411" s="92"/>
      <c r="M411" s="232"/>
      <c r="N411" s="92"/>
      <c r="O411" s="92"/>
      <c r="P411" s="92"/>
      <c r="Q411" s="92"/>
      <c r="V411" s="92"/>
      <c r="W411" s="92"/>
      <c r="X411" s="92"/>
    </row>
    <row r="412" spans="3:24" ht="12" customHeight="1" x14ac:dyDescent="0.2">
      <c r="C412" s="92"/>
      <c r="D412" s="102"/>
      <c r="E412" s="92"/>
      <c r="F412" s="92"/>
      <c r="G412" s="92"/>
      <c r="H412" s="92"/>
      <c r="J412" s="92"/>
      <c r="K412" s="92"/>
      <c r="L412" s="92"/>
      <c r="M412" s="232"/>
      <c r="N412" s="92"/>
      <c r="O412" s="92"/>
      <c r="P412" s="92"/>
      <c r="Q412" s="92"/>
      <c r="V412" s="92"/>
      <c r="W412" s="92"/>
      <c r="X412" s="92"/>
    </row>
    <row r="413" spans="3:24" ht="12" customHeight="1" x14ac:dyDescent="0.2">
      <c r="C413" s="92"/>
      <c r="D413" s="102"/>
      <c r="E413" s="92"/>
      <c r="F413" s="92"/>
      <c r="G413" s="92"/>
      <c r="H413" s="92"/>
      <c r="J413" s="92"/>
      <c r="K413" s="92"/>
      <c r="L413" s="92"/>
      <c r="M413" s="232"/>
      <c r="N413" s="92"/>
      <c r="O413" s="92"/>
      <c r="P413" s="92"/>
      <c r="Q413" s="92"/>
      <c r="V413" s="92"/>
      <c r="W413" s="92"/>
      <c r="X413" s="92"/>
    </row>
    <row r="414" spans="3:24" ht="12" customHeight="1" x14ac:dyDescent="0.2">
      <c r="C414" s="92"/>
      <c r="D414" s="102"/>
      <c r="E414" s="92"/>
      <c r="F414" s="92"/>
      <c r="G414" s="92"/>
      <c r="H414" s="92"/>
      <c r="J414" s="92"/>
      <c r="K414" s="92"/>
      <c r="L414" s="92"/>
      <c r="M414" s="232"/>
      <c r="N414" s="92"/>
      <c r="O414" s="92"/>
      <c r="P414" s="92"/>
      <c r="Q414" s="92"/>
      <c r="V414" s="92"/>
      <c r="W414" s="92"/>
      <c r="X414" s="92"/>
    </row>
    <row r="415" spans="3:24" ht="12" customHeight="1" x14ac:dyDescent="0.2">
      <c r="C415" s="92"/>
      <c r="D415" s="102"/>
      <c r="E415" s="92"/>
      <c r="F415" s="92"/>
      <c r="G415" s="92"/>
      <c r="H415" s="92"/>
      <c r="J415" s="92"/>
      <c r="K415" s="92"/>
      <c r="L415" s="92"/>
      <c r="M415" s="232"/>
      <c r="N415" s="92"/>
      <c r="O415" s="92"/>
      <c r="P415" s="92"/>
      <c r="Q415" s="92"/>
      <c r="V415" s="92"/>
      <c r="W415" s="92"/>
      <c r="X415" s="92"/>
    </row>
    <row r="416" spans="3:24" ht="12" customHeight="1" x14ac:dyDescent="0.2">
      <c r="C416" s="92"/>
      <c r="D416" s="102"/>
      <c r="E416" s="92"/>
      <c r="F416" s="92"/>
      <c r="G416" s="92"/>
      <c r="H416" s="92"/>
      <c r="J416" s="92"/>
      <c r="K416" s="92"/>
      <c r="L416" s="92"/>
      <c r="M416" s="232"/>
      <c r="N416" s="92"/>
      <c r="O416" s="92"/>
      <c r="P416" s="92"/>
      <c r="Q416" s="92"/>
      <c r="V416" s="92"/>
      <c r="W416" s="92"/>
      <c r="X416" s="92"/>
    </row>
    <row r="417" spans="3:24" ht="12" customHeight="1" x14ac:dyDescent="0.2">
      <c r="C417" s="92"/>
      <c r="D417" s="102"/>
      <c r="E417" s="92"/>
      <c r="F417" s="92"/>
      <c r="G417" s="92"/>
      <c r="H417" s="92"/>
      <c r="J417" s="92"/>
      <c r="K417" s="92"/>
      <c r="L417" s="92"/>
      <c r="M417" s="232"/>
      <c r="N417" s="92"/>
      <c r="O417" s="92"/>
      <c r="P417" s="92"/>
      <c r="Q417" s="92"/>
      <c r="V417" s="92"/>
      <c r="W417" s="92"/>
      <c r="X417" s="92"/>
    </row>
    <row r="418" spans="3:24" ht="12" customHeight="1" x14ac:dyDescent="0.2">
      <c r="C418" s="92"/>
      <c r="D418" s="102"/>
      <c r="E418" s="92"/>
      <c r="F418" s="92"/>
      <c r="G418" s="92"/>
      <c r="H418" s="92"/>
      <c r="J418" s="92"/>
      <c r="K418" s="92"/>
      <c r="L418" s="92"/>
      <c r="M418" s="232"/>
      <c r="N418" s="92"/>
      <c r="O418" s="92"/>
      <c r="P418" s="92"/>
      <c r="Q418" s="92"/>
      <c r="V418" s="92"/>
      <c r="W418" s="92"/>
      <c r="X418" s="92"/>
    </row>
    <row r="419" spans="3:24" ht="12" customHeight="1" x14ac:dyDescent="0.2">
      <c r="C419" s="92"/>
      <c r="D419" s="102"/>
      <c r="E419" s="92"/>
      <c r="F419" s="92"/>
      <c r="G419" s="92"/>
      <c r="H419" s="92"/>
      <c r="J419" s="92"/>
      <c r="K419" s="92"/>
      <c r="L419" s="92"/>
      <c r="M419" s="232"/>
      <c r="N419" s="92"/>
      <c r="O419" s="92"/>
      <c r="P419" s="92"/>
      <c r="Q419" s="92"/>
      <c r="V419" s="92"/>
      <c r="W419" s="92"/>
      <c r="X419" s="92"/>
    </row>
    <row r="420" spans="3:24" ht="12" customHeight="1" x14ac:dyDescent="0.2">
      <c r="C420" s="92"/>
      <c r="D420" s="102"/>
      <c r="E420" s="92"/>
      <c r="F420" s="92"/>
      <c r="G420" s="92"/>
      <c r="H420" s="92"/>
      <c r="J420" s="92"/>
      <c r="K420" s="92"/>
      <c r="L420" s="92"/>
      <c r="M420" s="232"/>
      <c r="N420" s="92"/>
      <c r="O420" s="92"/>
      <c r="P420" s="92"/>
      <c r="Q420" s="92"/>
      <c r="V420" s="92"/>
      <c r="W420" s="92"/>
      <c r="X420" s="92"/>
    </row>
    <row r="421" spans="3:24" ht="12" customHeight="1" x14ac:dyDescent="0.2">
      <c r="C421" s="92"/>
      <c r="D421" s="102"/>
      <c r="E421" s="92"/>
      <c r="F421" s="92"/>
      <c r="G421" s="92"/>
      <c r="H421" s="92"/>
      <c r="J421" s="92"/>
      <c r="K421" s="92"/>
      <c r="L421" s="92"/>
      <c r="M421" s="232"/>
      <c r="N421" s="92"/>
      <c r="O421" s="92"/>
      <c r="P421" s="92"/>
      <c r="Q421" s="92"/>
      <c r="V421" s="92"/>
      <c r="W421" s="92"/>
      <c r="X421" s="92"/>
    </row>
    <row r="422" spans="3:24" ht="12" customHeight="1" x14ac:dyDescent="0.2">
      <c r="C422" s="92"/>
      <c r="D422" s="102"/>
      <c r="E422" s="92"/>
      <c r="F422" s="92"/>
      <c r="G422" s="92"/>
      <c r="H422" s="92"/>
      <c r="J422" s="92"/>
      <c r="K422" s="92"/>
      <c r="L422" s="92"/>
      <c r="M422" s="232"/>
      <c r="N422" s="92"/>
      <c r="O422" s="92"/>
      <c r="P422" s="92"/>
      <c r="Q422" s="92"/>
      <c r="V422" s="92"/>
      <c r="W422" s="92"/>
      <c r="X422" s="92"/>
    </row>
    <row r="423" spans="3:24" ht="12" customHeight="1" x14ac:dyDescent="0.2">
      <c r="C423" s="92"/>
      <c r="D423" s="102"/>
      <c r="E423" s="92"/>
      <c r="F423" s="92"/>
      <c r="G423" s="92"/>
      <c r="H423" s="92"/>
      <c r="J423" s="92"/>
      <c r="K423" s="92"/>
      <c r="L423" s="92"/>
      <c r="M423" s="232"/>
      <c r="N423" s="92"/>
      <c r="O423" s="92"/>
      <c r="P423" s="92"/>
      <c r="Q423" s="92"/>
      <c r="V423" s="92"/>
      <c r="W423" s="92"/>
      <c r="X423" s="92"/>
    </row>
    <row r="424" spans="3:24" ht="12" customHeight="1" x14ac:dyDescent="0.2">
      <c r="C424" s="92"/>
      <c r="D424" s="102"/>
      <c r="E424" s="92"/>
      <c r="F424" s="92"/>
      <c r="G424" s="92"/>
      <c r="H424" s="92"/>
      <c r="J424" s="92"/>
      <c r="K424" s="92"/>
      <c r="L424" s="92"/>
      <c r="M424" s="232"/>
      <c r="N424" s="92"/>
      <c r="O424" s="92"/>
      <c r="P424" s="92"/>
      <c r="Q424" s="92"/>
      <c r="V424" s="92"/>
      <c r="W424" s="92"/>
      <c r="X424" s="92"/>
    </row>
    <row r="425" spans="3:24" ht="12" customHeight="1" x14ac:dyDescent="0.2">
      <c r="C425" s="92"/>
      <c r="D425" s="102"/>
      <c r="E425" s="92"/>
      <c r="F425" s="92"/>
      <c r="G425" s="92"/>
      <c r="H425" s="92"/>
      <c r="J425" s="92"/>
      <c r="K425" s="92"/>
      <c r="L425" s="92"/>
      <c r="M425" s="232"/>
      <c r="N425" s="92"/>
      <c r="O425" s="92"/>
      <c r="P425" s="92"/>
      <c r="Q425" s="92"/>
      <c r="V425" s="92"/>
      <c r="W425" s="92"/>
      <c r="X425" s="92"/>
    </row>
    <row r="426" spans="3:24" ht="12" customHeight="1" x14ac:dyDescent="0.2">
      <c r="C426" s="92"/>
      <c r="D426" s="102"/>
      <c r="E426" s="92"/>
      <c r="F426" s="92"/>
      <c r="G426" s="92"/>
      <c r="H426" s="92"/>
      <c r="J426" s="92"/>
      <c r="K426" s="92"/>
      <c r="L426" s="92"/>
      <c r="M426" s="232"/>
      <c r="N426" s="92"/>
      <c r="O426" s="92"/>
      <c r="P426" s="92"/>
      <c r="Q426" s="92"/>
      <c r="V426" s="92"/>
      <c r="W426" s="92"/>
      <c r="X426" s="92"/>
    </row>
    <row r="427" spans="3:24" ht="12" customHeight="1" x14ac:dyDescent="0.2">
      <c r="C427" s="92"/>
      <c r="D427" s="102"/>
      <c r="E427" s="92"/>
      <c r="F427" s="92"/>
      <c r="G427" s="92"/>
      <c r="H427" s="92"/>
      <c r="J427" s="92"/>
      <c r="K427" s="92"/>
      <c r="L427" s="92"/>
      <c r="M427" s="232"/>
      <c r="N427" s="92"/>
      <c r="O427" s="92"/>
      <c r="P427" s="92"/>
      <c r="Q427" s="92"/>
      <c r="V427" s="92"/>
      <c r="W427" s="92"/>
      <c r="X427" s="92"/>
    </row>
    <row r="428" spans="3:24" ht="12" customHeight="1" x14ac:dyDescent="0.2">
      <c r="C428" s="92"/>
      <c r="D428" s="102"/>
      <c r="E428" s="92"/>
      <c r="F428" s="92"/>
      <c r="G428" s="92"/>
      <c r="H428" s="92"/>
      <c r="J428" s="92"/>
      <c r="K428" s="92"/>
      <c r="L428" s="92"/>
      <c r="M428" s="232"/>
      <c r="N428" s="92"/>
      <c r="O428" s="92"/>
      <c r="P428" s="92"/>
      <c r="Q428" s="92"/>
      <c r="V428" s="92"/>
      <c r="W428" s="92"/>
      <c r="X428" s="92"/>
    </row>
    <row r="429" spans="3:24" ht="12" customHeight="1" x14ac:dyDescent="0.2">
      <c r="C429" s="92"/>
      <c r="D429" s="102"/>
      <c r="E429" s="92"/>
      <c r="F429" s="92"/>
      <c r="G429" s="92"/>
      <c r="H429" s="92"/>
      <c r="J429" s="92"/>
      <c r="K429" s="92"/>
      <c r="L429" s="92"/>
      <c r="M429" s="232"/>
      <c r="N429" s="92"/>
      <c r="O429" s="92"/>
      <c r="P429" s="92"/>
      <c r="Q429" s="92"/>
      <c r="V429" s="92"/>
      <c r="W429" s="92"/>
      <c r="X429" s="92"/>
    </row>
    <row r="430" spans="3:24" ht="12" customHeight="1" x14ac:dyDescent="0.2">
      <c r="C430" s="92"/>
      <c r="D430" s="102"/>
      <c r="E430" s="92"/>
      <c r="F430" s="92"/>
      <c r="G430" s="92"/>
      <c r="H430" s="92"/>
      <c r="J430" s="92"/>
      <c r="K430" s="92"/>
      <c r="L430" s="92"/>
      <c r="M430" s="232"/>
      <c r="N430" s="92"/>
      <c r="O430" s="92"/>
      <c r="P430" s="92"/>
      <c r="Q430" s="92"/>
      <c r="V430" s="92"/>
      <c r="W430" s="92"/>
      <c r="X430" s="92"/>
    </row>
    <row r="431" spans="3:24" ht="12" customHeight="1" x14ac:dyDescent="0.2">
      <c r="C431" s="92"/>
      <c r="D431" s="102"/>
      <c r="E431" s="92"/>
      <c r="F431" s="92"/>
      <c r="G431" s="92"/>
      <c r="H431" s="92"/>
      <c r="J431" s="92"/>
      <c r="K431" s="92"/>
      <c r="L431" s="92"/>
      <c r="M431" s="232"/>
      <c r="N431" s="92"/>
      <c r="O431" s="92"/>
      <c r="P431" s="92"/>
      <c r="Q431" s="92"/>
      <c r="V431" s="92"/>
      <c r="W431" s="92"/>
      <c r="X431" s="92"/>
    </row>
    <row r="432" spans="3:24" ht="12" customHeight="1" x14ac:dyDescent="0.2">
      <c r="C432" s="92"/>
      <c r="D432" s="102"/>
      <c r="E432" s="92"/>
      <c r="F432" s="92"/>
      <c r="G432" s="92"/>
      <c r="H432" s="92"/>
      <c r="J432" s="92"/>
      <c r="K432" s="92"/>
      <c r="L432" s="92"/>
      <c r="M432" s="232"/>
      <c r="N432" s="92"/>
      <c r="O432" s="92"/>
      <c r="P432" s="92"/>
      <c r="Q432" s="92"/>
      <c r="V432" s="92"/>
      <c r="W432" s="92"/>
      <c r="X432" s="92"/>
    </row>
    <row r="433" spans="3:24" ht="12" customHeight="1" x14ac:dyDescent="0.2">
      <c r="C433" s="92"/>
      <c r="D433" s="102"/>
      <c r="E433" s="92"/>
      <c r="F433" s="92"/>
      <c r="G433" s="92"/>
      <c r="H433" s="92"/>
      <c r="J433" s="92"/>
      <c r="K433" s="92"/>
      <c r="L433" s="92"/>
      <c r="M433" s="232"/>
      <c r="N433" s="92"/>
      <c r="O433" s="92"/>
      <c r="P433" s="92"/>
      <c r="Q433" s="92"/>
      <c r="V433" s="92"/>
      <c r="W433" s="92"/>
      <c r="X433" s="92"/>
    </row>
    <row r="434" spans="3:24" ht="12" customHeight="1" x14ac:dyDescent="0.2">
      <c r="C434" s="92"/>
      <c r="D434" s="102"/>
      <c r="E434" s="92"/>
      <c r="F434" s="92"/>
      <c r="G434" s="92"/>
      <c r="H434" s="92"/>
      <c r="J434" s="92"/>
      <c r="K434" s="92"/>
      <c r="L434" s="92"/>
      <c r="M434" s="232"/>
      <c r="N434" s="92"/>
      <c r="O434" s="92"/>
      <c r="P434" s="92"/>
      <c r="Q434" s="92"/>
      <c r="V434" s="92"/>
      <c r="W434" s="92"/>
      <c r="X434" s="92"/>
    </row>
    <row r="435" spans="3:24" ht="12" customHeight="1" x14ac:dyDescent="0.2">
      <c r="C435" s="92"/>
      <c r="D435" s="102"/>
      <c r="E435" s="92"/>
      <c r="F435" s="92"/>
      <c r="G435" s="92"/>
      <c r="H435" s="92"/>
      <c r="J435" s="92"/>
      <c r="K435" s="92"/>
      <c r="L435" s="92"/>
      <c r="M435" s="232"/>
      <c r="N435" s="92"/>
      <c r="O435" s="92"/>
      <c r="P435" s="92"/>
      <c r="Q435" s="92"/>
      <c r="V435" s="92"/>
      <c r="W435" s="92"/>
      <c r="X435" s="92"/>
    </row>
    <row r="436" spans="3:24" ht="12" customHeight="1" x14ac:dyDescent="0.2">
      <c r="C436" s="92"/>
      <c r="D436" s="102"/>
      <c r="E436" s="92"/>
      <c r="F436" s="92"/>
      <c r="G436" s="92"/>
      <c r="H436" s="92"/>
      <c r="J436" s="92"/>
      <c r="K436" s="92"/>
      <c r="L436" s="92"/>
      <c r="M436" s="232"/>
      <c r="N436" s="92"/>
      <c r="O436" s="92"/>
      <c r="P436" s="92"/>
      <c r="Q436" s="92"/>
      <c r="V436" s="92"/>
      <c r="W436" s="92"/>
      <c r="X436" s="92"/>
    </row>
    <row r="437" spans="3:24" ht="12" customHeight="1" x14ac:dyDescent="0.2">
      <c r="C437" s="92"/>
      <c r="D437" s="102"/>
      <c r="E437" s="92"/>
      <c r="F437" s="92"/>
      <c r="G437" s="92"/>
      <c r="H437" s="92"/>
      <c r="J437" s="92"/>
      <c r="K437" s="92"/>
      <c r="L437" s="92"/>
      <c r="M437" s="232"/>
      <c r="N437" s="92"/>
      <c r="O437" s="92"/>
      <c r="P437" s="92"/>
      <c r="Q437" s="92"/>
      <c r="V437" s="92"/>
      <c r="W437" s="92"/>
      <c r="X437" s="92"/>
    </row>
    <row r="438" spans="3:24" ht="12" customHeight="1" x14ac:dyDescent="0.2">
      <c r="C438" s="92"/>
      <c r="D438" s="102"/>
      <c r="E438" s="92"/>
      <c r="F438" s="92"/>
      <c r="G438" s="92"/>
      <c r="H438" s="92"/>
      <c r="J438" s="92"/>
      <c r="K438" s="92"/>
      <c r="L438" s="92"/>
      <c r="M438" s="232"/>
      <c r="N438" s="92"/>
      <c r="O438" s="92"/>
      <c r="P438" s="92"/>
      <c r="Q438" s="92"/>
      <c r="V438" s="92"/>
      <c r="W438" s="92"/>
      <c r="X438" s="92"/>
    </row>
    <row r="439" spans="3:24" ht="12" customHeight="1" x14ac:dyDescent="0.2">
      <c r="C439" s="92"/>
      <c r="D439" s="102"/>
      <c r="E439" s="92"/>
      <c r="F439" s="92"/>
      <c r="G439" s="92"/>
      <c r="H439" s="92"/>
      <c r="J439" s="92"/>
      <c r="K439" s="92"/>
      <c r="L439" s="92"/>
      <c r="M439" s="232"/>
      <c r="N439" s="92"/>
      <c r="O439" s="92"/>
      <c r="P439" s="92"/>
      <c r="Q439" s="92"/>
      <c r="V439" s="92"/>
      <c r="W439" s="92"/>
      <c r="X439" s="92"/>
    </row>
    <row r="440" spans="3:24" ht="12" customHeight="1" x14ac:dyDescent="0.2">
      <c r="C440" s="92"/>
      <c r="D440" s="102"/>
      <c r="E440" s="92"/>
      <c r="F440" s="92"/>
      <c r="G440" s="92"/>
      <c r="H440" s="92"/>
      <c r="J440" s="92"/>
      <c r="K440" s="92"/>
      <c r="L440" s="92"/>
      <c r="M440" s="232"/>
      <c r="N440" s="92"/>
      <c r="O440" s="92"/>
      <c r="P440" s="92"/>
      <c r="Q440" s="92"/>
      <c r="V440" s="92"/>
      <c r="W440" s="92"/>
      <c r="X440" s="92"/>
    </row>
    <row r="441" spans="3:24" ht="12" customHeight="1" x14ac:dyDescent="0.2">
      <c r="C441" s="92"/>
      <c r="D441" s="102"/>
      <c r="E441" s="92"/>
      <c r="F441" s="92"/>
      <c r="G441" s="92"/>
      <c r="H441" s="92"/>
      <c r="J441" s="92"/>
      <c r="K441" s="92"/>
      <c r="L441" s="92"/>
      <c r="M441" s="232"/>
      <c r="N441" s="92"/>
      <c r="O441" s="92"/>
      <c r="P441" s="92"/>
      <c r="Q441" s="92"/>
      <c r="V441" s="92"/>
      <c r="W441" s="92"/>
      <c r="X441" s="92"/>
    </row>
    <row r="442" spans="3:24" ht="12" customHeight="1" x14ac:dyDescent="0.2">
      <c r="C442" s="92"/>
      <c r="D442" s="102"/>
      <c r="E442" s="92"/>
      <c r="F442" s="92"/>
      <c r="G442" s="92"/>
      <c r="H442" s="92"/>
      <c r="J442" s="92"/>
      <c r="K442" s="92"/>
      <c r="L442" s="92"/>
      <c r="M442" s="232"/>
      <c r="N442" s="92"/>
      <c r="O442" s="92"/>
      <c r="P442" s="92"/>
      <c r="Q442" s="92"/>
      <c r="V442" s="92"/>
      <c r="W442" s="92"/>
      <c r="X442" s="92"/>
    </row>
    <row r="443" spans="3:24" ht="12" customHeight="1" x14ac:dyDescent="0.2">
      <c r="C443" s="92"/>
      <c r="D443" s="102"/>
      <c r="E443" s="92"/>
      <c r="F443" s="92"/>
      <c r="G443" s="92"/>
      <c r="H443" s="92"/>
      <c r="J443" s="92"/>
      <c r="K443" s="92"/>
      <c r="L443" s="92"/>
      <c r="M443" s="232"/>
      <c r="N443" s="92"/>
      <c r="O443" s="92"/>
      <c r="P443" s="92"/>
      <c r="Q443" s="92"/>
      <c r="V443" s="92"/>
      <c r="W443" s="92"/>
      <c r="X443" s="92"/>
    </row>
    <row r="444" spans="3:24" ht="12" customHeight="1" x14ac:dyDescent="0.2">
      <c r="C444" s="92"/>
      <c r="D444" s="102"/>
      <c r="E444" s="92"/>
      <c r="F444" s="92"/>
      <c r="G444" s="92"/>
      <c r="H444" s="92"/>
      <c r="J444" s="92"/>
      <c r="K444" s="92"/>
      <c r="L444" s="92"/>
      <c r="M444" s="232"/>
      <c r="N444" s="92"/>
      <c r="O444" s="92"/>
      <c r="P444" s="92"/>
      <c r="Q444" s="92"/>
      <c r="V444" s="92"/>
      <c r="W444" s="92"/>
      <c r="X444" s="92"/>
    </row>
    <row r="445" spans="3:24" ht="12" customHeight="1" x14ac:dyDescent="0.2">
      <c r="C445" s="92"/>
      <c r="D445" s="102"/>
      <c r="E445" s="92"/>
      <c r="F445" s="92"/>
      <c r="G445" s="92"/>
      <c r="H445" s="92"/>
      <c r="J445" s="92"/>
      <c r="K445" s="92"/>
      <c r="L445" s="92"/>
      <c r="M445" s="232"/>
      <c r="N445" s="92"/>
      <c r="O445" s="92"/>
      <c r="P445" s="92"/>
      <c r="Q445" s="92"/>
      <c r="V445" s="92"/>
      <c r="W445" s="92"/>
      <c r="X445" s="92"/>
    </row>
    <row r="446" spans="3:24" ht="12" customHeight="1" x14ac:dyDescent="0.2">
      <c r="C446" s="92"/>
      <c r="D446" s="102"/>
      <c r="E446" s="92"/>
      <c r="F446" s="92"/>
      <c r="G446" s="92"/>
      <c r="H446" s="92"/>
      <c r="J446" s="92"/>
      <c r="K446" s="92"/>
      <c r="L446" s="92"/>
      <c r="M446" s="232"/>
      <c r="N446" s="92"/>
      <c r="O446" s="92"/>
      <c r="P446" s="92"/>
      <c r="Q446" s="92"/>
      <c r="V446" s="92"/>
      <c r="W446" s="92"/>
      <c r="X446" s="92"/>
    </row>
    <row r="447" spans="3:24" ht="12" customHeight="1" x14ac:dyDescent="0.2">
      <c r="C447" s="92"/>
      <c r="D447" s="102"/>
      <c r="E447" s="92"/>
      <c r="F447" s="92"/>
      <c r="G447" s="92"/>
      <c r="H447" s="92"/>
      <c r="J447" s="92"/>
      <c r="K447" s="92"/>
      <c r="L447" s="92"/>
      <c r="M447" s="232"/>
      <c r="N447" s="92"/>
      <c r="O447" s="92"/>
      <c r="P447" s="92"/>
      <c r="Q447" s="92"/>
      <c r="V447" s="92"/>
      <c r="W447" s="92"/>
      <c r="X447" s="92"/>
    </row>
    <row r="448" spans="3:24" ht="12" customHeight="1" x14ac:dyDescent="0.2">
      <c r="C448" s="92"/>
      <c r="D448" s="102"/>
      <c r="E448" s="92"/>
      <c r="F448" s="92"/>
      <c r="G448" s="92"/>
      <c r="H448" s="92"/>
      <c r="J448" s="92"/>
      <c r="K448" s="92"/>
      <c r="L448" s="92"/>
      <c r="M448" s="232"/>
      <c r="N448" s="92"/>
      <c r="O448" s="92"/>
      <c r="P448" s="92"/>
      <c r="Q448" s="92"/>
      <c r="V448" s="92"/>
      <c r="W448" s="92"/>
      <c r="X448" s="92"/>
    </row>
    <row r="449" spans="3:24" ht="12" customHeight="1" x14ac:dyDescent="0.2">
      <c r="C449" s="92"/>
      <c r="D449" s="102"/>
      <c r="E449" s="92"/>
      <c r="F449" s="92"/>
      <c r="G449" s="92"/>
      <c r="H449" s="92"/>
      <c r="J449" s="92"/>
      <c r="K449" s="92"/>
      <c r="L449" s="92"/>
      <c r="M449" s="232"/>
      <c r="N449" s="92"/>
      <c r="O449" s="92"/>
      <c r="P449" s="92"/>
      <c r="Q449" s="92"/>
      <c r="V449" s="92"/>
      <c r="W449" s="92"/>
      <c r="X449" s="92"/>
    </row>
    <row r="450" spans="3:24" ht="12" customHeight="1" x14ac:dyDescent="0.2">
      <c r="C450" s="92"/>
      <c r="D450" s="102"/>
      <c r="E450" s="92"/>
      <c r="F450" s="92"/>
      <c r="G450" s="92"/>
      <c r="H450" s="92"/>
      <c r="J450" s="92"/>
      <c r="K450" s="92"/>
      <c r="L450" s="92"/>
      <c r="M450" s="232"/>
      <c r="N450" s="92"/>
      <c r="O450" s="92"/>
      <c r="P450" s="92"/>
      <c r="Q450" s="92"/>
      <c r="V450" s="92"/>
      <c r="W450" s="92"/>
      <c r="X450" s="92"/>
    </row>
    <row r="451" spans="3:24" ht="12" customHeight="1" x14ac:dyDescent="0.2">
      <c r="C451" s="92"/>
      <c r="D451" s="102"/>
      <c r="E451" s="92"/>
      <c r="F451" s="92"/>
      <c r="G451" s="92"/>
      <c r="H451" s="92"/>
      <c r="J451" s="92"/>
      <c r="K451" s="92"/>
      <c r="L451" s="92"/>
      <c r="M451" s="232"/>
      <c r="N451" s="92"/>
      <c r="O451" s="92"/>
      <c r="P451" s="92"/>
      <c r="Q451" s="92"/>
      <c r="V451" s="92"/>
      <c r="W451" s="92"/>
      <c r="X451" s="92"/>
    </row>
    <row r="452" spans="3:24" ht="12" customHeight="1" x14ac:dyDescent="0.2">
      <c r="C452" s="92"/>
      <c r="D452" s="102"/>
      <c r="E452" s="92"/>
      <c r="F452" s="92"/>
      <c r="G452" s="92"/>
      <c r="H452" s="92"/>
      <c r="J452" s="92"/>
      <c r="K452" s="92"/>
      <c r="L452" s="92"/>
      <c r="M452" s="232"/>
      <c r="N452" s="92"/>
      <c r="O452" s="92"/>
      <c r="P452" s="92"/>
      <c r="Q452" s="92"/>
      <c r="V452" s="92"/>
      <c r="W452" s="92"/>
      <c r="X452" s="92"/>
    </row>
    <row r="453" spans="3:24" ht="12" customHeight="1" x14ac:dyDescent="0.2">
      <c r="C453" s="92"/>
      <c r="D453" s="102"/>
      <c r="E453" s="92"/>
      <c r="F453" s="92"/>
      <c r="G453" s="92"/>
      <c r="H453" s="92"/>
      <c r="J453" s="92"/>
      <c r="K453" s="92"/>
      <c r="L453" s="92"/>
      <c r="M453" s="232"/>
      <c r="N453" s="92"/>
      <c r="O453" s="92"/>
      <c r="P453" s="92"/>
      <c r="Q453" s="92"/>
      <c r="V453" s="92"/>
      <c r="W453" s="92"/>
      <c r="X453" s="92"/>
    </row>
    <row r="454" spans="3:24" ht="12" customHeight="1" x14ac:dyDescent="0.2">
      <c r="C454" s="92"/>
      <c r="D454" s="102"/>
      <c r="E454" s="92"/>
      <c r="F454" s="92"/>
      <c r="G454" s="92"/>
      <c r="H454" s="92"/>
      <c r="J454" s="92"/>
      <c r="K454" s="92"/>
      <c r="L454" s="92"/>
      <c r="M454" s="232"/>
      <c r="N454" s="92"/>
      <c r="O454" s="92"/>
      <c r="P454" s="92"/>
      <c r="Q454" s="92"/>
      <c r="V454" s="92"/>
      <c r="W454" s="92"/>
      <c r="X454" s="92"/>
    </row>
    <row r="455" spans="3:24" ht="12" customHeight="1" x14ac:dyDescent="0.2">
      <c r="C455" s="92"/>
      <c r="D455" s="102"/>
      <c r="E455" s="92"/>
      <c r="F455" s="92"/>
      <c r="G455" s="92"/>
      <c r="H455" s="92"/>
      <c r="J455" s="92"/>
      <c r="K455" s="92"/>
      <c r="L455" s="92"/>
      <c r="M455" s="232"/>
      <c r="N455" s="92"/>
      <c r="O455" s="92"/>
      <c r="P455" s="92"/>
      <c r="Q455" s="92"/>
      <c r="V455" s="92"/>
      <c r="W455" s="92"/>
      <c r="X455" s="92"/>
    </row>
    <row r="456" spans="3:24" ht="12" customHeight="1" x14ac:dyDescent="0.2">
      <c r="C456" s="92"/>
      <c r="D456" s="102"/>
      <c r="E456" s="92"/>
      <c r="F456" s="92"/>
      <c r="G456" s="92"/>
      <c r="H456" s="92"/>
      <c r="J456" s="92"/>
      <c r="K456" s="92"/>
      <c r="L456" s="92"/>
      <c r="M456" s="232"/>
      <c r="N456" s="92"/>
      <c r="O456" s="92"/>
      <c r="P456" s="92"/>
      <c r="Q456" s="92"/>
      <c r="V456" s="92"/>
      <c r="W456" s="92"/>
      <c r="X456" s="92"/>
    </row>
    <row r="457" spans="3:24" ht="12" customHeight="1" x14ac:dyDescent="0.2">
      <c r="C457" s="92"/>
      <c r="D457" s="102"/>
      <c r="E457" s="92"/>
      <c r="F457" s="92"/>
      <c r="G457" s="92"/>
      <c r="H457" s="92"/>
      <c r="J457" s="92"/>
      <c r="K457" s="92"/>
      <c r="L457" s="92"/>
      <c r="M457" s="232"/>
      <c r="N457" s="92"/>
      <c r="O457" s="92"/>
      <c r="P457" s="92"/>
      <c r="Q457" s="92"/>
      <c r="V457" s="92"/>
      <c r="W457" s="92"/>
      <c r="X457" s="92"/>
    </row>
    <row r="458" spans="3:24" ht="12" customHeight="1" x14ac:dyDescent="0.2">
      <c r="C458" s="92"/>
      <c r="D458" s="102"/>
      <c r="E458" s="92"/>
      <c r="F458" s="92"/>
      <c r="G458" s="92"/>
      <c r="H458" s="92"/>
      <c r="J458" s="92"/>
      <c r="K458" s="92"/>
      <c r="L458" s="92"/>
      <c r="M458" s="232"/>
      <c r="N458" s="92"/>
      <c r="O458" s="92"/>
      <c r="P458" s="92"/>
      <c r="Q458" s="92"/>
      <c r="V458" s="92"/>
      <c r="W458" s="92"/>
      <c r="X458" s="92"/>
    </row>
    <row r="459" spans="3:24" ht="12" customHeight="1" x14ac:dyDescent="0.2">
      <c r="C459" s="92"/>
      <c r="D459" s="102"/>
      <c r="E459" s="92"/>
      <c r="F459" s="92"/>
      <c r="G459" s="92"/>
      <c r="H459" s="92"/>
      <c r="J459" s="92"/>
      <c r="K459" s="92"/>
      <c r="L459" s="92"/>
      <c r="M459" s="232"/>
      <c r="N459" s="92"/>
      <c r="O459" s="92"/>
      <c r="P459" s="92"/>
      <c r="Q459" s="92"/>
      <c r="V459" s="92"/>
      <c r="W459" s="92"/>
      <c r="X459" s="92"/>
    </row>
    <row r="460" spans="3:24" ht="12" customHeight="1" x14ac:dyDescent="0.2">
      <c r="C460" s="92"/>
      <c r="D460" s="102"/>
      <c r="E460" s="92"/>
      <c r="F460" s="92"/>
      <c r="G460" s="92"/>
      <c r="H460" s="92"/>
      <c r="J460" s="92"/>
      <c r="K460" s="92"/>
      <c r="L460" s="92"/>
      <c r="M460" s="232"/>
      <c r="N460" s="92"/>
      <c r="O460" s="92"/>
      <c r="P460" s="92"/>
      <c r="Q460" s="92"/>
      <c r="V460" s="92"/>
      <c r="W460" s="92"/>
      <c r="X460" s="92"/>
    </row>
    <row r="461" spans="3:24" ht="12" customHeight="1" x14ac:dyDescent="0.2">
      <c r="C461" s="92"/>
      <c r="D461" s="102"/>
      <c r="E461" s="92"/>
      <c r="F461" s="92"/>
      <c r="G461" s="92"/>
      <c r="H461" s="92"/>
      <c r="J461" s="92"/>
      <c r="K461" s="92"/>
      <c r="L461" s="92"/>
      <c r="M461" s="232"/>
      <c r="N461" s="92"/>
      <c r="O461" s="92"/>
      <c r="P461" s="92"/>
      <c r="Q461" s="92"/>
      <c r="V461" s="92"/>
      <c r="W461" s="92"/>
      <c r="X461" s="92"/>
    </row>
    <row r="462" spans="3:24" ht="12" customHeight="1" x14ac:dyDescent="0.2">
      <c r="C462" s="92"/>
      <c r="D462" s="102"/>
      <c r="E462" s="92"/>
      <c r="F462" s="92"/>
      <c r="G462" s="92"/>
      <c r="H462" s="92"/>
      <c r="J462" s="92"/>
      <c r="K462" s="92"/>
      <c r="L462" s="92"/>
      <c r="M462" s="232"/>
      <c r="N462" s="92"/>
      <c r="O462" s="92"/>
      <c r="P462" s="92"/>
      <c r="Q462" s="92"/>
      <c r="V462" s="92"/>
      <c r="W462" s="92"/>
      <c r="X462" s="92"/>
    </row>
    <row r="463" spans="3:24" ht="12" customHeight="1" x14ac:dyDescent="0.2">
      <c r="C463" s="92"/>
      <c r="D463" s="102"/>
      <c r="E463" s="92"/>
      <c r="F463" s="92"/>
      <c r="G463" s="92"/>
      <c r="H463" s="92"/>
      <c r="J463" s="92"/>
      <c r="K463" s="92"/>
      <c r="L463" s="92"/>
      <c r="M463" s="232"/>
      <c r="N463" s="92"/>
      <c r="O463" s="92"/>
      <c r="P463" s="92"/>
      <c r="Q463" s="92"/>
      <c r="V463" s="92"/>
      <c r="W463" s="92"/>
      <c r="X463" s="92"/>
    </row>
    <row r="464" spans="3:24" ht="12" customHeight="1" x14ac:dyDescent="0.2">
      <c r="C464" s="92"/>
      <c r="D464" s="102"/>
      <c r="E464" s="92"/>
      <c r="F464" s="92"/>
      <c r="G464" s="92"/>
      <c r="H464" s="92"/>
      <c r="J464" s="92"/>
      <c r="K464" s="92"/>
      <c r="L464" s="92"/>
      <c r="M464" s="232"/>
      <c r="N464" s="92"/>
      <c r="O464" s="92"/>
      <c r="P464" s="92"/>
      <c r="Q464" s="92"/>
      <c r="V464" s="92"/>
      <c r="W464" s="92"/>
      <c r="X464" s="92"/>
    </row>
    <row r="465" spans="3:24" ht="12" customHeight="1" x14ac:dyDescent="0.2">
      <c r="C465" s="92"/>
      <c r="D465" s="102"/>
      <c r="E465" s="92"/>
      <c r="F465" s="92"/>
      <c r="G465" s="92"/>
      <c r="H465" s="92"/>
      <c r="J465" s="92"/>
      <c r="K465" s="92"/>
      <c r="L465" s="92"/>
      <c r="M465" s="232"/>
      <c r="N465" s="92"/>
      <c r="O465" s="92"/>
      <c r="P465" s="92"/>
      <c r="Q465" s="92"/>
      <c r="V465" s="92"/>
      <c r="W465" s="92"/>
      <c r="X465" s="92"/>
    </row>
    <row r="466" spans="3:24" ht="12" customHeight="1" x14ac:dyDescent="0.2">
      <c r="C466" s="92"/>
      <c r="D466" s="102"/>
      <c r="E466" s="92"/>
      <c r="F466" s="92"/>
      <c r="G466" s="92"/>
      <c r="H466" s="92"/>
      <c r="J466" s="92"/>
      <c r="K466" s="92"/>
      <c r="L466" s="92"/>
      <c r="M466" s="232"/>
      <c r="N466" s="92"/>
      <c r="O466" s="92"/>
      <c r="P466" s="92"/>
      <c r="Q466" s="92"/>
      <c r="V466" s="92"/>
      <c r="W466" s="92"/>
      <c r="X466" s="92"/>
    </row>
    <row r="467" spans="3:24" ht="12" customHeight="1" x14ac:dyDescent="0.2">
      <c r="C467" s="92"/>
      <c r="D467" s="102"/>
      <c r="E467" s="92"/>
      <c r="F467" s="92"/>
      <c r="G467" s="92"/>
      <c r="H467" s="92"/>
      <c r="J467" s="92"/>
      <c r="K467" s="92"/>
      <c r="L467" s="92"/>
      <c r="M467" s="232"/>
      <c r="N467" s="92"/>
      <c r="O467" s="92"/>
      <c r="P467" s="92"/>
      <c r="Q467" s="92"/>
      <c r="V467" s="92"/>
      <c r="W467" s="92"/>
      <c r="X467" s="92"/>
    </row>
    <row r="468" spans="3:24" ht="12" customHeight="1" x14ac:dyDescent="0.2">
      <c r="C468" s="92"/>
      <c r="D468" s="102"/>
      <c r="E468" s="92"/>
      <c r="F468" s="92"/>
      <c r="G468" s="92"/>
      <c r="H468" s="92"/>
      <c r="J468" s="92"/>
      <c r="K468" s="92"/>
      <c r="L468" s="92"/>
      <c r="M468" s="232"/>
      <c r="N468" s="92"/>
      <c r="O468" s="92"/>
      <c r="P468" s="92"/>
      <c r="Q468" s="92"/>
      <c r="V468" s="92"/>
      <c r="W468" s="92"/>
      <c r="X468" s="92"/>
    </row>
    <row r="469" spans="3:24" ht="12" customHeight="1" x14ac:dyDescent="0.2">
      <c r="C469" s="92"/>
      <c r="D469" s="102"/>
      <c r="E469" s="92"/>
      <c r="F469" s="92"/>
      <c r="G469" s="92"/>
      <c r="H469" s="92"/>
      <c r="J469" s="92"/>
      <c r="K469" s="92"/>
      <c r="L469" s="92"/>
      <c r="M469" s="232"/>
      <c r="N469" s="92"/>
      <c r="O469" s="92"/>
      <c r="P469" s="92"/>
      <c r="Q469" s="92"/>
      <c r="V469" s="92"/>
      <c r="W469" s="92"/>
      <c r="X469" s="92"/>
    </row>
    <row r="470" spans="3:24" ht="12" customHeight="1" x14ac:dyDescent="0.2">
      <c r="C470" s="92"/>
      <c r="D470" s="102"/>
      <c r="E470" s="92"/>
      <c r="F470" s="92"/>
      <c r="G470" s="92"/>
      <c r="H470" s="92"/>
      <c r="J470" s="92"/>
      <c r="K470" s="92"/>
      <c r="L470" s="92"/>
      <c r="M470" s="232"/>
      <c r="N470" s="92"/>
      <c r="O470" s="92"/>
      <c r="P470" s="92"/>
      <c r="Q470" s="92"/>
      <c r="V470" s="92"/>
      <c r="W470" s="92"/>
      <c r="X470" s="92"/>
    </row>
    <row r="471" spans="3:24" ht="12" customHeight="1" x14ac:dyDescent="0.2">
      <c r="C471" s="92"/>
      <c r="D471" s="102"/>
      <c r="E471" s="92"/>
      <c r="F471" s="92"/>
      <c r="G471" s="92"/>
      <c r="H471" s="92"/>
      <c r="J471" s="92"/>
      <c r="K471" s="92"/>
      <c r="L471" s="92"/>
      <c r="M471" s="232"/>
      <c r="N471" s="92"/>
      <c r="O471" s="92"/>
      <c r="P471" s="92"/>
      <c r="Q471" s="92"/>
      <c r="V471" s="92"/>
      <c r="W471" s="92"/>
      <c r="X471" s="92"/>
    </row>
    <row r="472" spans="3:24" ht="12" customHeight="1" x14ac:dyDescent="0.2">
      <c r="C472" s="92"/>
      <c r="D472" s="102"/>
      <c r="E472" s="92"/>
      <c r="F472" s="92"/>
      <c r="G472" s="92"/>
      <c r="H472" s="92"/>
      <c r="J472" s="92"/>
      <c r="K472" s="92"/>
      <c r="L472" s="92"/>
      <c r="M472" s="232"/>
      <c r="N472" s="92"/>
      <c r="O472" s="92"/>
      <c r="P472" s="92"/>
      <c r="Q472" s="92"/>
      <c r="V472" s="92"/>
      <c r="W472" s="92"/>
      <c r="X472" s="92"/>
    </row>
    <row r="473" spans="3:24" ht="12" customHeight="1" x14ac:dyDescent="0.2">
      <c r="C473" s="92"/>
      <c r="D473" s="102"/>
      <c r="E473" s="92"/>
      <c r="F473" s="92"/>
      <c r="G473" s="92"/>
      <c r="H473" s="92"/>
      <c r="J473" s="92"/>
      <c r="K473" s="92"/>
      <c r="L473" s="92"/>
      <c r="M473" s="232"/>
      <c r="N473" s="92"/>
      <c r="O473" s="92"/>
      <c r="P473" s="92"/>
      <c r="Q473" s="92"/>
      <c r="V473" s="92"/>
      <c r="W473" s="92"/>
      <c r="X473" s="92"/>
    </row>
    <row r="474" spans="3:24" ht="12" customHeight="1" x14ac:dyDescent="0.2">
      <c r="C474" s="92"/>
      <c r="D474" s="102"/>
      <c r="E474" s="92"/>
      <c r="F474" s="92"/>
      <c r="G474" s="92"/>
      <c r="H474" s="92"/>
      <c r="J474" s="92"/>
      <c r="K474" s="92"/>
      <c r="L474" s="92"/>
      <c r="M474" s="232"/>
      <c r="N474" s="92"/>
      <c r="O474" s="92"/>
      <c r="P474" s="92"/>
      <c r="Q474" s="92"/>
      <c r="V474" s="92"/>
      <c r="W474" s="92"/>
      <c r="X474" s="92"/>
    </row>
    <row r="475" spans="3:24" ht="12" customHeight="1" x14ac:dyDescent="0.2">
      <c r="C475" s="92"/>
      <c r="D475" s="102"/>
      <c r="E475" s="92"/>
      <c r="F475" s="92"/>
      <c r="G475" s="92"/>
      <c r="H475" s="92"/>
      <c r="J475" s="92"/>
      <c r="K475" s="92"/>
      <c r="L475" s="92"/>
      <c r="M475" s="232"/>
      <c r="N475" s="92"/>
      <c r="O475" s="92"/>
      <c r="P475" s="92"/>
      <c r="Q475" s="92"/>
      <c r="V475" s="92"/>
      <c r="W475" s="92"/>
      <c r="X475" s="92"/>
    </row>
    <row r="476" spans="3:24" ht="12" customHeight="1" x14ac:dyDescent="0.2">
      <c r="C476" s="92"/>
      <c r="D476" s="102"/>
      <c r="E476" s="92"/>
      <c r="F476" s="92"/>
      <c r="G476" s="92"/>
      <c r="H476" s="92"/>
      <c r="J476" s="92"/>
      <c r="K476" s="92"/>
      <c r="L476" s="92"/>
      <c r="M476" s="232"/>
      <c r="N476" s="92"/>
      <c r="O476" s="92"/>
      <c r="P476" s="92"/>
      <c r="Q476" s="92"/>
      <c r="V476" s="92"/>
      <c r="W476" s="92"/>
      <c r="X476" s="92"/>
    </row>
    <row r="477" spans="3:24" ht="12" customHeight="1" x14ac:dyDescent="0.2">
      <c r="C477" s="92"/>
      <c r="D477" s="102"/>
      <c r="E477" s="92"/>
      <c r="F477" s="92"/>
      <c r="G477" s="92"/>
      <c r="H477" s="92"/>
      <c r="J477" s="92"/>
      <c r="K477" s="92"/>
      <c r="L477" s="92"/>
      <c r="M477" s="232"/>
      <c r="N477" s="92"/>
      <c r="O477" s="92"/>
      <c r="P477" s="92"/>
      <c r="Q477" s="92"/>
      <c r="V477" s="92"/>
      <c r="W477" s="92"/>
      <c r="X477" s="92"/>
    </row>
    <row r="478" spans="3:24" ht="12" customHeight="1" x14ac:dyDescent="0.2">
      <c r="C478" s="92"/>
      <c r="D478" s="102"/>
      <c r="E478" s="92"/>
      <c r="F478" s="92"/>
      <c r="G478" s="92"/>
      <c r="H478" s="92"/>
      <c r="J478" s="92"/>
      <c r="K478" s="92"/>
      <c r="L478" s="92"/>
      <c r="M478" s="232"/>
      <c r="N478" s="92"/>
      <c r="O478" s="92"/>
      <c r="P478" s="92"/>
      <c r="Q478" s="92"/>
      <c r="V478" s="92"/>
      <c r="W478" s="92"/>
      <c r="X478" s="92"/>
    </row>
    <row r="479" spans="3:24" ht="12" customHeight="1" x14ac:dyDescent="0.2">
      <c r="C479" s="92"/>
      <c r="D479" s="102"/>
      <c r="E479" s="92"/>
      <c r="F479" s="92"/>
      <c r="G479" s="92"/>
      <c r="H479" s="92"/>
      <c r="J479" s="92"/>
      <c r="K479" s="92"/>
      <c r="L479" s="92"/>
      <c r="M479" s="232"/>
      <c r="N479" s="92"/>
      <c r="O479" s="92"/>
      <c r="P479" s="92"/>
      <c r="Q479" s="92"/>
      <c r="V479" s="92"/>
      <c r="W479" s="92"/>
      <c r="X479" s="92"/>
    </row>
    <row r="480" spans="3:24" ht="12" customHeight="1" x14ac:dyDescent="0.2">
      <c r="C480" s="92"/>
      <c r="D480" s="102"/>
      <c r="E480" s="92"/>
      <c r="F480" s="92"/>
      <c r="G480" s="92"/>
      <c r="H480" s="92"/>
      <c r="J480" s="92"/>
      <c r="K480" s="92"/>
      <c r="L480" s="92"/>
      <c r="M480" s="232"/>
      <c r="N480" s="92"/>
      <c r="O480" s="92"/>
      <c r="P480" s="92"/>
      <c r="Q480" s="92"/>
      <c r="V480" s="92"/>
      <c r="W480" s="92"/>
      <c r="X480" s="92"/>
    </row>
    <row r="481" spans="2:24" ht="12" customHeight="1" x14ac:dyDescent="0.2">
      <c r="C481" s="92"/>
      <c r="D481" s="102"/>
      <c r="E481" s="92"/>
      <c r="F481" s="92"/>
      <c r="G481" s="92"/>
      <c r="H481" s="92"/>
      <c r="J481" s="92"/>
      <c r="K481" s="92"/>
      <c r="L481" s="92"/>
      <c r="M481" s="232"/>
      <c r="N481" s="92"/>
      <c r="O481" s="92"/>
      <c r="P481" s="92"/>
      <c r="Q481" s="92"/>
      <c r="V481" s="92"/>
      <c r="W481" s="92"/>
      <c r="X481" s="92"/>
    </row>
    <row r="482" spans="2:24" ht="12" customHeight="1" x14ac:dyDescent="0.2">
      <c r="C482" s="92"/>
      <c r="D482" s="102"/>
      <c r="E482" s="92"/>
      <c r="F482" s="92"/>
      <c r="G482" s="92"/>
      <c r="H482" s="92"/>
      <c r="J482" s="92"/>
      <c r="K482" s="92"/>
      <c r="L482" s="92"/>
      <c r="M482" s="232"/>
      <c r="N482" s="92"/>
      <c r="O482" s="92"/>
      <c r="P482" s="92"/>
      <c r="Q482" s="92"/>
      <c r="V482" s="92"/>
      <c r="W482" s="92"/>
      <c r="X482" s="92"/>
    </row>
    <row r="483" spans="2:24" ht="12" customHeight="1" x14ac:dyDescent="0.2">
      <c r="B483" s="102"/>
      <c r="C483" s="102"/>
      <c r="D483" s="93"/>
      <c r="E483" s="92"/>
      <c r="F483" s="92"/>
      <c r="G483" s="92"/>
      <c r="H483" s="92"/>
      <c r="J483" s="92"/>
      <c r="K483" s="92"/>
      <c r="L483" s="92"/>
      <c r="M483" s="232"/>
      <c r="N483" s="92"/>
      <c r="O483" s="92"/>
      <c r="P483" s="92"/>
      <c r="Q483" s="92"/>
      <c r="V483" s="92"/>
      <c r="W483" s="92"/>
      <c r="X483" s="92"/>
    </row>
    <row r="484" spans="2:24" ht="12" customHeight="1" x14ac:dyDescent="0.2">
      <c r="B484" s="102"/>
      <c r="C484" s="102"/>
      <c r="D484" s="93"/>
      <c r="E484" s="92"/>
      <c r="F484" s="92"/>
      <c r="G484" s="92"/>
      <c r="H484" s="92"/>
      <c r="J484" s="92"/>
      <c r="K484" s="92"/>
      <c r="L484" s="92"/>
      <c r="M484" s="232"/>
      <c r="N484" s="92"/>
      <c r="O484" s="92"/>
      <c r="P484" s="92"/>
      <c r="Q484" s="92"/>
      <c r="V484" s="92"/>
      <c r="W484" s="92"/>
      <c r="X484" s="92"/>
    </row>
    <row r="485" spans="2:24" ht="12" customHeight="1" x14ac:dyDescent="0.2">
      <c r="B485" s="102"/>
      <c r="C485" s="102"/>
      <c r="D485" s="93"/>
      <c r="E485" s="92"/>
      <c r="F485" s="92"/>
      <c r="G485" s="92"/>
      <c r="H485" s="92"/>
      <c r="J485" s="92"/>
      <c r="K485" s="92"/>
      <c r="L485" s="92"/>
      <c r="M485" s="232"/>
      <c r="N485" s="92"/>
      <c r="O485" s="92"/>
      <c r="P485" s="92"/>
      <c r="Q485" s="92"/>
      <c r="V485" s="92"/>
      <c r="W485" s="92"/>
      <c r="X485" s="92"/>
    </row>
    <row r="486" spans="2:24" ht="12" customHeight="1" x14ac:dyDescent="0.2">
      <c r="B486" s="102"/>
      <c r="C486" s="107"/>
      <c r="D486" s="93"/>
      <c r="E486" s="92"/>
      <c r="F486" s="92"/>
      <c r="G486" s="92"/>
      <c r="H486" s="92"/>
      <c r="J486" s="92"/>
      <c r="K486" s="92"/>
      <c r="L486" s="92"/>
      <c r="M486" s="232"/>
      <c r="N486" s="92"/>
      <c r="O486" s="92"/>
      <c r="P486" s="92"/>
      <c r="Q486" s="92"/>
      <c r="V486" s="92"/>
      <c r="W486" s="92"/>
      <c r="X486" s="92"/>
    </row>
    <row r="487" spans="2:24" ht="12" customHeight="1" x14ac:dyDescent="0.2">
      <c r="B487" s="102"/>
      <c r="C487" s="107"/>
      <c r="D487" s="93"/>
      <c r="E487" s="92"/>
      <c r="F487" s="92"/>
      <c r="G487" s="92"/>
      <c r="H487" s="92"/>
      <c r="J487" s="92"/>
      <c r="K487" s="92"/>
      <c r="L487" s="92"/>
      <c r="M487" s="232"/>
      <c r="N487" s="92"/>
      <c r="O487" s="92"/>
      <c r="P487" s="92"/>
      <c r="Q487" s="92"/>
      <c r="V487" s="92"/>
      <c r="W487" s="92"/>
      <c r="X487" s="92"/>
    </row>
    <row r="488" spans="2:24" ht="12" customHeight="1" x14ac:dyDescent="0.2">
      <c r="B488" s="102"/>
      <c r="C488" s="107"/>
      <c r="D488" s="93"/>
      <c r="E488" s="92"/>
      <c r="F488" s="92"/>
      <c r="G488" s="92"/>
      <c r="H488" s="92"/>
      <c r="J488" s="92"/>
      <c r="K488" s="92"/>
      <c r="L488" s="92"/>
      <c r="M488" s="232"/>
      <c r="N488" s="92"/>
      <c r="O488" s="92"/>
      <c r="P488" s="92"/>
      <c r="Q488" s="92"/>
      <c r="V488" s="92"/>
      <c r="W488" s="92"/>
      <c r="X488" s="92"/>
    </row>
    <row r="489" spans="2:24" ht="12" customHeight="1" x14ac:dyDescent="0.2">
      <c r="B489" s="102"/>
      <c r="C489" s="107"/>
      <c r="D489" s="93"/>
      <c r="E489" s="92"/>
      <c r="F489" s="92"/>
      <c r="G489" s="92"/>
      <c r="H489" s="92"/>
      <c r="J489" s="92"/>
      <c r="K489" s="92"/>
      <c r="L489" s="92"/>
      <c r="M489" s="232"/>
      <c r="N489" s="92"/>
      <c r="O489" s="92"/>
      <c r="P489" s="92"/>
      <c r="Q489" s="92"/>
      <c r="V489" s="92"/>
      <c r="W489" s="92"/>
      <c r="X489" s="92"/>
    </row>
    <row r="490" spans="2:24" ht="12" customHeight="1" x14ac:dyDescent="0.2">
      <c r="B490" s="102"/>
      <c r="C490" s="107"/>
      <c r="D490" s="93"/>
      <c r="E490" s="92"/>
      <c r="F490" s="92"/>
      <c r="G490" s="92"/>
      <c r="H490" s="92"/>
      <c r="J490" s="92"/>
      <c r="K490" s="92"/>
      <c r="L490" s="92"/>
      <c r="M490" s="232"/>
      <c r="N490" s="92"/>
      <c r="O490" s="92"/>
      <c r="P490" s="92"/>
      <c r="Q490" s="92"/>
      <c r="V490" s="92"/>
      <c r="W490" s="92"/>
      <c r="X490" s="92"/>
    </row>
    <row r="491" spans="2:24" ht="12" customHeight="1" x14ac:dyDescent="0.2">
      <c r="B491" s="102"/>
      <c r="C491" s="107"/>
      <c r="D491" s="93"/>
      <c r="E491" s="92"/>
      <c r="F491" s="92"/>
      <c r="G491" s="92"/>
      <c r="H491" s="92"/>
      <c r="J491" s="92"/>
      <c r="K491" s="92"/>
      <c r="L491" s="92"/>
      <c r="M491" s="232"/>
      <c r="N491" s="92"/>
      <c r="O491" s="92"/>
      <c r="P491" s="92"/>
      <c r="Q491" s="92"/>
      <c r="V491" s="92"/>
      <c r="W491" s="92"/>
      <c r="X491" s="92"/>
    </row>
    <row r="492" spans="2:24" ht="12" customHeight="1" x14ac:dyDescent="0.2">
      <c r="B492" s="102"/>
      <c r="C492" s="107"/>
      <c r="D492" s="93"/>
      <c r="E492" s="92"/>
      <c r="F492" s="92"/>
      <c r="G492" s="92"/>
      <c r="H492" s="92"/>
      <c r="J492" s="92"/>
      <c r="K492" s="92"/>
      <c r="L492" s="92"/>
      <c r="M492" s="232"/>
      <c r="N492" s="92"/>
      <c r="O492" s="92"/>
      <c r="P492" s="92"/>
      <c r="Q492" s="92"/>
      <c r="V492" s="92"/>
      <c r="W492" s="92"/>
      <c r="X492" s="92"/>
    </row>
    <row r="493" spans="2:24" ht="12" customHeight="1" x14ac:dyDescent="0.2">
      <c r="B493" s="102"/>
      <c r="C493" s="107"/>
      <c r="D493" s="93"/>
      <c r="E493" s="92"/>
      <c r="F493" s="92"/>
      <c r="G493" s="92"/>
      <c r="H493" s="92"/>
      <c r="J493" s="92"/>
      <c r="K493" s="92"/>
      <c r="L493" s="92"/>
      <c r="M493" s="232"/>
      <c r="N493" s="92"/>
      <c r="O493" s="92"/>
      <c r="P493" s="92"/>
      <c r="Q493" s="92"/>
      <c r="V493" s="92"/>
      <c r="W493" s="92"/>
      <c r="X493" s="92"/>
    </row>
    <row r="494" spans="2:24" ht="12" customHeight="1" x14ac:dyDescent="0.2">
      <c r="B494" s="102"/>
      <c r="C494" s="107"/>
      <c r="D494" s="93"/>
      <c r="E494" s="92"/>
      <c r="F494" s="92"/>
      <c r="G494" s="92"/>
      <c r="H494" s="92"/>
      <c r="J494" s="92"/>
      <c r="K494" s="92"/>
      <c r="L494" s="92"/>
      <c r="M494" s="232"/>
      <c r="N494" s="92"/>
      <c r="O494" s="92"/>
      <c r="P494" s="92"/>
      <c r="Q494" s="92"/>
      <c r="V494" s="92"/>
      <c r="W494" s="92"/>
      <c r="X494" s="92"/>
    </row>
    <row r="495" spans="2:24" ht="12" customHeight="1" x14ac:dyDescent="0.2">
      <c r="B495" s="102"/>
      <c r="C495" s="107"/>
      <c r="D495" s="93"/>
      <c r="E495" s="92"/>
      <c r="F495" s="92"/>
      <c r="G495" s="92"/>
      <c r="H495" s="92"/>
      <c r="J495" s="92"/>
      <c r="K495" s="92"/>
      <c r="L495" s="92"/>
      <c r="M495" s="232"/>
      <c r="N495" s="92"/>
      <c r="O495" s="92"/>
      <c r="P495" s="92"/>
      <c r="Q495" s="92"/>
      <c r="V495" s="92"/>
      <c r="W495" s="92"/>
      <c r="X495" s="92"/>
    </row>
    <row r="496" spans="2:24" ht="12" customHeight="1" x14ac:dyDescent="0.2">
      <c r="B496" s="102"/>
      <c r="C496" s="107"/>
      <c r="D496" s="93"/>
      <c r="E496" s="92"/>
      <c r="F496" s="92"/>
      <c r="G496" s="92"/>
      <c r="H496" s="92"/>
      <c r="J496" s="92"/>
      <c r="K496" s="92"/>
      <c r="L496" s="92"/>
      <c r="M496" s="232"/>
      <c r="N496" s="92"/>
      <c r="O496" s="92"/>
      <c r="P496" s="92"/>
      <c r="Q496" s="92"/>
      <c r="V496" s="92"/>
      <c r="W496" s="92"/>
      <c r="X496" s="92"/>
    </row>
    <row r="497" spans="2:24" ht="12" customHeight="1" x14ac:dyDescent="0.2">
      <c r="B497" s="102"/>
      <c r="C497" s="107"/>
      <c r="D497" s="93"/>
      <c r="E497" s="92"/>
      <c r="F497" s="92"/>
      <c r="G497" s="92"/>
      <c r="H497" s="92"/>
      <c r="J497" s="92"/>
      <c r="K497" s="92"/>
      <c r="L497" s="92"/>
      <c r="M497" s="232"/>
      <c r="N497" s="92"/>
      <c r="O497" s="92"/>
      <c r="P497" s="92"/>
      <c r="Q497" s="92"/>
      <c r="V497" s="92"/>
      <c r="W497" s="92"/>
      <c r="X497" s="92"/>
    </row>
    <row r="498" spans="2:24" ht="12" customHeight="1" x14ac:dyDescent="0.2">
      <c r="B498" s="108"/>
      <c r="C498" s="109"/>
      <c r="D498" s="93"/>
      <c r="E498" s="92"/>
      <c r="F498" s="92"/>
      <c r="G498" s="92"/>
      <c r="H498" s="92"/>
      <c r="J498" s="92"/>
      <c r="K498" s="92"/>
      <c r="L498" s="92"/>
      <c r="M498" s="232"/>
      <c r="N498" s="92"/>
      <c r="O498" s="92"/>
      <c r="P498" s="92"/>
      <c r="Q498" s="92"/>
      <c r="V498" s="92"/>
      <c r="W498" s="92"/>
      <c r="X498" s="92"/>
    </row>
    <row r="499" spans="2:24" ht="12" customHeight="1" x14ac:dyDescent="0.2">
      <c r="B499" s="108"/>
      <c r="C499" s="109"/>
      <c r="D499" s="93"/>
      <c r="E499" s="92"/>
      <c r="F499" s="92"/>
      <c r="G499" s="92"/>
      <c r="H499" s="92"/>
      <c r="J499" s="92"/>
      <c r="K499" s="92"/>
      <c r="L499" s="92"/>
      <c r="M499" s="232"/>
      <c r="N499" s="92"/>
      <c r="O499" s="92"/>
      <c r="P499" s="92"/>
      <c r="Q499" s="92"/>
      <c r="V499" s="92"/>
      <c r="W499" s="92"/>
      <c r="X499" s="92"/>
    </row>
    <row r="500" spans="2:24" ht="12" customHeight="1" x14ac:dyDescent="0.2">
      <c r="B500" s="110"/>
      <c r="C500" s="111"/>
      <c r="D500" s="93"/>
      <c r="E500" s="92"/>
      <c r="F500" s="92"/>
      <c r="G500" s="92"/>
      <c r="H500" s="92"/>
      <c r="J500" s="92"/>
      <c r="K500" s="92"/>
      <c r="L500" s="92"/>
      <c r="M500" s="232"/>
      <c r="N500" s="92"/>
      <c r="O500" s="92"/>
      <c r="P500" s="92"/>
      <c r="Q500" s="92"/>
      <c r="V500" s="92"/>
      <c r="W500" s="92"/>
      <c r="X500" s="92"/>
    </row>
    <row r="501" spans="2:24" ht="12" customHeight="1" x14ac:dyDescent="0.2">
      <c r="C501" s="94"/>
      <c r="D501" s="95"/>
      <c r="E501" s="92"/>
      <c r="F501" s="92"/>
      <c r="G501" s="92"/>
      <c r="H501" s="92"/>
      <c r="J501" s="92"/>
      <c r="K501" s="92"/>
      <c r="L501" s="92"/>
      <c r="M501" s="232"/>
      <c r="N501" s="92"/>
      <c r="O501" s="92"/>
      <c r="P501" s="92"/>
      <c r="Q501" s="92"/>
      <c r="V501" s="92"/>
      <c r="W501" s="92"/>
      <c r="X501" s="92"/>
    </row>
    <row r="502" spans="2:24" ht="12" customHeight="1" x14ac:dyDescent="0.2">
      <c r="C502" s="94"/>
      <c r="D502" s="95"/>
      <c r="E502" s="92"/>
      <c r="F502" s="92"/>
      <c r="G502" s="92"/>
      <c r="H502" s="92"/>
      <c r="J502" s="92"/>
      <c r="K502" s="92"/>
      <c r="L502" s="92"/>
      <c r="M502" s="232"/>
      <c r="N502" s="92"/>
      <c r="O502" s="92"/>
      <c r="P502" s="92"/>
      <c r="Q502" s="92"/>
      <c r="V502" s="92"/>
      <c r="W502" s="92"/>
      <c r="X502" s="92"/>
    </row>
    <row r="503" spans="2:24" ht="12" customHeight="1" x14ac:dyDescent="0.2">
      <c r="C503" s="94"/>
      <c r="D503" s="95"/>
      <c r="E503" s="92"/>
      <c r="F503" s="92"/>
      <c r="G503" s="92"/>
      <c r="H503" s="92"/>
      <c r="J503" s="92"/>
      <c r="K503" s="92"/>
      <c r="L503" s="92"/>
      <c r="M503" s="232"/>
      <c r="N503" s="92"/>
      <c r="O503" s="92"/>
      <c r="P503" s="92"/>
      <c r="Q503" s="92"/>
      <c r="V503" s="92"/>
      <c r="W503" s="92"/>
      <c r="X503" s="92"/>
    </row>
    <row r="504" spans="2:24" ht="12" customHeight="1" x14ac:dyDescent="0.2">
      <c r="C504" s="94"/>
      <c r="D504" s="95"/>
      <c r="E504" s="92"/>
      <c r="F504" s="92"/>
      <c r="G504" s="92"/>
      <c r="H504" s="92"/>
      <c r="J504" s="92"/>
      <c r="K504" s="92"/>
      <c r="L504" s="92"/>
      <c r="M504" s="232"/>
      <c r="N504" s="92"/>
      <c r="O504" s="92"/>
      <c r="P504" s="92"/>
      <c r="Q504" s="92"/>
      <c r="V504" s="92"/>
      <c r="W504" s="92"/>
      <c r="X504" s="92"/>
    </row>
    <row r="505" spans="2:24" ht="12" customHeight="1" x14ac:dyDescent="0.2">
      <c r="C505" s="94"/>
      <c r="D505" s="95"/>
      <c r="E505" s="92"/>
      <c r="F505" s="92"/>
      <c r="G505" s="92"/>
      <c r="H505" s="92"/>
      <c r="J505" s="92"/>
      <c r="K505" s="92"/>
      <c r="L505" s="92"/>
      <c r="M505" s="232"/>
      <c r="N505" s="92"/>
      <c r="O505" s="92"/>
      <c r="P505" s="92"/>
      <c r="Q505" s="92"/>
      <c r="V505" s="92"/>
      <c r="W505" s="92"/>
      <c r="X505" s="92"/>
    </row>
    <row r="506" spans="2:24" ht="12" customHeight="1" x14ac:dyDescent="0.2">
      <c r="C506" s="94"/>
      <c r="D506" s="95"/>
      <c r="E506" s="92"/>
      <c r="F506" s="92"/>
      <c r="G506" s="92"/>
      <c r="H506" s="92"/>
      <c r="J506" s="92"/>
      <c r="K506" s="92"/>
      <c r="L506" s="92"/>
      <c r="M506" s="232"/>
      <c r="N506" s="92"/>
      <c r="O506" s="92"/>
      <c r="P506" s="92"/>
      <c r="Q506" s="92"/>
      <c r="V506" s="92"/>
      <c r="W506" s="92"/>
      <c r="X506" s="92"/>
    </row>
    <row r="507" spans="2:24" ht="12" customHeight="1" x14ac:dyDescent="0.2">
      <c r="C507" s="94"/>
      <c r="D507" s="95"/>
      <c r="E507" s="92"/>
      <c r="F507" s="92"/>
      <c r="G507" s="92"/>
      <c r="H507" s="92"/>
      <c r="J507" s="92"/>
      <c r="K507" s="92"/>
      <c r="L507" s="92"/>
      <c r="M507" s="232"/>
      <c r="N507" s="92"/>
      <c r="O507" s="92"/>
      <c r="P507" s="92"/>
      <c r="Q507" s="92"/>
      <c r="V507" s="92"/>
      <c r="W507" s="92"/>
      <c r="X507" s="92"/>
    </row>
    <row r="508" spans="2:24" ht="12" customHeight="1" x14ac:dyDescent="0.2">
      <c r="C508" s="94"/>
      <c r="D508" s="95"/>
      <c r="E508" s="92"/>
      <c r="F508" s="92"/>
      <c r="G508" s="92"/>
      <c r="H508" s="92"/>
      <c r="J508" s="92"/>
      <c r="K508" s="92"/>
      <c r="L508" s="92"/>
      <c r="M508" s="232"/>
      <c r="N508" s="92"/>
      <c r="O508" s="92"/>
      <c r="P508" s="92"/>
      <c r="Q508" s="92"/>
      <c r="V508" s="92"/>
      <c r="W508" s="92"/>
      <c r="X508" s="92"/>
    </row>
    <row r="509" spans="2:24" ht="12" customHeight="1" x14ac:dyDescent="0.2">
      <c r="C509" s="94"/>
      <c r="D509" s="95"/>
      <c r="E509" s="92"/>
      <c r="F509" s="92"/>
      <c r="G509" s="92"/>
      <c r="H509" s="92"/>
      <c r="J509" s="92"/>
      <c r="K509" s="92"/>
      <c r="L509" s="92"/>
      <c r="M509" s="232"/>
      <c r="N509" s="92"/>
      <c r="O509" s="92"/>
      <c r="P509" s="92"/>
      <c r="Q509" s="92"/>
      <c r="V509" s="92"/>
      <c r="W509" s="92"/>
      <c r="X509" s="92"/>
    </row>
    <row r="510" spans="2:24" ht="12" customHeight="1" x14ac:dyDescent="0.2">
      <c r="C510" s="94"/>
      <c r="D510" s="95"/>
      <c r="E510" s="92"/>
      <c r="F510" s="92"/>
      <c r="G510" s="92"/>
      <c r="H510" s="92"/>
      <c r="J510" s="92"/>
      <c r="K510" s="92"/>
      <c r="L510" s="92"/>
      <c r="M510" s="232"/>
      <c r="N510" s="92"/>
      <c r="O510" s="92"/>
      <c r="P510" s="92"/>
      <c r="Q510" s="92"/>
      <c r="V510" s="92"/>
      <c r="W510" s="92"/>
      <c r="X510" s="92"/>
    </row>
    <row r="511" spans="2:24" ht="12" customHeight="1" x14ac:dyDescent="0.2">
      <c r="C511" s="94"/>
      <c r="D511" s="95"/>
      <c r="E511" s="92"/>
      <c r="F511" s="92"/>
      <c r="G511" s="92"/>
      <c r="H511" s="92"/>
      <c r="J511" s="92"/>
      <c r="K511" s="92"/>
      <c r="L511" s="92"/>
      <c r="M511" s="232"/>
      <c r="N511" s="92"/>
      <c r="O511" s="92"/>
      <c r="P511" s="92"/>
      <c r="Q511" s="92"/>
      <c r="V511" s="92"/>
      <c r="W511" s="92"/>
      <c r="X511" s="92"/>
    </row>
    <row r="512" spans="2:24" ht="12" customHeight="1" x14ac:dyDescent="0.2">
      <c r="C512" s="94"/>
      <c r="D512" s="95"/>
      <c r="E512" s="92"/>
      <c r="F512" s="92"/>
      <c r="G512" s="92"/>
      <c r="H512" s="92"/>
      <c r="J512" s="92"/>
      <c r="K512" s="92"/>
      <c r="L512" s="92"/>
      <c r="M512" s="232"/>
      <c r="N512" s="92"/>
      <c r="O512" s="92"/>
      <c r="P512" s="92"/>
      <c r="Q512" s="92"/>
      <c r="V512" s="92"/>
      <c r="W512" s="92"/>
      <c r="X512" s="92"/>
    </row>
    <row r="513" spans="3:24" ht="12" customHeight="1" x14ac:dyDescent="0.2">
      <c r="C513" s="94"/>
      <c r="D513" s="95"/>
      <c r="E513" s="92"/>
      <c r="F513" s="92"/>
      <c r="G513" s="92"/>
      <c r="H513" s="92"/>
      <c r="J513" s="92"/>
      <c r="K513" s="92"/>
      <c r="L513" s="92"/>
      <c r="M513" s="232"/>
      <c r="N513" s="92"/>
      <c r="O513" s="92"/>
      <c r="P513" s="92"/>
      <c r="Q513" s="92"/>
      <c r="V513" s="92"/>
      <c r="W513" s="92"/>
      <c r="X513" s="92"/>
    </row>
    <row r="514" spans="3:24" ht="12" customHeight="1" x14ac:dyDescent="0.2">
      <c r="C514" s="94"/>
      <c r="D514" s="95"/>
      <c r="E514" s="92"/>
      <c r="F514" s="92"/>
      <c r="G514" s="92"/>
      <c r="H514" s="92"/>
      <c r="J514" s="92"/>
      <c r="K514" s="92"/>
      <c r="L514" s="92"/>
      <c r="M514" s="232"/>
      <c r="N514" s="92"/>
      <c r="O514" s="92"/>
      <c r="P514" s="92"/>
      <c r="Q514" s="92"/>
      <c r="V514" s="92"/>
      <c r="W514" s="92"/>
      <c r="X514" s="92"/>
    </row>
    <row r="515" spans="3:24" ht="12" customHeight="1" x14ac:dyDescent="0.2">
      <c r="C515" s="94"/>
      <c r="D515" s="95"/>
      <c r="E515" s="92"/>
      <c r="F515" s="92"/>
      <c r="G515" s="92"/>
      <c r="H515" s="92"/>
      <c r="J515" s="92"/>
      <c r="K515" s="92"/>
      <c r="L515" s="92"/>
      <c r="M515" s="232"/>
      <c r="N515" s="92"/>
      <c r="O515" s="92"/>
      <c r="P515" s="92"/>
      <c r="Q515" s="92"/>
      <c r="V515" s="92"/>
      <c r="W515" s="92"/>
      <c r="X515" s="92"/>
    </row>
    <row r="516" spans="3:24" ht="12" customHeight="1" x14ac:dyDescent="0.2">
      <c r="C516" s="94"/>
      <c r="D516" s="95"/>
      <c r="E516" s="92"/>
      <c r="F516" s="92"/>
      <c r="G516" s="92"/>
      <c r="H516" s="92"/>
      <c r="J516" s="92"/>
      <c r="K516" s="92"/>
      <c r="L516" s="92"/>
      <c r="M516" s="232"/>
      <c r="N516" s="92"/>
      <c r="O516" s="92"/>
      <c r="P516" s="92"/>
      <c r="Q516" s="92"/>
      <c r="V516" s="92"/>
      <c r="W516" s="92"/>
      <c r="X516" s="92"/>
    </row>
    <row r="517" spans="3:24" ht="12" customHeight="1" x14ac:dyDescent="0.2">
      <c r="C517" s="94"/>
      <c r="D517" s="95"/>
      <c r="E517" s="92"/>
      <c r="F517" s="92"/>
      <c r="G517" s="92"/>
      <c r="H517" s="92"/>
      <c r="J517" s="92"/>
      <c r="K517" s="92"/>
      <c r="L517" s="92"/>
      <c r="M517" s="232"/>
      <c r="N517" s="92"/>
      <c r="O517" s="92"/>
      <c r="P517" s="92"/>
      <c r="Q517" s="92"/>
      <c r="V517" s="92"/>
      <c r="W517" s="92"/>
      <c r="X517" s="92"/>
    </row>
    <row r="518" spans="3:24" ht="12" customHeight="1" x14ac:dyDescent="0.2">
      <c r="C518" s="94"/>
      <c r="D518" s="95"/>
      <c r="E518" s="92"/>
      <c r="F518" s="92"/>
      <c r="G518" s="92"/>
      <c r="H518" s="92"/>
      <c r="J518" s="92"/>
      <c r="K518" s="92"/>
      <c r="L518" s="92"/>
      <c r="M518" s="232"/>
      <c r="N518" s="92"/>
      <c r="O518" s="92"/>
      <c r="P518" s="92"/>
      <c r="Q518" s="92"/>
      <c r="V518" s="92"/>
      <c r="W518" s="92"/>
      <c r="X518" s="92"/>
    </row>
    <row r="519" spans="3:24" ht="12" customHeight="1" x14ac:dyDescent="0.2">
      <c r="C519" s="94"/>
      <c r="D519" s="95"/>
      <c r="E519" s="92"/>
      <c r="F519" s="92"/>
      <c r="G519" s="92"/>
      <c r="H519" s="92"/>
      <c r="J519" s="92"/>
      <c r="K519" s="92"/>
      <c r="L519" s="92"/>
      <c r="M519" s="232"/>
      <c r="N519" s="92"/>
      <c r="O519" s="92"/>
      <c r="P519" s="92"/>
      <c r="Q519" s="92"/>
      <c r="V519" s="92"/>
      <c r="W519" s="92"/>
      <c r="X519" s="92"/>
    </row>
    <row r="520" spans="3:24" ht="12" customHeight="1" x14ac:dyDescent="0.2">
      <c r="C520" s="94"/>
      <c r="D520" s="95"/>
      <c r="E520" s="92"/>
      <c r="F520" s="92"/>
      <c r="G520" s="92"/>
      <c r="H520" s="92"/>
      <c r="J520" s="92"/>
      <c r="K520" s="92"/>
      <c r="L520" s="92"/>
      <c r="M520" s="232"/>
      <c r="N520" s="92"/>
      <c r="O520" s="92"/>
      <c r="P520" s="92"/>
      <c r="Q520" s="92"/>
      <c r="V520" s="92"/>
      <c r="W520" s="92"/>
      <c r="X520" s="92"/>
    </row>
    <row r="521" spans="3:24" ht="12" customHeight="1" x14ac:dyDescent="0.2">
      <c r="C521" s="94"/>
      <c r="D521" s="95"/>
      <c r="E521" s="92"/>
      <c r="F521" s="92"/>
      <c r="G521" s="92"/>
      <c r="H521" s="92"/>
      <c r="J521" s="92"/>
      <c r="K521" s="92"/>
      <c r="L521" s="92"/>
      <c r="M521" s="232"/>
      <c r="N521" s="92"/>
      <c r="O521" s="92"/>
      <c r="P521" s="92"/>
      <c r="Q521" s="92"/>
      <c r="V521" s="92"/>
      <c r="W521" s="92"/>
      <c r="X521" s="92"/>
    </row>
    <row r="522" spans="3:24" ht="12" customHeight="1" x14ac:dyDescent="0.2">
      <c r="C522" s="94"/>
      <c r="D522" s="95"/>
      <c r="E522" s="92"/>
      <c r="F522" s="92"/>
      <c r="G522" s="92"/>
      <c r="H522" s="92"/>
      <c r="J522" s="92"/>
      <c r="K522" s="92"/>
      <c r="L522" s="92"/>
      <c r="M522" s="232"/>
      <c r="N522" s="92"/>
      <c r="O522" s="92"/>
      <c r="P522" s="92"/>
      <c r="Q522" s="92"/>
      <c r="V522" s="92"/>
      <c r="W522" s="92"/>
      <c r="X522" s="92"/>
    </row>
    <row r="523" spans="3:24" ht="12" customHeight="1" x14ac:dyDescent="0.2">
      <c r="C523" s="94"/>
      <c r="D523" s="95"/>
      <c r="E523" s="92"/>
      <c r="F523" s="92"/>
      <c r="G523" s="92"/>
      <c r="H523" s="92"/>
      <c r="J523" s="92"/>
      <c r="K523" s="92"/>
      <c r="L523" s="92"/>
      <c r="M523" s="232"/>
      <c r="N523" s="92"/>
      <c r="O523" s="92"/>
      <c r="P523" s="92"/>
      <c r="Q523" s="92"/>
      <c r="V523" s="92"/>
      <c r="W523" s="92"/>
      <c r="X523" s="92"/>
    </row>
    <row r="524" spans="3:24" ht="12" customHeight="1" x14ac:dyDescent="0.2">
      <c r="C524" s="94"/>
      <c r="D524" s="95"/>
      <c r="E524" s="92"/>
      <c r="F524" s="92"/>
      <c r="G524" s="92"/>
      <c r="H524" s="92"/>
      <c r="J524" s="92"/>
      <c r="K524" s="92"/>
      <c r="L524" s="92"/>
      <c r="M524" s="232"/>
      <c r="N524" s="92"/>
      <c r="O524" s="92"/>
      <c r="P524" s="92"/>
      <c r="Q524" s="92"/>
      <c r="V524" s="92"/>
      <c r="W524" s="92"/>
      <c r="X524" s="92"/>
    </row>
    <row r="525" spans="3:24" ht="12" customHeight="1" x14ac:dyDescent="0.2">
      <c r="C525" s="94"/>
      <c r="D525" s="95"/>
      <c r="E525" s="92"/>
      <c r="F525" s="92"/>
      <c r="G525" s="92"/>
      <c r="H525" s="92"/>
      <c r="J525" s="92"/>
      <c r="K525" s="92"/>
      <c r="L525" s="92"/>
      <c r="M525" s="232"/>
      <c r="N525" s="92"/>
      <c r="O525" s="92"/>
      <c r="P525" s="92"/>
      <c r="Q525" s="92"/>
      <c r="V525" s="92"/>
      <c r="W525" s="92"/>
      <c r="X525" s="92"/>
    </row>
    <row r="526" spans="3:24" ht="12" customHeight="1" x14ac:dyDescent="0.2">
      <c r="C526" s="94"/>
      <c r="D526" s="95"/>
      <c r="E526" s="92"/>
      <c r="F526" s="92"/>
      <c r="G526" s="92"/>
      <c r="H526" s="92"/>
      <c r="J526" s="92"/>
      <c r="K526" s="92"/>
      <c r="L526" s="92"/>
      <c r="M526" s="232"/>
      <c r="N526" s="92"/>
      <c r="O526" s="92"/>
      <c r="P526" s="92"/>
      <c r="Q526" s="92"/>
      <c r="V526" s="92"/>
      <c r="W526" s="92"/>
      <c r="X526" s="92"/>
    </row>
    <row r="527" spans="3:24" ht="12" customHeight="1" x14ac:dyDescent="0.2">
      <c r="C527" s="94"/>
      <c r="D527" s="95"/>
      <c r="E527" s="92"/>
      <c r="F527" s="92"/>
      <c r="G527" s="92"/>
      <c r="H527" s="92"/>
      <c r="J527" s="92"/>
      <c r="K527" s="92"/>
      <c r="L527" s="92"/>
      <c r="M527" s="232"/>
      <c r="N527" s="92"/>
      <c r="O527" s="92"/>
      <c r="P527" s="92"/>
      <c r="Q527" s="92"/>
      <c r="V527" s="92"/>
      <c r="W527" s="92"/>
      <c r="X527" s="92"/>
    </row>
    <row r="528" spans="3:24" ht="12" customHeight="1" x14ac:dyDescent="0.2">
      <c r="C528" s="94"/>
      <c r="D528" s="95"/>
      <c r="E528" s="92"/>
      <c r="F528" s="92"/>
      <c r="G528" s="92"/>
      <c r="H528" s="92"/>
      <c r="J528" s="92"/>
      <c r="K528" s="92"/>
      <c r="L528" s="92"/>
      <c r="M528" s="232"/>
      <c r="N528" s="92"/>
      <c r="O528" s="92"/>
      <c r="P528" s="92"/>
      <c r="Q528" s="92"/>
      <c r="V528" s="92"/>
      <c r="W528" s="92"/>
      <c r="X528" s="92"/>
    </row>
    <row r="529" spans="3:24" ht="12" customHeight="1" x14ac:dyDescent="0.2">
      <c r="C529" s="94"/>
      <c r="D529" s="95"/>
      <c r="E529" s="92"/>
      <c r="F529" s="92"/>
      <c r="G529" s="92"/>
      <c r="H529" s="92"/>
      <c r="J529" s="92"/>
      <c r="K529" s="92"/>
      <c r="L529" s="92"/>
      <c r="M529" s="232"/>
      <c r="N529" s="92"/>
      <c r="O529" s="92"/>
      <c r="P529" s="92"/>
      <c r="Q529" s="92"/>
      <c r="V529" s="92"/>
      <c r="W529" s="92"/>
      <c r="X529" s="92"/>
    </row>
    <row r="530" spans="3:24" ht="12" customHeight="1" x14ac:dyDescent="0.2">
      <c r="C530" s="94"/>
      <c r="D530" s="95"/>
      <c r="E530" s="92"/>
      <c r="F530" s="92"/>
      <c r="G530" s="92"/>
      <c r="H530" s="92"/>
      <c r="J530" s="92"/>
      <c r="K530" s="92"/>
      <c r="L530" s="92"/>
      <c r="M530" s="232"/>
      <c r="N530" s="92"/>
      <c r="O530" s="92"/>
      <c r="P530" s="92"/>
      <c r="Q530" s="92"/>
      <c r="V530" s="92"/>
      <c r="W530" s="92"/>
      <c r="X530" s="92"/>
    </row>
    <row r="531" spans="3:24" ht="12" customHeight="1" x14ac:dyDescent="0.2">
      <c r="C531" s="94"/>
      <c r="D531" s="95"/>
      <c r="E531" s="92"/>
      <c r="F531" s="92"/>
      <c r="G531" s="92"/>
      <c r="H531" s="92"/>
      <c r="J531" s="92"/>
      <c r="K531" s="92"/>
      <c r="L531" s="92"/>
      <c r="M531" s="232"/>
      <c r="N531" s="92"/>
      <c r="O531" s="92"/>
      <c r="P531" s="92"/>
      <c r="Q531" s="92"/>
      <c r="V531" s="92"/>
      <c r="W531" s="92"/>
      <c r="X531" s="92"/>
    </row>
    <row r="532" spans="3:24" ht="12" customHeight="1" x14ac:dyDescent="0.2">
      <c r="C532" s="94"/>
      <c r="D532" s="95"/>
      <c r="E532" s="92"/>
      <c r="F532" s="92"/>
      <c r="G532" s="92"/>
      <c r="H532" s="92"/>
      <c r="J532" s="92"/>
      <c r="K532" s="92"/>
      <c r="L532" s="92"/>
      <c r="M532" s="232"/>
      <c r="N532" s="92"/>
      <c r="O532" s="92"/>
      <c r="P532" s="92"/>
      <c r="Q532" s="92"/>
      <c r="V532" s="92"/>
      <c r="W532" s="92"/>
      <c r="X532" s="92"/>
    </row>
    <row r="533" spans="3:24" ht="12" customHeight="1" x14ac:dyDescent="0.2">
      <c r="C533" s="94"/>
      <c r="D533" s="95"/>
      <c r="E533" s="92"/>
      <c r="F533" s="92"/>
      <c r="G533" s="92"/>
      <c r="H533" s="92"/>
      <c r="J533" s="92"/>
      <c r="K533" s="92"/>
      <c r="L533" s="92"/>
      <c r="M533" s="232"/>
      <c r="N533" s="92"/>
      <c r="O533" s="92"/>
      <c r="P533" s="92"/>
      <c r="Q533" s="92"/>
      <c r="V533" s="92"/>
      <c r="W533" s="92"/>
      <c r="X533" s="92"/>
    </row>
    <row r="534" spans="3:24" ht="12" customHeight="1" x14ac:dyDescent="0.2">
      <c r="C534" s="94"/>
      <c r="D534" s="95"/>
      <c r="E534" s="92"/>
      <c r="F534" s="92"/>
      <c r="G534" s="92"/>
      <c r="H534" s="92"/>
      <c r="J534" s="92"/>
      <c r="K534" s="92"/>
      <c r="L534" s="92"/>
      <c r="M534" s="232"/>
      <c r="N534" s="92"/>
      <c r="O534" s="92"/>
      <c r="P534" s="92"/>
      <c r="Q534" s="92"/>
      <c r="V534" s="92"/>
      <c r="W534" s="92"/>
      <c r="X534" s="92"/>
    </row>
    <row r="535" spans="3:24" ht="12" customHeight="1" x14ac:dyDescent="0.2">
      <c r="C535" s="94"/>
      <c r="D535" s="95"/>
      <c r="E535" s="92"/>
      <c r="F535" s="92"/>
      <c r="G535" s="92"/>
      <c r="H535" s="92"/>
      <c r="J535" s="92"/>
      <c r="K535" s="92"/>
      <c r="L535" s="92"/>
      <c r="M535" s="232"/>
      <c r="N535" s="92"/>
      <c r="O535" s="92"/>
      <c r="P535" s="92"/>
      <c r="Q535" s="92"/>
      <c r="V535" s="92"/>
      <c r="W535" s="92"/>
      <c r="X535" s="92"/>
    </row>
    <row r="536" spans="3:24" ht="12" customHeight="1" x14ac:dyDescent="0.2">
      <c r="C536" s="94"/>
      <c r="D536" s="95"/>
      <c r="E536" s="92"/>
      <c r="F536" s="92"/>
      <c r="G536" s="92"/>
      <c r="H536" s="92"/>
      <c r="J536" s="92"/>
      <c r="K536" s="92"/>
      <c r="L536" s="92"/>
      <c r="M536" s="232"/>
      <c r="N536" s="92"/>
      <c r="O536" s="92"/>
      <c r="P536" s="92"/>
      <c r="Q536" s="92"/>
      <c r="V536" s="92"/>
      <c r="W536" s="92"/>
      <c r="X536" s="92"/>
    </row>
    <row r="537" spans="3:24" ht="12" customHeight="1" x14ac:dyDescent="0.2">
      <c r="C537" s="94"/>
      <c r="D537" s="95"/>
      <c r="E537" s="92"/>
      <c r="F537" s="92"/>
      <c r="G537" s="92"/>
      <c r="H537" s="92"/>
      <c r="J537" s="92"/>
      <c r="K537" s="92"/>
      <c r="L537" s="92"/>
      <c r="M537" s="232"/>
      <c r="N537" s="92"/>
      <c r="O537" s="92"/>
      <c r="P537" s="92"/>
      <c r="Q537" s="92"/>
      <c r="V537" s="92"/>
      <c r="W537" s="92"/>
      <c r="X537" s="92"/>
    </row>
    <row r="538" spans="3:24" ht="12" customHeight="1" x14ac:dyDescent="0.2">
      <c r="C538" s="94"/>
      <c r="D538" s="95"/>
      <c r="E538" s="92"/>
      <c r="F538" s="92"/>
      <c r="G538" s="92"/>
      <c r="H538" s="92"/>
      <c r="J538" s="92"/>
      <c r="K538" s="92"/>
      <c r="L538" s="92"/>
      <c r="M538" s="232"/>
      <c r="N538" s="92"/>
      <c r="O538" s="92"/>
      <c r="P538" s="92"/>
      <c r="Q538" s="92"/>
      <c r="V538" s="92"/>
      <c r="W538" s="92"/>
      <c r="X538" s="92"/>
    </row>
    <row r="539" spans="3:24" ht="12" customHeight="1" x14ac:dyDescent="0.2">
      <c r="C539" s="94"/>
      <c r="D539" s="95"/>
      <c r="E539" s="92"/>
      <c r="F539" s="92"/>
      <c r="G539" s="92"/>
      <c r="H539" s="92"/>
      <c r="J539" s="92"/>
      <c r="K539" s="92"/>
      <c r="L539" s="92"/>
      <c r="M539" s="232"/>
      <c r="N539" s="92"/>
      <c r="O539" s="92"/>
      <c r="P539" s="92"/>
      <c r="Q539" s="92"/>
      <c r="V539" s="92"/>
      <c r="W539" s="92"/>
      <c r="X539" s="92"/>
    </row>
    <row r="540" spans="3:24" ht="12" customHeight="1" x14ac:dyDescent="0.2">
      <c r="C540" s="94"/>
      <c r="D540" s="95"/>
      <c r="E540" s="92"/>
      <c r="F540" s="92"/>
      <c r="G540" s="92"/>
      <c r="H540" s="92"/>
      <c r="J540" s="92"/>
      <c r="K540" s="92"/>
      <c r="L540" s="92"/>
      <c r="M540" s="232"/>
      <c r="N540" s="92"/>
      <c r="O540" s="92"/>
      <c r="P540" s="92"/>
      <c r="Q540" s="92"/>
      <c r="V540" s="92"/>
      <c r="W540" s="92"/>
      <c r="X540" s="92"/>
    </row>
    <row r="541" spans="3:24" ht="12" customHeight="1" x14ac:dyDescent="0.2">
      <c r="C541" s="94"/>
      <c r="D541" s="95"/>
      <c r="E541" s="92"/>
      <c r="F541" s="92"/>
      <c r="G541" s="92"/>
      <c r="H541" s="92"/>
      <c r="J541" s="92"/>
      <c r="K541" s="92"/>
      <c r="L541" s="92"/>
      <c r="M541" s="232"/>
      <c r="N541" s="92"/>
      <c r="O541" s="92"/>
      <c r="P541" s="92"/>
      <c r="Q541" s="92"/>
      <c r="V541" s="92"/>
      <c r="W541" s="92"/>
      <c r="X541" s="92"/>
    </row>
    <row r="542" spans="3:24" ht="12" customHeight="1" x14ac:dyDescent="0.2">
      <c r="C542" s="94"/>
      <c r="D542" s="95"/>
      <c r="E542" s="92"/>
      <c r="F542" s="92"/>
      <c r="G542" s="92"/>
      <c r="H542" s="92"/>
      <c r="J542" s="92"/>
      <c r="K542" s="92"/>
      <c r="L542" s="92"/>
      <c r="M542" s="232"/>
      <c r="N542" s="92"/>
      <c r="O542" s="92"/>
      <c r="P542" s="92"/>
      <c r="Q542" s="92"/>
      <c r="V542" s="92"/>
      <c r="W542" s="92"/>
      <c r="X542" s="92"/>
    </row>
    <row r="543" spans="3:24" ht="12" customHeight="1" x14ac:dyDescent="0.2">
      <c r="C543" s="94"/>
      <c r="D543" s="95"/>
      <c r="E543" s="92"/>
      <c r="F543" s="92"/>
      <c r="G543" s="92"/>
      <c r="H543" s="92"/>
      <c r="J543" s="92"/>
      <c r="K543" s="92"/>
      <c r="L543" s="92"/>
      <c r="M543" s="232"/>
      <c r="N543" s="92"/>
      <c r="O543" s="92"/>
      <c r="P543" s="92"/>
      <c r="Q543" s="92"/>
      <c r="V543" s="92"/>
      <c r="W543" s="92"/>
      <c r="X543" s="92"/>
    </row>
    <row r="544" spans="3:24" ht="12" customHeight="1" x14ac:dyDescent="0.2">
      <c r="C544" s="94"/>
      <c r="D544" s="95"/>
      <c r="E544" s="92"/>
      <c r="F544" s="92"/>
      <c r="G544" s="92"/>
      <c r="H544" s="92"/>
      <c r="J544" s="92"/>
      <c r="K544" s="92"/>
      <c r="L544" s="92"/>
      <c r="M544" s="232"/>
      <c r="N544" s="92"/>
      <c r="O544" s="92"/>
      <c r="P544" s="92"/>
      <c r="Q544" s="92"/>
      <c r="V544" s="92"/>
      <c r="W544" s="92"/>
      <c r="X544" s="92"/>
    </row>
    <row r="545" spans="3:24" ht="12" customHeight="1" x14ac:dyDescent="0.2">
      <c r="C545" s="94"/>
      <c r="D545" s="95"/>
      <c r="E545" s="92"/>
      <c r="F545" s="92"/>
      <c r="G545" s="92"/>
      <c r="H545" s="92"/>
      <c r="J545" s="92"/>
      <c r="K545" s="92"/>
      <c r="L545" s="92"/>
      <c r="M545" s="232"/>
      <c r="N545" s="92"/>
      <c r="O545" s="92"/>
      <c r="P545" s="92"/>
      <c r="Q545" s="92"/>
      <c r="V545" s="92"/>
      <c r="W545" s="92"/>
      <c r="X545" s="92"/>
    </row>
    <row r="546" spans="3:24" ht="12" customHeight="1" x14ac:dyDescent="0.2">
      <c r="C546" s="94"/>
      <c r="D546" s="95"/>
      <c r="E546" s="92"/>
      <c r="F546" s="92"/>
      <c r="G546" s="92"/>
      <c r="H546" s="92"/>
      <c r="J546" s="92"/>
      <c r="K546" s="92"/>
      <c r="L546" s="92"/>
      <c r="M546" s="232"/>
      <c r="N546" s="92"/>
      <c r="O546" s="92"/>
      <c r="P546" s="92"/>
      <c r="Q546" s="92"/>
      <c r="V546" s="92"/>
      <c r="W546" s="92"/>
      <c r="X546" s="92"/>
    </row>
    <row r="547" spans="3:24" ht="12" customHeight="1" x14ac:dyDescent="0.2">
      <c r="C547" s="94"/>
      <c r="D547" s="95"/>
      <c r="E547" s="92"/>
      <c r="F547" s="92"/>
      <c r="G547" s="92"/>
      <c r="H547" s="92"/>
      <c r="J547" s="92"/>
      <c r="K547" s="92"/>
      <c r="L547" s="92"/>
      <c r="M547" s="232"/>
      <c r="N547" s="92"/>
      <c r="O547" s="92"/>
      <c r="P547" s="92"/>
      <c r="Q547" s="92"/>
      <c r="V547" s="92"/>
      <c r="W547" s="92"/>
      <c r="X547" s="92"/>
    </row>
    <row r="548" spans="3:24" ht="12" customHeight="1" x14ac:dyDescent="0.2">
      <c r="C548" s="94"/>
      <c r="D548" s="95"/>
      <c r="E548" s="92"/>
      <c r="F548" s="92"/>
      <c r="G548" s="92"/>
      <c r="H548" s="92"/>
      <c r="J548" s="92"/>
      <c r="K548" s="92"/>
      <c r="L548" s="92"/>
      <c r="M548" s="232"/>
      <c r="N548" s="92"/>
      <c r="O548" s="92"/>
      <c r="P548" s="92"/>
      <c r="Q548" s="92"/>
      <c r="V548" s="92"/>
      <c r="W548" s="92"/>
      <c r="X548" s="92"/>
    </row>
    <row r="549" spans="3:24" ht="12" customHeight="1" x14ac:dyDescent="0.2">
      <c r="C549" s="94"/>
      <c r="D549" s="95"/>
      <c r="E549" s="92"/>
      <c r="F549" s="92"/>
      <c r="G549" s="92"/>
      <c r="H549" s="92"/>
      <c r="J549" s="92"/>
      <c r="K549" s="92"/>
      <c r="L549" s="92"/>
      <c r="M549" s="232"/>
      <c r="N549" s="92"/>
      <c r="O549" s="92"/>
      <c r="P549" s="92"/>
      <c r="Q549" s="92"/>
      <c r="V549" s="92"/>
      <c r="W549" s="92"/>
      <c r="X549" s="92"/>
    </row>
    <row r="550" spans="3:24" ht="12" customHeight="1" x14ac:dyDescent="0.2">
      <c r="C550" s="94"/>
      <c r="D550" s="95"/>
      <c r="E550" s="92"/>
      <c r="F550" s="92"/>
      <c r="G550" s="92"/>
      <c r="H550" s="92"/>
      <c r="J550" s="92"/>
      <c r="K550" s="92"/>
      <c r="L550" s="92"/>
      <c r="M550" s="232"/>
      <c r="N550" s="92"/>
      <c r="O550" s="92"/>
      <c r="P550" s="92"/>
      <c r="Q550" s="92"/>
      <c r="V550" s="92"/>
      <c r="W550" s="92"/>
      <c r="X550" s="92"/>
    </row>
    <row r="551" spans="3:24" ht="12" customHeight="1" x14ac:dyDescent="0.2">
      <c r="C551" s="94"/>
      <c r="D551" s="95"/>
      <c r="E551" s="92"/>
      <c r="F551" s="92"/>
      <c r="G551" s="92"/>
      <c r="H551" s="92"/>
      <c r="J551" s="92"/>
      <c r="K551" s="92"/>
      <c r="L551" s="92"/>
      <c r="M551" s="232"/>
      <c r="N551" s="92"/>
      <c r="O551" s="92"/>
      <c r="P551" s="92"/>
      <c r="Q551" s="92"/>
      <c r="V551" s="92"/>
      <c r="W551" s="92"/>
      <c r="X551" s="92"/>
    </row>
    <row r="552" spans="3:24" ht="12" customHeight="1" x14ac:dyDescent="0.2">
      <c r="C552" s="94"/>
      <c r="D552" s="95"/>
      <c r="E552" s="92"/>
      <c r="F552" s="92"/>
      <c r="G552" s="92"/>
      <c r="H552" s="92"/>
      <c r="J552" s="92"/>
      <c r="K552" s="92"/>
      <c r="L552" s="92"/>
      <c r="M552" s="232"/>
      <c r="N552" s="92"/>
      <c r="O552" s="92"/>
      <c r="P552" s="92"/>
      <c r="Q552" s="92"/>
      <c r="V552" s="92"/>
      <c r="W552" s="92"/>
      <c r="X552" s="92"/>
    </row>
    <row r="553" spans="3:24" ht="12" customHeight="1" x14ac:dyDescent="0.2">
      <c r="C553" s="94"/>
      <c r="D553" s="95"/>
      <c r="E553" s="92"/>
      <c r="F553" s="92"/>
      <c r="G553" s="92"/>
      <c r="H553" s="92"/>
      <c r="J553" s="92"/>
      <c r="K553" s="92"/>
      <c r="L553" s="92"/>
      <c r="M553" s="232"/>
      <c r="N553" s="92"/>
      <c r="O553" s="92"/>
      <c r="P553" s="92"/>
      <c r="Q553" s="92"/>
      <c r="V553" s="92"/>
      <c r="W553" s="92"/>
      <c r="X553" s="92"/>
    </row>
    <row r="554" spans="3:24" ht="12" customHeight="1" x14ac:dyDescent="0.2">
      <c r="C554" s="94"/>
      <c r="D554" s="95"/>
      <c r="E554" s="92"/>
      <c r="F554" s="92"/>
      <c r="G554" s="92"/>
      <c r="H554" s="92"/>
      <c r="J554" s="92"/>
      <c r="K554" s="92"/>
      <c r="L554" s="92"/>
      <c r="M554" s="232"/>
      <c r="N554" s="92"/>
      <c r="O554" s="92"/>
      <c r="P554" s="92"/>
      <c r="Q554" s="92"/>
      <c r="V554" s="92"/>
      <c r="W554" s="92"/>
      <c r="X554" s="92"/>
    </row>
    <row r="555" spans="3:24" ht="12" customHeight="1" x14ac:dyDescent="0.2">
      <c r="C555" s="94"/>
      <c r="D555" s="95"/>
      <c r="E555" s="92"/>
      <c r="F555" s="92"/>
      <c r="G555" s="92"/>
      <c r="H555" s="92"/>
      <c r="J555" s="92"/>
      <c r="K555" s="92"/>
      <c r="L555" s="92"/>
      <c r="M555" s="232"/>
      <c r="N555" s="92"/>
      <c r="O555" s="92"/>
      <c r="P555" s="92"/>
      <c r="Q555" s="92"/>
      <c r="V555" s="92"/>
      <c r="W555" s="92"/>
      <c r="X555" s="92"/>
    </row>
    <row r="556" spans="3:24" ht="12" customHeight="1" x14ac:dyDescent="0.2">
      <c r="C556" s="94"/>
      <c r="D556" s="95"/>
      <c r="E556" s="92"/>
      <c r="F556" s="92"/>
      <c r="G556" s="92"/>
      <c r="H556" s="92"/>
      <c r="J556" s="92"/>
      <c r="K556" s="92"/>
      <c r="L556" s="92"/>
      <c r="M556" s="232"/>
      <c r="N556" s="92"/>
      <c r="O556" s="92"/>
      <c r="P556" s="92"/>
      <c r="Q556" s="92"/>
      <c r="V556" s="92"/>
      <c r="W556" s="92"/>
      <c r="X556" s="92"/>
    </row>
    <row r="557" spans="3:24" ht="12" customHeight="1" x14ac:dyDescent="0.2">
      <c r="C557" s="94"/>
      <c r="D557" s="95"/>
      <c r="E557" s="92"/>
      <c r="F557" s="92"/>
      <c r="G557" s="92"/>
      <c r="H557" s="92"/>
      <c r="J557" s="92"/>
      <c r="K557" s="92"/>
      <c r="L557" s="92"/>
      <c r="M557" s="232"/>
      <c r="N557" s="92"/>
      <c r="O557" s="92"/>
      <c r="P557" s="92"/>
      <c r="Q557" s="92"/>
      <c r="V557" s="92"/>
      <c r="W557" s="92"/>
      <c r="X557" s="92"/>
    </row>
    <row r="558" spans="3:24" ht="12" customHeight="1" x14ac:dyDescent="0.2">
      <c r="C558" s="94"/>
      <c r="D558" s="95"/>
      <c r="E558" s="92"/>
      <c r="F558" s="92"/>
      <c r="G558" s="92"/>
      <c r="H558" s="92"/>
      <c r="J558" s="92"/>
      <c r="K558" s="92"/>
      <c r="L558" s="92"/>
      <c r="M558" s="232"/>
      <c r="N558" s="92"/>
      <c r="O558" s="92"/>
      <c r="P558" s="92"/>
      <c r="Q558" s="92"/>
      <c r="V558" s="92"/>
      <c r="W558" s="92"/>
      <c r="X558" s="92"/>
    </row>
    <row r="559" spans="3:24" ht="12" customHeight="1" x14ac:dyDescent="0.2">
      <c r="C559" s="94"/>
      <c r="D559" s="95"/>
      <c r="E559" s="92"/>
      <c r="F559" s="92"/>
      <c r="G559" s="92"/>
      <c r="H559" s="92"/>
      <c r="J559" s="92"/>
      <c r="K559" s="92"/>
      <c r="L559" s="92"/>
      <c r="M559" s="232"/>
      <c r="N559" s="92"/>
      <c r="O559" s="92"/>
      <c r="P559" s="92"/>
      <c r="Q559" s="92"/>
      <c r="V559" s="92"/>
      <c r="W559" s="92"/>
      <c r="X559" s="92"/>
    </row>
    <row r="560" spans="3:24" ht="12" customHeight="1" x14ac:dyDescent="0.2">
      <c r="C560" s="94"/>
      <c r="D560" s="95"/>
      <c r="E560" s="92"/>
      <c r="F560" s="92"/>
      <c r="G560" s="92"/>
      <c r="H560" s="92"/>
      <c r="J560" s="92"/>
      <c r="K560" s="92"/>
      <c r="L560" s="92"/>
      <c r="M560" s="232"/>
      <c r="N560" s="92"/>
      <c r="O560" s="92"/>
      <c r="P560" s="92"/>
      <c r="Q560" s="92"/>
      <c r="V560" s="92"/>
      <c r="W560" s="92"/>
      <c r="X560" s="92"/>
    </row>
    <row r="561" spans="3:24" ht="12" customHeight="1" x14ac:dyDescent="0.2">
      <c r="C561" s="94"/>
      <c r="D561" s="95"/>
      <c r="E561" s="92"/>
      <c r="F561" s="92"/>
      <c r="G561" s="92"/>
      <c r="H561" s="92"/>
      <c r="J561" s="92"/>
      <c r="K561" s="92"/>
      <c r="L561" s="92"/>
      <c r="M561" s="232"/>
      <c r="N561" s="92"/>
      <c r="O561" s="92"/>
      <c r="P561" s="92"/>
      <c r="Q561" s="92"/>
      <c r="V561" s="92"/>
      <c r="W561" s="92"/>
      <c r="X561" s="92"/>
    </row>
    <row r="562" spans="3:24" ht="12" customHeight="1" x14ac:dyDescent="0.2">
      <c r="C562" s="94"/>
      <c r="D562" s="95"/>
      <c r="E562" s="92"/>
      <c r="F562" s="92"/>
      <c r="G562" s="92"/>
      <c r="H562" s="92"/>
      <c r="J562" s="92"/>
      <c r="K562" s="92"/>
      <c r="L562" s="92"/>
      <c r="M562" s="232"/>
      <c r="N562" s="92"/>
      <c r="O562" s="92"/>
      <c r="P562" s="92"/>
      <c r="Q562" s="92"/>
      <c r="V562" s="92"/>
      <c r="W562" s="92"/>
      <c r="X562" s="92"/>
    </row>
    <row r="563" spans="3:24" ht="12" customHeight="1" x14ac:dyDescent="0.2">
      <c r="C563" s="94"/>
      <c r="D563" s="95"/>
      <c r="E563" s="92"/>
      <c r="F563" s="92"/>
      <c r="G563" s="92"/>
      <c r="H563" s="92"/>
      <c r="J563" s="92"/>
      <c r="K563" s="92"/>
      <c r="L563" s="92"/>
      <c r="M563" s="232"/>
      <c r="N563" s="92"/>
      <c r="O563" s="92"/>
      <c r="P563" s="92"/>
      <c r="Q563" s="92"/>
      <c r="V563" s="92"/>
      <c r="W563" s="92"/>
      <c r="X563" s="92"/>
    </row>
    <row r="564" spans="3:24" ht="12" customHeight="1" x14ac:dyDescent="0.2">
      <c r="C564" s="94"/>
      <c r="D564" s="95"/>
      <c r="E564" s="92"/>
      <c r="F564" s="92"/>
      <c r="G564" s="92"/>
      <c r="H564" s="92"/>
      <c r="J564" s="92"/>
      <c r="K564" s="92"/>
      <c r="L564" s="92"/>
      <c r="M564" s="232"/>
      <c r="N564" s="92"/>
      <c r="O564" s="92"/>
      <c r="P564" s="92"/>
      <c r="Q564" s="92"/>
      <c r="V564" s="92"/>
      <c r="W564" s="92"/>
      <c r="X564" s="92"/>
    </row>
    <row r="565" spans="3:24" ht="12" customHeight="1" x14ac:dyDescent="0.2">
      <c r="C565" s="94"/>
      <c r="D565" s="95"/>
      <c r="E565" s="92"/>
      <c r="F565" s="92"/>
      <c r="G565" s="92"/>
      <c r="H565" s="92"/>
      <c r="J565" s="92"/>
      <c r="K565" s="92"/>
      <c r="L565" s="92"/>
      <c r="M565" s="232"/>
      <c r="N565" s="92"/>
      <c r="O565" s="92"/>
      <c r="P565" s="92"/>
      <c r="Q565" s="92"/>
      <c r="V565" s="92"/>
      <c r="W565" s="92"/>
      <c r="X565" s="92"/>
    </row>
    <row r="566" spans="3:24" ht="12" customHeight="1" x14ac:dyDescent="0.2">
      <c r="C566" s="94"/>
      <c r="D566" s="95"/>
      <c r="E566" s="92"/>
      <c r="F566" s="92"/>
      <c r="G566" s="92"/>
      <c r="H566" s="92"/>
      <c r="J566" s="92"/>
      <c r="K566" s="92"/>
      <c r="L566" s="92"/>
      <c r="M566" s="232"/>
      <c r="N566" s="92"/>
      <c r="O566" s="92"/>
      <c r="P566" s="92"/>
      <c r="Q566" s="92"/>
      <c r="V566" s="92"/>
      <c r="W566" s="92"/>
      <c r="X566" s="92"/>
    </row>
    <row r="567" spans="3:24" ht="12" customHeight="1" x14ac:dyDescent="0.2">
      <c r="C567" s="94"/>
      <c r="D567" s="95"/>
      <c r="E567" s="92"/>
      <c r="F567" s="92"/>
      <c r="G567" s="92"/>
      <c r="H567" s="92"/>
      <c r="J567" s="92"/>
      <c r="K567" s="92"/>
      <c r="L567" s="92"/>
      <c r="M567" s="232"/>
      <c r="N567" s="92"/>
      <c r="O567" s="92"/>
      <c r="P567" s="92"/>
      <c r="Q567" s="92"/>
      <c r="V567" s="92"/>
      <c r="W567" s="92"/>
      <c r="X567" s="92"/>
    </row>
    <row r="568" spans="3:24" ht="12" customHeight="1" x14ac:dyDescent="0.2">
      <c r="C568" s="94"/>
      <c r="D568" s="95"/>
      <c r="E568" s="92"/>
      <c r="F568" s="92"/>
      <c r="G568" s="92"/>
      <c r="H568" s="92"/>
      <c r="J568" s="92"/>
      <c r="K568" s="92"/>
      <c r="L568" s="92"/>
      <c r="M568" s="232"/>
      <c r="N568" s="92"/>
      <c r="O568" s="92"/>
      <c r="P568" s="92"/>
      <c r="Q568" s="92"/>
      <c r="V568" s="92"/>
      <c r="W568" s="92"/>
      <c r="X568" s="92"/>
    </row>
    <row r="569" spans="3:24" ht="12" customHeight="1" x14ac:dyDescent="0.2">
      <c r="C569" s="94"/>
      <c r="D569" s="95"/>
      <c r="E569" s="92"/>
      <c r="F569" s="92"/>
      <c r="G569" s="92"/>
      <c r="H569" s="92"/>
      <c r="J569" s="92"/>
      <c r="K569" s="92"/>
      <c r="L569" s="92"/>
      <c r="M569" s="232"/>
      <c r="N569" s="92"/>
      <c r="O569" s="92"/>
      <c r="P569" s="92"/>
      <c r="Q569" s="92"/>
      <c r="V569" s="92"/>
      <c r="W569" s="92"/>
      <c r="X569" s="92"/>
    </row>
    <row r="570" spans="3:24" ht="12" customHeight="1" x14ac:dyDescent="0.2">
      <c r="C570" s="94"/>
      <c r="D570" s="95"/>
      <c r="E570" s="92"/>
      <c r="F570" s="92"/>
      <c r="G570" s="92"/>
      <c r="H570" s="92"/>
      <c r="J570" s="92"/>
      <c r="K570" s="92"/>
      <c r="L570" s="92"/>
      <c r="M570" s="232"/>
      <c r="N570" s="92"/>
      <c r="O570" s="92"/>
      <c r="P570" s="92"/>
      <c r="Q570" s="92"/>
      <c r="V570" s="92"/>
      <c r="W570" s="92"/>
      <c r="X570" s="92"/>
    </row>
    <row r="571" spans="3:24" ht="12" customHeight="1" x14ac:dyDescent="0.2">
      <c r="C571" s="94"/>
      <c r="D571" s="95"/>
      <c r="E571" s="92"/>
      <c r="F571" s="92"/>
      <c r="G571" s="92"/>
      <c r="H571" s="92"/>
      <c r="J571" s="92"/>
      <c r="K571" s="92"/>
      <c r="L571" s="92"/>
      <c r="M571" s="232"/>
      <c r="N571" s="92"/>
      <c r="O571" s="92"/>
      <c r="P571" s="92"/>
      <c r="Q571" s="92"/>
      <c r="V571" s="92"/>
      <c r="W571" s="92"/>
      <c r="X571" s="92"/>
    </row>
    <row r="572" spans="3:24" ht="12" customHeight="1" x14ac:dyDescent="0.2">
      <c r="C572" s="94"/>
      <c r="D572" s="95"/>
      <c r="E572" s="92"/>
      <c r="F572" s="92"/>
      <c r="G572" s="92"/>
      <c r="H572" s="92"/>
      <c r="J572" s="92"/>
      <c r="K572" s="92"/>
      <c r="L572" s="92"/>
      <c r="M572" s="232"/>
      <c r="N572" s="92"/>
      <c r="O572" s="92"/>
      <c r="P572" s="92"/>
      <c r="Q572" s="92"/>
      <c r="V572" s="92"/>
      <c r="W572" s="92"/>
      <c r="X572" s="92"/>
    </row>
    <row r="573" spans="3:24" ht="12" customHeight="1" x14ac:dyDescent="0.2">
      <c r="C573" s="94"/>
      <c r="D573" s="95"/>
      <c r="E573" s="92"/>
      <c r="F573" s="92"/>
      <c r="G573" s="92"/>
      <c r="H573" s="92"/>
      <c r="J573" s="92"/>
      <c r="K573" s="92"/>
      <c r="L573" s="92"/>
      <c r="M573" s="232"/>
      <c r="N573" s="92"/>
      <c r="O573" s="92"/>
      <c r="P573" s="92"/>
      <c r="Q573" s="92"/>
      <c r="V573" s="92"/>
      <c r="W573" s="92"/>
      <c r="X573" s="92"/>
    </row>
    <row r="574" spans="3:24" ht="12" customHeight="1" x14ac:dyDescent="0.2">
      <c r="C574" s="94"/>
      <c r="D574" s="95"/>
      <c r="E574" s="92"/>
      <c r="F574" s="92"/>
      <c r="G574" s="92"/>
      <c r="H574" s="92"/>
      <c r="J574" s="92"/>
      <c r="K574" s="92"/>
      <c r="L574" s="92"/>
      <c r="M574" s="232"/>
      <c r="N574" s="92"/>
      <c r="O574" s="92"/>
      <c r="P574" s="92"/>
      <c r="Q574" s="92"/>
      <c r="V574" s="92"/>
      <c r="W574" s="92"/>
      <c r="X574" s="92"/>
    </row>
    <row r="575" spans="3:24" ht="12" customHeight="1" x14ac:dyDescent="0.2">
      <c r="C575" s="94"/>
      <c r="D575" s="95"/>
      <c r="E575" s="92"/>
      <c r="F575" s="92"/>
      <c r="G575" s="92"/>
      <c r="H575" s="92"/>
      <c r="J575" s="92"/>
      <c r="K575" s="92"/>
      <c r="L575" s="92"/>
      <c r="M575" s="232"/>
      <c r="N575" s="92"/>
      <c r="O575" s="92"/>
      <c r="P575" s="92"/>
      <c r="Q575" s="92"/>
      <c r="V575" s="92"/>
      <c r="W575" s="92"/>
      <c r="X575" s="92"/>
    </row>
    <row r="576" spans="3:24" ht="12" customHeight="1" x14ac:dyDescent="0.2">
      <c r="C576" s="94"/>
      <c r="D576" s="95"/>
      <c r="E576" s="92"/>
      <c r="F576" s="92"/>
      <c r="G576" s="92"/>
      <c r="H576" s="92"/>
      <c r="J576" s="92"/>
      <c r="K576" s="92"/>
      <c r="L576" s="92"/>
      <c r="M576" s="232"/>
      <c r="N576" s="92"/>
      <c r="O576" s="92"/>
      <c r="P576" s="92"/>
      <c r="Q576" s="92"/>
      <c r="V576" s="92"/>
      <c r="W576" s="92"/>
      <c r="X576" s="92"/>
    </row>
    <row r="577" spans="3:24" ht="12" customHeight="1" x14ac:dyDescent="0.2">
      <c r="C577" s="94"/>
      <c r="D577" s="95"/>
      <c r="E577" s="92"/>
      <c r="F577" s="92"/>
      <c r="G577" s="92"/>
      <c r="H577" s="92"/>
      <c r="J577" s="92"/>
      <c r="K577" s="92"/>
      <c r="L577" s="92"/>
      <c r="M577" s="232"/>
      <c r="N577" s="92"/>
      <c r="O577" s="92"/>
      <c r="P577" s="92"/>
      <c r="Q577" s="92"/>
      <c r="V577" s="92"/>
      <c r="W577" s="92"/>
      <c r="X577" s="92"/>
    </row>
    <row r="578" spans="3:24" ht="12" customHeight="1" x14ac:dyDescent="0.2">
      <c r="C578" s="94"/>
      <c r="D578" s="95"/>
      <c r="E578" s="92"/>
      <c r="F578" s="92"/>
      <c r="G578" s="92"/>
      <c r="H578" s="92"/>
      <c r="J578" s="92"/>
      <c r="K578" s="92"/>
      <c r="L578" s="92"/>
      <c r="M578" s="232"/>
      <c r="N578" s="92"/>
      <c r="O578" s="92"/>
      <c r="P578" s="92"/>
      <c r="Q578" s="92"/>
      <c r="V578" s="92"/>
      <c r="W578" s="92"/>
      <c r="X578" s="92"/>
    </row>
    <row r="579" spans="3:24" ht="12" customHeight="1" x14ac:dyDescent="0.2">
      <c r="C579" s="94"/>
      <c r="D579" s="95"/>
      <c r="E579" s="92"/>
      <c r="F579" s="92"/>
      <c r="G579" s="92"/>
      <c r="H579" s="92"/>
      <c r="J579" s="92"/>
      <c r="K579" s="92"/>
      <c r="L579" s="92"/>
      <c r="M579" s="232"/>
      <c r="N579" s="92"/>
      <c r="O579" s="92"/>
      <c r="P579" s="92"/>
      <c r="Q579" s="92"/>
      <c r="V579" s="92"/>
      <c r="W579" s="92"/>
      <c r="X579" s="92"/>
    </row>
    <row r="580" spans="3:24" ht="12" customHeight="1" x14ac:dyDescent="0.2">
      <c r="C580" s="94"/>
      <c r="D580" s="95"/>
      <c r="E580" s="92"/>
      <c r="F580" s="92"/>
      <c r="G580" s="92"/>
      <c r="H580" s="92"/>
      <c r="J580" s="92"/>
      <c r="K580" s="92"/>
      <c r="L580" s="92"/>
      <c r="M580" s="232"/>
      <c r="N580" s="92"/>
      <c r="O580" s="92"/>
      <c r="P580" s="92"/>
      <c r="Q580" s="92"/>
      <c r="V580" s="92"/>
      <c r="W580" s="92"/>
      <c r="X580" s="92"/>
    </row>
    <row r="581" spans="3:24" ht="12" customHeight="1" x14ac:dyDescent="0.2">
      <c r="C581" s="94"/>
      <c r="D581" s="95"/>
      <c r="E581" s="92"/>
      <c r="F581" s="92"/>
      <c r="G581" s="92"/>
      <c r="H581" s="92"/>
      <c r="J581" s="92"/>
      <c r="K581" s="92"/>
      <c r="L581" s="92"/>
      <c r="M581" s="232"/>
      <c r="N581" s="92"/>
      <c r="O581" s="92"/>
      <c r="P581" s="92"/>
      <c r="Q581" s="92"/>
      <c r="V581" s="92"/>
      <c r="W581" s="92"/>
      <c r="X581" s="92"/>
    </row>
    <row r="582" spans="3:24" ht="12" customHeight="1" x14ac:dyDescent="0.2">
      <c r="C582" s="94"/>
      <c r="D582" s="95"/>
      <c r="E582" s="92"/>
      <c r="F582" s="92"/>
      <c r="G582" s="92"/>
      <c r="H582" s="92"/>
      <c r="J582" s="92"/>
      <c r="K582" s="92"/>
      <c r="L582" s="92"/>
      <c r="M582" s="232"/>
      <c r="N582" s="92"/>
      <c r="O582" s="92"/>
      <c r="P582" s="92"/>
      <c r="Q582" s="92"/>
      <c r="V582" s="92"/>
      <c r="W582" s="92"/>
      <c r="X582" s="92"/>
    </row>
    <row r="583" spans="3:24" ht="12" customHeight="1" x14ac:dyDescent="0.2">
      <c r="C583" s="94"/>
      <c r="D583" s="95"/>
      <c r="E583" s="92"/>
      <c r="F583" s="92"/>
      <c r="G583" s="92"/>
      <c r="H583" s="92"/>
      <c r="J583" s="92"/>
      <c r="K583" s="92"/>
      <c r="L583" s="92"/>
      <c r="M583" s="232"/>
      <c r="N583" s="92"/>
      <c r="O583" s="92"/>
      <c r="P583" s="92"/>
      <c r="Q583" s="92"/>
      <c r="V583" s="92"/>
      <c r="W583" s="92"/>
      <c r="X583" s="92"/>
    </row>
    <row r="584" spans="3:24" ht="12" customHeight="1" x14ac:dyDescent="0.2">
      <c r="C584" s="94"/>
      <c r="D584" s="95"/>
      <c r="E584" s="92"/>
      <c r="F584" s="92"/>
      <c r="G584" s="92"/>
      <c r="H584" s="92"/>
      <c r="J584" s="92"/>
      <c r="K584" s="92"/>
      <c r="L584" s="92"/>
      <c r="M584" s="232"/>
      <c r="N584" s="92"/>
      <c r="O584" s="92"/>
      <c r="P584" s="92"/>
      <c r="Q584" s="92"/>
      <c r="V584" s="92"/>
      <c r="W584" s="92"/>
      <c r="X584" s="92"/>
    </row>
    <row r="585" spans="3:24" ht="12" customHeight="1" x14ac:dyDescent="0.2">
      <c r="C585" s="94"/>
      <c r="D585" s="95"/>
      <c r="E585" s="92"/>
      <c r="F585" s="92"/>
      <c r="G585" s="92"/>
      <c r="H585" s="92"/>
      <c r="J585" s="92"/>
      <c r="K585" s="92"/>
      <c r="L585" s="92"/>
      <c r="M585" s="232"/>
      <c r="N585" s="92"/>
      <c r="O585" s="92"/>
      <c r="P585" s="92"/>
      <c r="Q585" s="92"/>
      <c r="V585" s="92"/>
      <c r="W585" s="92"/>
      <c r="X585" s="92"/>
    </row>
    <row r="586" spans="3:24" ht="12" customHeight="1" x14ac:dyDescent="0.2">
      <c r="C586" s="94"/>
      <c r="D586" s="95"/>
      <c r="E586" s="92"/>
      <c r="F586" s="92"/>
      <c r="G586" s="92"/>
      <c r="H586" s="92"/>
      <c r="J586" s="92"/>
      <c r="K586" s="92"/>
      <c r="L586" s="92"/>
      <c r="M586" s="232"/>
      <c r="N586" s="92"/>
      <c r="O586" s="92"/>
      <c r="P586" s="92"/>
      <c r="Q586" s="92"/>
      <c r="V586" s="92"/>
      <c r="W586" s="92"/>
      <c r="X586" s="92"/>
    </row>
    <row r="587" spans="3:24" ht="12" customHeight="1" x14ac:dyDescent="0.2">
      <c r="C587" s="94"/>
      <c r="D587" s="95"/>
      <c r="E587" s="92"/>
      <c r="F587" s="92"/>
      <c r="G587" s="92"/>
      <c r="H587" s="92"/>
      <c r="J587" s="92"/>
      <c r="K587" s="92"/>
      <c r="L587" s="92"/>
      <c r="M587" s="232"/>
      <c r="N587" s="92"/>
      <c r="O587" s="92"/>
      <c r="P587" s="92"/>
      <c r="Q587" s="92"/>
      <c r="V587" s="92"/>
      <c r="W587" s="92"/>
      <c r="X587" s="92"/>
    </row>
    <row r="588" spans="3:24" ht="12" customHeight="1" x14ac:dyDescent="0.2">
      <c r="C588" s="94"/>
      <c r="D588" s="95"/>
      <c r="E588" s="92"/>
      <c r="F588" s="92"/>
      <c r="G588" s="92"/>
      <c r="H588" s="92"/>
      <c r="J588" s="92"/>
      <c r="K588" s="92"/>
      <c r="L588" s="92"/>
      <c r="M588" s="232"/>
      <c r="N588" s="92"/>
      <c r="O588" s="92"/>
      <c r="P588" s="92"/>
      <c r="Q588" s="92"/>
      <c r="V588" s="92"/>
      <c r="W588" s="92"/>
      <c r="X588" s="92"/>
    </row>
    <row r="589" spans="3:24" ht="12" customHeight="1" x14ac:dyDescent="0.2">
      <c r="C589" s="94"/>
      <c r="D589" s="95"/>
      <c r="E589" s="92"/>
      <c r="F589" s="92"/>
      <c r="G589" s="92"/>
      <c r="H589" s="92"/>
      <c r="J589" s="92"/>
      <c r="K589" s="92"/>
      <c r="L589" s="92"/>
      <c r="M589" s="232"/>
      <c r="N589" s="92"/>
      <c r="O589" s="92"/>
      <c r="P589" s="92"/>
      <c r="Q589" s="92"/>
      <c r="V589" s="92"/>
      <c r="W589" s="92"/>
      <c r="X589" s="92"/>
    </row>
    <row r="590" spans="3:24" ht="12" customHeight="1" x14ac:dyDescent="0.2">
      <c r="C590" s="94"/>
      <c r="D590" s="95"/>
      <c r="E590" s="92"/>
      <c r="F590" s="92"/>
      <c r="G590" s="92"/>
      <c r="H590" s="92"/>
      <c r="J590" s="92"/>
      <c r="K590" s="92"/>
      <c r="L590" s="92"/>
      <c r="M590" s="232"/>
      <c r="N590" s="92"/>
      <c r="O590" s="92"/>
      <c r="P590" s="92"/>
      <c r="Q590" s="92"/>
      <c r="V590" s="92"/>
      <c r="W590" s="92"/>
      <c r="X590" s="92"/>
    </row>
    <row r="591" spans="3:24" ht="12" customHeight="1" x14ac:dyDescent="0.2">
      <c r="C591" s="94"/>
      <c r="D591" s="95"/>
      <c r="E591" s="92"/>
      <c r="F591" s="92"/>
      <c r="G591" s="92"/>
      <c r="H591" s="92"/>
      <c r="J591" s="92"/>
      <c r="K591" s="92"/>
      <c r="L591" s="92"/>
      <c r="M591" s="232"/>
      <c r="N591" s="92"/>
      <c r="O591" s="92"/>
      <c r="P591" s="92"/>
      <c r="Q591" s="92"/>
      <c r="V591" s="92"/>
      <c r="W591" s="92"/>
      <c r="X591" s="92"/>
    </row>
    <row r="592" spans="3:24" ht="12" customHeight="1" x14ac:dyDescent="0.2">
      <c r="C592" s="94"/>
      <c r="D592" s="95"/>
      <c r="E592" s="92"/>
      <c r="F592" s="92"/>
      <c r="G592" s="92"/>
      <c r="H592" s="92"/>
      <c r="J592" s="92"/>
      <c r="K592" s="92"/>
      <c r="L592" s="92"/>
      <c r="M592" s="232"/>
      <c r="N592" s="92"/>
      <c r="O592" s="92"/>
      <c r="P592" s="92"/>
      <c r="Q592" s="92"/>
      <c r="V592" s="92"/>
      <c r="W592" s="92"/>
      <c r="X592" s="92"/>
    </row>
    <row r="593" spans="3:24" ht="12" customHeight="1" x14ac:dyDescent="0.2">
      <c r="C593" s="94"/>
      <c r="D593" s="95"/>
      <c r="E593" s="92"/>
      <c r="F593" s="92"/>
      <c r="G593" s="92"/>
      <c r="H593" s="92"/>
      <c r="J593" s="92"/>
      <c r="K593" s="92"/>
      <c r="L593" s="92"/>
      <c r="M593" s="232"/>
      <c r="N593" s="92"/>
      <c r="O593" s="92"/>
      <c r="P593" s="92"/>
      <c r="Q593" s="92"/>
      <c r="V593" s="92"/>
      <c r="W593" s="92"/>
      <c r="X593" s="92"/>
    </row>
    <row r="594" spans="3:24" ht="12" customHeight="1" x14ac:dyDescent="0.2">
      <c r="C594" s="94"/>
      <c r="D594" s="95"/>
      <c r="E594" s="92"/>
      <c r="F594" s="92"/>
      <c r="G594" s="92"/>
      <c r="H594" s="92"/>
      <c r="J594" s="92"/>
      <c r="K594" s="92"/>
      <c r="L594" s="92"/>
      <c r="M594" s="232"/>
      <c r="N594" s="92"/>
      <c r="O594" s="92"/>
      <c r="P594" s="92"/>
      <c r="Q594" s="92"/>
      <c r="V594" s="92"/>
      <c r="W594" s="92"/>
      <c r="X594" s="92"/>
    </row>
    <row r="595" spans="3:24" ht="12" customHeight="1" x14ac:dyDescent="0.2">
      <c r="C595" s="94"/>
      <c r="D595" s="95"/>
      <c r="E595" s="92"/>
      <c r="F595" s="92"/>
      <c r="G595" s="92"/>
      <c r="H595" s="92"/>
      <c r="J595" s="92"/>
      <c r="K595" s="92"/>
      <c r="L595" s="92"/>
      <c r="M595" s="232"/>
      <c r="N595" s="92"/>
      <c r="O595" s="92"/>
      <c r="P595" s="92"/>
      <c r="Q595" s="92"/>
      <c r="V595" s="92"/>
      <c r="W595" s="92"/>
      <c r="X595" s="92"/>
    </row>
    <row r="596" spans="3:24" ht="12" customHeight="1" x14ac:dyDescent="0.2">
      <c r="C596" s="94"/>
      <c r="D596" s="95"/>
      <c r="E596" s="92"/>
      <c r="F596" s="92"/>
      <c r="G596" s="92"/>
      <c r="H596" s="92"/>
      <c r="J596" s="92"/>
      <c r="K596" s="92"/>
      <c r="L596" s="92"/>
      <c r="M596" s="232"/>
      <c r="N596" s="92"/>
      <c r="O596" s="92"/>
      <c r="P596" s="92"/>
      <c r="Q596" s="92"/>
      <c r="V596" s="92"/>
      <c r="W596" s="92"/>
      <c r="X596" s="92"/>
    </row>
    <row r="597" spans="3:24" ht="12" customHeight="1" x14ac:dyDescent="0.2">
      <c r="C597" s="94"/>
      <c r="D597" s="95"/>
      <c r="E597" s="92"/>
      <c r="F597" s="92"/>
      <c r="G597" s="92"/>
      <c r="H597" s="92"/>
      <c r="J597" s="92"/>
      <c r="K597" s="92"/>
      <c r="L597" s="92"/>
      <c r="M597" s="232"/>
      <c r="N597" s="92"/>
      <c r="O597" s="92"/>
      <c r="P597" s="92"/>
      <c r="Q597" s="92"/>
      <c r="V597" s="92"/>
      <c r="W597" s="92"/>
      <c r="X597" s="92"/>
    </row>
    <row r="598" spans="3:24" ht="12" customHeight="1" x14ac:dyDescent="0.2">
      <c r="C598" s="94"/>
      <c r="D598" s="95"/>
      <c r="E598" s="92"/>
      <c r="F598" s="92"/>
      <c r="G598" s="92"/>
      <c r="H598" s="92"/>
      <c r="J598" s="92"/>
      <c r="K598" s="92"/>
      <c r="L598" s="92"/>
      <c r="M598" s="232"/>
      <c r="N598" s="92"/>
      <c r="O598" s="92"/>
      <c r="P598" s="92"/>
      <c r="Q598" s="92"/>
      <c r="V598" s="92"/>
      <c r="W598" s="92"/>
      <c r="X598" s="92"/>
    </row>
    <row r="599" spans="3:24" ht="12" customHeight="1" x14ac:dyDescent="0.2">
      <c r="C599" s="94"/>
      <c r="D599" s="95"/>
      <c r="E599" s="92"/>
      <c r="F599" s="92"/>
      <c r="G599" s="92"/>
      <c r="H599" s="92"/>
      <c r="J599" s="92"/>
      <c r="K599" s="92"/>
      <c r="L599" s="92"/>
      <c r="M599" s="232"/>
      <c r="N599" s="92"/>
      <c r="O599" s="92"/>
      <c r="P599" s="92"/>
      <c r="Q599" s="92"/>
      <c r="V599" s="92"/>
      <c r="W599" s="92"/>
      <c r="X599" s="92"/>
    </row>
    <row r="600" spans="3:24" ht="12" customHeight="1" x14ac:dyDescent="0.2">
      <c r="C600" s="94"/>
      <c r="D600" s="95"/>
      <c r="E600" s="92"/>
      <c r="F600" s="92"/>
      <c r="G600" s="92"/>
      <c r="H600" s="92"/>
      <c r="J600" s="92"/>
      <c r="K600" s="92"/>
      <c r="L600" s="92"/>
      <c r="M600" s="232"/>
      <c r="N600" s="92"/>
      <c r="O600" s="92"/>
      <c r="P600" s="92"/>
      <c r="Q600" s="92"/>
      <c r="V600" s="92"/>
      <c r="W600" s="92"/>
      <c r="X600" s="92"/>
    </row>
    <row r="601" spans="3:24" ht="12" customHeight="1" x14ac:dyDescent="0.2">
      <c r="C601" s="94"/>
      <c r="D601" s="95"/>
      <c r="E601" s="92"/>
      <c r="F601" s="92"/>
      <c r="G601" s="92"/>
      <c r="H601" s="92"/>
      <c r="J601" s="92"/>
      <c r="K601" s="92"/>
      <c r="L601" s="92"/>
      <c r="M601" s="232"/>
      <c r="N601" s="92"/>
      <c r="O601" s="92"/>
      <c r="P601" s="92"/>
      <c r="Q601" s="92"/>
      <c r="V601" s="92"/>
      <c r="W601" s="92"/>
      <c r="X601" s="92"/>
    </row>
    <row r="602" spans="3:24" ht="12" customHeight="1" x14ac:dyDescent="0.2">
      <c r="C602" s="94"/>
      <c r="D602" s="95"/>
      <c r="E602" s="92"/>
      <c r="F602" s="92"/>
      <c r="G602" s="92"/>
      <c r="H602" s="92"/>
      <c r="J602" s="92"/>
      <c r="K602" s="92"/>
      <c r="L602" s="92"/>
      <c r="M602" s="232"/>
      <c r="N602" s="92"/>
      <c r="O602" s="92"/>
      <c r="P602" s="92"/>
      <c r="Q602" s="92"/>
      <c r="V602" s="92"/>
      <c r="W602" s="92"/>
      <c r="X602" s="92"/>
    </row>
    <row r="603" spans="3:24" ht="12" customHeight="1" x14ac:dyDescent="0.2">
      <c r="C603" s="94"/>
      <c r="D603" s="95"/>
      <c r="E603" s="92"/>
      <c r="F603" s="92"/>
      <c r="G603" s="92"/>
      <c r="H603" s="92"/>
      <c r="J603" s="92"/>
      <c r="K603" s="92"/>
      <c r="L603" s="92"/>
      <c r="M603" s="232"/>
      <c r="N603" s="92"/>
      <c r="O603" s="92"/>
      <c r="P603" s="92"/>
      <c r="Q603" s="92"/>
      <c r="V603" s="92"/>
      <c r="W603" s="92"/>
      <c r="X603" s="92"/>
    </row>
    <row r="604" spans="3:24" ht="12" customHeight="1" x14ac:dyDescent="0.2">
      <c r="C604" s="94"/>
      <c r="D604" s="95"/>
      <c r="E604" s="92"/>
      <c r="F604" s="92"/>
      <c r="G604" s="92"/>
      <c r="H604" s="92"/>
      <c r="J604" s="92"/>
      <c r="K604" s="92"/>
      <c r="L604" s="92"/>
      <c r="M604" s="232"/>
      <c r="N604" s="92"/>
      <c r="O604" s="92"/>
      <c r="P604" s="92"/>
      <c r="Q604" s="92"/>
      <c r="V604" s="92"/>
      <c r="W604" s="92"/>
      <c r="X604" s="92"/>
    </row>
    <row r="605" spans="3:24" ht="12" customHeight="1" x14ac:dyDescent="0.2">
      <c r="C605" s="94"/>
      <c r="D605" s="95"/>
      <c r="E605" s="92"/>
      <c r="F605" s="92"/>
      <c r="G605" s="92"/>
      <c r="H605" s="92"/>
      <c r="J605" s="92"/>
      <c r="K605" s="92"/>
      <c r="L605" s="92"/>
      <c r="M605" s="232"/>
      <c r="N605" s="92"/>
      <c r="O605" s="92"/>
      <c r="P605" s="92"/>
      <c r="Q605" s="92"/>
      <c r="V605" s="92"/>
      <c r="W605" s="92"/>
      <c r="X605" s="92"/>
    </row>
    <row r="606" spans="3:24" ht="12" customHeight="1" x14ac:dyDescent="0.2">
      <c r="C606" s="94"/>
      <c r="D606" s="95"/>
      <c r="E606" s="92"/>
      <c r="F606" s="92"/>
      <c r="G606" s="92"/>
      <c r="H606" s="92"/>
      <c r="J606" s="92"/>
      <c r="K606" s="92"/>
      <c r="L606" s="92"/>
      <c r="M606" s="232"/>
      <c r="N606" s="92"/>
      <c r="O606" s="92"/>
      <c r="P606" s="92"/>
      <c r="Q606" s="92"/>
      <c r="V606" s="92"/>
      <c r="W606" s="92"/>
      <c r="X606" s="92"/>
    </row>
    <row r="607" spans="3:24" ht="12" customHeight="1" x14ac:dyDescent="0.2">
      <c r="C607" s="94"/>
      <c r="D607" s="95"/>
      <c r="E607" s="92"/>
      <c r="F607" s="92"/>
      <c r="G607" s="92"/>
      <c r="H607" s="92"/>
      <c r="J607" s="92"/>
      <c r="K607" s="92"/>
      <c r="L607" s="92"/>
      <c r="M607" s="232"/>
      <c r="N607" s="92"/>
      <c r="O607" s="92"/>
      <c r="P607" s="92"/>
      <c r="Q607" s="92"/>
      <c r="V607" s="92"/>
      <c r="W607" s="92"/>
      <c r="X607" s="92"/>
    </row>
    <row r="608" spans="3:24" ht="12" customHeight="1" x14ac:dyDescent="0.2">
      <c r="C608" s="94"/>
      <c r="D608" s="95"/>
      <c r="E608" s="92"/>
      <c r="F608" s="92"/>
      <c r="G608" s="92"/>
      <c r="H608" s="92"/>
      <c r="J608" s="92"/>
      <c r="K608" s="92"/>
      <c r="L608" s="92"/>
      <c r="M608" s="232"/>
      <c r="N608" s="92"/>
      <c r="O608" s="92"/>
      <c r="P608" s="92"/>
      <c r="Q608" s="92"/>
      <c r="V608" s="92"/>
      <c r="W608" s="92"/>
      <c r="X608" s="92"/>
    </row>
    <row r="609" spans="3:24" ht="12" customHeight="1" x14ac:dyDescent="0.2">
      <c r="C609" s="94"/>
      <c r="D609" s="95"/>
      <c r="E609" s="92"/>
      <c r="F609" s="92"/>
      <c r="G609" s="92"/>
      <c r="H609" s="92"/>
      <c r="J609" s="92"/>
      <c r="K609" s="92"/>
      <c r="L609" s="92"/>
      <c r="M609" s="232"/>
      <c r="N609" s="92"/>
      <c r="O609" s="92"/>
      <c r="P609" s="92"/>
      <c r="Q609" s="92"/>
      <c r="V609" s="92"/>
      <c r="W609" s="92"/>
      <c r="X609" s="92"/>
    </row>
    <row r="610" spans="3:24" ht="12" customHeight="1" x14ac:dyDescent="0.2">
      <c r="C610" s="94"/>
      <c r="D610" s="95"/>
      <c r="E610" s="92"/>
      <c r="F610" s="92"/>
      <c r="G610" s="92"/>
      <c r="H610" s="92"/>
      <c r="J610" s="92"/>
      <c r="K610" s="92"/>
      <c r="L610" s="92"/>
      <c r="M610" s="232"/>
      <c r="N610" s="92"/>
      <c r="O610" s="92"/>
      <c r="P610" s="92"/>
      <c r="Q610" s="92"/>
      <c r="V610" s="92"/>
      <c r="W610" s="92"/>
      <c r="X610" s="92"/>
    </row>
    <row r="611" spans="3:24" ht="12" customHeight="1" x14ac:dyDescent="0.2">
      <c r="C611" s="94"/>
      <c r="D611" s="95"/>
      <c r="E611" s="92"/>
      <c r="F611" s="92"/>
      <c r="G611" s="92"/>
      <c r="H611" s="92"/>
      <c r="J611" s="92"/>
      <c r="K611" s="92"/>
      <c r="L611" s="92"/>
      <c r="M611" s="232"/>
      <c r="N611" s="92"/>
      <c r="O611" s="92"/>
      <c r="P611" s="92"/>
      <c r="Q611" s="92"/>
      <c r="V611" s="92"/>
      <c r="W611" s="92"/>
      <c r="X611" s="92"/>
    </row>
    <row r="612" spans="3:24" ht="12" customHeight="1" x14ac:dyDescent="0.2">
      <c r="C612" s="94"/>
      <c r="D612" s="95"/>
      <c r="E612" s="92"/>
      <c r="F612" s="92"/>
      <c r="G612" s="92"/>
      <c r="H612" s="92"/>
      <c r="J612" s="92"/>
      <c r="K612" s="92"/>
      <c r="L612" s="92"/>
      <c r="M612" s="232"/>
      <c r="N612" s="92"/>
      <c r="O612" s="92"/>
      <c r="P612" s="92"/>
      <c r="Q612" s="92"/>
      <c r="V612" s="92"/>
      <c r="W612" s="92"/>
      <c r="X612" s="92"/>
    </row>
    <row r="613" spans="3:24" ht="12" customHeight="1" x14ac:dyDescent="0.2">
      <c r="C613" s="94"/>
      <c r="D613" s="95"/>
      <c r="E613" s="92"/>
      <c r="F613" s="92"/>
      <c r="G613" s="92"/>
      <c r="H613" s="92"/>
      <c r="J613" s="92"/>
      <c r="K613" s="92"/>
      <c r="L613" s="92"/>
      <c r="M613" s="232"/>
      <c r="N613" s="92"/>
      <c r="O613" s="92"/>
      <c r="P613" s="92"/>
      <c r="Q613" s="92"/>
      <c r="V613" s="92"/>
      <c r="W613" s="92"/>
      <c r="X613" s="92"/>
    </row>
    <row r="614" spans="3:24" ht="12" customHeight="1" x14ac:dyDescent="0.2">
      <c r="C614" s="94"/>
      <c r="D614" s="95"/>
      <c r="E614" s="92"/>
      <c r="F614" s="92"/>
      <c r="G614" s="92"/>
      <c r="H614" s="92"/>
      <c r="J614" s="92"/>
      <c r="K614" s="92"/>
      <c r="L614" s="92"/>
      <c r="M614" s="232"/>
      <c r="N614" s="92"/>
      <c r="O614" s="92"/>
      <c r="P614" s="92"/>
      <c r="Q614" s="92"/>
      <c r="V614" s="92"/>
      <c r="W614" s="92"/>
      <c r="X614" s="92"/>
    </row>
    <row r="615" spans="3:24" ht="12" customHeight="1" x14ac:dyDescent="0.2">
      <c r="C615" s="94"/>
      <c r="D615" s="95"/>
      <c r="E615" s="92"/>
      <c r="F615" s="92"/>
      <c r="G615" s="92"/>
      <c r="H615" s="92"/>
      <c r="J615" s="92"/>
      <c r="K615" s="92"/>
      <c r="L615" s="92"/>
      <c r="M615" s="232"/>
      <c r="N615" s="92"/>
      <c r="O615" s="92"/>
      <c r="P615" s="92"/>
      <c r="Q615" s="92"/>
      <c r="V615" s="92"/>
      <c r="W615" s="92"/>
      <c r="X615" s="92"/>
    </row>
    <row r="616" spans="3:24" ht="12" customHeight="1" x14ac:dyDescent="0.2">
      <c r="C616" s="94"/>
      <c r="D616" s="95"/>
      <c r="E616" s="92"/>
      <c r="F616" s="92"/>
      <c r="G616" s="92"/>
      <c r="H616" s="92"/>
      <c r="J616" s="92"/>
      <c r="K616" s="92"/>
      <c r="L616" s="92"/>
      <c r="M616" s="232"/>
      <c r="N616" s="92"/>
      <c r="O616" s="92"/>
      <c r="P616" s="92"/>
      <c r="Q616" s="92"/>
      <c r="V616" s="92"/>
      <c r="W616" s="92"/>
      <c r="X616" s="92"/>
    </row>
    <row r="617" spans="3:24" ht="12" customHeight="1" x14ac:dyDescent="0.2">
      <c r="C617" s="94"/>
      <c r="D617" s="95"/>
      <c r="E617" s="92"/>
      <c r="F617" s="92"/>
      <c r="G617" s="92"/>
      <c r="H617" s="92"/>
      <c r="J617" s="92"/>
      <c r="K617" s="92"/>
      <c r="L617" s="92"/>
      <c r="M617" s="232"/>
      <c r="N617" s="92"/>
      <c r="O617" s="92"/>
      <c r="P617" s="92"/>
      <c r="Q617" s="92"/>
      <c r="V617" s="92"/>
      <c r="W617" s="92"/>
      <c r="X617" s="92"/>
    </row>
    <row r="618" spans="3:24" ht="12" customHeight="1" x14ac:dyDescent="0.2">
      <c r="C618" s="94"/>
      <c r="D618" s="95"/>
      <c r="E618" s="92"/>
      <c r="F618" s="92"/>
      <c r="G618" s="92"/>
      <c r="H618" s="92"/>
      <c r="J618" s="92"/>
      <c r="K618" s="92"/>
      <c r="L618" s="92"/>
      <c r="M618" s="232"/>
      <c r="N618" s="92"/>
      <c r="O618" s="92"/>
      <c r="P618" s="92"/>
      <c r="Q618" s="92"/>
      <c r="V618" s="92"/>
      <c r="W618" s="92"/>
      <c r="X618" s="92"/>
    </row>
    <row r="619" spans="3:24" ht="12" customHeight="1" x14ac:dyDescent="0.2">
      <c r="C619" s="94"/>
      <c r="D619" s="95"/>
      <c r="E619" s="92"/>
      <c r="F619" s="92"/>
      <c r="G619" s="92"/>
      <c r="H619" s="92"/>
      <c r="J619" s="92"/>
      <c r="K619" s="92"/>
      <c r="L619" s="92"/>
      <c r="M619" s="232"/>
      <c r="N619" s="92"/>
      <c r="O619" s="92"/>
      <c r="P619" s="92"/>
      <c r="Q619" s="92"/>
      <c r="V619" s="92"/>
      <c r="W619" s="92"/>
      <c r="X619" s="92"/>
    </row>
    <row r="620" spans="3:24" ht="12" customHeight="1" x14ac:dyDescent="0.2">
      <c r="C620" s="94"/>
      <c r="D620" s="95"/>
      <c r="E620" s="92"/>
      <c r="F620" s="92"/>
      <c r="G620" s="92"/>
      <c r="H620" s="92"/>
      <c r="J620" s="92"/>
      <c r="K620" s="92"/>
      <c r="L620" s="92"/>
      <c r="M620" s="232"/>
      <c r="N620" s="92"/>
      <c r="O620" s="92"/>
      <c r="P620" s="92"/>
      <c r="Q620" s="92"/>
      <c r="V620" s="92"/>
      <c r="W620" s="92"/>
      <c r="X620" s="92"/>
    </row>
    <row r="621" spans="3:24" ht="12" customHeight="1" x14ac:dyDescent="0.2">
      <c r="C621" s="94"/>
      <c r="D621" s="95"/>
      <c r="E621" s="92"/>
      <c r="F621" s="92"/>
      <c r="G621" s="92"/>
      <c r="H621" s="92"/>
      <c r="J621" s="92"/>
      <c r="K621" s="92"/>
      <c r="L621" s="92"/>
      <c r="M621" s="232"/>
      <c r="N621" s="92"/>
      <c r="O621" s="92"/>
      <c r="P621" s="92"/>
      <c r="Q621" s="92"/>
      <c r="V621" s="92"/>
      <c r="W621" s="92"/>
      <c r="X621" s="92"/>
    </row>
    <row r="622" spans="3:24" ht="12" customHeight="1" x14ac:dyDescent="0.2">
      <c r="C622" s="94"/>
      <c r="D622" s="95"/>
      <c r="E622" s="92"/>
      <c r="F622" s="92"/>
      <c r="G622" s="92"/>
      <c r="H622" s="92"/>
      <c r="J622" s="92"/>
      <c r="K622" s="92"/>
      <c r="L622" s="92"/>
      <c r="M622" s="232"/>
      <c r="N622" s="92"/>
      <c r="O622" s="92"/>
      <c r="P622" s="92"/>
      <c r="Q622" s="92"/>
      <c r="V622" s="92"/>
      <c r="W622" s="92"/>
      <c r="X622" s="92"/>
    </row>
    <row r="623" spans="3:24" ht="12" customHeight="1" x14ac:dyDescent="0.2">
      <c r="C623" s="94"/>
      <c r="D623" s="95"/>
      <c r="E623" s="92"/>
      <c r="F623" s="92"/>
      <c r="G623" s="92"/>
      <c r="H623" s="92"/>
      <c r="J623" s="92"/>
      <c r="K623" s="92"/>
      <c r="L623" s="92"/>
      <c r="M623" s="232"/>
      <c r="N623" s="92"/>
      <c r="O623" s="92"/>
      <c r="P623" s="92"/>
      <c r="Q623" s="92"/>
      <c r="V623" s="92"/>
      <c r="W623" s="92"/>
      <c r="X623" s="92"/>
    </row>
    <row r="624" spans="3:24" ht="12" customHeight="1" x14ac:dyDescent="0.2">
      <c r="C624" s="94"/>
      <c r="D624" s="95"/>
      <c r="E624" s="92"/>
      <c r="F624" s="92"/>
      <c r="G624" s="92"/>
      <c r="H624" s="92"/>
      <c r="J624" s="92"/>
      <c r="K624" s="92"/>
      <c r="L624" s="92"/>
      <c r="M624" s="232"/>
      <c r="N624" s="92"/>
      <c r="O624" s="92"/>
      <c r="P624" s="92"/>
      <c r="Q624" s="92"/>
      <c r="V624" s="92"/>
      <c r="W624" s="92"/>
      <c r="X624" s="92"/>
    </row>
    <row r="625" spans="3:24" ht="12" customHeight="1" x14ac:dyDescent="0.2">
      <c r="C625" s="94"/>
      <c r="D625" s="95"/>
      <c r="E625" s="92"/>
      <c r="F625" s="92"/>
      <c r="G625" s="92"/>
      <c r="H625" s="92"/>
      <c r="J625" s="92"/>
      <c r="K625" s="92"/>
      <c r="L625" s="92"/>
      <c r="M625" s="232"/>
      <c r="N625" s="92"/>
      <c r="O625" s="92"/>
      <c r="P625" s="92"/>
      <c r="Q625" s="92"/>
      <c r="V625" s="92"/>
      <c r="W625" s="92"/>
      <c r="X625" s="92"/>
    </row>
    <row r="626" spans="3:24" ht="12" customHeight="1" x14ac:dyDescent="0.2">
      <c r="C626" s="94"/>
      <c r="D626" s="95"/>
      <c r="E626" s="92"/>
      <c r="F626" s="92"/>
      <c r="G626" s="92"/>
      <c r="H626" s="92"/>
      <c r="J626" s="92"/>
      <c r="K626" s="92"/>
      <c r="L626" s="92"/>
      <c r="M626" s="232"/>
      <c r="N626" s="92"/>
      <c r="O626" s="92"/>
      <c r="P626" s="92"/>
      <c r="Q626" s="92"/>
      <c r="V626" s="92"/>
      <c r="W626" s="92"/>
      <c r="X626" s="92"/>
    </row>
    <row r="627" spans="3:24" ht="12" customHeight="1" x14ac:dyDescent="0.2">
      <c r="C627" s="94"/>
      <c r="D627" s="95"/>
      <c r="E627" s="92"/>
      <c r="F627" s="92"/>
      <c r="G627" s="92"/>
      <c r="H627" s="92"/>
      <c r="J627" s="92"/>
      <c r="K627" s="92"/>
      <c r="L627" s="92"/>
      <c r="M627" s="232"/>
      <c r="N627" s="92"/>
      <c r="O627" s="92"/>
      <c r="P627" s="92"/>
      <c r="Q627" s="92"/>
      <c r="V627" s="92"/>
      <c r="W627" s="92"/>
      <c r="X627" s="92"/>
    </row>
    <row r="628" spans="3:24" ht="12" customHeight="1" x14ac:dyDescent="0.2">
      <c r="C628" s="94"/>
      <c r="D628" s="95"/>
      <c r="E628" s="92"/>
      <c r="F628" s="92"/>
      <c r="G628" s="92"/>
      <c r="H628" s="92"/>
      <c r="J628" s="92"/>
      <c r="K628" s="92"/>
      <c r="L628" s="92"/>
      <c r="M628" s="232"/>
      <c r="N628" s="92"/>
      <c r="O628" s="92"/>
      <c r="P628" s="92"/>
      <c r="Q628" s="92"/>
      <c r="V628" s="92"/>
      <c r="W628" s="92"/>
      <c r="X628" s="92"/>
    </row>
    <row r="629" spans="3:24" ht="12" customHeight="1" x14ac:dyDescent="0.2">
      <c r="C629" s="94"/>
      <c r="D629" s="95"/>
      <c r="E629" s="92"/>
      <c r="F629" s="92"/>
      <c r="G629" s="92"/>
      <c r="H629" s="92"/>
      <c r="J629" s="92"/>
      <c r="K629" s="92"/>
      <c r="L629" s="92"/>
      <c r="M629" s="232"/>
      <c r="N629" s="92"/>
      <c r="O629" s="92"/>
      <c r="P629" s="92"/>
      <c r="Q629" s="92"/>
      <c r="V629" s="92"/>
      <c r="W629" s="92"/>
      <c r="X629" s="92"/>
    </row>
    <row r="630" spans="3:24" ht="12" customHeight="1" x14ac:dyDescent="0.2">
      <c r="C630" s="94"/>
      <c r="D630" s="95"/>
      <c r="E630" s="92"/>
      <c r="F630" s="92"/>
      <c r="G630" s="92"/>
      <c r="H630" s="92"/>
      <c r="J630" s="92"/>
      <c r="K630" s="92"/>
      <c r="L630" s="92"/>
      <c r="M630" s="232"/>
      <c r="N630" s="92"/>
      <c r="O630" s="92"/>
      <c r="P630" s="92"/>
      <c r="Q630" s="92"/>
      <c r="V630" s="92"/>
      <c r="W630" s="92"/>
      <c r="X630" s="92"/>
    </row>
    <row r="631" spans="3:24" ht="12" customHeight="1" x14ac:dyDescent="0.2">
      <c r="C631" s="94"/>
      <c r="D631" s="95"/>
      <c r="E631" s="92"/>
      <c r="F631" s="92"/>
      <c r="G631" s="92"/>
      <c r="H631" s="92"/>
      <c r="J631" s="92"/>
      <c r="K631" s="92"/>
      <c r="L631" s="92"/>
      <c r="M631" s="232"/>
      <c r="N631" s="92"/>
      <c r="O631" s="92"/>
      <c r="P631" s="92"/>
      <c r="Q631" s="92"/>
      <c r="V631" s="92"/>
      <c r="W631" s="92"/>
      <c r="X631" s="92"/>
    </row>
    <row r="632" spans="3:24" ht="12" customHeight="1" x14ac:dyDescent="0.2">
      <c r="C632" s="94"/>
      <c r="D632" s="95"/>
      <c r="E632" s="92"/>
      <c r="F632" s="92"/>
      <c r="G632" s="92"/>
      <c r="H632" s="92"/>
      <c r="J632" s="92"/>
      <c r="K632" s="92"/>
      <c r="L632" s="92"/>
      <c r="M632" s="232"/>
      <c r="N632" s="92"/>
      <c r="O632" s="92"/>
      <c r="P632" s="92"/>
      <c r="Q632" s="92"/>
      <c r="V632" s="92"/>
      <c r="W632" s="92"/>
      <c r="X632" s="92"/>
    </row>
    <row r="633" spans="3:24" ht="12" customHeight="1" x14ac:dyDescent="0.2">
      <c r="C633" s="94"/>
      <c r="D633" s="95"/>
      <c r="E633" s="92"/>
      <c r="F633" s="92"/>
      <c r="G633" s="92"/>
      <c r="H633" s="92"/>
      <c r="J633" s="92"/>
      <c r="K633" s="92"/>
      <c r="L633" s="92"/>
      <c r="M633" s="232"/>
      <c r="N633" s="92"/>
      <c r="O633" s="92"/>
      <c r="P633" s="92"/>
      <c r="Q633" s="92"/>
      <c r="V633" s="92"/>
      <c r="W633" s="92"/>
      <c r="X633" s="92"/>
    </row>
    <row r="634" spans="3:24" ht="12" customHeight="1" x14ac:dyDescent="0.2">
      <c r="C634" s="94"/>
      <c r="D634" s="95"/>
      <c r="E634" s="92"/>
      <c r="F634" s="92"/>
      <c r="G634" s="92"/>
      <c r="H634" s="92"/>
      <c r="J634" s="92"/>
      <c r="K634" s="92"/>
      <c r="L634" s="92"/>
      <c r="M634" s="232"/>
      <c r="N634" s="92"/>
      <c r="O634" s="92"/>
      <c r="P634" s="92"/>
      <c r="Q634" s="92"/>
      <c r="V634" s="92"/>
      <c r="W634" s="92"/>
      <c r="X634" s="92"/>
    </row>
    <row r="635" spans="3:24" ht="12" customHeight="1" x14ac:dyDescent="0.2">
      <c r="C635" s="94"/>
      <c r="D635" s="95"/>
      <c r="E635" s="92"/>
      <c r="F635" s="92"/>
      <c r="G635" s="92"/>
      <c r="H635" s="92"/>
      <c r="J635" s="92"/>
      <c r="K635" s="92"/>
      <c r="L635" s="92"/>
      <c r="M635" s="232"/>
      <c r="N635" s="92"/>
      <c r="O635" s="92"/>
      <c r="P635" s="92"/>
      <c r="Q635" s="92"/>
      <c r="V635" s="92"/>
      <c r="W635" s="92"/>
      <c r="X635" s="92"/>
    </row>
    <row r="636" spans="3:24" ht="12" customHeight="1" x14ac:dyDescent="0.2">
      <c r="C636" s="94"/>
      <c r="D636" s="95"/>
      <c r="E636" s="92"/>
      <c r="F636" s="92"/>
      <c r="G636" s="92"/>
      <c r="H636" s="92"/>
      <c r="J636" s="92"/>
      <c r="K636" s="92"/>
      <c r="L636" s="92"/>
      <c r="M636" s="232"/>
      <c r="N636" s="92"/>
      <c r="O636" s="92"/>
      <c r="P636" s="92"/>
      <c r="Q636" s="92"/>
      <c r="V636" s="92"/>
      <c r="W636" s="92"/>
      <c r="X636" s="92"/>
    </row>
    <row r="637" spans="3:24" ht="12" customHeight="1" x14ac:dyDescent="0.2">
      <c r="C637" s="94"/>
      <c r="D637" s="95"/>
      <c r="E637" s="92"/>
      <c r="F637" s="92"/>
      <c r="G637" s="92"/>
      <c r="H637" s="92"/>
      <c r="J637" s="92"/>
      <c r="K637" s="92"/>
      <c r="L637" s="92"/>
      <c r="M637" s="232"/>
      <c r="N637" s="92"/>
      <c r="O637" s="92"/>
      <c r="P637" s="92"/>
      <c r="Q637" s="92"/>
      <c r="V637" s="92"/>
      <c r="W637" s="92"/>
      <c r="X637" s="92"/>
    </row>
    <row r="638" spans="3:24" ht="12" customHeight="1" x14ac:dyDescent="0.2">
      <c r="C638" s="94"/>
      <c r="D638" s="95"/>
      <c r="E638" s="92"/>
      <c r="F638" s="92"/>
      <c r="G638" s="92"/>
      <c r="H638" s="92"/>
      <c r="J638" s="92"/>
      <c r="K638" s="92"/>
      <c r="L638" s="92"/>
      <c r="M638" s="232"/>
      <c r="N638" s="92"/>
      <c r="O638" s="92"/>
      <c r="P638" s="92"/>
      <c r="Q638" s="92"/>
      <c r="V638" s="92"/>
      <c r="W638" s="92"/>
      <c r="X638" s="92"/>
    </row>
    <row r="639" spans="3:24" ht="12" customHeight="1" x14ac:dyDescent="0.2">
      <c r="C639" s="94"/>
      <c r="D639" s="95"/>
      <c r="E639" s="92"/>
      <c r="F639" s="92"/>
      <c r="G639" s="92"/>
      <c r="H639" s="92"/>
      <c r="J639" s="92"/>
      <c r="K639" s="92"/>
      <c r="L639" s="92"/>
      <c r="M639" s="232"/>
      <c r="N639" s="92"/>
      <c r="O639" s="92"/>
      <c r="P639" s="92"/>
      <c r="Q639" s="92"/>
      <c r="V639" s="92"/>
      <c r="W639" s="92"/>
      <c r="X639" s="92"/>
    </row>
    <row r="640" spans="3:24" ht="12" customHeight="1" x14ac:dyDescent="0.2">
      <c r="C640" s="94"/>
      <c r="D640" s="95"/>
      <c r="E640" s="92"/>
      <c r="F640" s="92"/>
      <c r="G640" s="92"/>
      <c r="H640" s="92"/>
      <c r="J640" s="92"/>
      <c r="K640" s="92"/>
      <c r="L640" s="92"/>
      <c r="M640" s="232"/>
      <c r="N640" s="92"/>
      <c r="O640" s="92"/>
      <c r="P640" s="92"/>
      <c r="Q640" s="92"/>
      <c r="V640" s="92"/>
      <c r="W640" s="92"/>
      <c r="X640" s="92"/>
    </row>
    <row r="641" spans="3:24" ht="12" customHeight="1" x14ac:dyDescent="0.2">
      <c r="C641" s="94"/>
      <c r="D641" s="95"/>
      <c r="E641" s="92"/>
      <c r="F641" s="92"/>
      <c r="G641" s="92"/>
      <c r="H641" s="92"/>
      <c r="J641" s="92"/>
      <c r="K641" s="92"/>
      <c r="L641" s="92"/>
      <c r="M641" s="232"/>
      <c r="N641" s="92"/>
      <c r="O641" s="92"/>
      <c r="P641" s="92"/>
      <c r="Q641" s="92"/>
      <c r="V641" s="92"/>
      <c r="W641" s="92"/>
      <c r="X641" s="92"/>
    </row>
    <row r="642" spans="3:24" ht="12" customHeight="1" x14ac:dyDescent="0.2">
      <c r="C642" s="94"/>
      <c r="D642" s="95"/>
      <c r="E642" s="92"/>
      <c r="F642" s="92"/>
      <c r="G642" s="92"/>
      <c r="H642" s="92"/>
      <c r="J642" s="92"/>
      <c r="K642" s="92"/>
      <c r="L642" s="92"/>
      <c r="M642" s="232"/>
      <c r="N642" s="92"/>
      <c r="O642" s="92"/>
      <c r="P642" s="92"/>
      <c r="Q642" s="92"/>
      <c r="V642" s="92"/>
      <c r="W642" s="92"/>
      <c r="X642" s="92"/>
    </row>
    <row r="643" spans="3:24" ht="12" customHeight="1" x14ac:dyDescent="0.2">
      <c r="C643" s="94"/>
      <c r="D643" s="95"/>
      <c r="E643" s="92"/>
      <c r="F643" s="92"/>
      <c r="G643" s="92"/>
      <c r="H643" s="92"/>
      <c r="J643" s="92"/>
      <c r="K643" s="92"/>
      <c r="L643" s="92"/>
      <c r="M643" s="232"/>
      <c r="N643" s="92"/>
      <c r="O643" s="92"/>
      <c r="P643" s="92"/>
      <c r="Q643" s="92"/>
      <c r="V643" s="92"/>
      <c r="W643" s="92"/>
      <c r="X643" s="92"/>
    </row>
    <row r="644" spans="3:24" ht="12" customHeight="1" x14ac:dyDescent="0.2">
      <c r="C644" s="94"/>
      <c r="D644" s="95"/>
      <c r="E644" s="92"/>
      <c r="F644" s="92"/>
      <c r="G644" s="92"/>
      <c r="H644" s="92"/>
      <c r="J644" s="92"/>
      <c r="K644" s="92"/>
      <c r="L644" s="92"/>
      <c r="M644" s="232"/>
      <c r="N644" s="92"/>
      <c r="O644" s="92"/>
      <c r="P644" s="92"/>
      <c r="Q644" s="92"/>
      <c r="V644" s="92"/>
      <c r="W644" s="92"/>
      <c r="X644" s="92"/>
    </row>
    <row r="645" spans="3:24" ht="12" customHeight="1" x14ac:dyDescent="0.2">
      <c r="C645" s="94"/>
      <c r="D645" s="95"/>
      <c r="E645" s="92"/>
      <c r="F645" s="92"/>
      <c r="G645" s="92"/>
      <c r="H645" s="92"/>
      <c r="J645" s="92"/>
      <c r="K645" s="92"/>
      <c r="L645" s="92"/>
      <c r="M645" s="232"/>
      <c r="N645" s="92"/>
      <c r="O645" s="92"/>
      <c r="P645" s="92"/>
      <c r="Q645" s="92"/>
      <c r="V645" s="92"/>
      <c r="W645" s="92"/>
      <c r="X645" s="92"/>
    </row>
    <row r="646" spans="3:24" ht="12" customHeight="1" x14ac:dyDescent="0.2">
      <c r="C646" s="94"/>
      <c r="D646" s="95"/>
      <c r="E646" s="92"/>
      <c r="F646" s="92"/>
      <c r="G646" s="92"/>
      <c r="H646" s="92"/>
      <c r="J646" s="92"/>
      <c r="K646" s="92"/>
      <c r="L646" s="92"/>
      <c r="M646" s="232"/>
      <c r="N646" s="92"/>
      <c r="O646" s="92"/>
      <c r="P646" s="92"/>
      <c r="Q646" s="92"/>
      <c r="V646" s="92"/>
      <c r="W646" s="92"/>
      <c r="X646" s="92"/>
    </row>
    <row r="647" spans="3:24" ht="12" customHeight="1" x14ac:dyDescent="0.2">
      <c r="C647" s="94"/>
      <c r="D647" s="95"/>
      <c r="E647" s="92"/>
      <c r="F647" s="92"/>
      <c r="G647" s="92"/>
      <c r="H647" s="92"/>
      <c r="J647" s="92"/>
      <c r="K647" s="92"/>
      <c r="L647" s="92"/>
      <c r="M647" s="232"/>
      <c r="N647" s="92"/>
      <c r="O647" s="92"/>
      <c r="P647" s="92"/>
      <c r="Q647" s="92"/>
      <c r="V647" s="92"/>
      <c r="W647" s="92"/>
      <c r="X647" s="92"/>
    </row>
    <row r="648" spans="3:24" ht="12" customHeight="1" x14ac:dyDescent="0.2">
      <c r="C648" s="94"/>
      <c r="D648" s="95"/>
      <c r="E648" s="92"/>
      <c r="F648" s="92"/>
      <c r="G648" s="92"/>
      <c r="H648" s="92"/>
      <c r="J648" s="92"/>
      <c r="K648" s="92"/>
      <c r="L648" s="92"/>
      <c r="M648" s="232"/>
      <c r="N648" s="92"/>
      <c r="O648" s="92"/>
      <c r="P648" s="92"/>
      <c r="Q648" s="92"/>
      <c r="V648" s="92"/>
      <c r="W648" s="92"/>
      <c r="X648" s="92"/>
    </row>
    <row r="649" spans="3:24" ht="12" customHeight="1" x14ac:dyDescent="0.2">
      <c r="C649" s="94"/>
      <c r="D649" s="95"/>
      <c r="E649" s="92"/>
      <c r="F649" s="92"/>
      <c r="G649" s="92"/>
      <c r="H649" s="92"/>
      <c r="J649" s="92"/>
      <c r="K649" s="92"/>
      <c r="L649" s="92"/>
      <c r="M649" s="232"/>
      <c r="N649" s="92"/>
      <c r="O649" s="92"/>
      <c r="P649" s="92"/>
      <c r="Q649" s="92"/>
      <c r="V649" s="92"/>
      <c r="W649" s="92"/>
      <c r="X649" s="92"/>
    </row>
    <row r="650" spans="3:24" ht="12" customHeight="1" x14ac:dyDescent="0.2">
      <c r="C650" s="94"/>
      <c r="D650" s="95"/>
      <c r="E650" s="92"/>
      <c r="F650" s="92"/>
      <c r="G650" s="92"/>
      <c r="H650" s="92"/>
      <c r="J650" s="92"/>
      <c r="K650" s="92"/>
      <c r="L650" s="92"/>
      <c r="M650" s="232"/>
      <c r="N650" s="92"/>
      <c r="O650" s="92"/>
      <c r="P650" s="92"/>
      <c r="Q650" s="92"/>
      <c r="V650" s="92"/>
      <c r="W650" s="92"/>
      <c r="X650" s="92"/>
    </row>
    <row r="651" spans="3:24" ht="12" customHeight="1" x14ac:dyDescent="0.2">
      <c r="C651" s="94"/>
      <c r="D651" s="95"/>
      <c r="E651" s="92"/>
      <c r="F651" s="92"/>
      <c r="G651" s="92"/>
      <c r="H651" s="92"/>
      <c r="J651" s="92"/>
      <c r="K651" s="92"/>
      <c r="L651" s="92"/>
      <c r="M651" s="232"/>
      <c r="N651" s="92"/>
      <c r="O651" s="92"/>
      <c r="P651" s="92"/>
      <c r="Q651" s="92"/>
      <c r="V651" s="92"/>
      <c r="W651" s="92"/>
      <c r="X651" s="92"/>
    </row>
    <row r="652" spans="3:24" ht="12" customHeight="1" x14ac:dyDescent="0.2">
      <c r="C652" s="94"/>
      <c r="D652" s="95"/>
      <c r="E652" s="92"/>
      <c r="F652" s="92"/>
      <c r="G652" s="92"/>
      <c r="H652" s="92"/>
      <c r="J652" s="92"/>
      <c r="K652" s="92"/>
      <c r="L652" s="92"/>
      <c r="M652" s="232"/>
      <c r="N652" s="92"/>
      <c r="O652" s="92"/>
      <c r="P652" s="92"/>
      <c r="Q652" s="92"/>
      <c r="V652" s="92"/>
      <c r="W652" s="92"/>
      <c r="X652" s="92"/>
    </row>
    <row r="653" spans="3:24" ht="12" customHeight="1" x14ac:dyDescent="0.2">
      <c r="C653" s="94"/>
      <c r="D653" s="95"/>
      <c r="E653" s="92"/>
      <c r="F653" s="92"/>
      <c r="G653" s="92"/>
      <c r="H653" s="92"/>
      <c r="J653" s="92"/>
      <c r="K653" s="92"/>
      <c r="L653" s="92"/>
      <c r="M653" s="232"/>
      <c r="N653" s="92"/>
      <c r="O653" s="92"/>
      <c r="P653" s="92"/>
      <c r="Q653" s="92"/>
      <c r="V653" s="92"/>
      <c r="W653" s="92"/>
      <c r="X653" s="92"/>
    </row>
    <row r="654" spans="3:24" ht="12" customHeight="1" x14ac:dyDescent="0.2">
      <c r="C654" s="94"/>
      <c r="D654" s="95"/>
      <c r="E654" s="92"/>
      <c r="F654" s="92"/>
      <c r="G654" s="92"/>
      <c r="H654" s="92"/>
      <c r="J654" s="92"/>
      <c r="K654" s="92"/>
      <c r="L654" s="92"/>
      <c r="M654" s="232"/>
      <c r="N654" s="92"/>
      <c r="O654" s="92"/>
      <c r="P654" s="92"/>
      <c r="Q654" s="92"/>
      <c r="V654" s="92"/>
      <c r="W654" s="92"/>
      <c r="X654" s="92"/>
    </row>
    <row r="655" spans="3:24" ht="12" customHeight="1" x14ac:dyDescent="0.2">
      <c r="C655" s="94"/>
      <c r="D655" s="95"/>
      <c r="E655" s="92"/>
      <c r="F655" s="92"/>
      <c r="G655" s="92"/>
      <c r="H655" s="92"/>
      <c r="J655" s="92"/>
      <c r="K655" s="92"/>
      <c r="L655" s="92"/>
      <c r="M655" s="232"/>
      <c r="N655" s="92"/>
      <c r="O655" s="92"/>
      <c r="P655" s="92"/>
      <c r="Q655" s="92"/>
      <c r="V655" s="92"/>
      <c r="W655" s="92"/>
      <c r="X655" s="92"/>
    </row>
    <row r="656" spans="3:24" ht="12" customHeight="1" x14ac:dyDescent="0.2">
      <c r="C656" s="94"/>
      <c r="D656" s="95"/>
      <c r="E656" s="92"/>
      <c r="F656" s="92"/>
      <c r="G656" s="92"/>
      <c r="H656" s="92"/>
      <c r="J656" s="92"/>
      <c r="K656" s="92"/>
      <c r="L656" s="92"/>
      <c r="M656" s="232"/>
      <c r="N656" s="92"/>
      <c r="O656" s="92"/>
      <c r="P656" s="92"/>
      <c r="Q656" s="92"/>
      <c r="V656" s="92"/>
      <c r="W656" s="92"/>
      <c r="X656" s="92"/>
    </row>
    <row r="657" spans="3:24" ht="12" customHeight="1" x14ac:dyDescent="0.2">
      <c r="C657" s="94"/>
      <c r="D657" s="95"/>
      <c r="E657" s="92"/>
      <c r="F657" s="92"/>
      <c r="G657" s="92"/>
      <c r="H657" s="92"/>
      <c r="J657" s="92"/>
      <c r="K657" s="92"/>
      <c r="L657" s="92"/>
      <c r="M657" s="232"/>
      <c r="N657" s="92"/>
      <c r="O657" s="92"/>
      <c r="P657" s="92"/>
      <c r="Q657" s="92"/>
      <c r="V657" s="92"/>
      <c r="W657" s="92"/>
      <c r="X657" s="92"/>
    </row>
    <row r="658" spans="3:24" ht="12" customHeight="1" x14ac:dyDescent="0.2">
      <c r="C658" s="94"/>
      <c r="D658" s="95"/>
      <c r="E658" s="92"/>
      <c r="F658" s="92"/>
      <c r="G658" s="92"/>
      <c r="H658" s="92"/>
      <c r="J658" s="92"/>
      <c r="K658" s="92"/>
      <c r="L658" s="92"/>
      <c r="M658" s="232"/>
      <c r="N658" s="92"/>
      <c r="O658" s="92"/>
      <c r="P658" s="92"/>
      <c r="Q658" s="92"/>
      <c r="V658" s="92"/>
      <c r="W658" s="92"/>
      <c r="X658" s="92"/>
    </row>
    <row r="659" spans="3:24" ht="12" customHeight="1" x14ac:dyDescent="0.2">
      <c r="C659" s="94"/>
      <c r="D659" s="95"/>
      <c r="E659" s="92"/>
      <c r="F659" s="92"/>
      <c r="G659" s="92"/>
      <c r="H659" s="92"/>
      <c r="J659" s="92"/>
      <c r="K659" s="92"/>
      <c r="L659" s="92"/>
      <c r="M659" s="232"/>
      <c r="N659" s="92"/>
      <c r="O659" s="92"/>
      <c r="P659" s="92"/>
      <c r="Q659" s="92"/>
      <c r="V659" s="92"/>
      <c r="W659" s="92"/>
      <c r="X659" s="92"/>
    </row>
    <row r="660" spans="3:24" ht="12" customHeight="1" x14ac:dyDescent="0.2">
      <c r="C660" s="94"/>
      <c r="D660" s="95"/>
      <c r="E660" s="92"/>
      <c r="F660" s="92"/>
      <c r="G660" s="92"/>
      <c r="H660" s="92"/>
      <c r="J660" s="92"/>
      <c r="K660" s="92"/>
      <c r="L660" s="92"/>
      <c r="M660" s="232"/>
      <c r="N660" s="92"/>
      <c r="O660" s="92"/>
      <c r="P660" s="92"/>
      <c r="Q660" s="92"/>
      <c r="V660" s="92"/>
      <c r="W660" s="92"/>
      <c r="X660" s="92"/>
    </row>
    <row r="661" spans="3:24" ht="12" customHeight="1" x14ac:dyDescent="0.2">
      <c r="C661" s="94"/>
      <c r="D661" s="95"/>
      <c r="E661" s="92"/>
      <c r="F661" s="92"/>
      <c r="G661" s="92"/>
      <c r="H661" s="92"/>
      <c r="J661" s="92"/>
      <c r="K661" s="92"/>
      <c r="L661" s="92"/>
      <c r="M661" s="232"/>
      <c r="N661" s="92"/>
      <c r="O661" s="92"/>
      <c r="P661" s="92"/>
      <c r="Q661" s="92"/>
      <c r="V661" s="92"/>
      <c r="W661" s="92"/>
      <c r="X661" s="92"/>
    </row>
    <row r="662" spans="3:24" ht="12" customHeight="1" x14ac:dyDescent="0.2">
      <c r="C662" s="94"/>
      <c r="D662" s="95"/>
      <c r="E662" s="92"/>
      <c r="F662" s="92"/>
      <c r="G662" s="92"/>
      <c r="H662" s="92"/>
      <c r="J662" s="92"/>
      <c r="K662" s="92"/>
      <c r="L662" s="92"/>
      <c r="M662" s="232"/>
      <c r="N662" s="92"/>
      <c r="O662" s="92"/>
      <c r="P662" s="92"/>
      <c r="Q662" s="92"/>
      <c r="V662" s="92"/>
      <c r="W662" s="92"/>
      <c r="X662" s="92"/>
    </row>
    <row r="663" spans="3:24" ht="12" customHeight="1" x14ac:dyDescent="0.2">
      <c r="C663" s="94"/>
      <c r="D663" s="95"/>
      <c r="E663" s="92"/>
      <c r="F663" s="92"/>
      <c r="G663" s="92"/>
      <c r="H663" s="92"/>
      <c r="J663" s="92"/>
      <c r="K663" s="92"/>
      <c r="L663" s="92"/>
      <c r="M663" s="232"/>
      <c r="N663" s="92"/>
      <c r="O663" s="92"/>
      <c r="P663" s="92"/>
      <c r="Q663" s="92"/>
      <c r="V663" s="92"/>
      <c r="W663" s="92"/>
      <c r="X663" s="92"/>
    </row>
    <row r="664" spans="3:24" ht="12" customHeight="1" x14ac:dyDescent="0.2">
      <c r="C664" s="94"/>
      <c r="D664" s="95"/>
      <c r="E664" s="92"/>
      <c r="F664" s="92"/>
      <c r="G664" s="92"/>
      <c r="H664" s="92"/>
      <c r="J664" s="92"/>
      <c r="K664" s="92"/>
      <c r="L664" s="92"/>
      <c r="M664" s="232"/>
      <c r="N664" s="92"/>
      <c r="O664" s="92"/>
      <c r="P664" s="92"/>
      <c r="Q664" s="92"/>
      <c r="V664" s="92"/>
      <c r="W664" s="92"/>
      <c r="X664" s="92"/>
    </row>
    <row r="665" spans="3:24" ht="12" customHeight="1" x14ac:dyDescent="0.2">
      <c r="C665" s="94"/>
      <c r="D665" s="95"/>
      <c r="E665" s="92"/>
      <c r="F665" s="92"/>
      <c r="G665" s="92"/>
      <c r="H665" s="92"/>
      <c r="J665" s="92"/>
      <c r="K665" s="92"/>
      <c r="L665" s="92"/>
      <c r="M665" s="232"/>
      <c r="N665" s="92"/>
      <c r="O665" s="92"/>
      <c r="P665" s="92"/>
      <c r="Q665" s="92"/>
      <c r="V665" s="92"/>
      <c r="W665" s="92"/>
      <c r="X665" s="92"/>
    </row>
    <row r="666" spans="3:24" ht="12" customHeight="1" x14ac:dyDescent="0.2">
      <c r="C666" s="94"/>
      <c r="D666" s="95"/>
      <c r="E666" s="92"/>
      <c r="F666" s="92"/>
      <c r="G666" s="92"/>
      <c r="H666" s="92"/>
      <c r="J666" s="92"/>
      <c r="K666" s="92"/>
      <c r="L666" s="92"/>
      <c r="M666" s="232"/>
      <c r="N666" s="92"/>
      <c r="O666" s="92"/>
      <c r="P666" s="92"/>
      <c r="Q666" s="92"/>
      <c r="V666" s="92"/>
      <c r="W666" s="92"/>
      <c r="X666" s="92"/>
    </row>
    <row r="667" spans="3:24" ht="12" customHeight="1" x14ac:dyDescent="0.2">
      <c r="C667" s="94"/>
      <c r="D667" s="95"/>
      <c r="E667" s="92"/>
      <c r="F667" s="92"/>
      <c r="G667" s="92"/>
      <c r="H667" s="92"/>
      <c r="J667" s="92"/>
      <c r="K667" s="92"/>
      <c r="L667" s="92"/>
      <c r="M667" s="232"/>
      <c r="N667" s="92"/>
      <c r="O667" s="92"/>
      <c r="P667" s="92"/>
      <c r="Q667" s="92"/>
      <c r="V667" s="92"/>
      <c r="W667" s="92"/>
      <c r="X667" s="92"/>
    </row>
    <row r="668" spans="3:24" ht="12" customHeight="1" x14ac:dyDescent="0.2">
      <c r="C668" s="94"/>
      <c r="D668" s="95"/>
      <c r="E668" s="92"/>
      <c r="F668" s="92"/>
      <c r="G668" s="92"/>
      <c r="H668" s="92"/>
      <c r="J668" s="92"/>
      <c r="K668" s="92"/>
      <c r="L668" s="92"/>
      <c r="M668" s="232"/>
      <c r="N668" s="92"/>
      <c r="O668" s="92"/>
      <c r="P668" s="92"/>
      <c r="Q668" s="92"/>
      <c r="V668" s="92"/>
      <c r="W668" s="92"/>
      <c r="X668" s="92"/>
    </row>
    <row r="669" spans="3:24" ht="12" customHeight="1" x14ac:dyDescent="0.2">
      <c r="C669" s="94"/>
      <c r="D669" s="95"/>
      <c r="E669" s="92"/>
      <c r="F669" s="92"/>
      <c r="G669" s="92"/>
      <c r="H669" s="92"/>
      <c r="J669" s="92"/>
      <c r="K669" s="92"/>
      <c r="L669" s="92"/>
      <c r="M669" s="232"/>
      <c r="N669" s="92"/>
      <c r="O669" s="92"/>
      <c r="P669" s="92"/>
      <c r="Q669" s="92"/>
      <c r="V669" s="92"/>
      <c r="W669" s="92"/>
      <c r="X669" s="92"/>
    </row>
    <row r="670" spans="3:24" ht="12" customHeight="1" x14ac:dyDescent="0.2">
      <c r="C670" s="94"/>
      <c r="D670" s="95"/>
      <c r="E670" s="92"/>
      <c r="F670" s="92"/>
      <c r="G670" s="92"/>
      <c r="H670" s="92"/>
      <c r="J670" s="92"/>
      <c r="K670" s="92"/>
      <c r="L670" s="92"/>
      <c r="M670" s="232"/>
      <c r="N670" s="92"/>
      <c r="O670" s="92"/>
      <c r="P670" s="92"/>
      <c r="Q670" s="92"/>
      <c r="V670" s="92"/>
      <c r="W670" s="92"/>
      <c r="X670" s="92"/>
    </row>
    <row r="671" spans="3:24" ht="12" customHeight="1" x14ac:dyDescent="0.2">
      <c r="C671" s="94"/>
      <c r="D671" s="95"/>
      <c r="E671" s="92"/>
      <c r="F671" s="92"/>
      <c r="G671" s="92"/>
      <c r="H671" s="92"/>
      <c r="J671" s="92"/>
      <c r="K671" s="92"/>
      <c r="L671" s="92"/>
      <c r="M671" s="232"/>
      <c r="N671" s="92"/>
      <c r="O671" s="92"/>
      <c r="P671" s="92"/>
      <c r="Q671" s="92"/>
      <c r="V671" s="92"/>
      <c r="W671" s="92"/>
      <c r="X671" s="92"/>
    </row>
    <row r="672" spans="3:24" ht="12" customHeight="1" x14ac:dyDescent="0.2">
      <c r="C672" s="94"/>
      <c r="D672" s="95"/>
      <c r="E672" s="92"/>
      <c r="F672" s="92"/>
      <c r="G672" s="92"/>
      <c r="H672" s="92"/>
      <c r="J672" s="92"/>
      <c r="K672" s="92"/>
      <c r="L672" s="92"/>
      <c r="M672" s="232"/>
      <c r="N672" s="92"/>
      <c r="O672" s="92"/>
      <c r="P672" s="92"/>
      <c r="Q672" s="92"/>
      <c r="V672" s="92"/>
      <c r="W672" s="92"/>
      <c r="X672" s="92"/>
    </row>
    <row r="673" spans="3:24" ht="12" customHeight="1" x14ac:dyDescent="0.2">
      <c r="C673" s="94"/>
      <c r="D673" s="95"/>
      <c r="E673" s="92"/>
      <c r="F673" s="92"/>
      <c r="G673" s="92"/>
      <c r="H673" s="92"/>
      <c r="J673" s="92"/>
      <c r="K673" s="92"/>
      <c r="L673" s="92"/>
      <c r="M673" s="232"/>
      <c r="N673" s="92"/>
      <c r="O673" s="92"/>
      <c r="P673" s="92"/>
      <c r="Q673" s="92"/>
      <c r="V673" s="92"/>
      <c r="W673" s="92"/>
      <c r="X673" s="92"/>
    </row>
    <row r="674" spans="3:24" ht="12" customHeight="1" x14ac:dyDescent="0.2">
      <c r="C674" s="94"/>
      <c r="D674" s="95"/>
      <c r="E674" s="92"/>
      <c r="F674" s="92"/>
      <c r="G674" s="92"/>
      <c r="H674" s="92"/>
      <c r="J674" s="92"/>
      <c r="K674" s="92"/>
      <c r="L674" s="92"/>
      <c r="M674" s="232"/>
      <c r="N674" s="92"/>
      <c r="O674" s="92"/>
      <c r="P674" s="92"/>
      <c r="Q674" s="92"/>
      <c r="V674" s="92"/>
      <c r="W674" s="92"/>
      <c r="X674" s="92"/>
    </row>
    <row r="675" spans="3:24" ht="12" customHeight="1" x14ac:dyDescent="0.2">
      <c r="C675" s="94"/>
      <c r="D675" s="95"/>
      <c r="E675" s="92"/>
      <c r="F675" s="92"/>
      <c r="G675" s="92"/>
      <c r="H675" s="92"/>
      <c r="J675" s="92"/>
      <c r="K675" s="92"/>
      <c r="L675" s="92"/>
      <c r="M675" s="232"/>
      <c r="N675" s="92"/>
      <c r="O675" s="92"/>
      <c r="P675" s="92"/>
      <c r="Q675" s="92"/>
      <c r="V675" s="92"/>
      <c r="W675" s="92"/>
      <c r="X675" s="92"/>
    </row>
    <row r="676" spans="3:24" ht="12" customHeight="1" x14ac:dyDescent="0.2">
      <c r="C676" s="94"/>
      <c r="D676" s="95"/>
      <c r="E676" s="92"/>
      <c r="F676" s="92"/>
      <c r="G676" s="92"/>
      <c r="H676" s="92"/>
      <c r="J676" s="92"/>
      <c r="K676" s="92"/>
      <c r="L676" s="92"/>
      <c r="M676" s="232"/>
      <c r="N676" s="92"/>
      <c r="O676" s="92"/>
      <c r="P676" s="92"/>
      <c r="Q676" s="92"/>
      <c r="V676" s="92"/>
      <c r="W676" s="92"/>
      <c r="X676" s="92"/>
    </row>
    <row r="677" spans="3:24" ht="12" customHeight="1" x14ac:dyDescent="0.2">
      <c r="C677" s="94"/>
      <c r="D677" s="95"/>
      <c r="E677" s="92"/>
      <c r="F677" s="92"/>
      <c r="G677" s="92"/>
      <c r="H677" s="92"/>
      <c r="J677" s="92"/>
      <c r="K677" s="92"/>
      <c r="L677" s="92"/>
      <c r="M677" s="232"/>
      <c r="N677" s="92"/>
      <c r="O677" s="92"/>
      <c r="P677" s="92"/>
      <c r="Q677" s="92"/>
      <c r="V677" s="92"/>
      <c r="W677" s="92"/>
      <c r="X677" s="92"/>
    </row>
    <row r="678" spans="3:24" ht="12" customHeight="1" x14ac:dyDescent="0.2">
      <c r="C678" s="94"/>
      <c r="D678" s="95"/>
      <c r="E678" s="92"/>
      <c r="F678" s="92"/>
      <c r="G678" s="92"/>
      <c r="H678" s="92"/>
      <c r="J678" s="92"/>
      <c r="K678" s="92"/>
      <c r="L678" s="92"/>
      <c r="M678" s="232"/>
      <c r="N678" s="92"/>
      <c r="O678" s="92"/>
      <c r="P678" s="92"/>
      <c r="Q678" s="92"/>
      <c r="V678" s="92"/>
      <c r="W678" s="92"/>
      <c r="X678" s="92"/>
    </row>
    <row r="679" spans="3:24" ht="12" customHeight="1" x14ac:dyDescent="0.2">
      <c r="C679" s="94"/>
      <c r="D679" s="95"/>
      <c r="E679" s="92"/>
      <c r="F679" s="92"/>
      <c r="G679" s="92"/>
      <c r="H679" s="92"/>
      <c r="J679" s="92"/>
      <c r="K679" s="92"/>
      <c r="L679" s="92"/>
      <c r="M679" s="232"/>
      <c r="N679" s="92"/>
      <c r="O679" s="92"/>
      <c r="P679" s="92"/>
      <c r="Q679" s="92"/>
      <c r="V679" s="92"/>
      <c r="W679" s="92"/>
      <c r="X679" s="92"/>
    </row>
    <row r="680" spans="3:24" ht="12" customHeight="1" x14ac:dyDescent="0.2">
      <c r="C680" s="94"/>
      <c r="D680" s="95"/>
      <c r="E680" s="92"/>
      <c r="F680" s="92"/>
      <c r="G680" s="92"/>
      <c r="H680" s="92"/>
      <c r="J680" s="92"/>
      <c r="K680" s="92"/>
      <c r="L680" s="92"/>
      <c r="M680" s="232"/>
      <c r="N680" s="92"/>
      <c r="O680" s="92"/>
      <c r="P680" s="92"/>
      <c r="Q680" s="92"/>
      <c r="V680" s="92"/>
      <c r="W680" s="92"/>
      <c r="X680" s="92"/>
    </row>
    <row r="681" spans="3:24" ht="12" customHeight="1" x14ac:dyDescent="0.2">
      <c r="C681" s="94"/>
      <c r="D681" s="95"/>
      <c r="E681" s="92"/>
      <c r="F681" s="92"/>
      <c r="G681" s="92"/>
      <c r="H681" s="92"/>
      <c r="J681" s="92"/>
      <c r="K681" s="92"/>
      <c r="L681" s="92"/>
      <c r="M681" s="232"/>
      <c r="N681" s="92"/>
      <c r="O681" s="92"/>
      <c r="P681" s="92"/>
      <c r="Q681" s="92"/>
      <c r="V681" s="92"/>
      <c r="W681" s="92"/>
      <c r="X681" s="92"/>
    </row>
    <row r="682" spans="3:24" ht="12" customHeight="1" x14ac:dyDescent="0.2">
      <c r="C682" s="94"/>
      <c r="D682" s="95"/>
      <c r="E682" s="92"/>
      <c r="F682" s="92"/>
      <c r="G682" s="92"/>
      <c r="H682" s="92"/>
      <c r="J682" s="92"/>
      <c r="K682" s="92"/>
      <c r="L682" s="92"/>
      <c r="M682" s="232"/>
      <c r="N682" s="92"/>
      <c r="O682" s="92"/>
      <c r="P682" s="92"/>
      <c r="Q682" s="92"/>
      <c r="V682" s="92"/>
      <c r="W682" s="92"/>
      <c r="X682" s="92"/>
    </row>
    <row r="683" spans="3:24" ht="12" customHeight="1" x14ac:dyDescent="0.2">
      <c r="C683" s="94"/>
      <c r="D683" s="95"/>
      <c r="E683" s="92"/>
      <c r="F683" s="92"/>
      <c r="G683" s="92"/>
      <c r="H683" s="92"/>
      <c r="J683" s="92"/>
      <c r="K683" s="92"/>
      <c r="L683" s="92"/>
      <c r="M683" s="232"/>
      <c r="N683" s="92"/>
      <c r="O683" s="92"/>
      <c r="P683" s="92"/>
      <c r="Q683" s="92"/>
      <c r="V683" s="92"/>
      <c r="W683" s="92"/>
      <c r="X683" s="92"/>
    </row>
    <row r="684" spans="3:24" ht="12" customHeight="1" x14ac:dyDescent="0.2">
      <c r="C684" s="94"/>
      <c r="D684" s="95"/>
      <c r="E684" s="92"/>
      <c r="F684" s="92"/>
      <c r="G684" s="92"/>
      <c r="H684" s="92"/>
      <c r="J684" s="92"/>
      <c r="K684" s="92"/>
      <c r="L684" s="92"/>
      <c r="M684" s="232"/>
      <c r="N684" s="92"/>
      <c r="O684" s="92"/>
      <c r="P684" s="92"/>
      <c r="Q684" s="92"/>
      <c r="V684" s="92"/>
      <c r="W684" s="92"/>
      <c r="X684" s="92"/>
    </row>
    <row r="685" spans="3:24" ht="12" customHeight="1" x14ac:dyDescent="0.2">
      <c r="C685" s="94"/>
      <c r="D685" s="95"/>
      <c r="E685" s="92"/>
      <c r="F685" s="92"/>
      <c r="G685" s="92"/>
      <c r="H685" s="92"/>
      <c r="J685" s="92"/>
      <c r="K685" s="92"/>
      <c r="L685" s="92"/>
      <c r="M685" s="232"/>
      <c r="N685" s="92"/>
      <c r="O685" s="92"/>
      <c r="P685" s="92"/>
      <c r="Q685" s="92"/>
      <c r="V685" s="92"/>
      <c r="W685" s="92"/>
      <c r="X685" s="92"/>
    </row>
    <row r="686" spans="3:24" ht="12" customHeight="1" x14ac:dyDescent="0.2">
      <c r="C686" s="94"/>
      <c r="D686" s="95"/>
      <c r="E686" s="92"/>
      <c r="F686" s="92"/>
      <c r="G686" s="92"/>
      <c r="H686" s="92"/>
      <c r="J686" s="92"/>
      <c r="K686" s="92"/>
      <c r="L686" s="92"/>
      <c r="M686" s="232"/>
      <c r="N686" s="92"/>
      <c r="O686" s="92"/>
      <c r="P686" s="92"/>
      <c r="Q686" s="92"/>
      <c r="V686" s="92"/>
      <c r="W686" s="92"/>
      <c r="X686" s="92"/>
    </row>
    <row r="687" spans="3:24" ht="12" customHeight="1" x14ac:dyDescent="0.2">
      <c r="C687" s="94"/>
      <c r="D687" s="95"/>
      <c r="E687" s="92"/>
      <c r="F687" s="92"/>
      <c r="G687" s="92"/>
      <c r="H687" s="92"/>
      <c r="J687" s="92"/>
      <c r="K687" s="92"/>
      <c r="L687" s="92"/>
      <c r="M687" s="232"/>
      <c r="N687" s="92"/>
      <c r="O687" s="92"/>
      <c r="P687" s="92"/>
      <c r="Q687" s="92"/>
      <c r="V687" s="92"/>
      <c r="W687" s="92"/>
      <c r="X687" s="92"/>
    </row>
    <row r="688" spans="3:24" ht="12" customHeight="1" x14ac:dyDescent="0.2">
      <c r="C688" s="94"/>
      <c r="D688" s="95"/>
      <c r="E688" s="92"/>
      <c r="F688" s="92"/>
      <c r="G688" s="92"/>
      <c r="H688" s="92"/>
      <c r="J688" s="92"/>
      <c r="K688" s="92"/>
      <c r="L688" s="92"/>
      <c r="M688" s="232"/>
      <c r="N688" s="92"/>
      <c r="O688" s="92"/>
      <c r="P688" s="92"/>
      <c r="Q688" s="92"/>
      <c r="V688" s="92"/>
      <c r="W688" s="92"/>
      <c r="X688" s="92"/>
    </row>
    <row r="689" spans="3:24" ht="12" customHeight="1" x14ac:dyDescent="0.2">
      <c r="C689" s="94"/>
      <c r="D689" s="95"/>
      <c r="E689" s="92"/>
      <c r="F689" s="92"/>
      <c r="G689" s="92"/>
      <c r="H689" s="92"/>
      <c r="J689" s="92"/>
      <c r="K689" s="92"/>
      <c r="L689" s="92"/>
      <c r="M689" s="232"/>
      <c r="N689" s="92"/>
      <c r="O689" s="92"/>
      <c r="P689" s="92"/>
      <c r="Q689" s="92"/>
      <c r="V689" s="92"/>
      <c r="W689" s="92"/>
      <c r="X689" s="92"/>
    </row>
    <row r="690" spans="3:24" ht="12" customHeight="1" x14ac:dyDescent="0.2">
      <c r="C690" s="94"/>
      <c r="D690" s="95"/>
      <c r="E690" s="92"/>
      <c r="F690" s="92"/>
      <c r="G690" s="92"/>
      <c r="H690" s="92"/>
      <c r="J690" s="92"/>
      <c r="K690" s="92"/>
      <c r="L690" s="92"/>
      <c r="M690" s="232"/>
      <c r="N690" s="92"/>
      <c r="O690" s="92"/>
      <c r="P690" s="92"/>
      <c r="Q690" s="92"/>
      <c r="V690" s="92"/>
      <c r="W690" s="92"/>
      <c r="X690" s="92"/>
    </row>
    <row r="691" spans="3:24" ht="12" customHeight="1" x14ac:dyDescent="0.2">
      <c r="C691" s="94"/>
      <c r="D691" s="95"/>
      <c r="E691" s="92"/>
      <c r="F691" s="92"/>
      <c r="G691" s="92"/>
      <c r="H691" s="92"/>
      <c r="J691" s="92"/>
      <c r="K691" s="92"/>
      <c r="L691" s="92"/>
      <c r="M691" s="232"/>
      <c r="N691" s="92"/>
      <c r="O691" s="92"/>
      <c r="P691" s="92"/>
      <c r="Q691" s="92"/>
      <c r="V691" s="92"/>
      <c r="W691" s="92"/>
      <c r="X691" s="92"/>
    </row>
    <row r="692" spans="3:24" ht="12" customHeight="1" x14ac:dyDescent="0.2">
      <c r="C692" s="94"/>
      <c r="D692" s="95"/>
      <c r="E692" s="92"/>
      <c r="F692" s="92"/>
      <c r="G692" s="92"/>
      <c r="H692" s="92"/>
      <c r="J692" s="92"/>
      <c r="K692" s="92"/>
      <c r="L692" s="92"/>
      <c r="M692" s="232"/>
      <c r="N692" s="92"/>
      <c r="O692" s="92"/>
      <c r="P692" s="92"/>
      <c r="Q692" s="92"/>
      <c r="V692" s="92"/>
      <c r="W692" s="92"/>
      <c r="X692" s="92"/>
    </row>
    <row r="693" spans="3:24" ht="12" customHeight="1" x14ac:dyDescent="0.2">
      <c r="C693" s="94"/>
      <c r="D693" s="95"/>
      <c r="E693" s="92"/>
      <c r="F693" s="92"/>
      <c r="G693" s="92"/>
      <c r="H693" s="92"/>
      <c r="J693" s="92"/>
      <c r="K693" s="92"/>
      <c r="L693" s="92"/>
      <c r="M693" s="232"/>
      <c r="N693" s="92"/>
      <c r="O693" s="92"/>
      <c r="P693" s="92"/>
      <c r="Q693" s="92"/>
      <c r="V693" s="92"/>
      <c r="W693" s="92"/>
      <c r="X693" s="92"/>
    </row>
    <row r="694" spans="3:24" ht="12" customHeight="1" x14ac:dyDescent="0.2">
      <c r="C694" s="94"/>
      <c r="D694" s="95"/>
      <c r="E694" s="92"/>
      <c r="F694" s="92"/>
      <c r="G694" s="92"/>
      <c r="H694" s="92"/>
      <c r="J694" s="92"/>
      <c r="K694" s="92"/>
      <c r="L694" s="92"/>
      <c r="M694" s="232"/>
      <c r="N694" s="92"/>
      <c r="O694" s="92"/>
      <c r="P694" s="92"/>
      <c r="Q694" s="92"/>
      <c r="V694" s="92"/>
      <c r="W694" s="92"/>
      <c r="X694" s="92"/>
    </row>
    <row r="695" spans="3:24" ht="12" customHeight="1" x14ac:dyDescent="0.2">
      <c r="C695" s="94"/>
      <c r="D695" s="95"/>
      <c r="E695" s="92"/>
      <c r="F695" s="92"/>
      <c r="G695" s="92"/>
      <c r="H695" s="92"/>
      <c r="J695" s="92"/>
      <c r="K695" s="92"/>
      <c r="L695" s="92"/>
      <c r="M695" s="232"/>
      <c r="N695" s="92"/>
      <c r="O695" s="92"/>
      <c r="P695" s="92"/>
      <c r="Q695" s="92"/>
      <c r="V695" s="92"/>
      <c r="W695" s="92"/>
      <c r="X695" s="92"/>
    </row>
    <row r="696" spans="3:24" ht="12" customHeight="1" x14ac:dyDescent="0.2">
      <c r="C696" s="94"/>
      <c r="D696" s="95"/>
      <c r="E696" s="92"/>
      <c r="F696" s="92"/>
      <c r="G696" s="92"/>
      <c r="H696" s="92"/>
      <c r="J696" s="92"/>
      <c r="K696" s="92"/>
      <c r="L696" s="92"/>
      <c r="M696" s="232"/>
      <c r="N696" s="92"/>
      <c r="O696" s="92"/>
      <c r="P696" s="92"/>
      <c r="Q696" s="92"/>
      <c r="V696" s="92"/>
      <c r="W696" s="92"/>
      <c r="X696" s="92"/>
    </row>
    <row r="697" spans="3:24" ht="12" customHeight="1" x14ac:dyDescent="0.2">
      <c r="C697" s="94"/>
      <c r="D697" s="95"/>
      <c r="E697" s="92"/>
      <c r="F697" s="92"/>
      <c r="G697" s="92"/>
      <c r="H697" s="92"/>
      <c r="J697" s="92"/>
      <c r="K697" s="92"/>
      <c r="L697" s="92"/>
      <c r="M697" s="232"/>
      <c r="N697" s="92"/>
      <c r="O697" s="92"/>
      <c r="P697" s="92"/>
      <c r="Q697" s="92"/>
      <c r="V697" s="92"/>
      <c r="W697" s="92"/>
      <c r="X697" s="92"/>
    </row>
    <row r="698" spans="3:24" ht="12" customHeight="1" x14ac:dyDescent="0.2">
      <c r="C698" s="94"/>
      <c r="D698" s="95"/>
      <c r="E698" s="92"/>
      <c r="F698" s="92"/>
      <c r="G698" s="92"/>
      <c r="H698" s="92"/>
      <c r="J698" s="92"/>
      <c r="K698" s="92"/>
      <c r="L698" s="92"/>
      <c r="M698" s="232"/>
      <c r="N698" s="92"/>
      <c r="O698" s="92"/>
      <c r="P698" s="92"/>
      <c r="Q698" s="92"/>
      <c r="V698" s="92"/>
      <c r="W698" s="92"/>
      <c r="X698" s="92"/>
    </row>
    <row r="699" spans="3:24" ht="12" customHeight="1" x14ac:dyDescent="0.2">
      <c r="C699" s="94"/>
      <c r="D699" s="95"/>
      <c r="E699" s="92"/>
      <c r="F699" s="92"/>
      <c r="G699" s="92"/>
      <c r="H699" s="92"/>
      <c r="J699" s="92"/>
      <c r="K699" s="92"/>
      <c r="L699" s="92"/>
      <c r="M699" s="232"/>
      <c r="N699" s="92"/>
      <c r="O699" s="92"/>
      <c r="P699" s="92"/>
      <c r="Q699" s="92"/>
      <c r="V699" s="92"/>
      <c r="W699" s="92"/>
      <c r="X699" s="92"/>
    </row>
    <row r="700" spans="3:24" ht="12" customHeight="1" x14ac:dyDescent="0.2">
      <c r="C700" s="94"/>
      <c r="D700" s="95"/>
      <c r="E700" s="92"/>
      <c r="F700" s="92"/>
      <c r="G700" s="92"/>
      <c r="H700" s="92"/>
      <c r="J700" s="92"/>
      <c r="K700" s="92"/>
      <c r="L700" s="92"/>
      <c r="M700" s="232"/>
      <c r="N700" s="92"/>
      <c r="O700" s="92"/>
      <c r="P700" s="92"/>
      <c r="Q700" s="92"/>
      <c r="V700" s="92"/>
      <c r="W700" s="92"/>
      <c r="X700" s="92"/>
    </row>
    <row r="701" spans="3:24" ht="12" customHeight="1" x14ac:dyDescent="0.2">
      <c r="C701" s="94"/>
      <c r="D701" s="95"/>
      <c r="E701" s="92"/>
      <c r="F701" s="92"/>
      <c r="G701" s="92"/>
      <c r="H701" s="92"/>
      <c r="J701" s="92"/>
      <c r="K701" s="92"/>
      <c r="L701" s="92"/>
      <c r="M701" s="232"/>
      <c r="N701" s="92"/>
      <c r="O701" s="92"/>
      <c r="P701" s="92"/>
      <c r="Q701" s="92"/>
      <c r="V701" s="92"/>
      <c r="W701" s="92"/>
      <c r="X701" s="92"/>
    </row>
    <row r="702" spans="3:24" ht="12" customHeight="1" x14ac:dyDescent="0.2">
      <c r="C702" s="94"/>
      <c r="D702" s="95"/>
      <c r="E702" s="92"/>
      <c r="F702" s="92"/>
      <c r="G702" s="92"/>
      <c r="H702" s="92"/>
      <c r="J702" s="92"/>
      <c r="K702" s="92"/>
      <c r="L702" s="92"/>
      <c r="M702" s="232"/>
      <c r="N702" s="92"/>
      <c r="O702" s="92"/>
      <c r="P702" s="92"/>
      <c r="Q702" s="92"/>
      <c r="V702" s="92"/>
      <c r="W702" s="92"/>
      <c r="X702" s="92"/>
    </row>
    <row r="703" spans="3:24" ht="12" customHeight="1" x14ac:dyDescent="0.2">
      <c r="C703" s="94"/>
      <c r="D703" s="95"/>
      <c r="E703" s="92"/>
      <c r="F703" s="92"/>
      <c r="G703" s="92"/>
      <c r="H703" s="92"/>
      <c r="J703" s="92"/>
      <c r="K703" s="92"/>
      <c r="L703" s="92"/>
      <c r="M703" s="232"/>
      <c r="N703" s="92"/>
      <c r="O703" s="92"/>
      <c r="P703" s="92"/>
      <c r="Q703" s="92"/>
      <c r="V703" s="92"/>
      <c r="W703" s="92"/>
      <c r="X703" s="92"/>
    </row>
    <row r="704" spans="3:24" ht="12" customHeight="1" x14ac:dyDescent="0.2">
      <c r="C704" s="94"/>
      <c r="D704" s="95"/>
      <c r="E704" s="92"/>
      <c r="F704" s="92"/>
      <c r="G704" s="92"/>
      <c r="H704" s="92"/>
      <c r="J704" s="92"/>
      <c r="K704" s="92"/>
      <c r="L704" s="92"/>
      <c r="M704" s="232"/>
      <c r="N704" s="92"/>
      <c r="O704" s="92"/>
      <c r="P704" s="92"/>
      <c r="Q704" s="92"/>
      <c r="V704" s="92"/>
      <c r="W704" s="92"/>
      <c r="X704" s="92"/>
    </row>
    <row r="705" spans="3:24" ht="12" customHeight="1" x14ac:dyDescent="0.2">
      <c r="C705" s="94"/>
      <c r="D705" s="95"/>
      <c r="E705" s="92"/>
      <c r="F705" s="92"/>
      <c r="G705" s="92"/>
      <c r="H705" s="92"/>
      <c r="J705" s="92"/>
      <c r="K705" s="92"/>
      <c r="L705" s="92"/>
      <c r="M705" s="232"/>
      <c r="N705" s="92"/>
      <c r="O705" s="92"/>
      <c r="P705" s="92"/>
      <c r="Q705" s="92"/>
      <c r="V705" s="92"/>
      <c r="W705" s="92"/>
      <c r="X705" s="92"/>
    </row>
    <row r="706" spans="3:24" ht="12" customHeight="1" x14ac:dyDescent="0.2">
      <c r="C706" s="94"/>
      <c r="D706" s="95"/>
      <c r="E706" s="92"/>
      <c r="F706" s="92"/>
      <c r="G706" s="92"/>
      <c r="H706" s="92"/>
      <c r="J706" s="92"/>
      <c r="K706" s="92"/>
      <c r="L706" s="92"/>
      <c r="M706" s="232"/>
      <c r="N706" s="92"/>
      <c r="O706" s="92"/>
      <c r="P706" s="92"/>
      <c r="Q706" s="92"/>
      <c r="V706" s="92"/>
      <c r="W706" s="92"/>
      <c r="X706" s="92"/>
    </row>
    <row r="707" spans="3:24" ht="12" customHeight="1" x14ac:dyDescent="0.2">
      <c r="C707" s="94"/>
      <c r="D707" s="95"/>
      <c r="E707" s="92"/>
      <c r="F707" s="92"/>
      <c r="G707" s="92"/>
      <c r="H707" s="92"/>
      <c r="J707" s="92"/>
      <c r="K707" s="92"/>
      <c r="L707" s="92"/>
      <c r="M707" s="232"/>
      <c r="N707" s="92"/>
      <c r="O707" s="92"/>
      <c r="P707" s="92"/>
      <c r="Q707" s="92"/>
      <c r="V707" s="92"/>
      <c r="W707" s="92"/>
      <c r="X707" s="92"/>
    </row>
    <row r="708" spans="3:24" ht="12" customHeight="1" x14ac:dyDescent="0.2">
      <c r="C708" s="94"/>
      <c r="D708" s="95"/>
      <c r="E708" s="92"/>
      <c r="F708" s="92"/>
      <c r="G708" s="92"/>
      <c r="H708" s="92"/>
      <c r="J708" s="92"/>
      <c r="K708" s="92"/>
      <c r="L708" s="92"/>
      <c r="M708" s="232"/>
      <c r="N708" s="92"/>
      <c r="O708" s="92"/>
      <c r="P708" s="92"/>
      <c r="Q708" s="92"/>
      <c r="V708" s="92"/>
      <c r="W708" s="92"/>
      <c r="X708" s="92"/>
    </row>
    <row r="709" spans="3:24" ht="12" customHeight="1" x14ac:dyDescent="0.2">
      <c r="C709" s="94"/>
      <c r="D709" s="95"/>
      <c r="E709" s="92"/>
      <c r="F709" s="92"/>
      <c r="G709" s="92"/>
      <c r="H709" s="92"/>
      <c r="J709" s="92"/>
      <c r="K709" s="92"/>
      <c r="L709" s="92"/>
      <c r="M709" s="232"/>
      <c r="N709" s="92"/>
      <c r="O709" s="92"/>
      <c r="P709" s="92"/>
      <c r="Q709" s="92"/>
      <c r="V709" s="92"/>
      <c r="W709" s="92"/>
      <c r="X709" s="92"/>
    </row>
    <row r="710" spans="3:24" ht="12" customHeight="1" x14ac:dyDescent="0.2">
      <c r="C710" s="94"/>
      <c r="D710" s="95"/>
      <c r="E710" s="92"/>
      <c r="F710" s="92"/>
      <c r="G710" s="92"/>
      <c r="H710" s="92"/>
      <c r="J710" s="92"/>
      <c r="K710" s="92"/>
      <c r="L710" s="92"/>
      <c r="M710" s="232"/>
      <c r="N710" s="92"/>
      <c r="O710" s="92"/>
      <c r="P710" s="92"/>
      <c r="Q710" s="92"/>
      <c r="V710" s="92"/>
      <c r="W710" s="92"/>
      <c r="X710" s="92"/>
    </row>
    <row r="711" spans="3:24" ht="12" customHeight="1" x14ac:dyDescent="0.2">
      <c r="C711" s="94"/>
      <c r="D711" s="95"/>
      <c r="E711" s="92"/>
      <c r="F711" s="92"/>
      <c r="G711" s="92"/>
      <c r="H711" s="92"/>
      <c r="J711" s="92"/>
      <c r="K711" s="92"/>
      <c r="L711" s="92"/>
      <c r="M711" s="232"/>
      <c r="N711" s="92"/>
      <c r="O711" s="92"/>
      <c r="P711" s="92"/>
      <c r="Q711" s="92"/>
      <c r="V711" s="92"/>
      <c r="W711" s="92"/>
      <c r="X711" s="92"/>
    </row>
    <row r="712" spans="3:24" ht="12" customHeight="1" x14ac:dyDescent="0.2">
      <c r="C712" s="94"/>
      <c r="D712" s="95"/>
      <c r="E712" s="92"/>
      <c r="F712" s="92"/>
      <c r="G712" s="92"/>
      <c r="H712" s="92"/>
      <c r="J712" s="92"/>
      <c r="K712" s="92"/>
      <c r="L712" s="92"/>
      <c r="M712" s="232"/>
      <c r="N712" s="92"/>
      <c r="O712" s="92"/>
      <c r="P712" s="92"/>
      <c r="Q712" s="92"/>
      <c r="V712" s="92"/>
      <c r="W712" s="92"/>
      <c r="X712" s="92"/>
    </row>
    <row r="713" spans="3:24" ht="12" customHeight="1" x14ac:dyDescent="0.2">
      <c r="C713" s="94"/>
      <c r="D713" s="95"/>
      <c r="E713" s="92"/>
      <c r="F713" s="92"/>
      <c r="G713" s="92"/>
      <c r="H713" s="92"/>
      <c r="J713" s="92"/>
      <c r="K713" s="92"/>
      <c r="L713" s="92"/>
      <c r="M713" s="232"/>
      <c r="N713" s="92"/>
      <c r="O713" s="92"/>
      <c r="P713" s="92"/>
      <c r="Q713" s="92"/>
      <c r="V713" s="92"/>
      <c r="W713" s="92"/>
      <c r="X713" s="92"/>
    </row>
    <row r="714" spans="3:24" ht="12" customHeight="1" x14ac:dyDescent="0.2">
      <c r="C714" s="94"/>
      <c r="D714" s="95"/>
      <c r="E714" s="92"/>
      <c r="F714" s="92"/>
      <c r="G714" s="92"/>
      <c r="H714" s="92"/>
      <c r="J714" s="92"/>
      <c r="K714" s="92"/>
      <c r="L714" s="92"/>
      <c r="M714" s="232"/>
      <c r="N714" s="92"/>
      <c r="O714" s="92"/>
      <c r="P714" s="92"/>
      <c r="Q714" s="92"/>
      <c r="V714" s="92"/>
      <c r="W714" s="92"/>
      <c r="X714" s="92"/>
    </row>
    <row r="715" spans="3:24" ht="12" customHeight="1" x14ac:dyDescent="0.2">
      <c r="C715" s="94"/>
      <c r="D715" s="95"/>
      <c r="E715" s="92"/>
      <c r="F715" s="92"/>
      <c r="G715" s="92"/>
      <c r="H715" s="92"/>
      <c r="J715" s="92"/>
      <c r="K715" s="92"/>
      <c r="L715" s="92"/>
      <c r="M715" s="232"/>
      <c r="N715" s="92"/>
      <c r="O715" s="92"/>
      <c r="P715" s="92"/>
      <c r="Q715" s="92"/>
      <c r="V715" s="92"/>
      <c r="W715" s="92"/>
      <c r="X715" s="92"/>
    </row>
    <row r="716" spans="3:24" ht="12" customHeight="1" x14ac:dyDescent="0.2">
      <c r="C716" s="94"/>
      <c r="D716" s="95"/>
      <c r="E716" s="92"/>
      <c r="F716" s="92"/>
      <c r="G716" s="92"/>
      <c r="H716" s="92"/>
      <c r="J716" s="92"/>
      <c r="K716" s="92"/>
      <c r="L716" s="92"/>
      <c r="M716" s="232"/>
      <c r="N716" s="92"/>
      <c r="O716" s="92"/>
      <c r="P716" s="92"/>
      <c r="Q716" s="92"/>
      <c r="V716" s="92"/>
      <c r="W716" s="92"/>
      <c r="X716" s="92"/>
    </row>
    <row r="717" spans="3:24" ht="12" customHeight="1" x14ac:dyDescent="0.2">
      <c r="C717" s="94"/>
      <c r="D717" s="95"/>
      <c r="E717" s="92"/>
      <c r="F717" s="92"/>
      <c r="G717" s="92"/>
      <c r="H717" s="92"/>
      <c r="J717" s="92"/>
      <c r="K717" s="92"/>
      <c r="L717" s="92"/>
      <c r="M717" s="232"/>
      <c r="N717" s="92"/>
      <c r="O717" s="92"/>
      <c r="P717" s="92"/>
      <c r="Q717" s="92"/>
      <c r="V717" s="92"/>
      <c r="W717" s="92"/>
      <c r="X717" s="92"/>
    </row>
    <row r="718" spans="3:24" ht="12" customHeight="1" x14ac:dyDescent="0.2">
      <c r="C718" s="94"/>
      <c r="D718" s="95"/>
      <c r="E718" s="92"/>
      <c r="F718" s="92"/>
      <c r="G718" s="92"/>
      <c r="H718" s="92"/>
      <c r="J718" s="92"/>
      <c r="K718" s="92"/>
      <c r="L718" s="92"/>
      <c r="M718" s="232"/>
      <c r="N718" s="92"/>
      <c r="O718" s="92"/>
      <c r="P718" s="92"/>
      <c r="Q718" s="92"/>
      <c r="V718" s="92"/>
      <c r="W718" s="92"/>
      <c r="X718" s="92"/>
    </row>
    <row r="719" spans="3:24" ht="12" customHeight="1" x14ac:dyDescent="0.2">
      <c r="C719" s="94"/>
      <c r="D719" s="95"/>
      <c r="E719" s="92"/>
      <c r="F719" s="92"/>
      <c r="G719" s="92"/>
      <c r="H719" s="92"/>
      <c r="J719" s="92"/>
      <c r="K719" s="92"/>
      <c r="L719" s="92"/>
      <c r="M719" s="232"/>
      <c r="N719" s="92"/>
      <c r="O719" s="92"/>
      <c r="P719" s="92"/>
      <c r="Q719" s="92"/>
      <c r="V719" s="92"/>
      <c r="W719" s="92"/>
      <c r="X719" s="92"/>
    </row>
    <row r="720" spans="3:24" ht="12" customHeight="1" x14ac:dyDescent="0.2">
      <c r="C720" s="94"/>
      <c r="D720" s="95"/>
      <c r="E720" s="92"/>
      <c r="F720" s="92"/>
      <c r="G720" s="92"/>
      <c r="H720" s="92"/>
      <c r="J720" s="92"/>
      <c r="K720" s="92"/>
      <c r="L720" s="92"/>
      <c r="M720" s="232"/>
      <c r="N720" s="92"/>
      <c r="O720" s="92"/>
      <c r="P720" s="92"/>
      <c r="Q720" s="92"/>
      <c r="V720" s="92"/>
      <c r="W720" s="92"/>
      <c r="X720" s="92"/>
    </row>
    <row r="721" spans="3:24" ht="12" customHeight="1" x14ac:dyDescent="0.2">
      <c r="C721" s="94"/>
      <c r="D721" s="95"/>
      <c r="E721" s="92"/>
      <c r="F721" s="92"/>
      <c r="G721" s="92"/>
      <c r="H721" s="92"/>
      <c r="J721" s="92"/>
      <c r="K721" s="92"/>
      <c r="L721" s="92"/>
      <c r="M721" s="232"/>
      <c r="N721" s="92"/>
      <c r="O721" s="92"/>
      <c r="P721" s="92"/>
      <c r="Q721" s="92"/>
      <c r="V721" s="92"/>
      <c r="W721" s="92"/>
      <c r="X721" s="92"/>
    </row>
    <row r="722" spans="3:24" ht="12" customHeight="1" x14ac:dyDescent="0.2">
      <c r="C722" s="94"/>
      <c r="D722" s="95"/>
      <c r="E722" s="92"/>
      <c r="F722" s="92"/>
      <c r="G722" s="92"/>
      <c r="H722" s="92"/>
      <c r="J722" s="92"/>
      <c r="K722" s="92"/>
      <c r="L722" s="92"/>
      <c r="M722" s="232"/>
      <c r="N722" s="92"/>
      <c r="O722" s="92"/>
      <c r="P722" s="92"/>
      <c r="Q722" s="92"/>
      <c r="V722" s="92"/>
      <c r="W722" s="92"/>
      <c r="X722" s="92"/>
    </row>
    <row r="723" spans="3:24" ht="12" customHeight="1" x14ac:dyDescent="0.2">
      <c r="C723" s="94"/>
      <c r="D723" s="95"/>
      <c r="E723" s="92"/>
      <c r="F723" s="92"/>
      <c r="G723" s="92"/>
      <c r="H723" s="92"/>
      <c r="J723" s="92"/>
      <c r="K723" s="92"/>
      <c r="L723" s="92"/>
      <c r="M723" s="232"/>
      <c r="N723" s="92"/>
      <c r="O723" s="92"/>
      <c r="P723" s="92"/>
      <c r="Q723" s="92"/>
      <c r="V723" s="92"/>
      <c r="W723" s="92"/>
      <c r="X723" s="92"/>
    </row>
    <row r="724" spans="3:24" ht="12" customHeight="1" x14ac:dyDescent="0.2">
      <c r="C724" s="94"/>
      <c r="D724" s="95"/>
      <c r="E724" s="92"/>
      <c r="F724" s="92"/>
      <c r="G724" s="92"/>
      <c r="H724" s="92"/>
      <c r="J724" s="92"/>
      <c r="K724" s="92"/>
      <c r="L724" s="92"/>
      <c r="M724" s="232"/>
      <c r="N724" s="92"/>
      <c r="O724" s="92"/>
      <c r="P724" s="92"/>
      <c r="Q724" s="92"/>
      <c r="V724" s="92"/>
      <c r="W724" s="92"/>
      <c r="X724" s="92"/>
    </row>
    <row r="725" spans="3:24" ht="12" customHeight="1" x14ac:dyDescent="0.2">
      <c r="C725" s="94"/>
      <c r="D725" s="95"/>
      <c r="E725" s="92"/>
      <c r="F725" s="92"/>
      <c r="G725" s="92"/>
      <c r="H725" s="92"/>
      <c r="J725" s="92"/>
      <c r="K725" s="92"/>
      <c r="L725" s="92"/>
      <c r="M725" s="232"/>
      <c r="N725" s="92"/>
      <c r="O725" s="92"/>
      <c r="P725" s="92"/>
      <c r="Q725" s="92"/>
      <c r="V725" s="92"/>
      <c r="W725" s="92"/>
      <c r="X725" s="92"/>
    </row>
    <row r="726" spans="3:24" ht="12" customHeight="1" x14ac:dyDescent="0.2">
      <c r="C726" s="94"/>
      <c r="D726" s="95"/>
      <c r="E726" s="92"/>
      <c r="F726" s="92"/>
      <c r="G726" s="92"/>
      <c r="H726" s="92"/>
      <c r="J726" s="92"/>
      <c r="K726" s="92"/>
      <c r="L726" s="92"/>
      <c r="M726" s="232"/>
      <c r="N726" s="92"/>
      <c r="O726" s="92"/>
      <c r="P726" s="92"/>
      <c r="Q726" s="92"/>
      <c r="V726" s="92"/>
      <c r="W726" s="92"/>
      <c r="X726" s="92"/>
    </row>
    <row r="727" spans="3:24" ht="12" customHeight="1" x14ac:dyDescent="0.2">
      <c r="C727" s="94"/>
      <c r="D727" s="95"/>
      <c r="E727" s="92"/>
      <c r="F727" s="92"/>
      <c r="G727" s="92"/>
      <c r="H727" s="92"/>
      <c r="J727" s="92"/>
      <c r="K727" s="92"/>
      <c r="L727" s="92"/>
      <c r="M727" s="232"/>
      <c r="N727" s="92"/>
      <c r="O727" s="92"/>
      <c r="P727" s="92"/>
      <c r="Q727" s="92"/>
      <c r="V727" s="92"/>
      <c r="W727" s="92"/>
      <c r="X727" s="92"/>
    </row>
    <row r="728" spans="3:24" ht="12" customHeight="1" x14ac:dyDescent="0.2">
      <c r="C728" s="94"/>
      <c r="D728" s="95"/>
      <c r="E728" s="92"/>
      <c r="F728" s="92"/>
      <c r="G728" s="92"/>
      <c r="H728" s="92"/>
      <c r="J728" s="92"/>
      <c r="K728" s="92"/>
      <c r="L728" s="92"/>
      <c r="M728" s="232"/>
      <c r="N728" s="92"/>
      <c r="O728" s="92"/>
      <c r="P728" s="92"/>
      <c r="Q728" s="92"/>
      <c r="V728" s="92"/>
      <c r="W728" s="92"/>
      <c r="X728" s="92"/>
    </row>
    <row r="729" spans="3:24" ht="12" customHeight="1" x14ac:dyDescent="0.2">
      <c r="C729" s="94"/>
      <c r="D729" s="95"/>
      <c r="E729" s="92"/>
      <c r="F729" s="92"/>
      <c r="G729" s="92"/>
      <c r="H729" s="92"/>
      <c r="J729" s="92"/>
      <c r="K729" s="92"/>
      <c r="L729" s="92"/>
      <c r="M729" s="232"/>
      <c r="N729" s="92"/>
      <c r="O729" s="92"/>
      <c r="P729" s="92"/>
      <c r="Q729" s="92"/>
      <c r="V729" s="92"/>
      <c r="W729" s="92"/>
      <c r="X729" s="92"/>
    </row>
    <row r="730" spans="3:24" ht="12" customHeight="1" x14ac:dyDescent="0.2">
      <c r="C730" s="94"/>
      <c r="D730" s="95"/>
      <c r="E730" s="92"/>
      <c r="F730" s="92"/>
      <c r="G730" s="92"/>
      <c r="H730" s="92"/>
      <c r="J730" s="92"/>
      <c r="K730" s="92"/>
      <c r="L730" s="92"/>
      <c r="M730" s="232"/>
      <c r="N730" s="92"/>
      <c r="O730" s="92"/>
      <c r="P730" s="92"/>
      <c r="Q730" s="92"/>
      <c r="V730" s="92"/>
      <c r="W730" s="92"/>
      <c r="X730" s="92"/>
    </row>
    <row r="731" spans="3:24" ht="12" customHeight="1" x14ac:dyDescent="0.2">
      <c r="C731" s="94"/>
      <c r="D731" s="95"/>
      <c r="E731" s="92"/>
      <c r="F731" s="92"/>
      <c r="G731" s="92"/>
      <c r="H731" s="92"/>
      <c r="J731" s="92"/>
      <c r="K731" s="92"/>
      <c r="L731" s="92"/>
      <c r="M731" s="232"/>
      <c r="N731" s="92"/>
      <c r="O731" s="92"/>
      <c r="P731" s="92"/>
      <c r="Q731" s="92"/>
      <c r="V731" s="92"/>
      <c r="W731" s="92"/>
      <c r="X731" s="92"/>
    </row>
    <row r="732" spans="3:24" ht="12" customHeight="1" x14ac:dyDescent="0.2">
      <c r="C732" s="94"/>
      <c r="D732" s="95"/>
      <c r="E732" s="92"/>
      <c r="F732" s="92"/>
      <c r="G732" s="92"/>
      <c r="H732" s="92"/>
      <c r="J732" s="92"/>
      <c r="K732" s="92"/>
      <c r="L732" s="92"/>
      <c r="M732" s="232"/>
      <c r="N732" s="92"/>
      <c r="O732" s="92"/>
      <c r="P732" s="92"/>
      <c r="Q732" s="92"/>
      <c r="V732" s="92"/>
      <c r="W732" s="92"/>
      <c r="X732" s="92"/>
    </row>
    <row r="733" spans="3:24" ht="12" customHeight="1" x14ac:dyDescent="0.2">
      <c r="C733" s="94"/>
      <c r="D733" s="95"/>
      <c r="E733" s="92"/>
      <c r="F733" s="92"/>
      <c r="G733" s="92"/>
      <c r="H733" s="92"/>
      <c r="J733" s="92"/>
      <c r="K733" s="92"/>
      <c r="L733" s="92"/>
      <c r="M733" s="232"/>
      <c r="N733" s="92"/>
      <c r="O733" s="92"/>
      <c r="P733" s="92"/>
      <c r="Q733" s="92"/>
      <c r="V733" s="92"/>
      <c r="W733" s="92"/>
      <c r="X733" s="92"/>
    </row>
    <row r="734" spans="3:24" ht="12" customHeight="1" x14ac:dyDescent="0.2">
      <c r="C734" s="94"/>
      <c r="D734" s="95"/>
      <c r="E734" s="92"/>
      <c r="F734" s="92"/>
      <c r="G734" s="92"/>
      <c r="H734" s="92"/>
      <c r="J734" s="92"/>
      <c r="K734" s="92"/>
      <c r="L734" s="92"/>
      <c r="M734" s="232"/>
      <c r="N734" s="92"/>
      <c r="O734" s="92"/>
      <c r="P734" s="92"/>
      <c r="Q734" s="92"/>
      <c r="V734" s="92"/>
      <c r="W734" s="92"/>
      <c r="X734" s="92"/>
    </row>
    <row r="735" spans="3:24" ht="12" customHeight="1" x14ac:dyDescent="0.2">
      <c r="C735" s="94"/>
      <c r="D735" s="95"/>
      <c r="E735" s="92"/>
      <c r="F735" s="92"/>
      <c r="G735" s="92"/>
      <c r="H735" s="92"/>
      <c r="J735" s="92"/>
      <c r="K735" s="92"/>
      <c r="L735" s="92"/>
      <c r="M735" s="232"/>
      <c r="N735" s="92"/>
      <c r="O735" s="92"/>
      <c r="P735" s="92"/>
      <c r="Q735" s="92"/>
      <c r="V735" s="92"/>
      <c r="W735" s="92"/>
      <c r="X735" s="92"/>
    </row>
    <row r="736" spans="3:24" ht="12" customHeight="1" x14ac:dyDescent="0.2">
      <c r="C736" s="94"/>
      <c r="D736" s="95"/>
      <c r="E736" s="92"/>
      <c r="F736" s="92"/>
      <c r="G736" s="92"/>
      <c r="H736" s="92"/>
      <c r="J736" s="92"/>
      <c r="K736" s="92"/>
      <c r="L736" s="92"/>
      <c r="M736" s="232"/>
      <c r="N736" s="92"/>
      <c r="O736" s="92"/>
      <c r="P736" s="92"/>
      <c r="Q736" s="92"/>
      <c r="V736" s="92"/>
      <c r="W736" s="92"/>
      <c r="X736" s="92"/>
    </row>
    <row r="737" spans="3:24" ht="12" customHeight="1" x14ac:dyDescent="0.2">
      <c r="C737" s="94"/>
      <c r="D737" s="95"/>
      <c r="E737" s="92"/>
      <c r="F737" s="92"/>
      <c r="G737" s="92"/>
      <c r="H737" s="92"/>
      <c r="J737" s="92"/>
      <c r="K737" s="92"/>
      <c r="L737" s="92"/>
      <c r="M737" s="232"/>
      <c r="N737" s="92"/>
      <c r="O737" s="92"/>
      <c r="P737" s="92"/>
      <c r="Q737" s="92"/>
      <c r="V737" s="92"/>
      <c r="W737" s="92"/>
      <c r="X737" s="92"/>
    </row>
    <row r="738" spans="3:24" ht="12" customHeight="1" x14ac:dyDescent="0.2">
      <c r="C738" s="94"/>
      <c r="D738" s="95"/>
      <c r="E738" s="92"/>
      <c r="F738" s="92"/>
      <c r="G738" s="92"/>
      <c r="H738" s="92"/>
      <c r="J738" s="92"/>
      <c r="K738" s="92"/>
      <c r="L738" s="92"/>
      <c r="M738" s="232"/>
      <c r="N738" s="92"/>
      <c r="O738" s="92"/>
      <c r="P738" s="92"/>
      <c r="Q738" s="92"/>
      <c r="V738" s="92"/>
      <c r="W738" s="92"/>
      <c r="X738" s="92"/>
    </row>
    <row r="739" spans="3:24" ht="12" customHeight="1" x14ac:dyDescent="0.2">
      <c r="C739" s="94"/>
      <c r="D739" s="95"/>
      <c r="E739" s="92"/>
      <c r="F739" s="92"/>
      <c r="G739" s="92"/>
      <c r="H739" s="92"/>
      <c r="J739" s="92"/>
      <c r="K739" s="92"/>
      <c r="L739" s="92"/>
      <c r="M739" s="232"/>
      <c r="N739" s="92"/>
      <c r="O739" s="92"/>
      <c r="P739" s="92"/>
      <c r="Q739" s="92"/>
      <c r="V739" s="92"/>
      <c r="W739" s="92"/>
      <c r="X739" s="92"/>
    </row>
    <row r="740" spans="3:24" ht="12" customHeight="1" x14ac:dyDescent="0.2">
      <c r="C740" s="94"/>
      <c r="D740" s="95"/>
      <c r="E740" s="92"/>
      <c r="F740" s="92"/>
      <c r="G740" s="92"/>
      <c r="H740" s="92"/>
      <c r="J740" s="92"/>
      <c r="K740" s="92"/>
      <c r="L740" s="92"/>
      <c r="M740" s="232"/>
      <c r="N740" s="92"/>
      <c r="O740" s="92"/>
      <c r="P740" s="92"/>
      <c r="Q740" s="92"/>
      <c r="V740" s="92"/>
      <c r="W740" s="92"/>
      <c r="X740" s="92"/>
    </row>
    <row r="741" spans="3:24" ht="12" customHeight="1" x14ac:dyDescent="0.2">
      <c r="C741" s="94"/>
      <c r="D741" s="95"/>
      <c r="E741" s="92"/>
      <c r="F741" s="92"/>
      <c r="G741" s="92"/>
      <c r="H741" s="92"/>
      <c r="J741" s="92"/>
      <c r="K741" s="92"/>
      <c r="L741" s="92"/>
      <c r="M741" s="232"/>
      <c r="N741" s="92"/>
      <c r="O741" s="92"/>
      <c r="P741" s="92"/>
      <c r="Q741" s="92"/>
      <c r="V741" s="92"/>
      <c r="W741" s="92"/>
      <c r="X741" s="92"/>
    </row>
    <row r="742" spans="3:24" ht="12" customHeight="1" x14ac:dyDescent="0.2">
      <c r="C742" s="94"/>
      <c r="D742" s="95"/>
      <c r="E742" s="92"/>
      <c r="F742" s="92"/>
      <c r="G742" s="92"/>
      <c r="H742" s="92"/>
      <c r="J742" s="92"/>
      <c r="K742" s="92"/>
      <c r="L742" s="92"/>
      <c r="M742" s="232"/>
      <c r="N742" s="92"/>
      <c r="O742" s="92"/>
      <c r="P742" s="92"/>
      <c r="Q742" s="92"/>
      <c r="V742" s="92"/>
      <c r="W742" s="92"/>
      <c r="X742" s="92"/>
    </row>
    <row r="743" spans="3:24" ht="12" customHeight="1" x14ac:dyDescent="0.2">
      <c r="C743" s="94"/>
      <c r="D743" s="95"/>
      <c r="E743" s="92"/>
      <c r="F743" s="92"/>
      <c r="G743" s="92"/>
      <c r="H743" s="92"/>
      <c r="J743" s="92"/>
      <c r="K743" s="92"/>
      <c r="L743" s="92"/>
      <c r="M743" s="232"/>
      <c r="N743" s="92"/>
      <c r="O743" s="92"/>
      <c r="P743" s="92"/>
      <c r="Q743" s="92"/>
      <c r="V743" s="92"/>
      <c r="W743" s="92"/>
      <c r="X743" s="92"/>
    </row>
    <row r="744" spans="3:24" ht="12" customHeight="1" x14ac:dyDescent="0.2">
      <c r="C744" s="94"/>
      <c r="D744" s="95"/>
      <c r="E744" s="92"/>
      <c r="F744" s="92"/>
      <c r="G744" s="92"/>
      <c r="H744" s="92"/>
      <c r="J744" s="92"/>
      <c r="K744" s="92"/>
      <c r="L744" s="92"/>
      <c r="M744" s="232"/>
      <c r="N744" s="92"/>
      <c r="O744" s="92"/>
      <c r="P744" s="92"/>
      <c r="Q744" s="92"/>
      <c r="V744" s="92"/>
      <c r="W744" s="92"/>
      <c r="X744" s="92"/>
    </row>
    <row r="745" spans="3:24" ht="12" customHeight="1" x14ac:dyDescent="0.2">
      <c r="C745" s="94"/>
      <c r="D745" s="95"/>
      <c r="E745" s="92"/>
      <c r="F745" s="92"/>
      <c r="G745" s="92"/>
      <c r="H745" s="92"/>
      <c r="J745" s="92"/>
      <c r="K745" s="92"/>
      <c r="L745" s="92"/>
      <c r="M745" s="232"/>
      <c r="N745" s="92"/>
      <c r="O745" s="92"/>
      <c r="P745" s="92"/>
      <c r="Q745" s="92"/>
      <c r="V745" s="92"/>
      <c r="W745" s="92"/>
      <c r="X745" s="92"/>
    </row>
    <row r="746" spans="3:24" ht="12" customHeight="1" x14ac:dyDescent="0.2">
      <c r="C746" s="94"/>
      <c r="D746" s="95"/>
      <c r="E746" s="92"/>
      <c r="F746" s="92"/>
      <c r="G746" s="92"/>
      <c r="H746" s="92"/>
      <c r="J746" s="92"/>
      <c r="K746" s="92"/>
      <c r="L746" s="92"/>
      <c r="M746" s="232"/>
      <c r="N746" s="92"/>
      <c r="O746" s="92"/>
      <c r="P746" s="92"/>
      <c r="Q746" s="92"/>
      <c r="V746" s="92"/>
      <c r="W746" s="92"/>
      <c r="X746" s="92"/>
    </row>
    <row r="747" spans="3:24" ht="12" customHeight="1" x14ac:dyDescent="0.2">
      <c r="C747" s="94"/>
      <c r="D747" s="95"/>
      <c r="E747" s="92"/>
      <c r="F747" s="92"/>
      <c r="G747" s="92"/>
      <c r="H747" s="92"/>
      <c r="J747" s="92"/>
      <c r="K747" s="92"/>
      <c r="L747" s="92"/>
      <c r="M747" s="232"/>
      <c r="N747" s="92"/>
      <c r="O747" s="92"/>
      <c r="P747" s="92"/>
      <c r="Q747" s="92"/>
      <c r="V747" s="92"/>
      <c r="W747" s="92"/>
      <c r="X747" s="92"/>
    </row>
    <row r="748" spans="3:24" ht="12" customHeight="1" x14ac:dyDescent="0.2">
      <c r="C748" s="94"/>
      <c r="D748" s="95"/>
      <c r="E748" s="92"/>
      <c r="F748" s="92"/>
      <c r="G748" s="92"/>
      <c r="H748" s="92"/>
      <c r="J748" s="92"/>
      <c r="K748" s="92"/>
      <c r="L748" s="92"/>
      <c r="M748" s="232"/>
      <c r="N748" s="92"/>
      <c r="O748" s="92"/>
      <c r="P748" s="92"/>
      <c r="Q748" s="92"/>
      <c r="V748" s="92"/>
      <c r="W748" s="92"/>
      <c r="X748" s="92"/>
    </row>
    <row r="749" spans="3:24" ht="12" customHeight="1" x14ac:dyDescent="0.2">
      <c r="C749" s="94"/>
      <c r="D749" s="95"/>
      <c r="E749" s="92"/>
      <c r="F749" s="92"/>
      <c r="G749" s="92"/>
      <c r="H749" s="92"/>
      <c r="J749" s="92"/>
      <c r="K749" s="92"/>
      <c r="L749" s="92"/>
      <c r="M749" s="232"/>
      <c r="N749" s="92"/>
      <c r="O749" s="92"/>
      <c r="P749" s="92"/>
      <c r="Q749" s="92"/>
      <c r="V749" s="92"/>
      <c r="W749" s="92"/>
      <c r="X749" s="92"/>
    </row>
    <row r="750" spans="3:24" ht="12" customHeight="1" x14ac:dyDescent="0.2">
      <c r="C750" s="94"/>
      <c r="D750" s="95"/>
      <c r="E750" s="92"/>
      <c r="F750" s="92"/>
      <c r="G750" s="92"/>
      <c r="H750" s="92"/>
      <c r="J750" s="92"/>
      <c r="K750" s="92"/>
      <c r="L750" s="92"/>
      <c r="M750" s="232"/>
      <c r="N750" s="92"/>
      <c r="O750" s="92"/>
      <c r="P750" s="92"/>
      <c r="Q750" s="92"/>
      <c r="V750" s="92"/>
      <c r="W750" s="92"/>
      <c r="X750" s="92"/>
    </row>
    <row r="751" spans="3:24" ht="12" customHeight="1" x14ac:dyDescent="0.2">
      <c r="C751" s="94"/>
      <c r="D751" s="95"/>
      <c r="E751" s="92"/>
      <c r="F751" s="92"/>
      <c r="G751" s="92"/>
      <c r="H751" s="92"/>
      <c r="J751" s="92"/>
      <c r="K751" s="92"/>
      <c r="L751" s="92"/>
      <c r="M751" s="232"/>
      <c r="N751" s="92"/>
      <c r="O751" s="92"/>
      <c r="P751" s="92"/>
      <c r="Q751" s="92"/>
      <c r="V751" s="92"/>
      <c r="W751" s="92"/>
      <c r="X751" s="92"/>
    </row>
    <row r="752" spans="3:24" ht="12" customHeight="1" x14ac:dyDescent="0.2">
      <c r="C752" s="94"/>
      <c r="D752" s="95"/>
      <c r="E752" s="92"/>
      <c r="F752" s="92"/>
      <c r="G752" s="92"/>
      <c r="H752" s="92"/>
      <c r="J752" s="92"/>
      <c r="K752" s="92"/>
      <c r="L752" s="92"/>
      <c r="M752" s="232"/>
      <c r="N752" s="92"/>
      <c r="O752" s="92"/>
      <c r="P752" s="92"/>
      <c r="Q752" s="92"/>
      <c r="V752" s="92"/>
      <c r="W752" s="92"/>
      <c r="X752" s="92"/>
    </row>
    <row r="753" spans="3:24" ht="12" customHeight="1" x14ac:dyDescent="0.2">
      <c r="C753" s="94"/>
      <c r="D753" s="95"/>
      <c r="E753" s="92"/>
      <c r="F753" s="92"/>
      <c r="G753" s="92"/>
      <c r="H753" s="92"/>
      <c r="J753" s="92"/>
      <c r="K753" s="92"/>
      <c r="L753" s="92"/>
      <c r="M753" s="232"/>
      <c r="N753" s="92"/>
      <c r="O753" s="92"/>
      <c r="P753" s="92"/>
      <c r="Q753" s="92"/>
      <c r="V753" s="92"/>
      <c r="W753" s="92"/>
      <c r="X753" s="92"/>
    </row>
    <row r="754" spans="3:24" ht="12" customHeight="1" x14ac:dyDescent="0.2">
      <c r="C754" s="94"/>
      <c r="D754" s="95"/>
      <c r="E754" s="92"/>
      <c r="F754" s="92"/>
      <c r="G754" s="92"/>
      <c r="H754" s="92"/>
      <c r="J754" s="92"/>
      <c r="K754" s="92"/>
      <c r="L754" s="92"/>
      <c r="M754" s="232"/>
      <c r="N754" s="92"/>
      <c r="O754" s="92"/>
      <c r="P754" s="92"/>
      <c r="Q754" s="92"/>
      <c r="V754" s="92"/>
      <c r="W754" s="92"/>
      <c r="X754" s="92"/>
    </row>
    <row r="755" spans="3:24" ht="12" customHeight="1" x14ac:dyDescent="0.2">
      <c r="C755" s="94"/>
      <c r="D755" s="95"/>
      <c r="E755" s="92"/>
      <c r="F755" s="92"/>
      <c r="G755" s="92"/>
      <c r="H755" s="92"/>
      <c r="J755" s="92"/>
      <c r="K755" s="92"/>
      <c r="L755" s="92"/>
      <c r="M755" s="232"/>
      <c r="N755" s="92"/>
      <c r="O755" s="92"/>
      <c r="P755" s="92"/>
      <c r="Q755" s="92"/>
      <c r="V755" s="92"/>
      <c r="W755" s="92"/>
      <c r="X755" s="92"/>
    </row>
    <row r="756" spans="3:24" ht="12" customHeight="1" x14ac:dyDescent="0.2">
      <c r="C756" s="94"/>
      <c r="D756" s="95"/>
      <c r="E756" s="92"/>
      <c r="F756" s="92"/>
      <c r="G756" s="92"/>
      <c r="H756" s="92"/>
      <c r="J756" s="92"/>
      <c r="K756" s="92"/>
      <c r="L756" s="92"/>
      <c r="M756" s="232"/>
      <c r="N756" s="92"/>
      <c r="O756" s="92"/>
      <c r="P756" s="92"/>
      <c r="Q756" s="92"/>
      <c r="V756" s="92"/>
      <c r="W756" s="92"/>
      <c r="X756" s="92"/>
    </row>
    <row r="757" spans="3:24" ht="12" customHeight="1" x14ac:dyDescent="0.2">
      <c r="C757" s="94"/>
      <c r="D757" s="95"/>
      <c r="E757" s="92"/>
      <c r="F757" s="92"/>
      <c r="G757" s="92"/>
      <c r="H757" s="92"/>
      <c r="J757" s="92"/>
      <c r="K757" s="92"/>
      <c r="L757" s="92"/>
      <c r="M757" s="232"/>
      <c r="N757" s="92"/>
      <c r="O757" s="92"/>
      <c r="P757" s="92"/>
      <c r="Q757" s="92"/>
      <c r="V757" s="92"/>
      <c r="W757" s="92"/>
      <c r="X757" s="92"/>
    </row>
    <row r="758" spans="3:24" ht="12" customHeight="1" x14ac:dyDescent="0.2">
      <c r="C758" s="94"/>
      <c r="D758" s="95"/>
      <c r="E758" s="92"/>
      <c r="F758" s="92"/>
      <c r="G758" s="92"/>
      <c r="H758" s="92"/>
      <c r="J758" s="92"/>
      <c r="K758" s="92"/>
      <c r="L758" s="92"/>
      <c r="M758" s="232"/>
      <c r="N758" s="92"/>
      <c r="O758" s="92"/>
      <c r="P758" s="92"/>
      <c r="Q758" s="92"/>
      <c r="V758" s="92"/>
      <c r="W758" s="92"/>
      <c r="X758" s="92"/>
    </row>
    <row r="759" spans="3:24" ht="12" customHeight="1" x14ac:dyDescent="0.2">
      <c r="C759" s="94"/>
      <c r="D759" s="95"/>
      <c r="E759" s="92"/>
      <c r="F759" s="92"/>
      <c r="G759" s="92"/>
      <c r="H759" s="92"/>
      <c r="J759" s="92"/>
      <c r="K759" s="92"/>
      <c r="L759" s="92"/>
      <c r="M759" s="232"/>
      <c r="N759" s="92"/>
      <c r="O759" s="92"/>
      <c r="P759" s="92"/>
      <c r="Q759" s="92"/>
      <c r="V759" s="92"/>
      <c r="W759" s="92"/>
      <c r="X759" s="92"/>
    </row>
    <row r="760" spans="3:24" ht="12" customHeight="1" x14ac:dyDescent="0.2">
      <c r="C760" s="94"/>
      <c r="D760" s="95"/>
      <c r="E760" s="92"/>
      <c r="F760" s="92"/>
      <c r="G760" s="92"/>
      <c r="H760" s="92"/>
      <c r="J760" s="92"/>
      <c r="K760" s="92"/>
      <c r="L760" s="92"/>
      <c r="M760" s="232"/>
      <c r="N760" s="92"/>
      <c r="O760" s="92"/>
      <c r="P760" s="92"/>
      <c r="Q760" s="92"/>
      <c r="V760" s="92"/>
      <c r="W760" s="92"/>
      <c r="X760" s="92"/>
    </row>
    <row r="761" spans="3:24" ht="12" customHeight="1" x14ac:dyDescent="0.2">
      <c r="C761" s="94"/>
      <c r="D761" s="95"/>
      <c r="E761" s="92"/>
      <c r="F761" s="92"/>
      <c r="G761" s="92"/>
      <c r="H761" s="92"/>
      <c r="J761" s="92"/>
      <c r="K761" s="92"/>
      <c r="L761" s="92"/>
      <c r="M761" s="232"/>
      <c r="N761" s="92"/>
      <c r="O761" s="92"/>
      <c r="P761" s="92"/>
      <c r="Q761" s="92"/>
      <c r="V761" s="92"/>
      <c r="W761" s="92"/>
      <c r="X761" s="92"/>
    </row>
    <row r="762" spans="3:24" ht="12" customHeight="1" x14ac:dyDescent="0.2">
      <c r="C762" s="94"/>
      <c r="D762" s="95"/>
      <c r="E762" s="92"/>
      <c r="F762" s="92"/>
      <c r="G762" s="92"/>
      <c r="H762" s="92"/>
      <c r="J762" s="92"/>
      <c r="K762" s="92"/>
      <c r="L762" s="92"/>
      <c r="M762" s="232"/>
      <c r="N762" s="92"/>
      <c r="O762" s="92"/>
      <c r="P762" s="92"/>
      <c r="Q762" s="92"/>
      <c r="V762" s="92"/>
      <c r="W762" s="92"/>
      <c r="X762" s="92"/>
    </row>
    <row r="763" spans="3:24" ht="12" customHeight="1" x14ac:dyDescent="0.2">
      <c r="C763" s="94"/>
      <c r="D763" s="95"/>
      <c r="E763" s="92"/>
      <c r="F763" s="92"/>
      <c r="G763" s="92"/>
      <c r="H763" s="92"/>
      <c r="J763" s="92"/>
      <c r="K763" s="92"/>
      <c r="L763" s="92"/>
      <c r="M763" s="232"/>
      <c r="N763" s="92"/>
      <c r="O763" s="92"/>
      <c r="P763" s="92"/>
      <c r="Q763" s="92"/>
      <c r="V763" s="92"/>
      <c r="W763" s="92"/>
      <c r="X763" s="92"/>
    </row>
    <row r="764" spans="3:24" ht="12" customHeight="1" x14ac:dyDescent="0.2">
      <c r="C764" s="94"/>
      <c r="D764" s="95"/>
      <c r="E764" s="92"/>
      <c r="F764" s="92"/>
      <c r="G764" s="92"/>
      <c r="H764" s="92"/>
      <c r="J764" s="92"/>
      <c r="K764" s="92"/>
      <c r="L764" s="92"/>
      <c r="M764" s="232"/>
      <c r="N764" s="92"/>
      <c r="O764" s="92"/>
      <c r="P764" s="92"/>
      <c r="Q764" s="92"/>
      <c r="V764" s="92"/>
      <c r="W764" s="92"/>
      <c r="X764" s="92"/>
    </row>
    <row r="765" spans="3:24" ht="12" customHeight="1" x14ac:dyDescent="0.2">
      <c r="C765" s="94"/>
      <c r="D765" s="95"/>
      <c r="E765" s="92"/>
      <c r="F765" s="92"/>
      <c r="G765" s="92"/>
      <c r="H765" s="92"/>
      <c r="J765" s="92"/>
      <c r="K765" s="92"/>
      <c r="L765" s="92"/>
      <c r="M765" s="232"/>
      <c r="N765" s="92"/>
      <c r="O765" s="92"/>
      <c r="P765" s="92"/>
      <c r="Q765" s="92"/>
      <c r="V765" s="92"/>
      <c r="W765" s="92"/>
      <c r="X765" s="92"/>
    </row>
    <row r="766" spans="3:24" ht="12" customHeight="1" x14ac:dyDescent="0.2">
      <c r="C766" s="94"/>
      <c r="D766" s="95"/>
      <c r="E766" s="92"/>
      <c r="F766" s="92"/>
      <c r="G766" s="92"/>
      <c r="H766" s="92"/>
      <c r="J766" s="92"/>
      <c r="K766" s="92"/>
      <c r="L766" s="92"/>
      <c r="M766" s="232"/>
      <c r="N766" s="92"/>
      <c r="O766" s="92"/>
      <c r="P766" s="92"/>
      <c r="Q766" s="92"/>
      <c r="V766" s="92"/>
      <c r="W766" s="92"/>
      <c r="X766" s="92"/>
    </row>
    <row r="767" spans="3:24" ht="12" customHeight="1" x14ac:dyDescent="0.2">
      <c r="C767" s="94"/>
      <c r="D767" s="95"/>
      <c r="E767" s="92"/>
      <c r="F767" s="92"/>
      <c r="G767" s="92"/>
      <c r="H767" s="92"/>
      <c r="J767" s="92"/>
      <c r="K767" s="92"/>
      <c r="L767" s="92"/>
      <c r="M767" s="232"/>
      <c r="N767" s="92"/>
      <c r="O767" s="92"/>
      <c r="P767" s="92"/>
      <c r="Q767" s="92"/>
      <c r="V767" s="92"/>
      <c r="W767" s="92"/>
      <c r="X767" s="92"/>
    </row>
    <row r="768" spans="3:24" ht="12" customHeight="1" x14ac:dyDescent="0.2">
      <c r="C768" s="94"/>
      <c r="D768" s="95"/>
      <c r="E768" s="92"/>
      <c r="F768" s="92"/>
      <c r="G768" s="92"/>
      <c r="H768" s="92"/>
      <c r="J768" s="92"/>
      <c r="K768" s="92"/>
      <c r="L768" s="92"/>
      <c r="M768" s="232"/>
      <c r="N768" s="92"/>
      <c r="O768" s="92"/>
      <c r="P768" s="92"/>
      <c r="Q768" s="92"/>
      <c r="V768" s="92"/>
      <c r="W768" s="92"/>
      <c r="X768" s="92"/>
    </row>
    <row r="769" spans="3:24" ht="12" customHeight="1" x14ac:dyDescent="0.2">
      <c r="C769" s="94"/>
      <c r="D769" s="95"/>
      <c r="E769" s="92"/>
      <c r="F769" s="92"/>
      <c r="G769" s="92"/>
      <c r="H769" s="92"/>
      <c r="J769" s="92"/>
      <c r="K769" s="92"/>
      <c r="L769" s="92"/>
      <c r="M769" s="232"/>
      <c r="N769" s="92"/>
      <c r="O769" s="92"/>
      <c r="P769" s="92"/>
      <c r="Q769" s="92"/>
      <c r="V769" s="92"/>
      <c r="W769" s="92"/>
      <c r="X769" s="92"/>
    </row>
    <row r="770" spans="3:24" ht="12" customHeight="1" x14ac:dyDescent="0.2">
      <c r="C770" s="94"/>
      <c r="D770" s="95"/>
      <c r="E770" s="92"/>
      <c r="F770" s="92"/>
      <c r="G770" s="92"/>
      <c r="H770" s="92"/>
      <c r="J770" s="92"/>
      <c r="K770" s="92"/>
      <c r="L770" s="92"/>
      <c r="M770" s="232"/>
      <c r="N770" s="92"/>
      <c r="O770" s="92"/>
      <c r="P770" s="92"/>
      <c r="Q770" s="92"/>
      <c r="V770" s="92"/>
      <c r="W770" s="92"/>
      <c r="X770" s="92"/>
    </row>
    <row r="771" spans="3:24" ht="12" customHeight="1" x14ac:dyDescent="0.2">
      <c r="C771" s="94"/>
      <c r="D771" s="95"/>
      <c r="E771" s="92"/>
      <c r="F771" s="92"/>
      <c r="G771" s="92"/>
      <c r="H771" s="92"/>
      <c r="J771" s="92"/>
      <c r="K771" s="92"/>
      <c r="L771" s="92"/>
      <c r="M771" s="232"/>
      <c r="N771" s="92"/>
      <c r="O771" s="92"/>
      <c r="P771" s="92"/>
      <c r="Q771" s="92"/>
      <c r="V771" s="92"/>
      <c r="W771" s="92"/>
      <c r="X771" s="92"/>
    </row>
    <row r="772" spans="3:24" ht="12" customHeight="1" x14ac:dyDescent="0.2">
      <c r="C772" s="94"/>
      <c r="D772" s="95"/>
      <c r="E772" s="92"/>
      <c r="F772" s="92"/>
      <c r="G772" s="92"/>
      <c r="H772" s="92"/>
      <c r="J772" s="92"/>
      <c r="K772" s="92"/>
      <c r="L772" s="92"/>
      <c r="M772" s="232"/>
      <c r="N772" s="92"/>
      <c r="O772" s="92"/>
      <c r="P772" s="92"/>
      <c r="Q772" s="92"/>
      <c r="V772" s="92"/>
      <c r="W772" s="92"/>
      <c r="X772" s="92"/>
    </row>
    <row r="773" spans="3:24" ht="12" customHeight="1" x14ac:dyDescent="0.2">
      <c r="C773" s="94"/>
      <c r="D773" s="95"/>
      <c r="E773" s="92"/>
      <c r="F773" s="92"/>
      <c r="G773" s="92"/>
      <c r="H773" s="92"/>
      <c r="J773" s="92"/>
      <c r="K773" s="92"/>
      <c r="L773" s="92"/>
      <c r="M773" s="232"/>
      <c r="N773" s="92"/>
      <c r="O773" s="92"/>
      <c r="P773" s="92"/>
      <c r="Q773" s="92"/>
      <c r="V773" s="92"/>
      <c r="W773" s="92"/>
      <c r="X773" s="92"/>
    </row>
    <row r="774" spans="3:24" ht="12" customHeight="1" x14ac:dyDescent="0.2">
      <c r="C774" s="94"/>
      <c r="D774" s="95"/>
      <c r="E774" s="92"/>
      <c r="F774" s="92"/>
      <c r="G774" s="92"/>
      <c r="H774" s="92"/>
      <c r="J774" s="92"/>
      <c r="K774" s="92"/>
      <c r="L774" s="92"/>
      <c r="M774" s="232"/>
      <c r="N774" s="92"/>
      <c r="O774" s="92"/>
      <c r="P774" s="92"/>
      <c r="Q774" s="92"/>
      <c r="V774" s="92"/>
      <c r="W774" s="92"/>
      <c r="X774" s="92"/>
    </row>
    <row r="775" spans="3:24" ht="12" customHeight="1" x14ac:dyDescent="0.2">
      <c r="C775" s="94"/>
      <c r="D775" s="95"/>
      <c r="E775" s="92"/>
      <c r="F775" s="92"/>
      <c r="G775" s="92"/>
      <c r="H775" s="92"/>
      <c r="J775" s="92"/>
      <c r="K775" s="92"/>
      <c r="L775" s="92"/>
      <c r="M775" s="232"/>
      <c r="N775" s="92"/>
      <c r="O775" s="92"/>
      <c r="P775" s="92"/>
      <c r="Q775" s="92"/>
      <c r="V775" s="92"/>
      <c r="W775" s="92"/>
      <c r="X775" s="92"/>
    </row>
    <row r="776" spans="3:24" ht="12" customHeight="1" x14ac:dyDescent="0.2">
      <c r="C776" s="94"/>
      <c r="D776" s="95"/>
      <c r="E776" s="92"/>
      <c r="F776" s="92"/>
      <c r="G776" s="92"/>
      <c r="H776" s="92"/>
      <c r="J776" s="92"/>
      <c r="K776" s="92"/>
      <c r="L776" s="92"/>
      <c r="M776" s="232"/>
      <c r="N776" s="92"/>
      <c r="O776" s="92"/>
      <c r="P776" s="92"/>
      <c r="Q776" s="92"/>
      <c r="V776" s="92"/>
      <c r="W776" s="92"/>
      <c r="X776" s="92"/>
    </row>
    <row r="777" spans="3:24" ht="12" customHeight="1" x14ac:dyDescent="0.2">
      <c r="C777" s="94"/>
      <c r="D777" s="95"/>
      <c r="E777" s="92"/>
      <c r="F777" s="92"/>
      <c r="G777" s="92"/>
      <c r="H777" s="92"/>
      <c r="J777" s="92"/>
      <c r="K777" s="92"/>
      <c r="L777" s="92"/>
      <c r="M777" s="232"/>
      <c r="N777" s="92"/>
      <c r="O777" s="92"/>
      <c r="P777" s="92"/>
      <c r="Q777" s="92"/>
      <c r="V777" s="92"/>
      <c r="W777" s="92"/>
      <c r="X777" s="92"/>
    </row>
    <row r="778" spans="3:24" ht="12" customHeight="1" x14ac:dyDescent="0.2">
      <c r="C778" s="94"/>
      <c r="D778" s="95"/>
      <c r="E778" s="92"/>
      <c r="F778" s="92"/>
      <c r="G778" s="92"/>
      <c r="H778" s="92"/>
      <c r="J778" s="92"/>
      <c r="K778" s="92"/>
      <c r="L778" s="92"/>
      <c r="M778" s="232"/>
      <c r="N778" s="92"/>
      <c r="O778" s="92"/>
      <c r="P778" s="92"/>
      <c r="Q778" s="92"/>
      <c r="V778" s="92"/>
      <c r="W778" s="92"/>
      <c r="X778" s="92"/>
    </row>
    <row r="779" spans="3:24" ht="12" customHeight="1" x14ac:dyDescent="0.2">
      <c r="C779" s="94"/>
      <c r="D779" s="95"/>
      <c r="E779" s="92"/>
      <c r="F779" s="92"/>
      <c r="G779" s="92"/>
      <c r="H779" s="92"/>
      <c r="J779" s="92"/>
      <c r="K779" s="92"/>
      <c r="L779" s="92"/>
      <c r="M779" s="232"/>
      <c r="N779" s="92"/>
      <c r="O779" s="92"/>
      <c r="P779" s="92"/>
      <c r="Q779" s="92"/>
      <c r="V779" s="92"/>
      <c r="W779" s="92"/>
      <c r="X779" s="92"/>
    </row>
    <row r="780" spans="3:24" ht="12" customHeight="1" x14ac:dyDescent="0.2">
      <c r="C780" s="94"/>
      <c r="D780" s="95"/>
      <c r="E780" s="92"/>
      <c r="F780" s="92"/>
      <c r="G780" s="92"/>
      <c r="H780" s="92"/>
      <c r="J780" s="92"/>
      <c r="K780" s="92"/>
      <c r="L780" s="92"/>
      <c r="M780" s="232"/>
      <c r="N780" s="92"/>
      <c r="O780" s="92"/>
      <c r="P780" s="92"/>
      <c r="Q780" s="92"/>
      <c r="V780" s="92"/>
      <c r="W780" s="92"/>
      <c r="X780" s="92"/>
    </row>
    <row r="781" spans="3:24" ht="12" customHeight="1" x14ac:dyDescent="0.2">
      <c r="C781" s="94"/>
      <c r="D781" s="95"/>
      <c r="E781" s="92"/>
      <c r="F781" s="92"/>
      <c r="G781" s="92"/>
      <c r="H781" s="92"/>
      <c r="J781" s="92"/>
      <c r="K781" s="92"/>
      <c r="L781" s="92"/>
      <c r="M781" s="232"/>
      <c r="N781" s="92"/>
      <c r="O781" s="92"/>
      <c r="P781" s="92"/>
      <c r="Q781" s="92"/>
      <c r="V781" s="92"/>
      <c r="W781" s="92"/>
      <c r="X781" s="92"/>
    </row>
    <row r="782" spans="3:24" ht="12" customHeight="1" x14ac:dyDescent="0.2">
      <c r="C782" s="94"/>
      <c r="D782" s="95"/>
      <c r="E782" s="92"/>
      <c r="F782" s="92"/>
      <c r="G782" s="92"/>
      <c r="H782" s="92"/>
      <c r="J782" s="92"/>
      <c r="K782" s="92"/>
      <c r="L782" s="92"/>
      <c r="M782" s="232"/>
      <c r="N782" s="92"/>
      <c r="O782" s="92"/>
      <c r="P782" s="92"/>
      <c r="Q782" s="92"/>
      <c r="V782" s="92"/>
      <c r="W782" s="92"/>
      <c r="X782" s="92"/>
    </row>
    <row r="783" spans="3:24" ht="12" customHeight="1" x14ac:dyDescent="0.2">
      <c r="C783" s="94"/>
      <c r="D783" s="95"/>
      <c r="E783" s="92"/>
      <c r="F783" s="92"/>
      <c r="G783" s="92"/>
      <c r="H783" s="92"/>
      <c r="J783" s="92"/>
      <c r="K783" s="92"/>
      <c r="L783" s="92"/>
      <c r="M783" s="232"/>
      <c r="N783" s="92"/>
      <c r="O783" s="92"/>
      <c r="P783" s="92"/>
      <c r="Q783" s="92"/>
      <c r="V783" s="92"/>
      <c r="W783" s="92"/>
      <c r="X783" s="92"/>
    </row>
    <row r="784" spans="3:24" ht="12" customHeight="1" x14ac:dyDescent="0.2">
      <c r="C784" s="94"/>
      <c r="D784" s="95"/>
      <c r="E784" s="92"/>
      <c r="F784" s="92"/>
      <c r="G784" s="92"/>
      <c r="H784" s="92"/>
      <c r="J784" s="92"/>
      <c r="K784" s="92"/>
      <c r="L784" s="92"/>
      <c r="M784" s="232"/>
      <c r="N784" s="92"/>
      <c r="O784" s="92"/>
      <c r="P784" s="92"/>
      <c r="Q784" s="92"/>
      <c r="V784" s="92"/>
      <c r="W784" s="92"/>
      <c r="X784" s="92"/>
    </row>
    <row r="785" spans="3:24" ht="12" customHeight="1" x14ac:dyDescent="0.2">
      <c r="C785" s="94"/>
      <c r="D785" s="95"/>
      <c r="E785" s="92"/>
      <c r="F785" s="92"/>
      <c r="G785" s="92"/>
      <c r="H785" s="92"/>
      <c r="J785" s="92"/>
      <c r="K785" s="92"/>
      <c r="L785" s="92"/>
      <c r="M785" s="232"/>
      <c r="N785" s="92"/>
      <c r="O785" s="92"/>
      <c r="P785" s="92"/>
      <c r="Q785" s="92"/>
      <c r="V785" s="92"/>
      <c r="W785" s="92"/>
      <c r="X785" s="92"/>
    </row>
    <row r="786" spans="3:24" ht="12" customHeight="1" x14ac:dyDescent="0.2">
      <c r="C786" s="94"/>
      <c r="D786" s="95"/>
      <c r="E786" s="92"/>
      <c r="F786" s="92"/>
      <c r="G786" s="92"/>
      <c r="H786" s="92"/>
      <c r="J786" s="92"/>
      <c r="K786" s="92"/>
      <c r="L786" s="92"/>
      <c r="M786" s="232"/>
      <c r="N786" s="92"/>
      <c r="O786" s="92"/>
      <c r="P786" s="92"/>
      <c r="Q786" s="92"/>
      <c r="V786" s="92"/>
      <c r="W786" s="92"/>
      <c r="X786" s="92"/>
    </row>
    <row r="787" spans="3:24" ht="12" customHeight="1" x14ac:dyDescent="0.2">
      <c r="C787" s="94"/>
      <c r="D787" s="95"/>
      <c r="E787" s="92"/>
      <c r="F787" s="92"/>
      <c r="G787" s="92"/>
      <c r="H787" s="92"/>
      <c r="J787" s="92"/>
      <c r="K787" s="92"/>
      <c r="L787" s="92"/>
      <c r="M787" s="232"/>
      <c r="N787" s="92"/>
      <c r="O787" s="92"/>
      <c r="P787" s="92"/>
      <c r="Q787" s="92"/>
      <c r="V787" s="92"/>
      <c r="W787" s="92"/>
      <c r="X787" s="92"/>
    </row>
    <row r="788" spans="3:24" ht="12" customHeight="1" x14ac:dyDescent="0.2">
      <c r="C788" s="94"/>
      <c r="D788" s="95"/>
      <c r="E788" s="92"/>
      <c r="F788" s="92"/>
      <c r="G788" s="92"/>
      <c r="H788" s="92"/>
      <c r="J788" s="92"/>
      <c r="K788" s="92"/>
      <c r="L788" s="92"/>
      <c r="M788" s="232"/>
      <c r="N788" s="92"/>
      <c r="O788" s="92"/>
      <c r="P788" s="92"/>
      <c r="Q788" s="92"/>
      <c r="V788" s="92"/>
      <c r="W788" s="92"/>
      <c r="X788" s="92"/>
    </row>
    <row r="789" spans="3:24" ht="12" customHeight="1" x14ac:dyDescent="0.2">
      <c r="C789" s="94"/>
      <c r="D789" s="95"/>
      <c r="E789" s="92"/>
      <c r="F789" s="92"/>
      <c r="G789" s="92"/>
      <c r="H789" s="92"/>
      <c r="J789" s="92"/>
      <c r="K789" s="92"/>
      <c r="L789" s="92"/>
      <c r="M789" s="232"/>
      <c r="N789" s="92"/>
      <c r="O789" s="92"/>
      <c r="P789" s="92"/>
      <c r="Q789" s="92"/>
      <c r="V789" s="92"/>
      <c r="W789" s="92"/>
      <c r="X789" s="92"/>
    </row>
    <row r="790" spans="3:24" ht="12" customHeight="1" x14ac:dyDescent="0.2">
      <c r="C790" s="94"/>
      <c r="D790" s="95"/>
      <c r="E790" s="92"/>
      <c r="F790" s="92"/>
      <c r="G790" s="92"/>
      <c r="H790" s="92"/>
      <c r="J790" s="92"/>
      <c r="K790" s="92"/>
      <c r="L790" s="92"/>
      <c r="M790" s="232"/>
      <c r="N790" s="92"/>
      <c r="O790" s="92"/>
      <c r="P790" s="92"/>
      <c r="Q790" s="92"/>
      <c r="V790" s="92"/>
      <c r="W790" s="92"/>
      <c r="X790" s="92"/>
    </row>
    <row r="791" spans="3:24" ht="12" customHeight="1" x14ac:dyDescent="0.2">
      <c r="C791" s="94"/>
      <c r="D791" s="95"/>
      <c r="E791" s="92"/>
      <c r="F791" s="92"/>
      <c r="G791" s="92"/>
      <c r="H791" s="92"/>
      <c r="J791" s="92"/>
      <c r="K791" s="92"/>
      <c r="L791" s="92"/>
      <c r="M791" s="232"/>
      <c r="N791" s="92"/>
      <c r="O791" s="92"/>
      <c r="P791" s="92"/>
      <c r="Q791" s="92"/>
      <c r="V791" s="92"/>
      <c r="W791" s="92"/>
      <c r="X791" s="92"/>
    </row>
    <row r="792" spans="3:24" ht="12" customHeight="1" x14ac:dyDescent="0.2">
      <c r="C792" s="94"/>
      <c r="D792" s="95"/>
      <c r="E792" s="92"/>
      <c r="F792" s="92"/>
      <c r="G792" s="92"/>
      <c r="H792" s="92"/>
      <c r="J792" s="92"/>
      <c r="K792" s="92"/>
      <c r="L792" s="92"/>
      <c r="M792" s="232"/>
      <c r="N792" s="92"/>
      <c r="O792" s="92"/>
      <c r="P792" s="92"/>
      <c r="Q792" s="92"/>
      <c r="V792" s="92"/>
      <c r="W792" s="92"/>
      <c r="X792" s="92"/>
    </row>
    <row r="793" spans="3:24" ht="12" customHeight="1" x14ac:dyDescent="0.2">
      <c r="C793" s="94"/>
      <c r="D793" s="95"/>
      <c r="E793" s="92"/>
      <c r="F793" s="92"/>
      <c r="G793" s="92"/>
      <c r="H793" s="92"/>
      <c r="J793" s="92"/>
      <c r="K793" s="92"/>
      <c r="L793" s="92"/>
      <c r="M793" s="232"/>
      <c r="N793" s="92"/>
      <c r="O793" s="92"/>
      <c r="P793" s="92"/>
      <c r="Q793" s="92"/>
      <c r="V793" s="92"/>
      <c r="W793" s="92"/>
      <c r="X793" s="92"/>
    </row>
    <row r="794" spans="3:24" ht="12" customHeight="1" x14ac:dyDescent="0.2">
      <c r="C794" s="94"/>
      <c r="D794" s="95"/>
      <c r="E794" s="92"/>
      <c r="F794" s="92"/>
      <c r="G794" s="92"/>
      <c r="H794" s="92"/>
      <c r="J794" s="92"/>
      <c r="K794" s="92"/>
      <c r="L794" s="92"/>
      <c r="M794" s="232"/>
      <c r="N794" s="92"/>
      <c r="O794" s="92"/>
      <c r="P794" s="92"/>
      <c r="Q794" s="92"/>
      <c r="V794" s="92"/>
      <c r="W794" s="92"/>
      <c r="X794" s="92"/>
    </row>
    <row r="795" spans="3:24" ht="12" customHeight="1" x14ac:dyDescent="0.2">
      <c r="C795" s="94"/>
      <c r="D795" s="95"/>
      <c r="E795" s="92"/>
      <c r="F795" s="92"/>
      <c r="G795" s="92"/>
      <c r="H795" s="92"/>
      <c r="J795" s="92"/>
      <c r="K795" s="92"/>
      <c r="L795" s="92"/>
      <c r="M795" s="232"/>
      <c r="N795" s="92"/>
      <c r="O795" s="92"/>
      <c r="P795" s="92"/>
      <c r="Q795" s="92"/>
      <c r="V795" s="92"/>
      <c r="W795" s="92"/>
      <c r="X795" s="92"/>
    </row>
    <row r="796" spans="3:24" ht="12" customHeight="1" x14ac:dyDescent="0.2">
      <c r="C796" s="94"/>
      <c r="D796" s="95"/>
      <c r="E796" s="92"/>
      <c r="F796" s="92"/>
      <c r="G796" s="92"/>
      <c r="H796" s="92"/>
      <c r="J796" s="92"/>
      <c r="K796" s="92"/>
      <c r="L796" s="92"/>
      <c r="M796" s="232"/>
      <c r="N796" s="92"/>
      <c r="O796" s="92"/>
      <c r="P796" s="92"/>
      <c r="Q796" s="92"/>
      <c r="V796" s="92"/>
      <c r="W796" s="92"/>
      <c r="X796" s="92"/>
    </row>
    <row r="797" spans="3:24" ht="12" customHeight="1" x14ac:dyDescent="0.2">
      <c r="C797" s="94"/>
      <c r="D797" s="95"/>
      <c r="E797" s="92"/>
      <c r="F797" s="92"/>
      <c r="G797" s="92"/>
      <c r="H797" s="92"/>
      <c r="J797" s="92"/>
      <c r="K797" s="92"/>
      <c r="L797" s="92"/>
      <c r="M797" s="232"/>
      <c r="N797" s="92"/>
      <c r="O797" s="92"/>
      <c r="P797" s="92"/>
      <c r="Q797" s="92"/>
      <c r="V797" s="92"/>
      <c r="W797" s="92"/>
      <c r="X797" s="92"/>
    </row>
    <row r="798" spans="3:24" ht="12" customHeight="1" x14ac:dyDescent="0.2">
      <c r="C798" s="94"/>
      <c r="D798" s="95"/>
      <c r="E798" s="92"/>
      <c r="F798" s="92"/>
      <c r="G798" s="92"/>
      <c r="H798" s="92"/>
      <c r="J798" s="92"/>
      <c r="K798" s="92"/>
      <c r="L798" s="92"/>
      <c r="M798" s="232"/>
      <c r="N798" s="92"/>
      <c r="O798" s="92"/>
      <c r="P798" s="92"/>
      <c r="Q798" s="92"/>
      <c r="V798" s="92"/>
      <c r="W798" s="92"/>
      <c r="X798" s="92"/>
    </row>
    <row r="799" spans="3:24" ht="12" customHeight="1" x14ac:dyDescent="0.2">
      <c r="C799" s="94"/>
      <c r="D799" s="95"/>
      <c r="E799" s="92"/>
      <c r="F799" s="92"/>
      <c r="G799" s="92"/>
      <c r="H799" s="92"/>
      <c r="J799" s="92"/>
      <c r="K799" s="92"/>
      <c r="L799" s="92"/>
      <c r="M799" s="232"/>
      <c r="N799" s="92"/>
      <c r="O799" s="92"/>
      <c r="P799" s="92"/>
      <c r="Q799" s="92"/>
      <c r="V799" s="92"/>
      <c r="W799" s="92"/>
      <c r="X799" s="92"/>
    </row>
    <row r="800" spans="3:24" ht="12" customHeight="1" x14ac:dyDescent="0.2">
      <c r="C800" s="94"/>
      <c r="D800" s="95"/>
      <c r="E800" s="92"/>
      <c r="F800" s="92"/>
      <c r="G800" s="92"/>
      <c r="H800" s="92"/>
      <c r="J800" s="92"/>
      <c r="K800" s="92"/>
      <c r="L800" s="92"/>
      <c r="M800" s="232"/>
      <c r="N800" s="92"/>
      <c r="O800" s="92"/>
      <c r="P800" s="92"/>
      <c r="Q800" s="92"/>
      <c r="V800" s="92"/>
      <c r="W800" s="92"/>
      <c r="X800" s="92"/>
    </row>
    <row r="801" spans="3:24" ht="12" customHeight="1" x14ac:dyDescent="0.2">
      <c r="C801" s="94"/>
      <c r="D801" s="95"/>
      <c r="E801" s="92"/>
      <c r="F801" s="92"/>
      <c r="G801" s="92"/>
      <c r="H801" s="92"/>
      <c r="J801" s="92"/>
      <c r="K801" s="92"/>
      <c r="L801" s="92"/>
      <c r="M801" s="232"/>
      <c r="N801" s="92"/>
      <c r="O801" s="92"/>
      <c r="P801" s="92"/>
      <c r="Q801" s="92"/>
      <c r="V801" s="92"/>
      <c r="W801" s="92"/>
      <c r="X801" s="92"/>
    </row>
    <row r="802" spans="3:24" ht="12" customHeight="1" x14ac:dyDescent="0.2">
      <c r="C802" s="94"/>
      <c r="D802" s="95"/>
      <c r="E802" s="92"/>
      <c r="F802" s="92"/>
      <c r="G802" s="92"/>
      <c r="H802" s="92"/>
      <c r="J802" s="92"/>
      <c r="K802" s="92"/>
      <c r="L802" s="92"/>
      <c r="M802" s="232"/>
      <c r="N802" s="92"/>
      <c r="O802" s="92"/>
      <c r="P802" s="92"/>
      <c r="Q802" s="92"/>
      <c r="V802" s="92"/>
      <c r="W802" s="92"/>
      <c r="X802" s="92"/>
    </row>
    <row r="803" spans="3:24" ht="12" customHeight="1" x14ac:dyDescent="0.2">
      <c r="C803" s="94"/>
      <c r="D803" s="95"/>
      <c r="E803" s="92"/>
      <c r="F803" s="92"/>
      <c r="G803" s="92"/>
      <c r="H803" s="92"/>
      <c r="J803" s="92"/>
      <c r="K803" s="92"/>
      <c r="L803" s="92"/>
      <c r="M803" s="232"/>
      <c r="N803" s="92"/>
      <c r="O803" s="92"/>
      <c r="P803" s="92"/>
      <c r="Q803" s="92"/>
      <c r="V803" s="92"/>
      <c r="W803" s="92"/>
      <c r="X803" s="92"/>
    </row>
    <row r="804" spans="3:24" ht="12" customHeight="1" x14ac:dyDescent="0.2">
      <c r="C804" s="94"/>
      <c r="D804" s="95"/>
      <c r="E804" s="92"/>
      <c r="F804" s="92"/>
      <c r="G804" s="92"/>
      <c r="H804" s="92"/>
      <c r="J804" s="92"/>
      <c r="K804" s="92"/>
      <c r="L804" s="92"/>
      <c r="M804" s="232"/>
      <c r="N804" s="92"/>
      <c r="O804" s="92"/>
      <c r="P804" s="92"/>
      <c r="Q804" s="92"/>
      <c r="V804" s="92"/>
      <c r="W804" s="92"/>
      <c r="X804" s="92"/>
    </row>
    <row r="805" spans="3:24" ht="12" customHeight="1" x14ac:dyDescent="0.2">
      <c r="C805" s="94"/>
      <c r="D805" s="95"/>
      <c r="E805" s="92"/>
      <c r="F805" s="92"/>
      <c r="G805" s="92"/>
      <c r="H805" s="92"/>
      <c r="J805" s="92"/>
      <c r="K805" s="92"/>
      <c r="L805" s="92"/>
      <c r="M805" s="232"/>
      <c r="N805" s="92"/>
      <c r="O805" s="92"/>
      <c r="P805" s="92"/>
      <c r="Q805" s="92"/>
      <c r="V805" s="92"/>
      <c r="W805" s="92"/>
      <c r="X805" s="92"/>
    </row>
    <row r="806" spans="3:24" ht="12" customHeight="1" x14ac:dyDescent="0.2">
      <c r="C806" s="94"/>
      <c r="D806" s="95"/>
      <c r="E806" s="92"/>
      <c r="F806" s="92"/>
      <c r="G806" s="92"/>
      <c r="H806" s="92"/>
      <c r="J806" s="92"/>
      <c r="K806" s="92"/>
      <c r="L806" s="92"/>
      <c r="M806" s="232"/>
      <c r="N806" s="92"/>
      <c r="O806" s="92"/>
      <c r="P806" s="92"/>
      <c r="Q806" s="92"/>
      <c r="V806" s="92"/>
      <c r="W806" s="92"/>
      <c r="X806" s="92"/>
    </row>
    <row r="807" spans="3:24" ht="12" customHeight="1" x14ac:dyDescent="0.2">
      <c r="C807" s="94"/>
      <c r="D807" s="95"/>
      <c r="E807" s="92"/>
      <c r="F807" s="92"/>
      <c r="G807" s="92"/>
      <c r="H807" s="92"/>
      <c r="J807" s="92"/>
      <c r="K807" s="92"/>
      <c r="L807" s="92"/>
      <c r="M807" s="232"/>
      <c r="N807" s="92"/>
      <c r="O807" s="92"/>
      <c r="P807" s="92"/>
      <c r="Q807" s="92"/>
      <c r="V807" s="92"/>
      <c r="W807" s="92"/>
      <c r="X807" s="92"/>
    </row>
    <row r="808" spans="3:24" ht="12" customHeight="1" x14ac:dyDescent="0.2">
      <c r="C808" s="94"/>
      <c r="D808" s="95"/>
      <c r="E808" s="92"/>
      <c r="F808" s="92"/>
      <c r="G808" s="92"/>
      <c r="H808" s="92"/>
      <c r="J808" s="92"/>
      <c r="K808" s="92"/>
      <c r="L808" s="92"/>
      <c r="M808" s="232"/>
      <c r="N808" s="92"/>
      <c r="O808" s="92"/>
      <c r="P808" s="92"/>
      <c r="Q808" s="92"/>
      <c r="V808" s="92"/>
      <c r="W808" s="92"/>
      <c r="X808" s="92"/>
    </row>
    <row r="809" spans="3:24" ht="12" customHeight="1" x14ac:dyDescent="0.2">
      <c r="C809" s="94"/>
      <c r="D809" s="95"/>
      <c r="E809" s="92"/>
      <c r="F809" s="92"/>
      <c r="G809" s="92"/>
      <c r="H809" s="92"/>
      <c r="J809" s="92"/>
      <c r="K809" s="92"/>
      <c r="L809" s="92"/>
      <c r="M809" s="232"/>
      <c r="N809" s="92"/>
      <c r="O809" s="92"/>
      <c r="P809" s="92"/>
      <c r="Q809" s="92"/>
      <c r="V809" s="92"/>
      <c r="W809" s="92"/>
      <c r="X809" s="92"/>
    </row>
    <row r="810" spans="3:24" ht="12" customHeight="1" x14ac:dyDescent="0.2">
      <c r="C810" s="94"/>
      <c r="D810" s="95"/>
      <c r="E810" s="92"/>
      <c r="F810" s="92"/>
      <c r="G810" s="92"/>
      <c r="H810" s="92"/>
      <c r="J810" s="92"/>
      <c r="K810" s="92"/>
      <c r="L810" s="92"/>
      <c r="M810" s="232"/>
      <c r="N810" s="92"/>
      <c r="O810" s="92"/>
      <c r="P810" s="92"/>
      <c r="Q810" s="92"/>
      <c r="V810" s="92"/>
      <c r="W810" s="92"/>
      <c r="X810" s="92"/>
    </row>
    <row r="811" spans="3:24" ht="12" customHeight="1" x14ac:dyDescent="0.2">
      <c r="C811" s="94"/>
      <c r="D811" s="95"/>
      <c r="E811" s="92"/>
      <c r="F811" s="92"/>
      <c r="G811" s="92"/>
      <c r="H811" s="92"/>
      <c r="J811" s="92"/>
      <c r="K811" s="92"/>
      <c r="L811" s="92"/>
      <c r="M811" s="232"/>
      <c r="N811" s="92"/>
      <c r="O811" s="92"/>
      <c r="P811" s="92"/>
      <c r="Q811" s="92"/>
      <c r="V811" s="92"/>
      <c r="W811" s="92"/>
      <c r="X811" s="92"/>
    </row>
    <row r="812" spans="3:24" ht="12" customHeight="1" x14ac:dyDescent="0.2">
      <c r="C812" s="94"/>
      <c r="D812" s="95"/>
      <c r="E812" s="92"/>
      <c r="F812" s="92"/>
      <c r="G812" s="92"/>
      <c r="H812" s="92"/>
      <c r="J812" s="92"/>
      <c r="K812" s="92"/>
      <c r="L812" s="92"/>
      <c r="M812" s="232"/>
      <c r="N812" s="92"/>
      <c r="O812" s="92"/>
      <c r="P812" s="92"/>
      <c r="Q812" s="92"/>
      <c r="V812" s="92"/>
      <c r="W812" s="92"/>
      <c r="X812" s="92"/>
    </row>
    <row r="813" spans="3:24" ht="12" customHeight="1" x14ac:dyDescent="0.2">
      <c r="C813" s="94"/>
      <c r="D813" s="95"/>
      <c r="E813" s="92"/>
      <c r="F813" s="92"/>
      <c r="G813" s="92"/>
      <c r="H813" s="92"/>
      <c r="J813" s="92"/>
      <c r="K813" s="92"/>
      <c r="L813" s="92"/>
      <c r="M813" s="232"/>
      <c r="N813" s="92"/>
      <c r="O813" s="92"/>
      <c r="P813" s="92"/>
      <c r="Q813" s="92"/>
      <c r="V813" s="92"/>
      <c r="W813" s="92"/>
      <c r="X813" s="92"/>
    </row>
    <row r="814" spans="3:24" ht="12" customHeight="1" x14ac:dyDescent="0.2">
      <c r="C814" s="94"/>
      <c r="D814" s="95"/>
      <c r="E814" s="92"/>
      <c r="F814" s="92"/>
      <c r="G814" s="92"/>
      <c r="H814" s="92"/>
      <c r="J814" s="92"/>
      <c r="K814" s="92"/>
      <c r="L814" s="92"/>
      <c r="M814" s="232"/>
      <c r="N814" s="92"/>
      <c r="O814" s="92"/>
      <c r="P814" s="92"/>
      <c r="Q814" s="92"/>
      <c r="V814" s="92"/>
      <c r="W814" s="92"/>
      <c r="X814" s="92"/>
    </row>
    <row r="815" spans="3:24" ht="12" customHeight="1" x14ac:dyDescent="0.2">
      <c r="C815" s="94"/>
      <c r="D815" s="95"/>
      <c r="E815" s="92"/>
      <c r="F815" s="92"/>
      <c r="G815" s="92"/>
      <c r="H815" s="92"/>
      <c r="J815" s="92"/>
      <c r="K815" s="92"/>
      <c r="L815" s="92"/>
      <c r="M815" s="232"/>
      <c r="N815" s="92"/>
      <c r="O815" s="92"/>
      <c r="P815" s="92"/>
      <c r="Q815" s="92"/>
      <c r="V815" s="92"/>
      <c r="W815" s="92"/>
      <c r="X815" s="92"/>
    </row>
    <row r="816" spans="3:24" ht="12" customHeight="1" x14ac:dyDescent="0.2">
      <c r="C816" s="94"/>
      <c r="D816" s="95"/>
      <c r="E816" s="92"/>
      <c r="F816" s="92"/>
      <c r="G816" s="92"/>
      <c r="H816" s="92"/>
      <c r="J816" s="92"/>
      <c r="K816" s="92"/>
      <c r="L816" s="92"/>
      <c r="M816" s="232"/>
      <c r="N816" s="92"/>
      <c r="O816" s="92"/>
      <c r="P816" s="92"/>
      <c r="Q816" s="92"/>
      <c r="V816" s="92"/>
      <c r="W816" s="92"/>
      <c r="X816" s="92"/>
    </row>
    <row r="817" spans="3:24" ht="12" customHeight="1" x14ac:dyDescent="0.2">
      <c r="C817" s="94"/>
      <c r="D817" s="95"/>
      <c r="E817" s="92"/>
      <c r="F817" s="92"/>
      <c r="G817" s="92"/>
      <c r="H817" s="92"/>
      <c r="J817" s="92"/>
      <c r="K817" s="92"/>
      <c r="L817" s="92"/>
      <c r="M817" s="232"/>
      <c r="N817" s="92"/>
      <c r="O817" s="92"/>
      <c r="P817" s="92"/>
      <c r="Q817" s="92"/>
      <c r="V817" s="92"/>
      <c r="W817" s="92"/>
      <c r="X817" s="92"/>
    </row>
    <row r="818" spans="3:24" ht="12" customHeight="1" x14ac:dyDescent="0.2">
      <c r="C818" s="94"/>
      <c r="D818" s="95"/>
      <c r="E818" s="92"/>
      <c r="F818" s="92"/>
      <c r="G818" s="92"/>
      <c r="H818" s="92"/>
      <c r="J818" s="92"/>
      <c r="K818" s="92"/>
      <c r="L818" s="92"/>
      <c r="M818" s="232"/>
      <c r="N818" s="92"/>
      <c r="O818" s="92"/>
      <c r="P818" s="92"/>
      <c r="Q818" s="92"/>
      <c r="V818" s="92"/>
      <c r="W818" s="92"/>
      <c r="X818" s="92"/>
    </row>
    <row r="819" spans="3:24" ht="12" customHeight="1" x14ac:dyDescent="0.2">
      <c r="C819" s="94"/>
      <c r="D819" s="95"/>
      <c r="E819" s="92"/>
      <c r="F819" s="92"/>
      <c r="G819" s="92"/>
      <c r="H819" s="92"/>
      <c r="J819" s="92"/>
      <c r="K819" s="92"/>
      <c r="L819" s="92"/>
      <c r="M819" s="232"/>
      <c r="N819" s="92"/>
      <c r="O819" s="92"/>
      <c r="P819" s="92"/>
      <c r="Q819" s="92"/>
      <c r="V819" s="92"/>
      <c r="W819" s="92"/>
      <c r="X819" s="92"/>
    </row>
    <row r="820" spans="3:24" ht="12" customHeight="1" x14ac:dyDescent="0.2">
      <c r="C820" s="94"/>
      <c r="D820" s="95"/>
      <c r="E820" s="92"/>
      <c r="F820" s="92"/>
      <c r="G820" s="92"/>
      <c r="H820" s="92"/>
      <c r="J820" s="92"/>
      <c r="K820" s="92"/>
      <c r="L820" s="92"/>
      <c r="M820" s="232"/>
      <c r="N820" s="92"/>
      <c r="O820" s="92"/>
      <c r="P820" s="92"/>
      <c r="Q820" s="92"/>
      <c r="V820" s="92"/>
      <c r="W820" s="92"/>
      <c r="X820" s="92"/>
    </row>
    <row r="821" spans="3:24" ht="12" customHeight="1" x14ac:dyDescent="0.2">
      <c r="C821" s="94"/>
      <c r="D821" s="95"/>
      <c r="E821" s="92"/>
      <c r="F821" s="92"/>
      <c r="G821" s="92"/>
      <c r="H821" s="92"/>
      <c r="J821" s="92"/>
      <c r="K821" s="92"/>
      <c r="L821" s="92"/>
      <c r="M821" s="232"/>
      <c r="N821" s="92"/>
      <c r="O821" s="92"/>
      <c r="P821" s="92"/>
      <c r="Q821" s="92"/>
      <c r="V821" s="92"/>
      <c r="W821" s="92"/>
      <c r="X821" s="92"/>
    </row>
    <row r="822" spans="3:24" ht="12" customHeight="1" x14ac:dyDescent="0.2">
      <c r="C822" s="94"/>
      <c r="D822" s="95"/>
      <c r="E822" s="92"/>
      <c r="F822" s="92"/>
      <c r="G822" s="92"/>
      <c r="H822" s="92"/>
      <c r="J822" s="92"/>
      <c r="K822" s="92"/>
      <c r="L822" s="92"/>
      <c r="M822" s="232"/>
      <c r="N822" s="92"/>
      <c r="O822" s="92"/>
      <c r="P822" s="92"/>
      <c r="Q822" s="92"/>
      <c r="V822" s="92"/>
      <c r="W822" s="92"/>
      <c r="X822" s="92"/>
    </row>
    <row r="823" spans="3:24" ht="12" customHeight="1" x14ac:dyDescent="0.2">
      <c r="C823" s="94"/>
      <c r="D823" s="95"/>
      <c r="E823" s="92"/>
      <c r="F823" s="92"/>
      <c r="G823" s="92"/>
      <c r="H823" s="92"/>
      <c r="J823" s="92"/>
      <c r="K823" s="92"/>
      <c r="L823" s="92"/>
      <c r="M823" s="232"/>
      <c r="N823" s="92"/>
      <c r="O823" s="92"/>
      <c r="P823" s="92"/>
      <c r="Q823" s="92"/>
      <c r="V823" s="92"/>
      <c r="W823" s="92"/>
      <c r="X823" s="92"/>
    </row>
    <row r="824" spans="3:24" ht="12" customHeight="1" x14ac:dyDescent="0.2">
      <c r="C824" s="94"/>
      <c r="D824" s="95"/>
      <c r="E824" s="92"/>
      <c r="F824" s="92"/>
      <c r="G824" s="92"/>
      <c r="H824" s="92"/>
      <c r="J824" s="92"/>
      <c r="K824" s="92"/>
      <c r="L824" s="92"/>
      <c r="M824" s="232"/>
      <c r="N824" s="92"/>
      <c r="O824" s="92"/>
      <c r="P824" s="92"/>
      <c r="Q824" s="92"/>
      <c r="V824" s="92"/>
      <c r="W824" s="92"/>
      <c r="X824" s="92"/>
    </row>
    <row r="825" spans="3:24" ht="12" customHeight="1" x14ac:dyDescent="0.2">
      <c r="C825" s="94"/>
      <c r="D825" s="95"/>
      <c r="E825" s="92"/>
      <c r="F825" s="92"/>
      <c r="G825" s="92"/>
      <c r="H825" s="92"/>
      <c r="J825" s="92"/>
      <c r="K825" s="92"/>
      <c r="L825" s="92"/>
      <c r="M825" s="232"/>
      <c r="N825" s="92"/>
      <c r="O825" s="92"/>
      <c r="P825" s="92"/>
      <c r="Q825" s="92"/>
      <c r="V825" s="92"/>
      <c r="W825" s="92"/>
      <c r="X825" s="92"/>
    </row>
    <row r="826" spans="3:24" ht="12" customHeight="1" x14ac:dyDescent="0.2">
      <c r="C826" s="94"/>
      <c r="D826" s="95"/>
      <c r="E826" s="92"/>
      <c r="F826" s="92"/>
      <c r="G826" s="92"/>
      <c r="H826" s="92"/>
      <c r="J826" s="92"/>
      <c r="K826" s="92"/>
      <c r="L826" s="92"/>
      <c r="M826" s="232"/>
      <c r="N826" s="92"/>
      <c r="O826" s="92"/>
      <c r="P826" s="92"/>
      <c r="Q826" s="92"/>
      <c r="V826" s="92"/>
      <c r="W826" s="92"/>
      <c r="X826" s="92"/>
    </row>
    <row r="827" spans="3:24" ht="12" customHeight="1" x14ac:dyDescent="0.2">
      <c r="C827" s="94"/>
      <c r="D827" s="95"/>
      <c r="E827" s="92"/>
      <c r="F827" s="92"/>
      <c r="G827" s="92"/>
      <c r="H827" s="92"/>
      <c r="J827" s="92"/>
      <c r="K827" s="92"/>
      <c r="L827" s="92"/>
      <c r="M827" s="232"/>
      <c r="N827" s="92"/>
      <c r="O827" s="92"/>
      <c r="P827" s="92"/>
      <c r="Q827" s="92"/>
      <c r="V827" s="92"/>
      <c r="W827" s="92"/>
      <c r="X827" s="92"/>
    </row>
    <row r="828" spans="3:24" ht="12" customHeight="1" x14ac:dyDescent="0.2">
      <c r="C828" s="94"/>
      <c r="D828" s="95"/>
      <c r="E828" s="92"/>
      <c r="F828" s="92"/>
      <c r="G828" s="92"/>
      <c r="H828" s="92"/>
      <c r="J828" s="92"/>
      <c r="K828" s="92"/>
      <c r="L828" s="92"/>
      <c r="M828" s="232"/>
      <c r="N828" s="92"/>
      <c r="O828" s="92"/>
      <c r="P828" s="92"/>
      <c r="Q828" s="92"/>
      <c r="V828" s="92"/>
      <c r="W828" s="92"/>
      <c r="X828" s="92"/>
    </row>
    <row r="829" spans="3:24" ht="12" customHeight="1" x14ac:dyDescent="0.2">
      <c r="C829" s="94"/>
      <c r="D829" s="95"/>
      <c r="E829" s="92"/>
      <c r="F829" s="92"/>
      <c r="G829" s="92"/>
      <c r="H829" s="92"/>
      <c r="J829" s="92"/>
      <c r="K829" s="92"/>
      <c r="L829" s="92"/>
      <c r="M829" s="232"/>
      <c r="N829" s="92"/>
      <c r="O829" s="92"/>
      <c r="P829" s="92"/>
      <c r="Q829" s="92"/>
      <c r="V829" s="92"/>
      <c r="W829" s="92"/>
      <c r="X829" s="92"/>
    </row>
    <row r="830" spans="3:24" ht="12" customHeight="1" x14ac:dyDescent="0.2">
      <c r="C830" s="94"/>
      <c r="D830" s="95"/>
      <c r="E830" s="92"/>
      <c r="F830" s="92"/>
      <c r="G830" s="92"/>
      <c r="H830" s="92"/>
      <c r="J830" s="92"/>
      <c r="K830" s="92"/>
      <c r="L830" s="92"/>
      <c r="M830" s="232"/>
      <c r="N830" s="92"/>
      <c r="O830" s="92"/>
      <c r="P830" s="92"/>
      <c r="Q830" s="92"/>
      <c r="V830" s="92"/>
      <c r="W830" s="92"/>
      <c r="X830" s="92"/>
    </row>
    <row r="831" spans="3:24" ht="12" customHeight="1" x14ac:dyDescent="0.2">
      <c r="C831" s="94"/>
      <c r="D831" s="95"/>
      <c r="E831" s="92"/>
      <c r="F831" s="92"/>
      <c r="G831" s="92"/>
      <c r="H831" s="92"/>
      <c r="J831" s="92"/>
      <c r="K831" s="92"/>
      <c r="L831" s="92"/>
      <c r="M831" s="232"/>
      <c r="N831" s="92"/>
      <c r="O831" s="92"/>
      <c r="P831" s="92"/>
      <c r="Q831" s="92"/>
      <c r="V831" s="92"/>
      <c r="W831" s="92"/>
      <c r="X831" s="92"/>
    </row>
    <row r="832" spans="3:24" ht="12" customHeight="1" x14ac:dyDescent="0.2">
      <c r="C832" s="94"/>
      <c r="D832" s="95"/>
      <c r="E832" s="92"/>
      <c r="F832" s="92"/>
      <c r="G832" s="92"/>
      <c r="H832" s="92"/>
      <c r="J832" s="92"/>
      <c r="K832" s="92"/>
      <c r="L832" s="92"/>
      <c r="M832" s="232"/>
      <c r="N832" s="92"/>
      <c r="O832" s="92"/>
      <c r="P832" s="92"/>
      <c r="Q832" s="92"/>
      <c r="V832" s="92"/>
      <c r="W832" s="92"/>
      <c r="X832" s="92"/>
    </row>
    <row r="833" spans="3:24" ht="12" customHeight="1" x14ac:dyDescent="0.2">
      <c r="C833" s="94"/>
      <c r="D833" s="95"/>
      <c r="E833" s="92"/>
      <c r="F833" s="92"/>
      <c r="G833" s="92"/>
      <c r="H833" s="92"/>
      <c r="J833" s="92"/>
      <c r="K833" s="92"/>
      <c r="L833" s="92"/>
      <c r="M833" s="232"/>
      <c r="N833" s="92"/>
      <c r="O833" s="92"/>
      <c r="P833" s="92"/>
      <c r="Q833" s="92"/>
      <c r="V833" s="92"/>
      <c r="W833" s="92"/>
      <c r="X833" s="92"/>
    </row>
    <row r="834" spans="3:24" ht="12" customHeight="1" x14ac:dyDescent="0.2">
      <c r="C834" s="94"/>
      <c r="D834" s="95"/>
      <c r="E834" s="92"/>
      <c r="F834" s="92"/>
      <c r="G834" s="92"/>
      <c r="H834" s="92"/>
      <c r="J834" s="92"/>
      <c r="K834" s="92"/>
      <c r="L834" s="92"/>
      <c r="M834" s="232"/>
      <c r="N834" s="92"/>
      <c r="O834" s="92"/>
      <c r="P834" s="92"/>
      <c r="Q834" s="92"/>
      <c r="V834" s="92"/>
      <c r="W834" s="92"/>
      <c r="X834" s="92"/>
    </row>
    <row r="835" spans="3:24" ht="12" customHeight="1" x14ac:dyDescent="0.2">
      <c r="C835" s="94"/>
      <c r="D835" s="95"/>
      <c r="E835" s="92"/>
      <c r="F835" s="92"/>
      <c r="G835" s="92"/>
      <c r="H835" s="92"/>
      <c r="J835" s="92"/>
      <c r="K835" s="92"/>
      <c r="L835" s="92"/>
      <c r="M835" s="232"/>
      <c r="N835" s="92"/>
      <c r="O835" s="92"/>
      <c r="P835" s="92"/>
      <c r="Q835" s="92"/>
      <c r="V835" s="92"/>
      <c r="W835" s="92"/>
      <c r="X835" s="92"/>
    </row>
    <row r="836" spans="3:24" ht="12" customHeight="1" x14ac:dyDescent="0.2">
      <c r="C836" s="94"/>
      <c r="D836" s="95"/>
      <c r="E836" s="92"/>
      <c r="F836" s="92"/>
      <c r="G836" s="92"/>
      <c r="H836" s="92"/>
      <c r="J836" s="92"/>
      <c r="K836" s="92"/>
      <c r="L836" s="92"/>
      <c r="M836" s="232"/>
      <c r="N836" s="92"/>
      <c r="O836" s="92"/>
      <c r="P836" s="92"/>
      <c r="Q836" s="92"/>
      <c r="V836" s="92"/>
      <c r="W836" s="92"/>
      <c r="X836" s="92"/>
    </row>
    <row r="837" spans="3:24" ht="12" customHeight="1" x14ac:dyDescent="0.2">
      <c r="C837" s="94"/>
      <c r="D837" s="95"/>
      <c r="E837" s="92"/>
      <c r="F837" s="92"/>
      <c r="G837" s="92"/>
      <c r="H837" s="92"/>
      <c r="J837" s="92"/>
      <c r="K837" s="92"/>
      <c r="L837" s="92"/>
      <c r="M837" s="232"/>
      <c r="N837" s="92"/>
      <c r="O837" s="92"/>
      <c r="P837" s="92"/>
      <c r="Q837" s="92"/>
      <c r="V837" s="92"/>
      <c r="W837" s="92"/>
      <c r="X837" s="92"/>
    </row>
    <row r="838" spans="3:24" ht="12" customHeight="1" x14ac:dyDescent="0.2">
      <c r="C838" s="94"/>
      <c r="D838" s="95"/>
      <c r="E838" s="92"/>
      <c r="F838" s="92"/>
      <c r="G838" s="92"/>
      <c r="H838" s="92"/>
      <c r="J838" s="92"/>
      <c r="K838" s="92"/>
      <c r="L838" s="92"/>
      <c r="M838" s="232"/>
      <c r="N838" s="92"/>
      <c r="O838" s="92"/>
      <c r="P838" s="92"/>
      <c r="Q838" s="92"/>
      <c r="V838" s="92"/>
      <c r="W838" s="92"/>
      <c r="X838" s="92"/>
    </row>
    <row r="839" spans="3:24" ht="12" customHeight="1" x14ac:dyDescent="0.2">
      <c r="C839" s="94"/>
      <c r="D839" s="95"/>
      <c r="E839" s="92"/>
      <c r="F839" s="92"/>
      <c r="G839" s="92"/>
      <c r="H839" s="92"/>
      <c r="J839" s="92"/>
      <c r="K839" s="92"/>
      <c r="L839" s="92"/>
      <c r="M839" s="232"/>
      <c r="N839" s="92"/>
      <c r="O839" s="92"/>
      <c r="P839" s="92"/>
      <c r="Q839" s="92"/>
      <c r="V839" s="92"/>
      <c r="W839" s="92"/>
      <c r="X839" s="92"/>
    </row>
    <row r="840" spans="3:24" ht="12" customHeight="1" x14ac:dyDescent="0.2">
      <c r="C840" s="94"/>
      <c r="D840" s="95"/>
      <c r="E840" s="92"/>
      <c r="F840" s="92"/>
      <c r="G840" s="92"/>
      <c r="H840" s="92"/>
      <c r="J840" s="92"/>
      <c r="K840" s="92"/>
      <c r="L840" s="92"/>
      <c r="M840" s="232"/>
      <c r="N840" s="92"/>
      <c r="O840" s="92"/>
      <c r="P840" s="92"/>
      <c r="Q840" s="92"/>
      <c r="V840" s="92"/>
      <c r="W840" s="92"/>
      <c r="X840" s="92"/>
    </row>
    <row r="841" spans="3:24" ht="12" customHeight="1" x14ac:dyDescent="0.2">
      <c r="C841" s="94"/>
      <c r="D841" s="95"/>
      <c r="E841" s="92"/>
      <c r="F841" s="92"/>
      <c r="G841" s="92"/>
      <c r="H841" s="92"/>
      <c r="J841" s="92"/>
      <c r="K841" s="92"/>
      <c r="L841" s="92"/>
      <c r="M841" s="232"/>
      <c r="N841" s="92"/>
      <c r="O841" s="92"/>
      <c r="P841" s="92"/>
      <c r="Q841" s="92"/>
      <c r="V841" s="92"/>
      <c r="W841" s="92"/>
      <c r="X841" s="92"/>
    </row>
    <row r="842" spans="3:24" ht="12" customHeight="1" x14ac:dyDescent="0.2">
      <c r="C842" s="94"/>
      <c r="D842" s="95"/>
      <c r="E842" s="92"/>
      <c r="F842" s="92"/>
      <c r="G842" s="92"/>
      <c r="H842" s="92"/>
      <c r="J842" s="92"/>
      <c r="K842" s="92"/>
      <c r="L842" s="92"/>
      <c r="M842" s="232"/>
      <c r="N842" s="92"/>
      <c r="O842" s="92"/>
      <c r="P842" s="92"/>
      <c r="Q842" s="92"/>
      <c r="V842" s="92"/>
      <c r="W842" s="92"/>
      <c r="X842" s="92"/>
    </row>
    <row r="843" spans="3:24" ht="12" customHeight="1" x14ac:dyDescent="0.2">
      <c r="C843" s="94"/>
      <c r="D843" s="95"/>
      <c r="E843" s="92"/>
      <c r="F843" s="92"/>
      <c r="G843" s="92"/>
      <c r="H843" s="92"/>
      <c r="J843" s="92"/>
      <c r="K843" s="92"/>
      <c r="L843" s="92"/>
      <c r="M843" s="232"/>
      <c r="N843" s="92"/>
      <c r="O843" s="92"/>
      <c r="P843" s="92"/>
      <c r="Q843" s="92"/>
      <c r="V843" s="92"/>
      <c r="W843" s="92"/>
      <c r="X843" s="92"/>
    </row>
    <row r="844" spans="3:24" ht="12" customHeight="1" x14ac:dyDescent="0.2">
      <c r="C844" s="94"/>
      <c r="D844" s="95"/>
      <c r="E844" s="92"/>
      <c r="F844" s="92"/>
      <c r="G844" s="92"/>
      <c r="H844" s="92"/>
      <c r="J844" s="92"/>
      <c r="K844" s="92"/>
      <c r="L844" s="92"/>
      <c r="M844" s="232"/>
      <c r="N844" s="92"/>
      <c r="O844" s="92"/>
      <c r="P844" s="92"/>
      <c r="Q844" s="92"/>
      <c r="V844" s="92"/>
      <c r="W844" s="92"/>
      <c r="X844" s="92"/>
    </row>
    <row r="845" spans="3:24" ht="12" customHeight="1" x14ac:dyDescent="0.2">
      <c r="C845" s="94"/>
      <c r="D845" s="95"/>
      <c r="E845" s="92"/>
      <c r="F845" s="92"/>
      <c r="G845" s="92"/>
      <c r="H845" s="92"/>
      <c r="J845" s="92"/>
      <c r="K845" s="92"/>
      <c r="L845" s="92"/>
      <c r="M845" s="232"/>
      <c r="N845" s="92"/>
      <c r="O845" s="92"/>
      <c r="P845" s="92"/>
      <c r="Q845" s="92"/>
      <c r="V845" s="92"/>
      <c r="W845" s="92"/>
      <c r="X845" s="92"/>
    </row>
    <row r="846" spans="3:24" ht="12" customHeight="1" x14ac:dyDescent="0.2">
      <c r="C846" s="94"/>
      <c r="D846" s="95"/>
      <c r="E846" s="92"/>
      <c r="F846" s="92"/>
      <c r="G846" s="92"/>
      <c r="H846" s="92"/>
      <c r="J846" s="92"/>
      <c r="K846" s="92"/>
      <c r="L846" s="92"/>
      <c r="M846" s="232"/>
      <c r="N846" s="92"/>
      <c r="O846" s="92"/>
      <c r="P846" s="92"/>
      <c r="Q846" s="92"/>
      <c r="V846" s="92"/>
      <c r="W846" s="92"/>
      <c r="X846" s="92"/>
    </row>
    <row r="847" spans="3:24" ht="12" customHeight="1" x14ac:dyDescent="0.2">
      <c r="C847" s="94"/>
      <c r="D847" s="95"/>
      <c r="E847" s="92"/>
      <c r="F847" s="92"/>
      <c r="G847" s="92"/>
      <c r="H847" s="92"/>
      <c r="J847" s="92"/>
      <c r="K847" s="92"/>
      <c r="L847" s="92"/>
      <c r="M847" s="232"/>
      <c r="N847" s="92"/>
      <c r="O847" s="92"/>
      <c r="P847" s="92"/>
      <c r="Q847" s="92"/>
      <c r="V847" s="92"/>
      <c r="W847" s="92"/>
      <c r="X847" s="92"/>
    </row>
    <row r="848" spans="3:24" ht="12" customHeight="1" x14ac:dyDescent="0.2">
      <c r="C848" s="94"/>
      <c r="D848" s="95"/>
      <c r="E848" s="92"/>
      <c r="F848" s="92"/>
      <c r="G848" s="92"/>
      <c r="H848" s="92"/>
      <c r="J848" s="92"/>
      <c r="K848" s="92"/>
      <c r="L848" s="92"/>
      <c r="M848" s="232"/>
      <c r="N848" s="92"/>
      <c r="O848" s="92"/>
      <c r="P848" s="92"/>
      <c r="Q848" s="92"/>
      <c r="V848" s="92"/>
      <c r="W848" s="92"/>
      <c r="X848" s="92"/>
    </row>
    <row r="849" spans="3:24" ht="12" customHeight="1" x14ac:dyDescent="0.2">
      <c r="C849" s="94"/>
      <c r="D849" s="95"/>
      <c r="E849" s="92"/>
      <c r="F849" s="92"/>
      <c r="G849" s="92"/>
      <c r="H849" s="92"/>
      <c r="J849" s="92"/>
      <c r="K849" s="92"/>
      <c r="L849" s="92"/>
      <c r="M849" s="232"/>
      <c r="N849" s="92"/>
      <c r="O849" s="92"/>
      <c r="P849" s="92"/>
      <c r="Q849" s="92"/>
      <c r="V849" s="92"/>
      <c r="W849" s="92"/>
      <c r="X849" s="92"/>
    </row>
    <row r="850" spans="3:24" ht="12" customHeight="1" x14ac:dyDescent="0.2">
      <c r="C850" s="94"/>
      <c r="D850" s="95"/>
      <c r="E850" s="92"/>
      <c r="F850" s="92"/>
      <c r="G850" s="92"/>
      <c r="H850" s="92"/>
      <c r="J850" s="92"/>
      <c r="K850" s="92"/>
      <c r="L850" s="92"/>
      <c r="M850" s="232"/>
      <c r="N850" s="92"/>
      <c r="O850" s="92"/>
      <c r="P850" s="92"/>
      <c r="Q850" s="92"/>
      <c r="V850" s="92"/>
      <c r="W850" s="92"/>
      <c r="X850" s="92"/>
    </row>
    <row r="851" spans="3:24" ht="12" customHeight="1" x14ac:dyDescent="0.2">
      <c r="C851" s="94"/>
      <c r="D851" s="95"/>
      <c r="E851" s="92"/>
      <c r="F851" s="92"/>
      <c r="G851" s="92"/>
      <c r="H851" s="92"/>
      <c r="J851" s="92"/>
      <c r="K851" s="92"/>
      <c r="L851" s="92"/>
      <c r="M851" s="232"/>
      <c r="N851" s="92"/>
      <c r="O851" s="92"/>
      <c r="P851" s="92"/>
      <c r="Q851" s="92"/>
      <c r="V851" s="92"/>
      <c r="W851" s="92"/>
      <c r="X851" s="92"/>
    </row>
    <row r="852" spans="3:24" ht="12" customHeight="1" x14ac:dyDescent="0.2">
      <c r="C852" s="94"/>
      <c r="D852" s="95"/>
      <c r="E852" s="92"/>
      <c r="F852" s="92"/>
      <c r="G852" s="92"/>
      <c r="H852" s="92"/>
      <c r="J852" s="92"/>
      <c r="K852" s="92"/>
      <c r="L852" s="92"/>
      <c r="M852" s="232"/>
      <c r="N852" s="92"/>
      <c r="O852" s="92"/>
      <c r="P852" s="92"/>
      <c r="Q852" s="92"/>
      <c r="V852" s="92"/>
      <c r="W852" s="92"/>
      <c r="X852" s="92"/>
    </row>
    <row r="853" spans="3:24" ht="12" customHeight="1" x14ac:dyDescent="0.2">
      <c r="C853" s="94"/>
      <c r="D853" s="95"/>
      <c r="E853" s="92"/>
      <c r="F853" s="92"/>
      <c r="G853" s="92"/>
      <c r="H853" s="92"/>
      <c r="J853" s="92"/>
      <c r="K853" s="92"/>
      <c r="L853" s="92"/>
      <c r="M853" s="232"/>
      <c r="N853" s="92"/>
      <c r="O853" s="92"/>
      <c r="P853" s="92"/>
      <c r="Q853" s="92"/>
      <c r="V853" s="92"/>
      <c r="W853" s="92"/>
      <c r="X853" s="92"/>
    </row>
    <row r="854" spans="3:24" ht="12" customHeight="1" x14ac:dyDescent="0.2">
      <c r="C854" s="94"/>
      <c r="D854" s="95"/>
      <c r="E854" s="92"/>
      <c r="F854" s="92"/>
      <c r="G854" s="92"/>
      <c r="H854" s="92"/>
      <c r="J854" s="92"/>
      <c r="K854" s="92"/>
      <c r="L854" s="92"/>
      <c r="M854" s="232"/>
      <c r="N854" s="92"/>
      <c r="O854" s="92"/>
      <c r="P854" s="92"/>
      <c r="Q854" s="92"/>
      <c r="V854" s="92"/>
      <c r="W854" s="92"/>
      <c r="X854" s="92"/>
    </row>
    <row r="855" spans="3:24" ht="12" customHeight="1" x14ac:dyDescent="0.2">
      <c r="C855" s="94"/>
      <c r="D855" s="95"/>
      <c r="E855" s="92"/>
      <c r="F855" s="92"/>
      <c r="G855" s="92"/>
      <c r="H855" s="92"/>
      <c r="J855" s="92"/>
      <c r="K855" s="92"/>
      <c r="L855" s="92"/>
      <c r="M855" s="232"/>
      <c r="N855" s="92"/>
      <c r="O855" s="92"/>
      <c r="P855" s="92"/>
      <c r="Q855" s="92"/>
      <c r="V855" s="92"/>
      <c r="W855" s="92"/>
      <c r="X855" s="92"/>
    </row>
    <row r="856" spans="3:24" ht="12" customHeight="1" x14ac:dyDescent="0.2">
      <c r="C856" s="94"/>
      <c r="D856" s="95"/>
      <c r="E856" s="92"/>
      <c r="F856" s="92"/>
      <c r="G856" s="92"/>
      <c r="H856" s="92"/>
      <c r="J856" s="92"/>
      <c r="K856" s="92"/>
      <c r="L856" s="92"/>
      <c r="M856" s="232"/>
      <c r="N856" s="92"/>
      <c r="O856" s="92"/>
      <c r="P856" s="92"/>
      <c r="Q856" s="92"/>
      <c r="V856" s="92"/>
      <c r="W856" s="92"/>
      <c r="X856" s="92"/>
    </row>
    <row r="857" spans="3:24" ht="12" customHeight="1" x14ac:dyDescent="0.2">
      <c r="C857" s="94"/>
      <c r="D857" s="95"/>
      <c r="E857" s="92"/>
      <c r="F857" s="92"/>
      <c r="G857" s="92"/>
      <c r="H857" s="92"/>
      <c r="J857" s="92"/>
      <c r="K857" s="92"/>
      <c r="L857" s="92"/>
      <c r="M857" s="232"/>
      <c r="N857" s="92"/>
      <c r="O857" s="92"/>
      <c r="P857" s="92"/>
      <c r="Q857" s="92"/>
      <c r="V857" s="92"/>
      <c r="W857" s="92"/>
      <c r="X857" s="92"/>
    </row>
    <row r="858" spans="3:24" ht="12" customHeight="1" x14ac:dyDescent="0.2">
      <c r="C858" s="94"/>
      <c r="D858" s="95"/>
      <c r="E858" s="92"/>
      <c r="F858" s="92"/>
      <c r="G858" s="92"/>
      <c r="H858" s="92"/>
      <c r="J858" s="92"/>
      <c r="K858" s="92"/>
      <c r="L858" s="92"/>
      <c r="M858" s="232"/>
      <c r="N858" s="92"/>
      <c r="O858" s="92"/>
      <c r="P858" s="92"/>
      <c r="Q858" s="92"/>
      <c r="V858" s="92"/>
      <c r="W858" s="92"/>
      <c r="X858" s="92"/>
    </row>
    <row r="859" spans="3:24" ht="12" customHeight="1" x14ac:dyDescent="0.2">
      <c r="C859" s="94"/>
      <c r="D859" s="95"/>
      <c r="E859" s="92"/>
      <c r="F859" s="92"/>
      <c r="G859" s="92"/>
      <c r="H859" s="92"/>
      <c r="J859" s="92"/>
      <c r="K859" s="92"/>
      <c r="L859" s="92"/>
      <c r="M859" s="232"/>
      <c r="N859" s="92"/>
      <c r="O859" s="92"/>
      <c r="P859" s="92"/>
      <c r="Q859" s="92"/>
      <c r="V859" s="92"/>
      <c r="W859" s="92"/>
      <c r="X859" s="92"/>
    </row>
    <row r="860" spans="3:24" ht="12" customHeight="1" x14ac:dyDescent="0.2">
      <c r="C860" s="94"/>
      <c r="D860" s="95"/>
      <c r="E860" s="92"/>
      <c r="F860" s="92"/>
      <c r="G860" s="92"/>
      <c r="H860" s="92"/>
      <c r="J860" s="92"/>
      <c r="K860" s="92"/>
      <c r="L860" s="92"/>
      <c r="M860" s="232"/>
      <c r="N860" s="92"/>
      <c r="O860" s="92"/>
      <c r="P860" s="92"/>
      <c r="Q860" s="92"/>
      <c r="V860" s="92"/>
      <c r="W860" s="92"/>
      <c r="X860" s="92"/>
    </row>
    <row r="861" spans="3:24" ht="12" customHeight="1" x14ac:dyDescent="0.2">
      <c r="C861" s="94"/>
      <c r="D861" s="95"/>
      <c r="E861" s="92"/>
      <c r="F861" s="92"/>
      <c r="G861" s="92"/>
      <c r="H861" s="92"/>
      <c r="J861" s="92"/>
      <c r="K861" s="92"/>
      <c r="L861" s="92"/>
      <c r="M861" s="232"/>
      <c r="N861" s="92"/>
      <c r="O861" s="92"/>
      <c r="P861" s="92"/>
      <c r="Q861" s="92"/>
      <c r="V861" s="92"/>
      <c r="W861" s="92"/>
      <c r="X861" s="92"/>
    </row>
    <row r="862" spans="3:24" ht="12" customHeight="1" x14ac:dyDescent="0.2">
      <c r="C862" s="94"/>
      <c r="D862" s="95"/>
      <c r="E862" s="92"/>
      <c r="F862" s="92"/>
      <c r="G862" s="92"/>
      <c r="H862" s="92"/>
      <c r="J862" s="92"/>
      <c r="K862" s="92"/>
      <c r="L862" s="92"/>
      <c r="M862" s="232"/>
      <c r="N862" s="92"/>
      <c r="O862" s="92"/>
      <c r="P862" s="92"/>
      <c r="Q862" s="92"/>
      <c r="V862" s="92"/>
      <c r="W862" s="92"/>
      <c r="X862" s="92"/>
    </row>
    <row r="863" spans="3:24" ht="12" customHeight="1" x14ac:dyDescent="0.2">
      <c r="C863" s="94"/>
      <c r="D863" s="95"/>
      <c r="E863" s="92"/>
      <c r="F863" s="92"/>
      <c r="G863" s="92"/>
      <c r="H863" s="92"/>
      <c r="J863" s="92"/>
      <c r="K863" s="92"/>
      <c r="L863" s="92"/>
      <c r="M863" s="232"/>
      <c r="N863" s="92"/>
      <c r="O863" s="92"/>
      <c r="P863" s="92"/>
      <c r="Q863" s="92"/>
      <c r="V863" s="92"/>
      <c r="W863" s="92"/>
      <c r="X863" s="92"/>
    </row>
    <row r="864" spans="3:24" ht="12" customHeight="1" x14ac:dyDescent="0.2">
      <c r="C864" s="94"/>
      <c r="D864" s="95"/>
      <c r="E864" s="92"/>
      <c r="F864" s="92"/>
      <c r="G864" s="92"/>
      <c r="H864" s="92"/>
      <c r="J864" s="92"/>
      <c r="K864" s="92"/>
      <c r="L864" s="92"/>
      <c r="M864" s="232"/>
      <c r="N864" s="92"/>
      <c r="O864" s="92"/>
      <c r="P864" s="92"/>
      <c r="Q864" s="92"/>
      <c r="V864" s="92"/>
      <c r="W864" s="92"/>
      <c r="X864" s="92"/>
    </row>
    <row r="865" spans="3:24" ht="12" customHeight="1" x14ac:dyDescent="0.2">
      <c r="C865" s="94"/>
      <c r="D865" s="95"/>
      <c r="E865" s="92"/>
      <c r="F865" s="92"/>
      <c r="G865" s="92"/>
      <c r="H865" s="92"/>
      <c r="J865" s="92"/>
      <c r="K865" s="92"/>
      <c r="L865" s="92"/>
      <c r="M865" s="232"/>
      <c r="N865" s="92"/>
      <c r="O865" s="92"/>
      <c r="P865" s="92"/>
      <c r="Q865" s="92"/>
      <c r="V865" s="92"/>
      <c r="W865" s="92"/>
      <c r="X865" s="92"/>
    </row>
    <row r="866" spans="3:24" ht="12" customHeight="1" x14ac:dyDescent="0.2">
      <c r="C866" s="94"/>
      <c r="D866" s="95"/>
      <c r="E866" s="92"/>
      <c r="F866" s="92"/>
      <c r="G866" s="92"/>
      <c r="H866" s="92"/>
      <c r="J866" s="92"/>
      <c r="K866" s="92"/>
      <c r="L866" s="92"/>
      <c r="M866" s="232"/>
      <c r="N866" s="92"/>
      <c r="O866" s="92"/>
      <c r="P866" s="92"/>
      <c r="Q866" s="92"/>
      <c r="V866" s="92"/>
      <c r="W866" s="92"/>
      <c r="X866" s="92"/>
    </row>
    <row r="867" spans="3:24" ht="12" customHeight="1" x14ac:dyDescent="0.2">
      <c r="C867" s="94"/>
      <c r="D867" s="95"/>
      <c r="E867" s="92"/>
      <c r="F867" s="92"/>
      <c r="G867" s="92"/>
      <c r="H867" s="92"/>
      <c r="J867" s="92"/>
      <c r="K867" s="92"/>
      <c r="L867" s="92"/>
      <c r="M867" s="232"/>
      <c r="N867" s="92"/>
      <c r="O867" s="92"/>
      <c r="P867" s="92"/>
      <c r="Q867" s="92"/>
      <c r="V867" s="92"/>
      <c r="W867" s="92"/>
      <c r="X867" s="92"/>
    </row>
    <row r="868" spans="3:24" ht="12" customHeight="1" x14ac:dyDescent="0.2">
      <c r="C868" s="94"/>
      <c r="D868" s="95"/>
      <c r="E868" s="92"/>
      <c r="F868" s="92"/>
      <c r="G868" s="92"/>
      <c r="H868" s="92"/>
      <c r="J868" s="92"/>
      <c r="K868" s="92"/>
      <c r="L868" s="92"/>
      <c r="M868" s="232"/>
      <c r="N868" s="92"/>
      <c r="O868" s="92"/>
      <c r="P868" s="92"/>
      <c r="Q868" s="92"/>
      <c r="V868" s="92"/>
      <c r="W868" s="92"/>
      <c r="X868" s="92"/>
    </row>
    <row r="869" spans="3:24" ht="12" customHeight="1" x14ac:dyDescent="0.2">
      <c r="C869" s="94"/>
      <c r="D869" s="95"/>
      <c r="E869" s="92"/>
      <c r="F869" s="92"/>
      <c r="G869" s="92"/>
      <c r="H869" s="92"/>
      <c r="J869" s="92"/>
      <c r="K869" s="92"/>
      <c r="L869" s="92"/>
      <c r="M869" s="232"/>
      <c r="N869" s="92"/>
      <c r="O869" s="92"/>
      <c r="P869" s="92"/>
      <c r="Q869" s="92"/>
      <c r="V869" s="92"/>
      <c r="W869" s="92"/>
      <c r="X869" s="92"/>
    </row>
    <row r="870" spans="3:24" ht="12" customHeight="1" x14ac:dyDescent="0.2">
      <c r="C870" s="94"/>
      <c r="D870" s="95"/>
      <c r="E870" s="92"/>
      <c r="F870" s="92"/>
      <c r="G870" s="92"/>
      <c r="H870" s="92"/>
      <c r="J870" s="92"/>
      <c r="K870" s="92"/>
      <c r="L870" s="92"/>
      <c r="M870" s="232"/>
      <c r="N870" s="92"/>
      <c r="O870" s="92"/>
      <c r="P870" s="92"/>
      <c r="Q870" s="92"/>
      <c r="V870" s="92"/>
      <c r="W870" s="92"/>
      <c r="X870" s="92"/>
    </row>
    <row r="871" spans="3:24" ht="12" customHeight="1" x14ac:dyDescent="0.2">
      <c r="C871" s="94"/>
      <c r="D871" s="95"/>
      <c r="E871" s="92"/>
      <c r="F871" s="92"/>
      <c r="G871" s="92"/>
      <c r="H871" s="92"/>
      <c r="J871" s="92"/>
      <c r="K871" s="92"/>
      <c r="L871" s="92"/>
      <c r="M871" s="232"/>
      <c r="N871" s="92"/>
      <c r="O871" s="92"/>
      <c r="P871" s="92"/>
      <c r="Q871" s="92"/>
      <c r="V871" s="92"/>
      <c r="W871" s="92"/>
      <c r="X871" s="92"/>
    </row>
    <row r="872" spans="3:24" ht="12" customHeight="1" x14ac:dyDescent="0.2">
      <c r="C872" s="94"/>
      <c r="D872" s="95"/>
      <c r="E872" s="92"/>
      <c r="F872" s="92"/>
      <c r="G872" s="92"/>
      <c r="H872" s="92"/>
      <c r="J872" s="92"/>
      <c r="K872" s="92"/>
      <c r="L872" s="92"/>
      <c r="M872" s="232"/>
      <c r="N872" s="92"/>
      <c r="O872" s="92"/>
      <c r="P872" s="92"/>
      <c r="Q872" s="92"/>
      <c r="V872" s="92"/>
      <c r="W872" s="92"/>
      <c r="X872" s="92"/>
    </row>
    <row r="873" spans="3:24" ht="12" customHeight="1" x14ac:dyDescent="0.2">
      <c r="C873" s="94"/>
      <c r="D873" s="95"/>
      <c r="E873" s="92"/>
      <c r="F873" s="92"/>
      <c r="G873" s="92"/>
      <c r="H873" s="92"/>
      <c r="J873" s="92"/>
      <c r="K873" s="92"/>
      <c r="L873" s="92"/>
      <c r="M873" s="232"/>
      <c r="N873" s="92"/>
      <c r="O873" s="92"/>
      <c r="P873" s="92"/>
      <c r="Q873" s="92"/>
      <c r="V873" s="92"/>
      <c r="W873" s="92"/>
      <c r="X873" s="92"/>
    </row>
    <row r="874" spans="3:24" ht="12" customHeight="1" x14ac:dyDescent="0.2">
      <c r="C874" s="94"/>
      <c r="D874" s="95"/>
      <c r="E874" s="92"/>
      <c r="F874" s="92"/>
      <c r="G874" s="92"/>
      <c r="H874" s="92"/>
      <c r="J874" s="92"/>
      <c r="K874" s="92"/>
      <c r="L874" s="92"/>
      <c r="M874" s="232"/>
      <c r="N874" s="92"/>
      <c r="O874" s="92"/>
      <c r="P874" s="92"/>
      <c r="Q874" s="92"/>
      <c r="V874" s="92"/>
      <c r="W874" s="92"/>
      <c r="X874" s="92"/>
    </row>
    <row r="875" spans="3:24" ht="12" customHeight="1" x14ac:dyDescent="0.2">
      <c r="C875" s="94"/>
      <c r="D875" s="95"/>
      <c r="E875" s="92"/>
      <c r="F875" s="92"/>
      <c r="G875" s="92"/>
      <c r="H875" s="92"/>
      <c r="J875" s="92"/>
      <c r="K875" s="92"/>
      <c r="L875" s="92"/>
      <c r="M875" s="232"/>
      <c r="N875" s="92"/>
      <c r="O875" s="92"/>
      <c r="P875" s="92"/>
      <c r="Q875" s="92"/>
      <c r="V875" s="92"/>
      <c r="W875" s="92"/>
      <c r="X875" s="92"/>
    </row>
    <row r="876" spans="3:24" ht="12" customHeight="1" x14ac:dyDescent="0.2">
      <c r="C876" s="94"/>
      <c r="D876" s="95"/>
      <c r="E876" s="92"/>
      <c r="F876" s="92"/>
      <c r="G876" s="92"/>
      <c r="H876" s="92"/>
      <c r="J876" s="92"/>
      <c r="K876" s="92"/>
      <c r="L876" s="92"/>
      <c r="M876" s="232"/>
      <c r="N876" s="92"/>
      <c r="O876" s="92"/>
      <c r="P876" s="92"/>
      <c r="Q876" s="92"/>
      <c r="V876" s="92"/>
      <c r="W876" s="92"/>
      <c r="X876" s="92"/>
    </row>
    <row r="877" spans="3:24" ht="12" customHeight="1" x14ac:dyDescent="0.2">
      <c r="C877" s="94"/>
      <c r="D877" s="95"/>
      <c r="E877" s="92"/>
      <c r="F877" s="92"/>
      <c r="G877" s="92"/>
      <c r="H877" s="92"/>
      <c r="J877" s="92"/>
      <c r="K877" s="92"/>
      <c r="L877" s="92"/>
      <c r="M877" s="232"/>
      <c r="N877" s="92"/>
      <c r="O877" s="92"/>
      <c r="P877" s="92"/>
      <c r="Q877" s="92"/>
      <c r="V877" s="92"/>
      <c r="W877" s="92"/>
      <c r="X877" s="92"/>
    </row>
    <row r="878" spans="3:24" ht="12" customHeight="1" x14ac:dyDescent="0.2">
      <c r="C878" s="94"/>
      <c r="D878" s="95"/>
      <c r="E878" s="92"/>
      <c r="F878" s="92"/>
      <c r="G878" s="92"/>
      <c r="H878" s="92"/>
      <c r="J878" s="92"/>
      <c r="K878" s="92"/>
      <c r="L878" s="92"/>
      <c r="M878" s="232"/>
      <c r="N878" s="92"/>
      <c r="O878" s="92"/>
      <c r="P878" s="92"/>
      <c r="Q878" s="92"/>
      <c r="V878" s="92"/>
      <c r="W878" s="92"/>
      <c r="X878" s="92"/>
    </row>
    <row r="879" spans="3:24" ht="12" customHeight="1" x14ac:dyDescent="0.2">
      <c r="C879" s="94"/>
      <c r="D879" s="95"/>
      <c r="E879" s="92"/>
      <c r="F879" s="92"/>
      <c r="G879" s="92"/>
      <c r="H879" s="92"/>
      <c r="J879" s="92"/>
      <c r="K879" s="92"/>
      <c r="L879" s="92"/>
      <c r="M879" s="232"/>
      <c r="N879" s="92"/>
      <c r="O879" s="92"/>
      <c r="P879" s="92"/>
      <c r="Q879" s="92"/>
      <c r="V879" s="92"/>
      <c r="W879" s="92"/>
      <c r="X879" s="92"/>
    </row>
    <row r="880" spans="3:24" ht="12" customHeight="1" x14ac:dyDescent="0.2">
      <c r="C880" s="94"/>
      <c r="D880" s="95"/>
      <c r="E880" s="92"/>
      <c r="F880" s="92"/>
      <c r="G880" s="92"/>
      <c r="H880" s="92"/>
      <c r="J880" s="92"/>
      <c r="K880" s="92"/>
      <c r="L880" s="92"/>
      <c r="M880" s="232"/>
      <c r="N880" s="92"/>
      <c r="O880" s="92"/>
      <c r="P880" s="92"/>
      <c r="Q880" s="92"/>
      <c r="V880" s="92"/>
      <c r="W880" s="92"/>
      <c r="X880" s="92"/>
    </row>
    <row r="881" spans="3:24" ht="12" customHeight="1" x14ac:dyDescent="0.2">
      <c r="C881" s="94"/>
      <c r="D881" s="95"/>
      <c r="E881" s="92"/>
      <c r="F881" s="92"/>
      <c r="G881" s="92"/>
      <c r="H881" s="92"/>
      <c r="J881" s="92"/>
      <c r="K881" s="92"/>
      <c r="L881" s="92"/>
      <c r="M881" s="232"/>
      <c r="N881" s="92"/>
      <c r="O881" s="92"/>
      <c r="P881" s="92"/>
      <c r="Q881" s="92"/>
      <c r="V881" s="92"/>
      <c r="W881" s="92"/>
      <c r="X881" s="92"/>
    </row>
    <row r="882" spans="3:24" ht="12" customHeight="1" x14ac:dyDescent="0.2">
      <c r="C882" s="94"/>
      <c r="D882" s="95"/>
      <c r="E882" s="92"/>
      <c r="F882" s="92"/>
      <c r="G882" s="92"/>
      <c r="H882" s="92"/>
      <c r="J882" s="92"/>
      <c r="K882" s="92"/>
      <c r="L882" s="92"/>
      <c r="M882" s="232"/>
      <c r="N882" s="92"/>
      <c r="O882" s="92"/>
      <c r="P882" s="92"/>
      <c r="Q882" s="92"/>
      <c r="V882" s="92"/>
      <c r="W882" s="92"/>
      <c r="X882" s="92"/>
    </row>
    <row r="883" spans="3:24" ht="12" customHeight="1" x14ac:dyDescent="0.2">
      <c r="C883" s="94"/>
      <c r="D883" s="95"/>
      <c r="E883" s="92"/>
      <c r="F883" s="92"/>
      <c r="G883" s="92"/>
      <c r="H883" s="92"/>
      <c r="J883" s="92"/>
      <c r="K883" s="92"/>
      <c r="L883" s="92"/>
      <c r="M883" s="232"/>
      <c r="N883" s="92"/>
      <c r="O883" s="92"/>
      <c r="P883" s="92"/>
      <c r="Q883" s="92"/>
      <c r="V883" s="92"/>
      <c r="W883" s="92"/>
      <c r="X883" s="92"/>
    </row>
    <row r="884" spans="3:24" ht="12" customHeight="1" x14ac:dyDescent="0.2">
      <c r="C884" s="94"/>
      <c r="D884" s="95"/>
      <c r="E884" s="92"/>
      <c r="F884" s="92"/>
      <c r="G884" s="92"/>
      <c r="H884" s="92"/>
      <c r="J884" s="92"/>
      <c r="K884" s="92"/>
      <c r="L884" s="92"/>
      <c r="M884" s="232"/>
      <c r="N884" s="92"/>
      <c r="O884" s="92"/>
      <c r="P884" s="92"/>
      <c r="Q884" s="92"/>
      <c r="V884" s="92"/>
      <c r="W884" s="92"/>
      <c r="X884" s="92"/>
    </row>
    <row r="885" spans="3:24" ht="12" customHeight="1" x14ac:dyDescent="0.2">
      <c r="C885" s="94"/>
      <c r="D885" s="95"/>
      <c r="E885" s="92"/>
      <c r="F885" s="92"/>
      <c r="G885" s="92"/>
      <c r="H885" s="92"/>
      <c r="J885" s="92"/>
      <c r="K885" s="92"/>
      <c r="L885" s="92"/>
      <c r="M885" s="232"/>
      <c r="N885" s="92"/>
      <c r="O885" s="92"/>
      <c r="P885" s="92"/>
      <c r="Q885" s="92"/>
      <c r="V885" s="92"/>
      <c r="W885" s="92"/>
      <c r="X885" s="92"/>
    </row>
    <row r="886" spans="3:24" ht="12" customHeight="1" x14ac:dyDescent="0.2">
      <c r="C886" s="94"/>
      <c r="D886" s="95"/>
      <c r="E886" s="92"/>
      <c r="F886" s="92"/>
      <c r="G886" s="92"/>
      <c r="H886" s="92"/>
      <c r="J886" s="92"/>
      <c r="K886" s="92"/>
      <c r="L886" s="92"/>
      <c r="M886" s="232"/>
      <c r="N886" s="92"/>
      <c r="O886" s="92"/>
      <c r="P886" s="92"/>
      <c r="Q886" s="92"/>
      <c r="V886" s="92"/>
      <c r="W886" s="92"/>
      <c r="X886" s="92"/>
    </row>
    <row r="887" spans="3:24" ht="12" customHeight="1" x14ac:dyDescent="0.2">
      <c r="C887" s="94"/>
      <c r="D887" s="95"/>
      <c r="E887" s="92"/>
      <c r="F887" s="92"/>
      <c r="G887" s="92"/>
      <c r="H887" s="92"/>
      <c r="J887" s="92"/>
      <c r="K887" s="92"/>
      <c r="L887" s="92"/>
      <c r="M887" s="232"/>
      <c r="N887" s="92"/>
      <c r="O887" s="92"/>
      <c r="P887" s="92"/>
      <c r="Q887" s="92"/>
      <c r="V887" s="92"/>
      <c r="W887" s="92"/>
      <c r="X887" s="92"/>
    </row>
    <row r="888" spans="3:24" ht="12" customHeight="1" x14ac:dyDescent="0.2">
      <c r="C888" s="94"/>
      <c r="D888" s="95"/>
      <c r="E888" s="92"/>
      <c r="F888" s="92"/>
      <c r="G888" s="92"/>
      <c r="H888" s="92"/>
      <c r="J888" s="92"/>
      <c r="K888" s="92"/>
      <c r="L888" s="92"/>
      <c r="M888" s="232"/>
      <c r="N888" s="92"/>
      <c r="O888" s="92"/>
      <c r="P888" s="92"/>
      <c r="Q888" s="92"/>
      <c r="V888" s="92"/>
      <c r="W888" s="92"/>
      <c r="X888" s="92"/>
    </row>
    <row r="889" spans="3:24" ht="12" customHeight="1" x14ac:dyDescent="0.2">
      <c r="C889" s="94"/>
      <c r="D889" s="95"/>
      <c r="E889" s="92"/>
      <c r="F889" s="92"/>
      <c r="G889" s="92"/>
      <c r="H889" s="92"/>
      <c r="J889" s="92"/>
      <c r="K889" s="92"/>
      <c r="L889" s="92"/>
      <c r="M889" s="232"/>
      <c r="N889" s="92"/>
      <c r="O889" s="92"/>
      <c r="P889" s="92"/>
      <c r="Q889" s="92"/>
      <c r="V889" s="92"/>
      <c r="W889" s="92"/>
      <c r="X889" s="92"/>
    </row>
    <row r="890" spans="3:24" ht="12" customHeight="1" x14ac:dyDescent="0.2">
      <c r="C890" s="94"/>
      <c r="D890" s="95"/>
      <c r="E890" s="92"/>
      <c r="F890" s="92"/>
      <c r="G890" s="92"/>
      <c r="H890" s="92"/>
      <c r="J890" s="92"/>
      <c r="K890" s="92"/>
      <c r="L890" s="92"/>
      <c r="M890" s="232"/>
      <c r="N890" s="92"/>
      <c r="O890" s="92"/>
      <c r="P890" s="92"/>
      <c r="Q890" s="92"/>
      <c r="V890" s="92"/>
      <c r="W890" s="92"/>
      <c r="X890" s="92"/>
    </row>
    <row r="891" spans="3:24" ht="12" customHeight="1" x14ac:dyDescent="0.2">
      <c r="C891" s="94"/>
      <c r="D891" s="95"/>
      <c r="E891" s="92"/>
      <c r="F891" s="92"/>
      <c r="G891" s="92"/>
      <c r="H891" s="92"/>
      <c r="J891" s="92"/>
      <c r="K891" s="92"/>
      <c r="L891" s="92"/>
      <c r="M891" s="232"/>
      <c r="N891" s="92"/>
      <c r="O891" s="92"/>
      <c r="P891" s="92"/>
      <c r="Q891" s="92"/>
      <c r="V891" s="92"/>
      <c r="W891" s="92"/>
      <c r="X891" s="92"/>
    </row>
    <row r="892" spans="3:24" ht="12" customHeight="1" x14ac:dyDescent="0.2">
      <c r="C892" s="94"/>
      <c r="D892" s="95"/>
      <c r="E892" s="92"/>
      <c r="F892" s="92"/>
      <c r="G892" s="92"/>
      <c r="H892" s="92"/>
      <c r="J892" s="92"/>
      <c r="K892" s="92"/>
      <c r="L892" s="92"/>
      <c r="M892" s="232"/>
      <c r="N892" s="92"/>
      <c r="O892" s="92"/>
      <c r="P892" s="92"/>
      <c r="Q892" s="92"/>
      <c r="V892" s="92"/>
      <c r="W892" s="92"/>
      <c r="X892" s="92"/>
    </row>
    <row r="893" spans="3:24" ht="12" customHeight="1" x14ac:dyDescent="0.2">
      <c r="C893" s="94"/>
      <c r="D893" s="95"/>
      <c r="E893" s="92"/>
      <c r="F893" s="92"/>
      <c r="G893" s="92"/>
      <c r="H893" s="92"/>
      <c r="J893" s="92"/>
      <c r="K893" s="92"/>
      <c r="L893" s="92"/>
      <c r="M893" s="232"/>
      <c r="N893" s="92"/>
      <c r="O893" s="92"/>
      <c r="P893" s="92"/>
      <c r="Q893" s="92"/>
      <c r="V893" s="92"/>
      <c r="W893" s="92"/>
      <c r="X893" s="92"/>
    </row>
    <row r="894" spans="3:24" ht="12" customHeight="1" x14ac:dyDescent="0.2">
      <c r="C894" s="94"/>
      <c r="D894" s="95"/>
      <c r="E894" s="92"/>
      <c r="F894" s="92"/>
      <c r="G894" s="92"/>
      <c r="H894" s="92"/>
      <c r="J894" s="92"/>
      <c r="K894" s="92"/>
      <c r="L894" s="92"/>
      <c r="M894" s="232"/>
      <c r="N894" s="92"/>
      <c r="O894" s="92"/>
      <c r="P894" s="92"/>
      <c r="Q894" s="92"/>
      <c r="V894" s="92"/>
      <c r="W894" s="92"/>
      <c r="X894" s="92"/>
    </row>
    <row r="895" spans="3:24" ht="12" customHeight="1" x14ac:dyDescent="0.2">
      <c r="C895" s="94"/>
      <c r="D895" s="95"/>
      <c r="E895" s="92"/>
      <c r="F895" s="92"/>
      <c r="G895" s="92"/>
      <c r="H895" s="92"/>
      <c r="J895" s="92"/>
      <c r="K895" s="92"/>
      <c r="L895" s="92"/>
      <c r="M895" s="232"/>
      <c r="N895" s="92"/>
      <c r="O895" s="92"/>
      <c r="P895" s="92"/>
      <c r="Q895" s="92"/>
      <c r="V895" s="92"/>
      <c r="W895" s="92"/>
      <c r="X895" s="92"/>
    </row>
    <row r="896" spans="3:24" ht="12" customHeight="1" x14ac:dyDescent="0.2">
      <c r="C896" s="94"/>
      <c r="D896" s="95"/>
      <c r="E896" s="92"/>
      <c r="F896" s="92"/>
      <c r="G896" s="92"/>
      <c r="H896" s="92"/>
      <c r="J896" s="92"/>
      <c r="K896" s="92"/>
      <c r="L896" s="92"/>
      <c r="M896" s="232"/>
      <c r="N896" s="92"/>
      <c r="O896" s="92"/>
      <c r="P896" s="92"/>
      <c r="Q896" s="92"/>
      <c r="V896" s="92"/>
      <c r="W896" s="92"/>
      <c r="X896" s="92"/>
    </row>
    <row r="897" spans="3:24" ht="12" customHeight="1" x14ac:dyDescent="0.2">
      <c r="C897" s="94"/>
      <c r="D897" s="95"/>
      <c r="E897" s="92"/>
      <c r="F897" s="92"/>
      <c r="G897" s="92"/>
      <c r="H897" s="92"/>
      <c r="J897" s="92"/>
      <c r="K897" s="92"/>
      <c r="L897" s="92"/>
      <c r="M897" s="232"/>
      <c r="N897" s="92"/>
      <c r="O897" s="92"/>
      <c r="P897" s="92"/>
      <c r="Q897" s="92"/>
      <c r="V897" s="92"/>
      <c r="W897" s="92"/>
      <c r="X897" s="92"/>
    </row>
    <row r="898" spans="3:24" ht="12" customHeight="1" x14ac:dyDescent="0.2">
      <c r="C898" s="94"/>
      <c r="D898" s="95"/>
      <c r="E898" s="92"/>
      <c r="F898" s="92"/>
      <c r="G898" s="92"/>
      <c r="H898" s="92"/>
      <c r="J898" s="92"/>
      <c r="K898" s="92"/>
      <c r="L898" s="92"/>
      <c r="M898" s="232"/>
      <c r="N898" s="92"/>
      <c r="O898" s="92"/>
      <c r="P898" s="92"/>
      <c r="Q898" s="92"/>
      <c r="V898" s="92"/>
      <c r="W898" s="92"/>
      <c r="X898" s="92"/>
    </row>
    <row r="899" spans="3:24" ht="12" customHeight="1" x14ac:dyDescent="0.2">
      <c r="C899" s="94"/>
      <c r="D899" s="95"/>
      <c r="E899" s="92"/>
      <c r="F899" s="92"/>
      <c r="G899" s="92"/>
      <c r="H899" s="92"/>
      <c r="J899" s="92"/>
      <c r="K899" s="92"/>
      <c r="L899" s="92"/>
      <c r="M899" s="232"/>
      <c r="N899" s="92"/>
      <c r="O899" s="92"/>
      <c r="P899" s="92"/>
      <c r="Q899" s="92"/>
      <c r="V899" s="92"/>
      <c r="W899" s="92"/>
      <c r="X899" s="92"/>
    </row>
    <row r="900" spans="3:24" ht="12" customHeight="1" x14ac:dyDescent="0.2">
      <c r="C900" s="94"/>
      <c r="D900" s="95"/>
      <c r="E900" s="92"/>
      <c r="F900" s="92"/>
      <c r="G900" s="92"/>
      <c r="H900" s="92"/>
      <c r="J900" s="92"/>
      <c r="K900" s="92"/>
      <c r="L900" s="92"/>
      <c r="M900" s="232"/>
      <c r="N900" s="92"/>
      <c r="O900" s="92"/>
      <c r="P900" s="92"/>
      <c r="Q900" s="92"/>
      <c r="V900" s="92"/>
      <c r="W900" s="92"/>
      <c r="X900" s="92"/>
    </row>
    <row r="901" spans="3:24" ht="12" customHeight="1" x14ac:dyDescent="0.2">
      <c r="C901" s="94"/>
      <c r="D901" s="95"/>
      <c r="E901" s="92"/>
      <c r="F901" s="92"/>
      <c r="G901" s="92"/>
      <c r="H901" s="92"/>
      <c r="J901" s="92"/>
      <c r="K901" s="92"/>
      <c r="L901" s="92"/>
      <c r="M901" s="232"/>
      <c r="N901" s="92"/>
      <c r="O901" s="92"/>
      <c r="P901" s="92"/>
      <c r="Q901" s="92"/>
      <c r="V901" s="92"/>
      <c r="W901" s="92"/>
      <c r="X901" s="92"/>
    </row>
    <row r="902" spans="3:24" ht="12" customHeight="1" x14ac:dyDescent="0.2">
      <c r="C902" s="94"/>
      <c r="D902" s="95"/>
      <c r="E902" s="92"/>
      <c r="F902" s="92"/>
      <c r="G902" s="92"/>
      <c r="H902" s="92"/>
      <c r="J902" s="92"/>
      <c r="K902" s="92"/>
      <c r="L902" s="92"/>
      <c r="M902" s="232"/>
      <c r="N902" s="92"/>
      <c r="O902" s="92"/>
      <c r="P902" s="92"/>
      <c r="Q902" s="92"/>
      <c r="V902" s="92"/>
      <c r="W902" s="92"/>
      <c r="X902" s="92"/>
    </row>
    <row r="903" spans="3:24" ht="12" customHeight="1" x14ac:dyDescent="0.2">
      <c r="C903" s="94"/>
      <c r="D903" s="95"/>
      <c r="E903" s="92"/>
      <c r="F903" s="92"/>
      <c r="G903" s="92"/>
      <c r="H903" s="92"/>
      <c r="J903" s="92"/>
      <c r="K903" s="92"/>
      <c r="L903" s="92"/>
      <c r="M903" s="232"/>
      <c r="N903" s="92"/>
      <c r="O903" s="92"/>
      <c r="P903" s="92"/>
      <c r="Q903" s="92"/>
      <c r="V903" s="92"/>
      <c r="W903" s="92"/>
      <c r="X903" s="92"/>
    </row>
    <row r="904" spans="3:24" ht="12" customHeight="1" x14ac:dyDescent="0.2">
      <c r="C904" s="94"/>
      <c r="D904" s="95"/>
      <c r="E904" s="92"/>
      <c r="F904" s="92"/>
      <c r="G904" s="92"/>
      <c r="H904" s="92"/>
      <c r="J904" s="92"/>
      <c r="K904" s="92"/>
      <c r="L904" s="92"/>
      <c r="M904" s="232"/>
      <c r="N904" s="92"/>
      <c r="O904" s="92"/>
      <c r="P904" s="92"/>
      <c r="Q904" s="92"/>
      <c r="V904" s="92"/>
      <c r="W904" s="92"/>
      <c r="X904" s="92"/>
    </row>
    <row r="905" spans="3:24" ht="12" customHeight="1" x14ac:dyDescent="0.2">
      <c r="C905" s="94"/>
      <c r="D905" s="95"/>
      <c r="E905" s="92"/>
      <c r="F905" s="92"/>
      <c r="G905" s="92"/>
      <c r="H905" s="92"/>
      <c r="J905" s="92"/>
      <c r="K905" s="92"/>
      <c r="L905" s="92"/>
      <c r="M905" s="232"/>
      <c r="N905" s="92"/>
      <c r="O905" s="92"/>
      <c r="P905" s="92"/>
      <c r="Q905" s="92"/>
      <c r="V905" s="92"/>
      <c r="W905" s="92"/>
      <c r="X905" s="92"/>
    </row>
    <row r="906" spans="3:24" ht="12" customHeight="1" x14ac:dyDescent="0.2">
      <c r="C906" s="94"/>
      <c r="D906" s="95"/>
      <c r="E906" s="92"/>
      <c r="F906" s="92"/>
      <c r="G906" s="92"/>
      <c r="H906" s="92"/>
      <c r="J906" s="92"/>
      <c r="K906" s="92"/>
      <c r="L906" s="92"/>
      <c r="M906" s="232"/>
      <c r="N906" s="92"/>
      <c r="O906" s="92"/>
      <c r="P906" s="92"/>
      <c r="Q906" s="92"/>
      <c r="V906" s="92"/>
      <c r="W906" s="92"/>
      <c r="X906" s="92"/>
    </row>
    <row r="907" spans="3:24" ht="12" customHeight="1" x14ac:dyDescent="0.2">
      <c r="C907" s="94"/>
      <c r="D907" s="95"/>
      <c r="E907" s="92"/>
      <c r="F907" s="92"/>
      <c r="G907" s="92"/>
      <c r="H907" s="92"/>
      <c r="J907" s="92"/>
      <c r="K907" s="92"/>
      <c r="L907" s="92"/>
      <c r="M907" s="232"/>
      <c r="N907" s="92"/>
      <c r="O907" s="92"/>
      <c r="P907" s="92"/>
      <c r="Q907" s="92"/>
      <c r="V907" s="92"/>
      <c r="W907" s="92"/>
      <c r="X907" s="92"/>
    </row>
    <row r="908" spans="3:24" ht="12" customHeight="1" x14ac:dyDescent="0.2">
      <c r="C908" s="94"/>
      <c r="D908" s="95"/>
      <c r="E908" s="92"/>
      <c r="F908" s="92"/>
      <c r="G908" s="92"/>
      <c r="H908" s="92"/>
      <c r="J908" s="92"/>
      <c r="K908" s="92"/>
      <c r="L908" s="92"/>
      <c r="M908" s="232"/>
      <c r="N908" s="92"/>
      <c r="O908" s="92"/>
      <c r="P908" s="92"/>
      <c r="Q908" s="92"/>
      <c r="V908" s="92"/>
      <c r="W908" s="92"/>
      <c r="X908" s="92"/>
    </row>
    <row r="909" spans="3:24" ht="12" customHeight="1" x14ac:dyDescent="0.2">
      <c r="C909" s="94"/>
      <c r="D909" s="95"/>
      <c r="E909" s="92"/>
      <c r="F909" s="92"/>
      <c r="G909" s="92"/>
      <c r="H909" s="92"/>
      <c r="J909" s="92"/>
      <c r="K909" s="92"/>
      <c r="L909" s="92"/>
      <c r="M909" s="232"/>
      <c r="N909" s="92"/>
      <c r="O909" s="92"/>
      <c r="P909" s="92"/>
      <c r="Q909" s="92"/>
      <c r="V909" s="92"/>
      <c r="W909" s="92"/>
      <c r="X909" s="92"/>
    </row>
    <row r="910" spans="3:24" ht="12" customHeight="1" x14ac:dyDescent="0.2">
      <c r="C910" s="94"/>
      <c r="D910" s="95"/>
      <c r="E910" s="92"/>
      <c r="F910" s="92"/>
      <c r="G910" s="92"/>
      <c r="H910" s="92"/>
      <c r="J910" s="92"/>
      <c r="K910" s="92"/>
      <c r="L910" s="92"/>
      <c r="M910" s="232"/>
      <c r="N910" s="92"/>
      <c r="O910" s="92"/>
      <c r="P910" s="92"/>
      <c r="Q910" s="92"/>
      <c r="V910" s="92"/>
      <c r="W910" s="92"/>
      <c r="X910" s="92"/>
    </row>
    <row r="911" spans="3:24" ht="12" customHeight="1" x14ac:dyDescent="0.2">
      <c r="C911" s="94"/>
      <c r="D911" s="95"/>
      <c r="E911" s="92"/>
      <c r="F911" s="92"/>
      <c r="G911" s="92"/>
      <c r="H911" s="92"/>
      <c r="J911" s="92"/>
      <c r="K911" s="92"/>
      <c r="L911" s="92"/>
      <c r="M911" s="232"/>
      <c r="N911" s="92"/>
      <c r="O911" s="92"/>
      <c r="P911" s="92"/>
      <c r="Q911" s="92"/>
      <c r="V911" s="92"/>
      <c r="W911" s="92"/>
      <c r="X911" s="92"/>
    </row>
    <row r="912" spans="3:24" ht="12" customHeight="1" x14ac:dyDescent="0.2">
      <c r="C912" s="94"/>
      <c r="D912" s="95"/>
      <c r="E912" s="92"/>
      <c r="F912" s="92"/>
      <c r="G912" s="92"/>
      <c r="H912" s="92"/>
      <c r="J912" s="92"/>
      <c r="K912" s="92"/>
      <c r="L912" s="92"/>
      <c r="M912" s="232"/>
      <c r="N912" s="92"/>
      <c r="O912" s="92"/>
      <c r="P912" s="92"/>
      <c r="Q912" s="92"/>
      <c r="V912" s="92"/>
      <c r="W912" s="92"/>
      <c r="X912" s="92"/>
    </row>
    <row r="913" spans="3:24" ht="12" customHeight="1" x14ac:dyDescent="0.2">
      <c r="C913" s="94"/>
      <c r="D913" s="95"/>
      <c r="E913" s="92"/>
      <c r="F913" s="92"/>
      <c r="G913" s="92"/>
      <c r="H913" s="92"/>
      <c r="J913" s="92"/>
      <c r="K913" s="92"/>
      <c r="L913" s="92"/>
      <c r="M913" s="232"/>
      <c r="N913" s="92"/>
      <c r="O913" s="92"/>
      <c r="P913" s="92"/>
      <c r="Q913" s="92"/>
      <c r="V913" s="92"/>
      <c r="W913" s="92"/>
      <c r="X913" s="92"/>
    </row>
    <row r="914" spans="3:24" ht="12" customHeight="1" x14ac:dyDescent="0.2">
      <c r="C914" s="94"/>
      <c r="D914" s="95"/>
      <c r="E914" s="92"/>
      <c r="F914" s="92"/>
      <c r="G914" s="92"/>
      <c r="H914" s="92"/>
      <c r="J914" s="92"/>
      <c r="K914" s="92"/>
      <c r="L914" s="92"/>
      <c r="M914" s="232"/>
      <c r="N914" s="92"/>
      <c r="O914" s="92"/>
      <c r="P914" s="92"/>
      <c r="Q914" s="92"/>
      <c r="V914" s="92"/>
      <c r="W914" s="92"/>
      <c r="X914" s="92"/>
    </row>
    <row r="915" spans="3:24" ht="12" customHeight="1" x14ac:dyDescent="0.2">
      <c r="C915" s="94"/>
      <c r="D915" s="95"/>
      <c r="E915" s="92"/>
      <c r="F915" s="92"/>
      <c r="G915" s="92"/>
      <c r="H915" s="92"/>
      <c r="J915" s="92"/>
      <c r="K915" s="92"/>
      <c r="L915" s="92"/>
      <c r="M915" s="232"/>
      <c r="N915" s="92"/>
      <c r="O915" s="92"/>
      <c r="P915" s="92"/>
      <c r="Q915" s="92"/>
      <c r="V915" s="92"/>
      <c r="W915" s="92"/>
      <c r="X915" s="92"/>
    </row>
    <row r="916" spans="3:24" ht="12" customHeight="1" x14ac:dyDescent="0.2">
      <c r="C916" s="94"/>
      <c r="D916" s="95"/>
      <c r="E916" s="92"/>
      <c r="F916" s="92"/>
      <c r="G916" s="92"/>
      <c r="H916" s="92"/>
      <c r="J916" s="92"/>
      <c r="K916" s="92"/>
      <c r="L916" s="92"/>
      <c r="M916" s="232"/>
      <c r="N916" s="92"/>
      <c r="O916" s="92"/>
      <c r="P916" s="92"/>
      <c r="Q916" s="92"/>
      <c r="V916" s="92"/>
      <c r="W916" s="92"/>
      <c r="X916" s="92"/>
    </row>
    <row r="917" spans="3:24" ht="12" customHeight="1" x14ac:dyDescent="0.2">
      <c r="C917" s="94"/>
      <c r="D917" s="95"/>
      <c r="E917" s="92"/>
      <c r="F917" s="92"/>
      <c r="G917" s="92"/>
      <c r="H917" s="92"/>
      <c r="J917" s="92"/>
      <c r="K917" s="92"/>
      <c r="L917" s="92"/>
      <c r="M917" s="232"/>
      <c r="N917" s="92"/>
      <c r="O917" s="92"/>
      <c r="P917" s="92"/>
      <c r="Q917" s="92"/>
      <c r="V917" s="92"/>
      <c r="W917" s="92"/>
      <c r="X917" s="92"/>
    </row>
    <row r="918" spans="3:24" ht="12" customHeight="1" x14ac:dyDescent="0.2">
      <c r="C918" s="94"/>
      <c r="D918" s="95"/>
      <c r="E918" s="92"/>
      <c r="F918" s="92"/>
      <c r="G918" s="92"/>
      <c r="H918" s="92"/>
      <c r="J918" s="92"/>
      <c r="K918" s="92"/>
      <c r="L918" s="92"/>
      <c r="M918" s="232"/>
      <c r="N918" s="92"/>
      <c r="O918" s="92"/>
      <c r="P918" s="92"/>
      <c r="Q918" s="92"/>
      <c r="V918" s="92"/>
      <c r="W918" s="92"/>
      <c r="X918" s="92"/>
    </row>
    <row r="919" spans="3:24" ht="12" customHeight="1" x14ac:dyDescent="0.2">
      <c r="C919" s="94"/>
      <c r="D919" s="95"/>
      <c r="E919" s="92"/>
      <c r="F919" s="92"/>
      <c r="G919" s="92"/>
      <c r="H919" s="92"/>
      <c r="J919" s="92"/>
      <c r="K919" s="92"/>
      <c r="L919" s="92"/>
      <c r="M919" s="232"/>
      <c r="N919" s="92"/>
      <c r="O919" s="92"/>
      <c r="P919" s="92"/>
      <c r="Q919" s="92"/>
      <c r="V919" s="92"/>
      <c r="W919" s="92"/>
      <c r="X919" s="92"/>
    </row>
    <row r="920" spans="3:24" ht="12" customHeight="1" x14ac:dyDescent="0.2">
      <c r="C920" s="94"/>
      <c r="D920" s="95"/>
      <c r="E920" s="92"/>
      <c r="F920" s="92"/>
      <c r="G920" s="92"/>
      <c r="H920" s="92"/>
      <c r="J920" s="92"/>
      <c r="K920" s="92"/>
      <c r="L920" s="92"/>
      <c r="M920" s="232"/>
      <c r="N920" s="92"/>
      <c r="O920" s="92"/>
      <c r="P920" s="92"/>
      <c r="Q920" s="92"/>
      <c r="V920" s="92"/>
      <c r="W920" s="92"/>
      <c r="X920" s="92"/>
    </row>
    <row r="921" spans="3:24" ht="12" customHeight="1" x14ac:dyDescent="0.2">
      <c r="C921" s="94"/>
      <c r="D921" s="95"/>
      <c r="E921" s="92"/>
      <c r="F921" s="92"/>
      <c r="G921" s="92"/>
      <c r="H921" s="92"/>
      <c r="J921" s="92"/>
      <c r="K921" s="92"/>
      <c r="L921" s="92"/>
      <c r="M921" s="232"/>
      <c r="N921" s="92"/>
      <c r="O921" s="92"/>
      <c r="P921" s="92"/>
      <c r="Q921" s="92"/>
      <c r="V921" s="92"/>
      <c r="W921" s="92"/>
      <c r="X921" s="92"/>
    </row>
    <row r="922" spans="3:24" ht="12" customHeight="1" x14ac:dyDescent="0.2">
      <c r="C922" s="94"/>
      <c r="D922" s="95"/>
      <c r="E922" s="92"/>
      <c r="F922" s="92"/>
      <c r="G922" s="92"/>
      <c r="H922" s="92"/>
      <c r="J922" s="92"/>
      <c r="K922" s="92"/>
      <c r="L922" s="92"/>
      <c r="M922" s="232"/>
      <c r="N922" s="92"/>
      <c r="O922" s="92"/>
      <c r="P922" s="92"/>
      <c r="Q922" s="92"/>
      <c r="V922" s="92"/>
      <c r="W922" s="92"/>
      <c r="X922" s="92"/>
    </row>
    <row r="923" spans="3:24" ht="12" customHeight="1" x14ac:dyDescent="0.2">
      <c r="C923" s="94"/>
      <c r="D923" s="95"/>
      <c r="E923" s="92"/>
      <c r="F923" s="92"/>
      <c r="G923" s="92"/>
      <c r="H923" s="92"/>
      <c r="J923" s="92"/>
      <c r="K923" s="92"/>
      <c r="L923" s="92"/>
      <c r="M923" s="232"/>
      <c r="N923" s="92"/>
      <c r="O923" s="92"/>
      <c r="P923" s="92"/>
      <c r="Q923" s="92"/>
      <c r="V923" s="92"/>
      <c r="W923" s="92"/>
      <c r="X923" s="92"/>
    </row>
    <row r="924" spans="3:24" ht="12" customHeight="1" x14ac:dyDescent="0.2">
      <c r="C924" s="94"/>
      <c r="D924" s="95"/>
      <c r="E924" s="92"/>
      <c r="F924" s="92"/>
      <c r="G924" s="92"/>
      <c r="H924" s="92"/>
      <c r="J924" s="92"/>
      <c r="K924" s="92"/>
      <c r="L924" s="92"/>
      <c r="M924" s="232"/>
      <c r="N924" s="92"/>
      <c r="O924" s="92"/>
      <c r="P924" s="92"/>
      <c r="Q924" s="92"/>
      <c r="V924" s="92"/>
      <c r="W924" s="92"/>
      <c r="X924" s="92"/>
    </row>
    <row r="925" spans="3:24" ht="12" customHeight="1" x14ac:dyDescent="0.2">
      <c r="C925" s="94"/>
      <c r="D925" s="95"/>
      <c r="E925" s="92"/>
      <c r="F925" s="92"/>
      <c r="G925" s="92"/>
      <c r="H925" s="92"/>
      <c r="J925" s="92"/>
      <c r="K925" s="92"/>
      <c r="L925" s="92"/>
      <c r="M925" s="232"/>
      <c r="N925" s="92"/>
      <c r="O925" s="92"/>
      <c r="P925" s="92"/>
      <c r="Q925" s="92"/>
      <c r="V925" s="92"/>
      <c r="W925" s="92"/>
      <c r="X925" s="92"/>
    </row>
    <row r="926" spans="3:24" ht="12" customHeight="1" x14ac:dyDescent="0.2">
      <c r="C926" s="94"/>
      <c r="D926" s="95"/>
      <c r="E926" s="92"/>
      <c r="F926" s="92"/>
      <c r="G926" s="92"/>
      <c r="H926" s="92"/>
      <c r="J926" s="92"/>
      <c r="K926" s="92"/>
      <c r="L926" s="92"/>
      <c r="M926" s="232"/>
      <c r="N926" s="92"/>
      <c r="O926" s="92"/>
      <c r="P926" s="92"/>
      <c r="Q926" s="92"/>
      <c r="V926" s="92"/>
      <c r="W926" s="92"/>
      <c r="X926" s="92"/>
    </row>
    <row r="927" spans="3:24" ht="12" customHeight="1" x14ac:dyDescent="0.2">
      <c r="C927" s="94"/>
      <c r="D927" s="95"/>
      <c r="E927" s="92"/>
      <c r="F927" s="92"/>
      <c r="G927" s="92"/>
      <c r="H927" s="92"/>
      <c r="J927" s="92"/>
      <c r="K927" s="92"/>
      <c r="L927" s="92"/>
      <c r="M927" s="232"/>
      <c r="N927" s="92"/>
      <c r="O927" s="92"/>
      <c r="P927" s="92"/>
      <c r="Q927" s="92"/>
      <c r="V927" s="92"/>
      <c r="W927" s="92"/>
      <c r="X927" s="92"/>
    </row>
    <row r="928" spans="3:24" ht="12" customHeight="1" x14ac:dyDescent="0.2">
      <c r="C928" s="94"/>
      <c r="D928" s="95"/>
      <c r="E928" s="92"/>
      <c r="F928" s="92"/>
      <c r="G928" s="92"/>
      <c r="H928" s="92"/>
      <c r="J928" s="92"/>
      <c r="K928" s="92"/>
      <c r="L928" s="92"/>
      <c r="M928" s="232"/>
      <c r="N928" s="92"/>
      <c r="O928" s="92"/>
      <c r="P928" s="92"/>
      <c r="Q928" s="92"/>
      <c r="V928" s="92"/>
      <c r="W928" s="92"/>
      <c r="X928" s="92"/>
    </row>
    <row r="929" spans="3:24" ht="12" customHeight="1" x14ac:dyDescent="0.2">
      <c r="C929" s="94"/>
      <c r="D929" s="95"/>
      <c r="E929" s="92"/>
      <c r="F929" s="92"/>
      <c r="G929" s="92"/>
      <c r="H929" s="92"/>
      <c r="J929" s="92"/>
      <c r="K929" s="92"/>
      <c r="L929" s="92"/>
      <c r="M929" s="232"/>
      <c r="N929" s="92"/>
      <c r="O929" s="92"/>
      <c r="P929" s="92"/>
      <c r="Q929" s="92"/>
      <c r="V929" s="92"/>
      <c r="W929" s="92"/>
      <c r="X929" s="92"/>
    </row>
    <row r="930" spans="3:24" ht="12" customHeight="1" x14ac:dyDescent="0.2">
      <c r="C930" s="94"/>
      <c r="D930" s="95"/>
      <c r="E930" s="92"/>
      <c r="F930" s="92"/>
      <c r="G930" s="92"/>
      <c r="H930" s="92"/>
      <c r="J930" s="92"/>
      <c r="K930" s="92"/>
      <c r="L930" s="92"/>
      <c r="M930" s="232"/>
      <c r="N930" s="92"/>
      <c r="O930" s="92"/>
      <c r="P930" s="92"/>
      <c r="Q930" s="92"/>
      <c r="V930" s="92"/>
      <c r="W930" s="92"/>
      <c r="X930" s="92"/>
    </row>
    <row r="931" spans="3:24" ht="12" customHeight="1" x14ac:dyDescent="0.2">
      <c r="C931" s="94"/>
      <c r="D931" s="95"/>
      <c r="E931" s="92"/>
      <c r="F931" s="92"/>
      <c r="G931" s="92"/>
      <c r="H931" s="92"/>
      <c r="J931" s="92"/>
      <c r="K931" s="92"/>
      <c r="L931" s="92"/>
      <c r="M931" s="232"/>
      <c r="N931" s="92"/>
      <c r="O931" s="92"/>
      <c r="P931" s="92"/>
      <c r="Q931" s="92"/>
      <c r="V931" s="92"/>
      <c r="W931" s="92"/>
      <c r="X931" s="92"/>
    </row>
    <row r="932" spans="3:24" ht="12" customHeight="1" x14ac:dyDescent="0.2">
      <c r="C932" s="94"/>
      <c r="D932" s="95"/>
      <c r="E932" s="92"/>
      <c r="F932" s="92"/>
      <c r="G932" s="92"/>
      <c r="H932" s="92"/>
      <c r="J932" s="92"/>
      <c r="K932" s="92"/>
      <c r="L932" s="92"/>
      <c r="M932" s="232"/>
      <c r="N932" s="92"/>
      <c r="O932" s="92"/>
      <c r="P932" s="92"/>
      <c r="Q932" s="92"/>
      <c r="V932" s="92"/>
      <c r="W932" s="92"/>
      <c r="X932" s="92"/>
    </row>
    <row r="933" spans="3:24" ht="12" customHeight="1" x14ac:dyDescent="0.2">
      <c r="C933" s="94"/>
      <c r="D933" s="95"/>
      <c r="E933" s="92"/>
      <c r="F933" s="92"/>
      <c r="G933" s="92"/>
      <c r="H933" s="92"/>
      <c r="J933" s="92"/>
      <c r="K933" s="92"/>
      <c r="L933" s="92"/>
      <c r="M933" s="232"/>
      <c r="N933" s="92"/>
      <c r="O933" s="92"/>
      <c r="P933" s="92"/>
      <c r="Q933" s="92"/>
      <c r="V933" s="92"/>
      <c r="W933" s="92"/>
      <c r="X933" s="92"/>
    </row>
    <row r="934" spans="3:24" ht="12" customHeight="1" x14ac:dyDescent="0.2">
      <c r="C934" s="94"/>
      <c r="D934" s="95"/>
      <c r="E934" s="92"/>
      <c r="F934" s="92"/>
      <c r="G934" s="92"/>
      <c r="H934" s="92"/>
      <c r="J934" s="92"/>
      <c r="K934" s="92"/>
      <c r="L934" s="92"/>
      <c r="M934" s="232"/>
      <c r="N934" s="92"/>
      <c r="O934" s="92"/>
      <c r="P934" s="92"/>
      <c r="Q934" s="92"/>
      <c r="V934" s="92"/>
      <c r="W934" s="92"/>
      <c r="X934" s="92"/>
    </row>
    <row r="935" spans="3:24" ht="12" customHeight="1" x14ac:dyDescent="0.2">
      <c r="C935" s="94"/>
      <c r="D935" s="95"/>
      <c r="E935" s="92"/>
      <c r="F935" s="92"/>
      <c r="G935" s="92"/>
      <c r="H935" s="92"/>
      <c r="J935" s="92"/>
      <c r="K935" s="92"/>
      <c r="L935" s="92"/>
      <c r="M935" s="232"/>
      <c r="N935" s="92"/>
      <c r="O935" s="92"/>
      <c r="P935" s="92"/>
      <c r="Q935" s="92"/>
      <c r="V935" s="92"/>
      <c r="W935" s="92"/>
      <c r="X935" s="92"/>
    </row>
  </sheetData>
  <sheetProtection algorithmName="SHA-512" hashValue="s/WfIVZIcDihUEYxzDbheEuQ5BAWZRRqQjAhyUcLmIa0N4ZXwStOb7QIYk7vz4baRrA79H7H39RQzMGhpiri+Q==" saltValue="9OAIR1mqfQ+L0xFEN1QuDw==" spinCount="100000" sheet="1" objects="1" scenarios="1"/>
  <mergeCells count="1">
    <mergeCell ref="F9:H9"/>
  </mergeCells>
  <pageMargins left="0.74803149606299213" right="0.74803149606299213" top="0.98425196850393704" bottom="0.98425196850393704" header="0.51181102362204722" footer="0.51181102362204722"/>
  <pageSetup paperSize="9" scale="71" orientation="portrait" verticalDpi="300" r:id="rId1"/>
  <headerFooter alignWithMargins="0">
    <oddHeader>&amp;C&amp;F</oddHeader>
    <oddFooter>&amp;LPO-Raad&amp;Rpagina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/>
  </sheetViews>
  <sheetFormatPr defaultColWidth="9.140625" defaultRowHeight="12.75" x14ac:dyDescent="0.2"/>
  <cols>
    <col min="1" max="1" width="35.7109375" style="2" customWidth="1"/>
    <col min="2" max="2" width="2.7109375" style="2" customWidth="1"/>
    <col min="3" max="3" width="12.42578125" style="2" customWidth="1"/>
    <col min="4" max="4" width="12.85546875" style="2" customWidth="1"/>
    <col min="5" max="25" width="10.85546875" style="2" customWidth="1"/>
    <col min="26" max="16384" width="9.140625" style="2"/>
  </cols>
  <sheetData>
    <row r="1" spans="1:4" x14ac:dyDescent="0.2">
      <c r="A1" s="32"/>
    </row>
    <row r="2" spans="1:4" hidden="1" x14ac:dyDescent="0.2">
      <c r="A2" s="2" t="s">
        <v>452</v>
      </c>
      <c r="C2" s="23">
        <v>2013</v>
      </c>
    </row>
    <row r="3" spans="1:4" hidden="1" x14ac:dyDescent="0.2">
      <c r="C3" s="23">
        <v>2014</v>
      </c>
    </row>
    <row r="4" spans="1:4" x14ac:dyDescent="0.2">
      <c r="A4" s="2" t="s">
        <v>452</v>
      </c>
      <c r="C4" s="23">
        <v>2015</v>
      </c>
    </row>
    <row r="5" spans="1:4" x14ac:dyDescent="0.2">
      <c r="C5" s="23">
        <v>2016</v>
      </c>
    </row>
    <row r="7" spans="1:4" x14ac:dyDescent="0.2">
      <c r="A7" s="3" t="s">
        <v>453</v>
      </c>
      <c r="B7" s="4"/>
      <c r="C7" s="3" t="s">
        <v>454</v>
      </c>
      <c r="D7" s="3" t="s">
        <v>700</v>
      </c>
    </row>
    <row r="8" spans="1:4" x14ac:dyDescent="0.2">
      <c r="A8" s="4" t="s">
        <v>464</v>
      </c>
      <c r="B8" s="4"/>
      <c r="C8" s="24">
        <v>0</v>
      </c>
      <c r="D8" s="24">
        <f t="shared" ref="D8" si="0">1-C8</f>
        <v>1</v>
      </c>
    </row>
    <row r="9" spans="1:4" x14ac:dyDescent="0.2">
      <c r="A9" s="4" t="s">
        <v>465</v>
      </c>
      <c r="B9" s="4"/>
      <c r="C9" s="24">
        <v>0.505</v>
      </c>
      <c r="D9" s="24">
        <f>1-C9</f>
        <v>0.495</v>
      </c>
    </row>
    <row r="10" spans="1:4" x14ac:dyDescent="0.2">
      <c r="A10" s="4" t="s">
        <v>466</v>
      </c>
      <c r="B10" s="4"/>
      <c r="C10" s="24">
        <v>0.57469999999999999</v>
      </c>
      <c r="D10" s="24">
        <f>1-C10</f>
        <v>0.42530000000000001</v>
      </c>
    </row>
    <row r="11" spans="1:4" x14ac:dyDescent="0.2">
      <c r="A11" s="4" t="s">
        <v>433</v>
      </c>
      <c r="B11" s="4"/>
      <c r="C11" s="24">
        <v>0.7319</v>
      </c>
      <c r="D11" s="24">
        <f>1-C11</f>
        <v>0.2681</v>
      </c>
    </row>
    <row r="12" spans="1:4" x14ac:dyDescent="0.2">
      <c r="A12" s="4" t="s">
        <v>467</v>
      </c>
      <c r="B12" s="4"/>
      <c r="C12" s="24">
        <v>0</v>
      </c>
      <c r="D12" s="24">
        <f>1-C12</f>
        <v>1</v>
      </c>
    </row>
    <row r="13" spans="1:4" x14ac:dyDescent="0.2">
      <c r="A13" s="4" t="s">
        <v>468</v>
      </c>
      <c r="B13" s="4"/>
      <c r="C13" s="24">
        <v>0.98440000000000005</v>
      </c>
      <c r="D13" s="24">
        <f>1-C13</f>
        <v>1.5599999999999947E-2</v>
      </c>
    </row>
    <row r="14" spans="1:4" x14ac:dyDescent="0.2">
      <c r="A14" s="4" t="s">
        <v>469</v>
      </c>
      <c r="B14" s="4"/>
      <c r="C14" s="5"/>
      <c r="D14" s="5"/>
    </row>
    <row r="15" spans="1:4" x14ac:dyDescent="0.2">
      <c r="A15" s="4" t="s">
        <v>470</v>
      </c>
      <c r="B15" s="4"/>
      <c r="C15" s="5"/>
      <c r="D15" s="5"/>
    </row>
    <row r="16" spans="1:4" x14ac:dyDescent="0.2">
      <c r="A16" s="4" t="s">
        <v>436</v>
      </c>
      <c r="B16" s="4"/>
      <c r="C16" s="5"/>
      <c r="D16" s="5"/>
    </row>
    <row r="17" spans="1:5" x14ac:dyDescent="0.2">
      <c r="A17" s="4" t="s">
        <v>472</v>
      </c>
      <c r="B17" s="4"/>
      <c r="C17" s="24">
        <v>1</v>
      </c>
      <c r="D17" s="24">
        <f t="shared" ref="D17:D22" si="1">1-C17</f>
        <v>0</v>
      </c>
    </row>
    <row r="18" spans="1:5" x14ac:dyDescent="0.2">
      <c r="A18" s="4" t="s">
        <v>471</v>
      </c>
      <c r="B18" s="4"/>
      <c r="C18" s="24">
        <v>1</v>
      </c>
      <c r="D18" s="24">
        <f t="shared" si="1"/>
        <v>0</v>
      </c>
    </row>
    <row r="19" spans="1:5" x14ac:dyDescent="0.2">
      <c r="A19" s="4" t="s">
        <v>434</v>
      </c>
      <c r="B19" s="4"/>
      <c r="C19" s="24">
        <v>0.63829999999999998</v>
      </c>
      <c r="D19" s="24">
        <f t="shared" si="1"/>
        <v>0.36170000000000002</v>
      </c>
    </row>
    <row r="20" spans="1:5" x14ac:dyDescent="0.2">
      <c r="A20" s="4" t="s">
        <v>435</v>
      </c>
      <c r="B20" s="4"/>
      <c r="C20" s="24">
        <v>0.63829999999999998</v>
      </c>
      <c r="D20" s="24">
        <f t="shared" si="1"/>
        <v>0.36170000000000002</v>
      </c>
    </row>
    <row r="21" spans="1:5" x14ac:dyDescent="0.2">
      <c r="A21" s="4" t="s">
        <v>473</v>
      </c>
      <c r="B21" s="4"/>
      <c r="C21" s="24">
        <v>0.62339999999999995</v>
      </c>
      <c r="D21" s="24">
        <f t="shared" si="1"/>
        <v>0.37660000000000005</v>
      </c>
    </row>
    <row r="22" spans="1:5" x14ac:dyDescent="0.2">
      <c r="A22" s="4" t="s">
        <v>406</v>
      </c>
      <c r="B22" s="4"/>
      <c r="C22" s="24">
        <v>0.41670000000000001</v>
      </c>
      <c r="D22" s="24">
        <f t="shared" si="1"/>
        <v>0.58329999999999993</v>
      </c>
    </row>
    <row r="23" spans="1:5" x14ac:dyDescent="0.2">
      <c r="A23" s="4"/>
      <c r="B23" s="4"/>
      <c r="C23" s="5"/>
      <c r="D23" s="5"/>
    </row>
    <row r="24" spans="1:5" x14ac:dyDescent="0.2">
      <c r="A24" s="4"/>
      <c r="B24" s="4"/>
      <c r="C24" s="5"/>
      <c r="D24" s="5"/>
    </row>
    <row r="25" spans="1:5" x14ac:dyDescent="0.2">
      <c r="A25" s="29" t="s">
        <v>658</v>
      </c>
      <c r="C25" s="2" t="s">
        <v>543</v>
      </c>
      <c r="D25" s="2" t="s">
        <v>655</v>
      </c>
    </row>
    <row r="26" spans="1:5" x14ac:dyDescent="0.2">
      <c r="A26" s="2" t="s">
        <v>464</v>
      </c>
      <c r="C26" s="37">
        <v>1</v>
      </c>
      <c r="D26" s="37">
        <f>'index obv sept data'!G5</f>
        <v>1.0042</v>
      </c>
      <c r="E26" s="36"/>
    </row>
    <row r="27" spans="1:5" x14ac:dyDescent="0.2">
      <c r="A27" s="6" t="s">
        <v>465</v>
      </c>
      <c r="B27" s="7"/>
      <c r="C27" s="37">
        <v>1</v>
      </c>
      <c r="D27" s="37">
        <f>'index obv sept data'!G6</f>
        <v>0.99719999999999998</v>
      </c>
      <c r="E27" s="36"/>
    </row>
    <row r="28" spans="1:5" x14ac:dyDescent="0.2">
      <c r="A28" s="6" t="s">
        <v>466</v>
      </c>
      <c r="B28" s="7"/>
      <c r="C28" s="37">
        <v>1</v>
      </c>
      <c r="D28" s="37">
        <f>'index obv sept data'!G7</f>
        <v>1.01</v>
      </c>
      <c r="E28" s="36"/>
    </row>
    <row r="29" spans="1:5" x14ac:dyDescent="0.2">
      <c r="A29" s="6" t="s">
        <v>433</v>
      </c>
      <c r="B29" s="7"/>
      <c r="C29" s="37">
        <v>1</v>
      </c>
      <c r="D29" s="37">
        <f>'index obv sept data'!G8</f>
        <v>1.0118</v>
      </c>
      <c r="E29" s="36"/>
    </row>
    <row r="30" spans="1:5" x14ac:dyDescent="0.2">
      <c r="A30" s="6" t="s">
        <v>467</v>
      </c>
      <c r="B30" s="7"/>
      <c r="C30" s="37">
        <v>1</v>
      </c>
      <c r="D30" s="37">
        <f>'index obv sept data'!G9</f>
        <v>1.0042</v>
      </c>
      <c r="E30" s="36"/>
    </row>
    <row r="31" spans="1:5" x14ac:dyDescent="0.2">
      <c r="A31" s="6" t="s">
        <v>468</v>
      </c>
      <c r="B31" s="7"/>
      <c r="C31" s="37">
        <v>1</v>
      </c>
      <c r="D31" s="37">
        <f>'index obv sept data'!G10</f>
        <v>1.0051000000000001</v>
      </c>
      <c r="E31" s="36"/>
    </row>
    <row r="32" spans="1:5" x14ac:dyDescent="0.2">
      <c r="A32" s="6" t="s">
        <v>469</v>
      </c>
      <c r="B32" s="7"/>
      <c r="C32" s="37"/>
      <c r="D32" s="37"/>
      <c r="E32" s="36"/>
    </row>
    <row r="33" spans="1:6" x14ac:dyDescent="0.2">
      <c r="A33" s="6" t="s">
        <v>470</v>
      </c>
      <c r="B33" s="7"/>
      <c r="C33" s="37"/>
      <c r="D33" s="37"/>
      <c r="E33" s="36"/>
    </row>
    <row r="34" spans="1:6" x14ac:dyDescent="0.2">
      <c r="A34" s="6" t="s">
        <v>436</v>
      </c>
      <c r="B34" s="7"/>
      <c r="C34" s="37">
        <v>1</v>
      </c>
      <c r="D34" s="37">
        <f>'index obv sept data'!G11</f>
        <v>1.0046999999999999</v>
      </c>
      <c r="E34" s="36"/>
    </row>
    <row r="35" spans="1:6" x14ac:dyDescent="0.2">
      <c r="A35" s="6" t="s">
        <v>471</v>
      </c>
      <c r="B35" s="7"/>
      <c r="C35" s="37">
        <v>1</v>
      </c>
      <c r="D35" s="37">
        <f>'index obv sept data'!G13</f>
        <v>1.0046999999999999</v>
      </c>
      <c r="E35" s="36"/>
    </row>
    <row r="36" spans="1:6" x14ac:dyDescent="0.2">
      <c r="A36" s="6" t="s">
        <v>472</v>
      </c>
      <c r="B36" s="7"/>
      <c r="C36" s="37">
        <v>1</v>
      </c>
      <c r="D36" s="37">
        <f>'index obv sept data'!G12</f>
        <v>0.99719999999999998</v>
      </c>
      <c r="E36" s="36"/>
    </row>
    <row r="37" spans="1:6" x14ac:dyDescent="0.2">
      <c r="A37" s="6" t="s">
        <v>434</v>
      </c>
      <c r="B37" s="7"/>
      <c r="C37" s="37">
        <v>1</v>
      </c>
      <c r="D37" s="37">
        <f>'index obv sept data'!G14</f>
        <v>1.0162</v>
      </c>
      <c r="E37" s="36"/>
    </row>
    <row r="38" spans="1:6" x14ac:dyDescent="0.2">
      <c r="A38" s="6" t="s">
        <v>435</v>
      </c>
      <c r="B38" s="7"/>
      <c r="C38" s="37">
        <v>1</v>
      </c>
      <c r="D38" s="37">
        <f>'index obv sept data'!G15</f>
        <v>1</v>
      </c>
      <c r="E38" s="36"/>
    </row>
    <row r="39" spans="1:6" x14ac:dyDescent="0.2">
      <c r="A39" s="6" t="s">
        <v>473</v>
      </c>
      <c r="B39" s="7"/>
      <c r="C39" s="37">
        <v>1</v>
      </c>
      <c r="D39" s="37">
        <f>'index obv sept data'!G16</f>
        <v>1.0311999999999999</v>
      </c>
      <c r="E39" s="36"/>
    </row>
    <row r="40" spans="1:6" x14ac:dyDescent="0.2">
      <c r="A40" s="6" t="s">
        <v>406</v>
      </c>
      <c r="B40" s="7"/>
      <c r="C40" s="37">
        <v>1</v>
      </c>
      <c r="D40" s="37">
        <v>1</v>
      </c>
      <c r="E40" s="36"/>
    </row>
    <row r="41" spans="1:6" x14ac:dyDescent="0.2">
      <c r="A41" s="6"/>
      <c r="B41" s="7"/>
      <c r="F41" s="36"/>
    </row>
    <row r="42" spans="1:6" x14ac:dyDescent="0.2">
      <c r="A42" s="6"/>
      <c r="B42" s="7"/>
      <c r="F42" s="36"/>
    </row>
    <row r="43" spans="1:6" x14ac:dyDescent="0.2">
      <c r="A43" s="6"/>
      <c r="B43" s="7"/>
    </row>
    <row r="44" spans="1:6" x14ac:dyDescent="0.2">
      <c r="A44" s="6"/>
      <c r="B44" s="7"/>
    </row>
    <row r="45" spans="1:6" x14ac:dyDescent="0.2">
      <c r="A45" s="6"/>
      <c r="B45" s="7"/>
    </row>
    <row r="46" spans="1:6" x14ac:dyDescent="0.2">
      <c r="A46" s="6"/>
      <c r="B46" s="7"/>
    </row>
    <row r="47" spans="1:6" x14ac:dyDescent="0.2">
      <c r="A47" s="6"/>
      <c r="B47" s="7"/>
    </row>
    <row r="48" spans="1:6" x14ac:dyDescent="0.2">
      <c r="A48" s="6"/>
      <c r="B48" s="7"/>
    </row>
    <row r="49" spans="1:2" x14ac:dyDescent="0.2">
      <c r="A49" s="6"/>
      <c r="B49" s="7"/>
    </row>
    <row r="50" spans="1:2" x14ac:dyDescent="0.2">
      <c r="A50" s="6"/>
      <c r="B50" s="7"/>
    </row>
    <row r="51" spans="1:2" x14ac:dyDescent="0.2">
      <c r="A51" s="6"/>
      <c r="B51" s="7"/>
    </row>
    <row r="52" spans="1:2" x14ac:dyDescent="0.2">
      <c r="A52" s="6"/>
      <c r="B52" s="7"/>
    </row>
    <row r="53" spans="1:2" x14ac:dyDescent="0.2">
      <c r="A53" s="6"/>
      <c r="B53" s="7"/>
    </row>
    <row r="54" spans="1:2" x14ac:dyDescent="0.2">
      <c r="A54" s="6"/>
      <c r="B54" s="7"/>
    </row>
    <row r="55" spans="1:2" x14ac:dyDescent="0.2">
      <c r="A55" s="6"/>
      <c r="B55" s="7"/>
    </row>
    <row r="56" spans="1:2" x14ac:dyDescent="0.2">
      <c r="A56" s="6"/>
      <c r="B56" s="7"/>
    </row>
    <row r="57" spans="1:2" x14ac:dyDescent="0.2">
      <c r="A57" s="6"/>
      <c r="B57" s="7"/>
    </row>
    <row r="58" spans="1:2" x14ac:dyDescent="0.2">
      <c r="A58" s="6"/>
      <c r="B58" s="7"/>
    </row>
    <row r="59" spans="1:2" x14ac:dyDescent="0.2">
      <c r="A59" s="6"/>
      <c r="B59" s="7"/>
    </row>
    <row r="60" spans="1:2" x14ac:dyDescent="0.2">
      <c r="A60" s="6"/>
      <c r="B60" s="7"/>
    </row>
    <row r="61" spans="1:2" x14ac:dyDescent="0.2">
      <c r="A61" s="6"/>
      <c r="B61" s="7"/>
    </row>
    <row r="62" spans="1:2" x14ac:dyDescent="0.2">
      <c r="A62" s="6"/>
      <c r="B62" s="7"/>
    </row>
    <row r="63" spans="1:2" x14ac:dyDescent="0.2">
      <c r="A63" s="6"/>
      <c r="B63" s="7"/>
    </row>
    <row r="64" spans="1:2" x14ac:dyDescent="0.2">
      <c r="A64" s="6"/>
      <c r="B64" s="7"/>
    </row>
    <row r="65" spans="1:2" x14ac:dyDescent="0.2">
      <c r="A65" s="6"/>
      <c r="B65" s="7"/>
    </row>
    <row r="66" spans="1:2" x14ac:dyDescent="0.2">
      <c r="A66" s="6"/>
      <c r="B66" s="7"/>
    </row>
    <row r="67" spans="1:2" x14ac:dyDescent="0.2">
      <c r="A67" s="6"/>
      <c r="B67" s="7"/>
    </row>
    <row r="68" spans="1:2" x14ac:dyDescent="0.2">
      <c r="A68" s="6"/>
      <c r="B68" s="7"/>
    </row>
    <row r="69" spans="1:2" x14ac:dyDescent="0.2">
      <c r="A69" s="6"/>
      <c r="B69" s="7"/>
    </row>
    <row r="70" spans="1:2" x14ac:dyDescent="0.2">
      <c r="A70" s="6"/>
      <c r="B70" s="7"/>
    </row>
    <row r="71" spans="1:2" x14ac:dyDescent="0.2">
      <c r="A71" s="6"/>
      <c r="B71" s="7"/>
    </row>
    <row r="72" spans="1:2" x14ac:dyDescent="0.2">
      <c r="A72" s="6"/>
      <c r="B72" s="7"/>
    </row>
    <row r="73" spans="1:2" x14ac:dyDescent="0.2">
      <c r="A73" s="6"/>
      <c r="B73" s="7"/>
    </row>
    <row r="74" spans="1:2" x14ac:dyDescent="0.2">
      <c r="A74" s="6"/>
      <c r="B74" s="7"/>
    </row>
    <row r="75" spans="1:2" x14ac:dyDescent="0.2">
      <c r="A75" s="6"/>
      <c r="B75" s="7"/>
    </row>
    <row r="76" spans="1:2" x14ac:dyDescent="0.2">
      <c r="A76" s="6"/>
      <c r="B76" s="7"/>
    </row>
    <row r="77" spans="1:2" x14ac:dyDescent="0.2">
      <c r="A77" s="6"/>
      <c r="B77" s="7"/>
    </row>
    <row r="78" spans="1:2" x14ac:dyDescent="0.2">
      <c r="A78" s="6"/>
      <c r="B78" s="7"/>
    </row>
    <row r="79" spans="1:2" x14ac:dyDescent="0.2">
      <c r="A79" s="6"/>
      <c r="B79" s="7"/>
    </row>
    <row r="80" spans="1:2" x14ac:dyDescent="0.2">
      <c r="A80" s="6"/>
      <c r="B80" s="7"/>
    </row>
    <row r="81" spans="1:2" x14ac:dyDescent="0.2">
      <c r="A81" s="6"/>
      <c r="B81" s="7"/>
    </row>
    <row r="82" spans="1:2" x14ac:dyDescent="0.2">
      <c r="A82" s="6"/>
      <c r="B82" s="7"/>
    </row>
    <row r="83" spans="1:2" x14ac:dyDescent="0.2">
      <c r="A83" s="6"/>
      <c r="B83" s="7"/>
    </row>
  </sheetData>
  <sheetProtection algorithmName="SHA-512" hashValue="FjFwh/TrmrRWMARa+d4RMZJKdNqYpdF8WpWoHvdcbFbykapL6CNroWvCnfZegoE+xf3799WXYznn5WJt+Bq+cQ==" saltValue="eiyh378aXqKiLJ455k+6pQ==" spinCount="100000" sheet="1" objects="1" scenarios="1"/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&amp;L&amp;"Arial,Vet"&amp;F&amp;R&amp;"Arial,Vet"&amp;A</oddHeader>
    <oddFooter>&amp;L&amp;"Arial,Vet"PO-Raad&amp;C&amp;"Arial,Vet"keizer&amp;R&amp;"Arial,Vet"pagina &amp;&amp;P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8"/>
  <sheetViews>
    <sheetView workbookViewId="0"/>
  </sheetViews>
  <sheetFormatPr defaultRowHeight="12.75" x14ac:dyDescent="0.2"/>
  <cols>
    <col min="1" max="1" width="3.85546875" customWidth="1"/>
    <col min="3" max="4" width="13.85546875" bestFit="1" customWidth="1"/>
    <col min="5" max="5" width="10.140625" bestFit="1" customWidth="1"/>
    <col min="6" max="9" width="10.140625" customWidth="1"/>
    <col min="10" max="10" width="12" customWidth="1"/>
    <col min="12" max="12" width="15.28515625" customWidth="1"/>
    <col min="13" max="13" width="13.7109375" customWidth="1"/>
    <col min="14" max="14" width="12.7109375" customWidth="1"/>
  </cols>
  <sheetData>
    <row r="2" spans="2:7" x14ac:dyDescent="0.2">
      <c r="B2" s="1" t="s">
        <v>633</v>
      </c>
      <c r="F2" s="1" t="s">
        <v>763</v>
      </c>
    </row>
    <row r="3" spans="2:7" x14ac:dyDescent="0.2">
      <c r="B3" s="35" t="s">
        <v>654</v>
      </c>
    </row>
    <row r="4" spans="2:7" x14ac:dyDescent="0.2">
      <c r="C4">
        <v>2015</v>
      </c>
      <c r="D4">
        <v>2016</v>
      </c>
      <c r="E4" s="26"/>
      <c r="G4" s="35" t="s">
        <v>655</v>
      </c>
    </row>
    <row r="5" spans="2:7" x14ac:dyDescent="0.2">
      <c r="B5" t="s">
        <v>500</v>
      </c>
      <c r="C5" s="33">
        <v>16900726</v>
      </c>
      <c r="D5" s="33">
        <v>16971478</v>
      </c>
      <c r="E5" s="27"/>
      <c r="F5" s="28"/>
      <c r="G5" s="34">
        <f>ROUND(+(D5/C5),4)</f>
        <v>1.0042</v>
      </c>
    </row>
    <row r="6" spans="2:7" x14ac:dyDescent="0.2">
      <c r="B6" t="s">
        <v>501</v>
      </c>
      <c r="C6" s="33">
        <v>3828059</v>
      </c>
      <c r="D6" s="33">
        <v>3817312</v>
      </c>
      <c r="E6" s="27"/>
      <c r="F6" s="28"/>
      <c r="G6" s="34">
        <f t="shared" ref="G6:G16" si="0">ROUND(+(D6/C6),4)</f>
        <v>0.99719999999999998</v>
      </c>
    </row>
    <row r="7" spans="2:7" x14ac:dyDescent="0.2">
      <c r="B7" t="s">
        <v>502</v>
      </c>
      <c r="C7" s="33">
        <v>2306910</v>
      </c>
      <c r="D7" s="33">
        <v>2329979</v>
      </c>
      <c r="E7" s="27"/>
      <c r="F7" s="28"/>
      <c r="G7" s="34">
        <f t="shared" si="0"/>
        <v>1.01</v>
      </c>
    </row>
    <row r="8" spans="2:7" x14ac:dyDescent="0.2">
      <c r="B8" t="s">
        <v>508</v>
      </c>
      <c r="C8" s="33">
        <v>1356085</v>
      </c>
      <c r="D8" s="33">
        <v>1372084</v>
      </c>
      <c r="E8" s="27"/>
      <c r="F8" s="28"/>
      <c r="G8" s="34">
        <f t="shared" si="0"/>
        <v>1.0118</v>
      </c>
    </row>
    <row r="9" spans="2:7" x14ac:dyDescent="0.2">
      <c r="B9" t="s">
        <v>503</v>
      </c>
      <c r="C9" s="33">
        <f>C5</f>
        <v>16900726</v>
      </c>
      <c r="D9" s="27">
        <f>+D5</f>
        <v>16971478</v>
      </c>
      <c r="E9" s="27"/>
      <c r="F9" s="28"/>
      <c r="G9" s="34">
        <f t="shared" si="0"/>
        <v>1.0042</v>
      </c>
    </row>
    <row r="10" spans="2:7" x14ac:dyDescent="0.2">
      <c r="B10" t="s">
        <v>504</v>
      </c>
      <c r="C10" s="33">
        <v>378871</v>
      </c>
      <c r="D10" s="33">
        <v>380809</v>
      </c>
      <c r="E10" s="27"/>
      <c r="F10" s="28"/>
      <c r="G10" s="34">
        <f t="shared" si="0"/>
        <v>1.0051000000000001</v>
      </c>
    </row>
    <row r="11" spans="2:7" x14ac:dyDescent="0.2">
      <c r="B11" t="s">
        <v>505</v>
      </c>
      <c r="C11" s="33">
        <v>733103</v>
      </c>
      <c r="D11" s="33">
        <v>736554</v>
      </c>
      <c r="E11" s="27"/>
      <c r="F11" s="28"/>
      <c r="G11" s="34">
        <f t="shared" si="0"/>
        <v>1.0046999999999999</v>
      </c>
    </row>
    <row r="12" spans="2:7" x14ac:dyDescent="0.2">
      <c r="B12" t="s">
        <v>509</v>
      </c>
      <c r="C12" s="33">
        <f>+C6</f>
        <v>3828059</v>
      </c>
      <c r="D12" s="27">
        <f>+D6</f>
        <v>3817312</v>
      </c>
      <c r="E12" s="27"/>
      <c r="F12" s="28"/>
      <c r="G12" s="34">
        <f t="shared" si="0"/>
        <v>0.99719999999999998</v>
      </c>
    </row>
    <row r="13" spans="2:7" x14ac:dyDescent="0.2">
      <c r="B13" t="s">
        <v>510</v>
      </c>
      <c r="C13" s="33">
        <f>+C11</f>
        <v>733103</v>
      </c>
      <c r="D13" s="27">
        <f>+D11</f>
        <v>736554</v>
      </c>
      <c r="E13" s="27"/>
      <c r="F13" s="28"/>
      <c r="G13" s="34">
        <f t="shared" si="0"/>
        <v>1.0046999999999999</v>
      </c>
    </row>
    <row r="14" spans="2:7" x14ac:dyDescent="0.2">
      <c r="B14" t="s">
        <v>506</v>
      </c>
      <c r="C14" s="33">
        <v>111686</v>
      </c>
      <c r="D14" s="33">
        <v>113490</v>
      </c>
      <c r="E14" s="27"/>
      <c r="F14" s="28"/>
      <c r="G14" s="34">
        <f t="shared" si="0"/>
        <v>1.0162</v>
      </c>
    </row>
    <row r="15" spans="2:7" x14ac:dyDescent="0.2">
      <c r="B15" t="s">
        <v>511</v>
      </c>
      <c r="C15" s="33">
        <v>1</v>
      </c>
      <c r="D15" s="33">
        <v>1</v>
      </c>
      <c r="E15" s="27"/>
      <c r="F15" s="28"/>
      <c r="G15" s="34">
        <f t="shared" si="0"/>
        <v>1</v>
      </c>
    </row>
    <row r="16" spans="2:7" x14ac:dyDescent="0.2">
      <c r="B16" t="s">
        <v>507</v>
      </c>
      <c r="C16" s="33">
        <v>15011207</v>
      </c>
      <c r="D16" s="33">
        <v>15479743</v>
      </c>
      <c r="E16" s="27"/>
      <c r="F16" s="28"/>
      <c r="G16" s="34">
        <f t="shared" si="0"/>
        <v>1.0311999999999999</v>
      </c>
    </row>
    <row r="18" spans="2:7" x14ac:dyDescent="0.2">
      <c r="B18" s="1" t="s">
        <v>701</v>
      </c>
      <c r="F18" s="1" t="s">
        <v>708</v>
      </c>
    </row>
    <row r="19" spans="2:7" x14ac:dyDescent="0.2">
      <c r="B19" s="35" t="s">
        <v>656</v>
      </c>
    </row>
    <row r="20" spans="2:7" x14ac:dyDescent="0.2">
      <c r="C20">
        <v>2016</v>
      </c>
      <c r="D20">
        <v>2017</v>
      </c>
      <c r="E20" s="26"/>
      <c r="G20" s="35" t="s">
        <v>657</v>
      </c>
    </row>
    <row r="21" spans="2:7" x14ac:dyDescent="0.2">
      <c r="B21" t="s">
        <v>500</v>
      </c>
      <c r="C21" s="33">
        <v>16971478</v>
      </c>
      <c r="D21" s="33">
        <v>17045154</v>
      </c>
      <c r="E21" s="27"/>
      <c r="F21" s="28"/>
      <c r="G21" s="34">
        <f>ROUND(+(D21/C21),4)</f>
        <v>1.0043</v>
      </c>
    </row>
    <row r="22" spans="2:7" x14ac:dyDescent="0.2">
      <c r="B22" t="s">
        <v>501</v>
      </c>
      <c r="C22" s="33">
        <v>3817312</v>
      </c>
      <c r="D22" s="33">
        <v>3810723</v>
      </c>
      <c r="E22" s="27"/>
      <c r="F22" s="28"/>
      <c r="G22" s="34">
        <f t="shared" ref="G22:G32" si="1">ROUND(+(D22/C22),4)</f>
        <v>0.99829999999999997</v>
      </c>
    </row>
    <row r="23" spans="2:7" x14ac:dyDescent="0.2">
      <c r="B23" t="s">
        <v>502</v>
      </c>
      <c r="C23" s="33">
        <v>2329979</v>
      </c>
      <c r="D23" s="33">
        <v>2353574</v>
      </c>
      <c r="E23" s="27"/>
      <c r="F23" s="28"/>
      <c r="G23" s="34">
        <f t="shared" si="1"/>
        <v>1.0101</v>
      </c>
    </row>
    <row r="24" spans="2:7" x14ac:dyDescent="0.2">
      <c r="B24" t="s">
        <v>508</v>
      </c>
      <c r="C24" s="33">
        <v>1372084</v>
      </c>
      <c r="D24" s="33">
        <v>1388272</v>
      </c>
      <c r="E24" s="27"/>
      <c r="F24" s="28"/>
      <c r="G24" s="34">
        <f t="shared" si="1"/>
        <v>1.0118</v>
      </c>
    </row>
    <row r="25" spans="2:7" x14ac:dyDescent="0.2">
      <c r="B25" t="s">
        <v>503</v>
      </c>
      <c r="C25" s="27">
        <f>+C21</f>
        <v>16971478</v>
      </c>
      <c r="D25" s="27">
        <f>+D21</f>
        <v>17045154</v>
      </c>
      <c r="E25" s="27"/>
      <c r="F25" s="28"/>
      <c r="G25" s="34">
        <f t="shared" si="1"/>
        <v>1.0043</v>
      </c>
    </row>
    <row r="26" spans="2:7" x14ac:dyDescent="0.2">
      <c r="B26" t="s">
        <v>504</v>
      </c>
      <c r="C26" s="33">
        <v>380809</v>
      </c>
      <c r="D26" s="33">
        <v>382733</v>
      </c>
      <c r="E26" s="27"/>
      <c r="F26" s="28"/>
      <c r="G26" s="34">
        <f t="shared" si="1"/>
        <v>1.0051000000000001</v>
      </c>
    </row>
    <row r="27" spans="2:7" x14ac:dyDescent="0.2">
      <c r="B27" t="s">
        <v>505</v>
      </c>
      <c r="C27" s="33">
        <v>736554</v>
      </c>
      <c r="D27" s="33">
        <v>740021</v>
      </c>
      <c r="E27" s="27"/>
      <c r="F27" s="28"/>
      <c r="G27" s="34">
        <f t="shared" si="1"/>
        <v>1.0046999999999999</v>
      </c>
    </row>
    <row r="28" spans="2:7" x14ac:dyDescent="0.2">
      <c r="B28" t="s">
        <v>509</v>
      </c>
      <c r="C28" s="27">
        <f>+C22</f>
        <v>3817312</v>
      </c>
      <c r="D28" s="27">
        <f>+D22</f>
        <v>3810723</v>
      </c>
      <c r="E28" s="27"/>
      <c r="F28" s="28"/>
      <c r="G28" s="34">
        <f t="shared" si="1"/>
        <v>0.99829999999999997</v>
      </c>
    </row>
    <row r="29" spans="2:7" x14ac:dyDescent="0.2">
      <c r="B29" t="s">
        <v>510</v>
      </c>
      <c r="C29" s="27">
        <f>+C27</f>
        <v>736554</v>
      </c>
      <c r="D29" s="27">
        <f>+D27</f>
        <v>740021</v>
      </c>
      <c r="E29" s="27"/>
      <c r="F29" s="28"/>
      <c r="G29" s="34">
        <f t="shared" si="1"/>
        <v>1.0046999999999999</v>
      </c>
    </row>
    <row r="30" spans="2:7" x14ac:dyDescent="0.2">
      <c r="B30" t="s">
        <v>506</v>
      </c>
      <c r="C30" s="33">
        <v>113490</v>
      </c>
      <c r="D30" s="33">
        <v>115479</v>
      </c>
      <c r="E30" s="27"/>
      <c r="F30" s="28"/>
      <c r="G30" s="34">
        <f t="shared" si="1"/>
        <v>1.0175000000000001</v>
      </c>
    </row>
    <row r="31" spans="2:7" x14ac:dyDescent="0.2">
      <c r="B31" t="s">
        <v>511</v>
      </c>
      <c r="C31" s="33">
        <v>1</v>
      </c>
      <c r="D31" s="33">
        <v>1</v>
      </c>
      <c r="E31" s="27"/>
      <c r="F31" s="28"/>
      <c r="G31" s="34">
        <f t="shared" si="1"/>
        <v>1</v>
      </c>
    </row>
    <row r="32" spans="2:7" x14ac:dyDescent="0.2">
      <c r="B32" t="s">
        <v>507</v>
      </c>
      <c r="C32" s="33">
        <v>15479743</v>
      </c>
      <c r="D32" s="33">
        <v>15633622</v>
      </c>
      <c r="E32" s="27"/>
      <c r="F32" s="28"/>
      <c r="G32" s="34">
        <f t="shared" si="1"/>
        <v>1.0099</v>
      </c>
    </row>
    <row r="36" spans="2:8" x14ac:dyDescent="0.2">
      <c r="B36" s="35" t="s">
        <v>648</v>
      </c>
      <c r="F36" s="35" t="s">
        <v>648</v>
      </c>
    </row>
    <row r="37" spans="2:8" x14ac:dyDescent="0.2">
      <c r="B37">
        <v>2015</v>
      </c>
      <c r="F37">
        <v>2016</v>
      </c>
    </row>
    <row r="38" spans="2:8" x14ac:dyDescent="0.2">
      <c r="D38" t="s">
        <v>636</v>
      </c>
      <c r="H38" t="s">
        <v>636</v>
      </c>
    </row>
    <row r="40" spans="2:8" x14ac:dyDescent="0.2">
      <c r="B40" t="s">
        <v>637</v>
      </c>
      <c r="C40">
        <v>142.03</v>
      </c>
      <c r="D40" s="253">
        <v>1.0025065824230601</v>
      </c>
      <c r="F40" t="s">
        <v>637</v>
      </c>
      <c r="G40">
        <v>145.97</v>
      </c>
      <c r="H40" s="253">
        <v>1.005335222420864</v>
      </c>
    </row>
    <row r="41" spans="2:8" x14ac:dyDescent="0.2">
      <c r="B41" t="s">
        <v>501</v>
      </c>
      <c r="C41">
        <v>195.4</v>
      </c>
      <c r="D41" s="253">
        <v>0.99329440151428483</v>
      </c>
      <c r="F41" t="s">
        <v>501</v>
      </c>
      <c r="G41">
        <v>195.4</v>
      </c>
      <c r="H41" s="253">
        <v>0.98905159592723946</v>
      </c>
    </row>
    <row r="42" spans="2:8" x14ac:dyDescent="0.2">
      <c r="B42" s="35" t="s">
        <v>650</v>
      </c>
      <c r="C42">
        <v>332.14000000000004</v>
      </c>
      <c r="D42" s="253">
        <v>1.0073288049341718</v>
      </c>
      <c r="F42" t="s">
        <v>638</v>
      </c>
      <c r="G42">
        <v>332.24</v>
      </c>
      <c r="H42" s="253">
        <v>1.0143801065687108</v>
      </c>
    </row>
    <row r="43" spans="2:8" x14ac:dyDescent="0.2">
      <c r="B43" t="s">
        <v>526</v>
      </c>
      <c r="C43">
        <v>302.96000000000004</v>
      </c>
      <c r="D43" s="253">
        <v>1.011798</v>
      </c>
      <c r="F43" t="s">
        <v>526</v>
      </c>
      <c r="G43">
        <v>302.96000000000004</v>
      </c>
      <c r="H43" s="253">
        <v>1.0237351928039999</v>
      </c>
    </row>
    <row r="44" spans="2:8" x14ac:dyDescent="0.2">
      <c r="B44" s="255" t="s">
        <v>651</v>
      </c>
      <c r="C44" s="251">
        <v>325.70999999999998</v>
      </c>
      <c r="D44" s="254">
        <v>1.011798</v>
      </c>
      <c r="E44" s="251"/>
      <c r="F44" s="251" t="s">
        <v>639</v>
      </c>
      <c r="G44" s="251">
        <v>325.70999999999998</v>
      </c>
      <c r="H44" s="254">
        <v>1.0237351928039999</v>
      </c>
    </row>
    <row r="45" spans="2:8" x14ac:dyDescent="0.2">
      <c r="B45" t="s">
        <v>640</v>
      </c>
      <c r="C45">
        <v>16.2</v>
      </c>
      <c r="D45" s="253">
        <v>1.0025065824230601</v>
      </c>
      <c r="F45" t="s">
        <v>640</v>
      </c>
      <c r="G45">
        <v>16.209999999999997</v>
      </c>
      <c r="H45" s="253">
        <v>1.005335222420864</v>
      </c>
    </row>
    <row r="46" spans="2:8" x14ac:dyDescent="0.2">
      <c r="B46" t="s">
        <v>527</v>
      </c>
      <c r="C46">
        <v>230.78</v>
      </c>
      <c r="D46" s="253">
        <v>0.9992999341359059</v>
      </c>
      <c r="F46" t="s">
        <v>527</v>
      </c>
      <c r="G46">
        <v>230.78</v>
      </c>
      <c r="H46" s="253">
        <v>0.99882015331416674</v>
      </c>
    </row>
    <row r="47" spans="2:8" x14ac:dyDescent="0.2">
      <c r="B47" t="s">
        <v>528</v>
      </c>
      <c r="C47">
        <v>362.49675771761821</v>
      </c>
      <c r="D47" s="253">
        <v>1.0122523371299426</v>
      </c>
      <c r="F47" t="s">
        <v>528</v>
      </c>
      <c r="G47">
        <v>370.45675771761819</v>
      </c>
      <c r="H47" s="253">
        <v>1.024654794025031</v>
      </c>
    </row>
    <row r="48" spans="2:8" x14ac:dyDescent="0.2">
      <c r="B48" s="35" t="s">
        <v>652</v>
      </c>
      <c r="C48">
        <v>2312.25</v>
      </c>
      <c r="D48" s="253">
        <v>1</v>
      </c>
      <c r="F48" t="s">
        <v>641</v>
      </c>
      <c r="G48">
        <v>2312.25</v>
      </c>
      <c r="H48" s="253">
        <v>1</v>
      </c>
    </row>
    <row r="49" spans="2:8" x14ac:dyDescent="0.2">
      <c r="B49" t="s">
        <v>642</v>
      </c>
      <c r="C49">
        <v>256.36</v>
      </c>
      <c r="D49" s="253">
        <v>0.99329440151428472</v>
      </c>
      <c r="F49" t="s">
        <v>642</v>
      </c>
      <c r="G49">
        <v>256.36</v>
      </c>
      <c r="H49" s="253">
        <v>0.98905159592723935</v>
      </c>
    </row>
    <row r="50" spans="2:8" x14ac:dyDescent="0.2">
      <c r="B50" t="s">
        <v>643</v>
      </c>
      <c r="C50">
        <v>220.56</v>
      </c>
      <c r="D50" s="253">
        <v>1</v>
      </c>
      <c r="F50" t="s">
        <v>643</v>
      </c>
      <c r="G50">
        <v>220.56</v>
      </c>
      <c r="H50" s="253">
        <v>1</v>
      </c>
    </row>
    <row r="51" spans="2:8" x14ac:dyDescent="0.2">
      <c r="B51" t="s">
        <v>644</v>
      </c>
      <c r="C51">
        <v>38.339999999999996</v>
      </c>
      <c r="D51" s="253">
        <v>1</v>
      </c>
      <c r="F51" t="s">
        <v>644</v>
      </c>
      <c r="G51">
        <v>38.339999999999996</v>
      </c>
      <c r="H51" s="253">
        <v>1</v>
      </c>
    </row>
    <row r="52" spans="2:8" x14ac:dyDescent="0.2">
      <c r="B52" t="s">
        <v>645</v>
      </c>
      <c r="C52">
        <v>39.04</v>
      </c>
      <c r="D52" s="253">
        <v>1</v>
      </c>
      <c r="F52" t="s">
        <v>645</v>
      </c>
      <c r="G52">
        <v>39.119999999999997</v>
      </c>
      <c r="H52" s="253">
        <v>1</v>
      </c>
    </row>
    <row r="53" spans="2:8" x14ac:dyDescent="0.2">
      <c r="B53" t="s">
        <v>646</v>
      </c>
      <c r="C53">
        <v>77.290000000000006</v>
      </c>
      <c r="D53" s="253">
        <v>1.0143838294058638</v>
      </c>
      <c r="F53" t="s">
        <v>646</v>
      </c>
      <c r="G53">
        <v>77.260000000000005</v>
      </c>
      <c r="H53" s="253">
        <v>1.0289745533601047</v>
      </c>
    </row>
    <row r="54" spans="2:8" x14ac:dyDescent="0.2">
      <c r="B54" s="35" t="s">
        <v>653</v>
      </c>
      <c r="C54">
        <v>24.28</v>
      </c>
      <c r="D54" s="253">
        <v>1.0203968530782506</v>
      </c>
      <c r="F54" t="s">
        <v>647</v>
      </c>
      <c r="G54">
        <v>24.28</v>
      </c>
      <c r="H54" s="253">
        <v>1.0434272004948664</v>
      </c>
    </row>
    <row r="55" spans="2:8" x14ac:dyDescent="0.2">
      <c r="B55" t="s">
        <v>496</v>
      </c>
      <c r="C55">
        <v>8111.29</v>
      </c>
      <c r="D55" s="253">
        <v>1</v>
      </c>
      <c r="F55" t="s">
        <v>496</v>
      </c>
      <c r="G55">
        <v>8111.29</v>
      </c>
      <c r="H55" s="253">
        <v>1</v>
      </c>
    </row>
    <row r="56" spans="2:8" x14ac:dyDescent="0.2">
      <c r="B56" t="s">
        <v>15</v>
      </c>
      <c r="C56">
        <v>111545345.14</v>
      </c>
      <c r="D56" s="253">
        <v>1</v>
      </c>
      <c r="F56" t="s">
        <v>15</v>
      </c>
      <c r="G56">
        <v>111545345.14</v>
      </c>
      <c r="H56" s="253">
        <v>1</v>
      </c>
    </row>
    <row r="58" spans="2:8" x14ac:dyDescent="0.2">
      <c r="B58" s="256" t="s">
        <v>649</v>
      </c>
    </row>
  </sheetData>
  <sheetProtection algorithmName="SHA-512" hashValue="BOIQTknlBhIE5bwWmSSRfY99lzVX7N2O242dCemnXF3Lop1c1lTeVWzpo1o44Dvgj2YInC9pXi3+gktO7dnQiw==" saltValue="WpeGhi501TsVN1h3rI4ElQ==" spinCount="100000" sheet="1" objects="1" scenarios="1"/>
  <phoneticPr fontId="2" type="noConversion"/>
  <printOptions gridLines="1"/>
  <pageMargins left="0.75" right="0.75" top="1" bottom="1" header="0.5" footer="0.5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6"/>
  <sheetViews>
    <sheetView zoomScaleNormal="100" workbookViewId="0">
      <selection activeCell="L3" sqref="L3"/>
    </sheetView>
  </sheetViews>
  <sheetFormatPr defaultRowHeight="12.75" x14ac:dyDescent="0.2"/>
  <cols>
    <col min="1" max="1" width="3.85546875" customWidth="1"/>
    <col min="3" max="3" width="17.42578125" style="293" customWidth="1"/>
    <col min="4" max="4" width="11.28515625" customWidth="1"/>
    <col min="5" max="5" width="11.7109375" customWidth="1"/>
    <col min="6" max="7" width="12.42578125" customWidth="1"/>
    <col min="9" max="9" width="17.42578125" customWidth="1"/>
    <col min="10" max="10" width="9.140625" customWidth="1"/>
    <col min="15" max="15" width="10.42578125" customWidth="1"/>
  </cols>
  <sheetData>
    <row r="2" spans="2:16" ht="15" x14ac:dyDescent="0.25">
      <c r="C2" s="291" t="s">
        <v>629</v>
      </c>
      <c r="D2" s="249" t="s">
        <v>630</v>
      </c>
      <c r="E2" s="249" t="s">
        <v>631</v>
      </c>
      <c r="F2" s="249" t="s">
        <v>632</v>
      </c>
      <c r="G2" s="249" t="s">
        <v>557</v>
      </c>
      <c r="K2" s="1" t="s">
        <v>551</v>
      </c>
      <c r="L2" s="1"/>
      <c r="M2" s="1"/>
      <c r="N2" s="1"/>
      <c r="O2" s="1"/>
      <c r="P2" s="1"/>
    </row>
    <row r="3" spans="2:16" x14ac:dyDescent="0.2">
      <c r="B3">
        <f t="shared" ref="B3:B53" si="0">VLOOKUP(C3,gemeentenaam,2,FALSE)</f>
        <v>1680</v>
      </c>
      <c r="C3" s="292" t="s">
        <v>0</v>
      </c>
      <c r="D3">
        <v>1093</v>
      </c>
      <c r="E3">
        <v>0</v>
      </c>
      <c r="F3">
        <v>50</v>
      </c>
      <c r="G3">
        <f>SUM(D3:F3)</f>
        <v>1143</v>
      </c>
      <c r="I3" s="277" t="s">
        <v>0</v>
      </c>
      <c r="J3" s="277">
        <v>1680</v>
      </c>
      <c r="K3" s="39" t="s">
        <v>552</v>
      </c>
      <c r="L3" s="44" t="str">
        <f>'Uitk 2015 tm 2016'!D7</f>
        <v>Aa en Hunze</v>
      </c>
      <c r="M3" s="39"/>
      <c r="N3" s="39" t="s">
        <v>556</v>
      </c>
      <c r="O3" s="39">
        <f>VLOOKUP(L3,gemeentenaam,2,FALSE)</f>
        <v>1680</v>
      </c>
      <c r="P3" s="39"/>
    </row>
    <row r="4" spans="2:16" x14ac:dyDescent="0.2">
      <c r="B4">
        <f t="shared" si="0"/>
        <v>738</v>
      </c>
      <c r="C4" s="292" t="s">
        <v>1</v>
      </c>
      <c r="D4">
        <v>350</v>
      </c>
      <c r="E4">
        <v>0</v>
      </c>
      <c r="F4">
        <v>80</v>
      </c>
      <c r="G4">
        <f t="shared" ref="G4:G53" si="1">SUM(D4:F4)</f>
        <v>430</v>
      </c>
      <c r="I4" s="277" t="s">
        <v>1</v>
      </c>
      <c r="J4" s="277">
        <v>738</v>
      </c>
      <c r="K4" s="39"/>
      <c r="L4" s="39"/>
      <c r="M4" s="39"/>
      <c r="N4" s="39"/>
      <c r="O4" s="39"/>
      <c r="P4" s="39"/>
    </row>
    <row r="5" spans="2:16" x14ac:dyDescent="0.2">
      <c r="B5">
        <f t="shared" si="0"/>
        <v>358</v>
      </c>
      <c r="C5" s="292" t="s">
        <v>2</v>
      </c>
      <c r="D5">
        <v>1997</v>
      </c>
      <c r="E5">
        <v>1</v>
      </c>
      <c r="F5">
        <v>0</v>
      </c>
      <c r="G5">
        <f t="shared" si="1"/>
        <v>1998</v>
      </c>
      <c r="I5" s="277" t="s">
        <v>2</v>
      </c>
      <c r="J5" s="277">
        <v>358</v>
      </c>
      <c r="K5" s="39"/>
      <c r="L5" s="38" t="s">
        <v>558</v>
      </c>
      <c r="M5" s="43">
        <v>2013</v>
      </c>
      <c r="N5" s="43">
        <f>+M5+1</f>
        <v>2014</v>
      </c>
      <c r="O5" s="43">
        <f t="shared" ref="O5:P5" si="2">+N5+1</f>
        <v>2015</v>
      </c>
      <c r="P5" s="43">
        <f t="shared" si="2"/>
        <v>2016</v>
      </c>
    </row>
    <row r="6" spans="2:16" x14ac:dyDescent="0.2">
      <c r="B6">
        <f t="shared" si="0"/>
        <v>197</v>
      </c>
      <c r="C6" s="292" t="s">
        <v>3</v>
      </c>
      <c r="D6">
        <v>957</v>
      </c>
      <c r="E6">
        <v>148</v>
      </c>
      <c r="F6">
        <v>395</v>
      </c>
      <c r="G6">
        <f t="shared" si="1"/>
        <v>1500</v>
      </c>
      <c r="I6" s="277" t="s">
        <v>3</v>
      </c>
      <c r="J6" s="277">
        <v>197</v>
      </c>
      <c r="K6" s="39" t="s">
        <v>553</v>
      </c>
      <c r="L6" s="39"/>
      <c r="M6" s="40" t="e">
        <f>VLOOKUP($O$3,begr2013,3,FALSE)</f>
        <v>#NAME?</v>
      </c>
      <c r="N6" s="40">
        <f>VLOOKUP($O$3,begr2014,3,FALSE)</f>
        <v>1093</v>
      </c>
      <c r="O6" s="305" t="s">
        <v>723</v>
      </c>
      <c r="P6" s="305" t="s">
        <v>723</v>
      </c>
    </row>
    <row r="7" spans="2:16" x14ac:dyDescent="0.2">
      <c r="B7">
        <f t="shared" si="0"/>
        <v>59</v>
      </c>
      <c r="C7" s="292" t="s">
        <v>4</v>
      </c>
      <c r="D7">
        <v>1068</v>
      </c>
      <c r="E7">
        <v>0</v>
      </c>
      <c r="F7">
        <v>574</v>
      </c>
      <c r="G7">
        <f t="shared" si="1"/>
        <v>1642</v>
      </c>
      <c r="I7" s="277" t="s">
        <v>4</v>
      </c>
      <c r="J7" s="277">
        <v>59</v>
      </c>
      <c r="K7" s="39" t="s">
        <v>555</v>
      </c>
      <c r="L7" s="39"/>
      <c r="M7" s="40" t="e">
        <f>VLOOKUP($O$3,begr2013,4,FALSE)</f>
        <v>#NAME?</v>
      </c>
      <c r="N7" s="40">
        <f>VLOOKUP($O$3,begr2014,4,FALSE)</f>
        <v>0</v>
      </c>
      <c r="O7" s="305" t="s">
        <v>723</v>
      </c>
      <c r="P7" s="305" t="s">
        <v>723</v>
      </c>
    </row>
    <row r="8" spans="2:16" x14ac:dyDescent="0.2">
      <c r="B8">
        <f t="shared" si="0"/>
        <v>482</v>
      </c>
      <c r="C8" s="292" t="s">
        <v>5</v>
      </c>
      <c r="D8">
        <v>1047</v>
      </c>
      <c r="E8">
        <v>0</v>
      </c>
      <c r="F8">
        <v>0</v>
      </c>
      <c r="G8">
        <f t="shared" si="1"/>
        <v>1047</v>
      </c>
      <c r="I8" s="277" t="s">
        <v>5</v>
      </c>
      <c r="J8" s="277">
        <v>482</v>
      </c>
      <c r="K8" s="39" t="s">
        <v>554</v>
      </c>
      <c r="L8" s="39"/>
      <c r="M8" s="40" t="e">
        <f>VLOOKUP($O$3,begr2013,5,FALSE)</f>
        <v>#NAME?</v>
      </c>
      <c r="N8" s="40">
        <f>VLOOKUP($O$3,begr2014,5,FALSE)</f>
        <v>50</v>
      </c>
      <c r="O8" s="305" t="s">
        <v>723</v>
      </c>
      <c r="P8" s="305" t="s">
        <v>723</v>
      </c>
    </row>
    <row r="9" spans="2:16" x14ac:dyDescent="0.2">
      <c r="B9">
        <f t="shared" si="0"/>
        <v>613</v>
      </c>
      <c r="C9" s="292" t="s">
        <v>6</v>
      </c>
      <c r="D9">
        <v>935</v>
      </c>
      <c r="E9">
        <v>0</v>
      </c>
      <c r="F9">
        <v>164</v>
      </c>
      <c r="G9">
        <f t="shared" si="1"/>
        <v>1099</v>
      </c>
      <c r="I9" s="277" t="s">
        <v>6</v>
      </c>
      <c r="J9" s="277">
        <v>613</v>
      </c>
      <c r="K9" s="39" t="s">
        <v>557</v>
      </c>
      <c r="L9" s="39"/>
      <c r="M9" s="40" t="e">
        <f>SUM(M6:M8)</f>
        <v>#NAME?</v>
      </c>
      <c r="N9" s="40">
        <f t="shared" ref="N9:P9" si="3">SUM(N6:N8)</f>
        <v>1143</v>
      </c>
      <c r="O9" s="40">
        <f>VLOOKUP($O$3,begr2015,3,FALSE)</f>
        <v>1213</v>
      </c>
      <c r="P9" s="40">
        <f t="shared" si="3"/>
        <v>0</v>
      </c>
    </row>
    <row r="10" spans="2:16" x14ac:dyDescent="0.2">
      <c r="B10">
        <f t="shared" si="0"/>
        <v>361</v>
      </c>
      <c r="C10" s="292" t="s">
        <v>7</v>
      </c>
      <c r="D10">
        <v>3990</v>
      </c>
      <c r="E10">
        <v>654</v>
      </c>
      <c r="F10">
        <v>3757</v>
      </c>
      <c r="G10">
        <f t="shared" si="1"/>
        <v>8401</v>
      </c>
      <c r="I10" s="277" t="s">
        <v>7</v>
      </c>
      <c r="J10" s="277">
        <v>361</v>
      </c>
    </row>
    <row r="11" spans="2:16" x14ac:dyDescent="0.2">
      <c r="B11">
        <f t="shared" si="0"/>
        <v>141</v>
      </c>
      <c r="C11" s="292" t="s">
        <v>8</v>
      </c>
      <c r="D11">
        <v>0</v>
      </c>
      <c r="E11">
        <v>0</v>
      </c>
      <c r="F11">
        <v>0</v>
      </c>
      <c r="G11">
        <f t="shared" si="1"/>
        <v>0</v>
      </c>
      <c r="I11" s="277" t="s">
        <v>8</v>
      </c>
      <c r="J11" s="277">
        <v>141</v>
      </c>
    </row>
    <row r="12" spans="2:16" x14ac:dyDescent="0.2">
      <c r="B12">
        <f t="shared" si="0"/>
        <v>34</v>
      </c>
      <c r="C12" s="292" t="s">
        <v>9</v>
      </c>
      <c r="D12">
        <v>15366</v>
      </c>
      <c r="E12">
        <v>3304</v>
      </c>
      <c r="F12">
        <v>7798</v>
      </c>
      <c r="G12">
        <f t="shared" si="1"/>
        <v>26468</v>
      </c>
      <c r="I12" s="277" t="s">
        <v>9</v>
      </c>
      <c r="J12" s="277">
        <v>34</v>
      </c>
    </row>
    <row r="13" spans="2:16" x14ac:dyDescent="0.2">
      <c r="B13">
        <f t="shared" si="0"/>
        <v>484</v>
      </c>
      <c r="C13" s="292" t="s">
        <v>10</v>
      </c>
      <c r="D13">
        <v>6634</v>
      </c>
      <c r="E13">
        <v>952</v>
      </c>
      <c r="F13">
        <v>3844</v>
      </c>
      <c r="G13">
        <f t="shared" si="1"/>
        <v>11430</v>
      </c>
      <c r="I13" s="277" t="s">
        <v>10</v>
      </c>
      <c r="J13" s="277">
        <v>484</v>
      </c>
    </row>
    <row r="14" spans="2:16" x14ac:dyDescent="0.2">
      <c r="B14">
        <f t="shared" si="0"/>
        <v>1723</v>
      </c>
      <c r="C14" s="292" t="s">
        <v>11</v>
      </c>
      <c r="D14">
        <v>502</v>
      </c>
      <c r="E14">
        <v>0</v>
      </c>
      <c r="F14">
        <v>0</v>
      </c>
      <c r="G14">
        <f t="shared" si="1"/>
        <v>502</v>
      </c>
      <c r="I14" s="277" t="s">
        <v>11</v>
      </c>
      <c r="J14" s="277">
        <v>1723</v>
      </c>
    </row>
    <row r="15" spans="2:16" x14ac:dyDescent="0.2">
      <c r="B15">
        <f t="shared" si="0"/>
        <v>60</v>
      </c>
      <c r="C15" s="292" t="s">
        <v>12</v>
      </c>
      <c r="D15">
        <v>263</v>
      </c>
      <c r="E15">
        <v>0</v>
      </c>
      <c r="F15">
        <v>796</v>
      </c>
      <c r="G15">
        <f t="shared" si="1"/>
        <v>1059</v>
      </c>
      <c r="I15" s="277" t="s">
        <v>12</v>
      </c>
      <c r="J15" s="277">
        <v>60</v>
      </c>
    </row>
    <row r="16" spans="2:16" x14ac:dyDescent="0.2">
      <c r="B16">
        <f t="shared" si="0"/>
        <v>307</v>
      </c>
      <c r="C16" s="292" t="s">
        <v>13</v>
      </c>
      <c r="D16">
        <v>13356</v>
      </c>
      <c r="E16">
        <v>1678</v>
      </c>
      <c r="F16">
        <v>4950</v>
      </c>
      <c r="G16">
        <f t="shared" si="1"/>
        <v>19984</v>
      </c>
      <c r="I16" s="277" t="s">
        <v>13</v>
      </c>
      <c r="J16" s="277">
        <v>307</v>
      </c>
    </row>
    <row r="17" spans="2:10" x14ac:dyDescent="0.2">
      <c r="B17">
        <f t="shared" si="0"/>
        <v>362</v>
      </c>
      <c r="C17" s="292" t="s">
        <v>14</v>
      </c>
      <c r="D17">
        <v>3627</v>
      </c>
      <c r="E17">
        <v>0</v>
      </c>
      <c r="F17">
        <v>2571</v>
      </c>
      <c r="G17">
        <f t="shared" si="1"/>
        <v>6198</v>
      </c>
      <c r="I17" s="277" t="s">
        <v>14</v>
      </c>
      <c r="J17" s="277">
        <v>362</v>
      </c>
    </row>
    <row r="18" spans="2:10" x14ac:dyDescent="0.2">
      <c r="B18">
        <f t="shared" si="0"/>
        <v>363</v>
      </c>
      <c r="C18" s="292" t="s">
        <v>15</v>
      </c>
      <c r="D18">
        <v>50138</v>
      </c>
      <c r="E18">
        <v>8171</v>
      </c>
      <c r="F18">
        <v>32831</v>
      </c>
      <c r="G18">
        <f t="shared" si="1"/>
        <v>91140</v>
      </c>
      <c r="I18" s="277" t="s">
        <v>15</v>
      </c>
      <c r="J18" s="277">
        <v>363</v>
      </c>
    </row>
    <row r="19" spans="2:10" x14ac:dyDescent="0.2">
      <c r="B19">
        <f t="shared" si="0"/>
        <v>200</v>
      </c>
      <c r="C19" s="292" t="s">
        <v>16</v>
      </c>
      <c r="D19">
        <v>6434</v>
      </c>
      <c r="E19">
        <v>1832</v>
      </c>
      <c r="F19">
        <v>6397</v>
      </c>
      <c r="G19">
        <f t="shared" si="1"/>
        <v>14663</v>
      </c>
      <c r="I19" s="277" t="s">
        <v>16</v>
      </c>
      <c r="J19" s="277">
        <v>200</v>
      </c>
    </row>
    <row r="20" spans="2:10" x14ac:dyDescent="0.2">
      <c r="B20">
        <f t="shared" si="0"/>
        <v>3</v>
      </c>
      <c r="C20" s="292" t="s">
        <v>17</v>
      </c>
      <c r="D20">
        <v>1334</v>
      </c>
      <c r="E20">
        <v>222</v>
      </c>
      <c r="F20">
        <v>407</v>
      </c>
      <c r="G20">
        <f t="shared" si="1"/>
        <v>1963</v>
      </c>
      <c r="I20" s="277" t="s">
        <v>17</v>
      </c>
      <c r="J20" s="277">
        <v>3</v>
      </c>
    </row>
    <row r="21" spans="2:10" x14ac:dyDescent="0.2">
      <c r="B21">
        <f t="shared" si="0"/>
        <v>202</v>
      </c>
      <c r="C21" s="292" t="s">
        <v>18</v>
      </c>
      <c r="D21">
        <v>15038</v>
      </c>
      <c r="E21">
        <v>1720</v>
      </c>
      <c r="F21">
        <v>8681</v>
      </c>
      <c r="G21">
        <f t="shared" si="1"/>
        <v>25439</v>
      </c>
      <c r="I21" s="277" t="s">
        <v>18</v>
      </c>
      <c r="J21" s="277">
        <v>202</v>
      </c>
    </row>
    <row r="22" spans="2:10" x14ac:dyDescent="0.2">
      <c r="B22">
        <f t="shared" si="0"/>
        <v>106</v>
      </c>
      <c r="C22" s="292" t="s">
        <v>19</v>
      </c>
      <c r="D22">
        <v>6432</v>
      </c>
      <c r="E22">
        <v>1443</v>
      </c>
      <c r="F22">
        <v>2644</v>
      </c>
      <c r="G22">
        <f t="shared" si="1"/>
        <v>10519</v>
      </c>
      <c r="I22" s="277" t="s">
        <v>19</v>
      </c>
      <c r="J22" s="277">
        <v>106</v>
      </c>
    </row>
    <row r="23" spans="2:10" x14ac:dyDescent="0.2">
      <c r="B23">
        <f t="shared" si="0"/>
        <v>743</v>
      </c>
      <c r="C23" s="292" t="s">
        <v>20</v>
      </c>
      <c r="D23">
        <v>798</v>
      </c>
      <c r="E23">
        <v>0</v>
      </c>
      <c r="F23">
        <v>239</v>
      </c>
      <c r="G23">
        <f t="shared" si="1"/>
        <v>1037</v>
      </c>
      <c r="I23" s="277" t="s">
        <v>20</v>
      </c>
      <c r="J23" s="277">
        <v>743</v>
      </c>
    </row>
    <row r="24" spans="2:10" x14ac:dyDescent="0.2">
      <c r="B24">
        <f t="shared" si="0"/>
        <v>744</v>
      </c>
      <c r="C24" s="292" t="s">
        <v>21</v>
      </c>
      <c r="D24">
        <v>379</v>
      </c>
      <c r="E24">
        <v>0</v>
      </c>
      <c r="F24">
        <v>153</v>
      </c>
      <c r="G24">
        <f t="shared" si="1"/>
        <v>532</v>
      </c>
      <c r="I24" s="277" t="s">
        <v>21</v>
      </c>
      <c r="J24" s="277">
        <v>744</v>
      </c>
    </row>
    <row r="25" spans="2:10" x14ac:dyDescent="0.2">
      <c r="B25">
        <f t="shared" si="0"/>
        <v>308</v>
      </c>
      <c r="C25" s="292" t="s">
        <v>22</v>
      </c>
      <c r="D25">
        <v>1324</v>
      </c>
      <c r="E25">
        <v>0</v>
      </c>
      <c r="F25">
        <v>1239</v>
      </c>
      <c r="G25">
        <f t="shared" si="1"/>
        <v>2563</v>
      </c>
      <c r="I25" s="277" t="s">
        <v>22</v>
      </c>
      <c r="J25" s="277">
        <v>308</v>
      </c>
    </row>
    <row r="26" spans="2:10" x14ac:dyDescent="0.2">
      <c r="B26">
        <f t="shared" si="0"/>
        <v>489</v>
      </c>
      <c r="C26" s="292" t="s">
        <v>23</v>
      </c>
      <c r="D26">
        <v>2472</v>
      </c>
      <c r="E26">
        <v>233</v>
      </c>
      <c r="F26">
        <v>2641</v>
      </c>
      <c r="G26">
        <f t="shared" si="1"/>
        <v>5346</v>
      </c>
      <c r="I26" s="277" t="s">
        <v>23</v>
      </c>
      <c r="J26" s="277">
        <v>489</v>
      </c>
    </row>
    <row r="27" spans="2:10" x14ac:dyDescent="0.2">
      <c r="B27">
        <f t="shared" si="0"/>
        <v>203</v>
      </c>
      <c r="C27" s="292" t="s">
        <v>24</v>
      </c>
      <c r="D27">
        <v>0</v>
      </c>
      <c r="E27">
        <v>0</v>
      </c>
      <c r="F27">
        <v>0</v>
      </c>
      <c r="G27">
        <f t="shared" si="1"/>
        <v>0</v>
      </c>
      <c r="I27" s="277" t="s">
        <v>24</v>
      </c>
      <c r="J27" s="277">
        <v>203</v>
      </c>
    </row>
    <row r="28" spans="2:10" x14ac:dyDescent="0.2">
      <c r="B28">
        <f t="shared" si="0"/>
        <v>5</v>
      </c>
      <c r="C28" s="292" t="s">
        <v>25</v>
      </c>
      <c r="D28">
        <v>351</v>
      </c>
      <c r="E28">
        <v>0</v>
      </c>
      <c r="F28">
        <v>0</v>
      </c>
      <c r="G28">
        <f t="shared" si="1"/>
        <v>351</v>
      </c>
      <c r="I28" s="277" t="s">
        <v>25</v>
      </c>
      <c r="J28" s="277">
        <v>5</v>
      </c>
    </row>
    <row r="29" spans="2:10" x14ac:dyDescent="0.2">
      <c r="B29">
        <f t="shared" si="0"/>
        <v>888</v>
      </c>
      <c r="C29" s="292" t="s">
        <v>26</v>
      </c>
      <c r="D29">
        <v>609</v>
      </c>
      <c r="E29">
        <v>0</v>
      </c>
      <c r="F29">
        <v>0</v>
      </c>
      <c r="G29">
        <f t="shared" si="1"/>
        <v>609</v>
      </c>
      <c r="I29" s="277" t="s">
        <v>26</v>
      </c>
      <c r="J29" s="277">
        <v>888</v>
      </c>
    </row>
    <row r="30" spans="2:10" x14ac:dyDescent="0.2">
      <c r="B30">
        <f t="shared" si="0"/>
        <v>370</v>
      </c>
      <c r="C30" s="292" t="s">
        <v>27</v>
      </c>
      <c r="D30">
        <v>810</v>
      </c>
      <c r="E30">
        <v>0</v>
      </c>
      <c r="F30">
        <v>0</v>
      </c>
      <c r="G30">
        <f t="shared" si="1"/>
        <v>810</v>
      </c>
      <c r="I30" s="277" t="s">
        <v>27</v>
      </c>
      <c r="J30" s="277">
        <v>370</v>
      </c>
    </row>
    <row r="31" spans="2:10" x14ac:dyDescent="0.2">
      <c r="B31">
        <f t="shared" si="0"/>
        <v>889</v>
      </c>
      <c r="C31" s="292" t="s">
        <v>28</v>
      </c>
      <c r="D31">
        <v>450</v>
      </c>
      <c r="E31">
        <v>0</v>
      </c>
      <c r="F31">
        <v>96</v>
      </c>
      <c r="G31">
        <f t="shared" si="1"/>
        <v>546</v>
      </c>
      <c r="I31" s="277" t="s">
        <v>28</v>
      </c>
      <c r="J31" s="277">
        <v>889</v>
      </c>
    </row>
    <row r="32" spans="2:10" x14ac:dyDescent="0.2">
      <c r="B32">
        <f t="shared" si="0"/>
        <v>7</v>
      </c>
      <c r="C32" s="292" t="s">
        <v>29</v>
      </c>
      <c r="D32">
        <v>323</v>
      </c>
      <c r="E32">
        <v>0</v>
      </c>
      <c r="F32">
        <v>61</v>
      </c>
      <c r="G32">
        <f t="shared" si="1"/>
        <v>384</v>
      </c>
      <c r="I32" s="277" t="s">
        <v>29</v>
      </c>
      <c r="J32" s="277">
        <v>7</v>
      </c>
    </row>
    <row r="33" spans="2:10" x14ac:dyDescent="0.2">
      <c r="B33">
        <f t="shared" si="0"/>
        <v>491</v>
      </c>
      <c r="C33" s="292" t="s">
        <v>30</v>
      </c>
      <c r="D33">
        <v>297</v>
      </c>
      <c r="E33">
        <v>0</v>
      </c>
      <c r="F33">
        <v>0</v>
      </c>
      <c r="G33">
        <f t="shared" si="1"/>
        <v>297</v>
      </c>
      <c r="I33" s="277" t="s">
        <v>30</v>
      </c>
      <c r="J33" s="277">
        <v>491</v>
      </c>
    </row>
    <row r="34" spans="2:10" x14ac:dyDescent="0.2">
      <c r="B34">
        <f t="shared" si="0"/>
        <v>1724</v>
      </c>
      <c r="C34" s="292" t="s">
        <v>31</v>
      </c>
      <c r="D34">
        <v>1077</v>
      </c>
      <c r="E34">
        <v>0</v>
      </c>
      <c r="F34">
        <v>0</v>
      </c>
      <c r="G34">
        <f t="shared" si="1"/>
        <v>1077</v>
      </c>
      <c r="I34" s="277" t="s">
        <v>31</v>
      </c>
      <c r="J34" s="277">
        <v>1724</v>
      </c>
    </row>
    <row r="35" spans="2:10" x14ac:dyDescent="0.2">
      <c r="B35">
        <f t="shared" si="0"/>
        <v>893</v>
      </c>
      <c r="C35" s="292" t="s">
        <v>32</v>
      </c>
      <c r="D35">
        <v>622</v>
      </c>
      <c r="E35">
        <v>0</v>
      </c>
      <c r="F35">
        <v>0</v>
      </c>
      <c r="G35">
        <f t="shared" si="1"/>
        <v>622</v>
      </c>
      <c r="I35" s="277" t="s">
        <v>32</v>
      </c>
      <c r="J35" s="277">
        <v>893</v>
      </c>
    </row>
    <row r="36" spans="2:10" x14ac:dyDescent="0.2">
      <c r="B36">
        <f t="shared" si="0"/>
        <v>373</v>
      </c>
      <c r="C36" s="292" t="s">
        <v>33</v>
      </c>
      <c r="D36">
        <v>1642</v>
      </c>
      <c r="E36">
        <v>219</v>
      </c>
      <c r="F36">
        <v>423</v>
      </c>
      <c r="G36">
        <f t="shared" si="1"/>
        <v>2284</v>
      </c>
      <c r="I36" s="277" t="s">
        <v>33</v>
      </c>
      <c r="J36" s="277">
        <v>373</v>
      </c>
    </row>
    <row r="37" spans="2:10" x14ac:dyDescent="0.2">
      <c r="B37">
        <f t="shared" si="0"/>
        <v>748</v>
      </c>
      <c r="C37" s="292" t="s">
        <v>34</v>
      </c>
      <c r="D37">
        <v>2643</v>
      </c>
      <c r="E37">
        <v>1128</v>
      </c>
      <c r="F37">
        <v>73</v>
      </c>
      <c r="G37">
        <f t="shared" si="1"/>
        <v>3844</v>
      </c>
      <c r="I37" s="277" t="s">
        <v>34</v>
      </c>
      <c r="J37" s="277">
        <v>748</v>
      </c>
    </row>
    <row r="38" spans="2:10" x14ac:dyDescent="0.2">
      <c r="B38">
        <f t="shared" si="0"/>
        <v>1859</v>
      </c>
      <c r="C38" s="292" t="s">
        <v>35</v>
      </c>
      <c r="D38">
        <v>1896</v>
      </c>
      <c r="E38">
        <v>1078</v>
      </c>
      <c r="F38">
        <v>1143</v>
      </c>
      <c r="G38">
        <f t="shared" si="1"/>
        <v>4117</v>
      </c>
      <c r="I38" s="277" t="s">
        <v>35</v>
      </c>
      <c r="J38" s="277">
        <v>1859</v>
      </c>
    </row>
    <row r="39" spans="2:10" x14ac:dyDescent="0.2">
      <c r="B39">
        <f t="shared" si="0"/>
        <v>1721</v>
      </c>
      <c r="C39" s="292" t="s">
        <v>36</v>
      </c>
      <c r="D39">
        <v>1324</v>
      </c>
      <c r="E39">
        <v>0</v>
      </c>
      <c r="F39">
        <v>614</v>
      </c>
      <c r="G39">
        <f t="shared" si="1"/>
        <v>1938</v>
      </c>
      <c r="I39" s="277" t="s">
        <v>36</v>
      </c>
      <c r="J39" s="277">
        <v>1721</v>
      </c>
    </row>
    <row r="40" spans="2:10" x14ac:dyDescent="0.2">
      <c r="B40">
        <f t="shared" si="0"/>
        <v>568</v>
      </c>
      <c r="C40" s="292" t="s">
        <v>37</v>
      </c>
      <c r="D40">
        <v>765</v>
      </c>
      <c r="E40">
        <v>0</v>
      </c>
      <c r="F40">
        <v>0</v>
      </c>
      <c r="G40">
        <f t="shared" si="1"/>
        <v>765</v>
      </c>
      <c r="I40" s="277" t="s">
        <v>37</v>
      </c>
      <c r="J40" s="277">
        <v>568</v>
      </c>
    </row>
    <row r="41" spans="2:10" x14ac:dyDescent="0.2">
      <c r="B41">
        <f t="shared" si="0"/>
        <v>753</v>
      </c>
      <c r="C41" s="292" t="s">
        <v>38</v>
      </c>
      <c r="D41">
        <v>1352</v>
      </c>
      <c r="E41">
        <v>0</v>
      </c>
      <c r="F41">
        <v>404</v>
      </c>
      <c r="G41">
        <f t="shared" si="1"/>
        <v>1756</v>
      </c>
      <c r="I41" s="277" t="s">
        <v>38</v>
      </c>
      <c r="J41" s="277">
        <v>753</v>
      </c>
    </row>
    <row r="42" spans="2:10" x14ac:dyDescent="0.2">
      <c r="B42">
        <f t="shared" si="0"/>
        <v>209</v>
      </c>
      <c r="C42" s="292" t="s">
        <v>39</v>
      </c>
      <c r="D42">
        <v>0</v>
      </c>
      <c r="E42">
        <v>0</v>
      </c>
      <c r="F42">
        <v>0</v>
      </c>
      <c r="G42">
        <f t="shared" si="1"/>
        <v>0</v>
      </c>
      <c r="I42" s="277" t="s">
        <v>39</v>
      </c>
      <c r="J42" s="277">
        <v>209</v>
      </c>
    </row>
    <row r="43" spans="2:10" x14ac:dyDescent="0.2">
      <c r="B43">
        <f t="shared" si="0"/>
        <v>375</v>
      </c>
      <c r="C43" s="292" t="s">
        <v>40</v>
      </c>
      <c r="D43">
        <v>2178</v>
      </c>
      <c r="E43">
        <v>306</v>
      </c>
      <c r="F43">
        <v>878</v>
      </c>
      <c r="G43">
        <f t="shared" si="1"/>
        <v>3362</v>
      </c>
      <c r="I43" s="277" t="s">
        <v>40</v>
      </c>
      <c r="J43" s="277">
        <v>375</v>
      </c>
    </row>
    <row r="44" spans="2:10" x14ac:dyDescent="0.2">
      <c r="B44">
        <f t="shared" si="0"/>
        <v>63</v>
      </c>
      <c r="C44" s="292" t="s">
        <v>153</v>
      </c>
      <c r="D44">
        <v>560</v>
      </c>
      <c r="E44">
        <v>0</v>
      </c>
      <c r="F44">
        <v>386</v>
      </c>
      <c r="G44">
        <f t="shared" si="1"/>
        <v>946</v>
      </c>
      <c r="I44" s="277"/>
      <c r="J44" s="277"/>
    </row>
    <row r="45" spans="2:10" x14ac:dyDescent="0.2">
      <c r="B45">
        <f t="shared" si="0"/>
        <v>310</v>
      </c>
      <c r="C45" s="292" t="s">
        <v>70</v>
      </c>
      <c r="D45">
        <v>2808</v>
      </c>
      <c r="E45">
        <v>442</v>
      </c>
      <c r="F45">
        <v>1149</v>
      </c>
      <c r="G45">
        <f t="shared" si="1"/>
        <v>4399</v>
      </c>
      <c r="I45" s="277"/>
      <c r="J45" s="277"/>
    </row>
    <row r="46" spans="2:10" x14ac:dyDescent="0.2">
      <c r="B46">
        <f t="shared" si="0"/>
        <v>585</v>
      </c>
      <c r="C46" s="292" t="s">
        <v>41</v>
      </c>
      <c r="D46">
        <v>1012</v>
      </c>
      <c r="E46">
        <v>0</v>
      </c>
      <c r="F46">
        <v>0</v>
      </c>
      <c r="G46">
        <f t="shared" si="1"/>
        <v>1012</v>
      </c>
      <c r="I46" s="277" t="s">
        <v>41</v>
      </c>
      <c r="J46" s="277">
        <v>585</v>
      </c>
    </row>
    <row r="47" spans="2:10" x14ac:dyDescent="0.2">
      <c r="B47">
        <f t="shared" si="0"/>
        <v>1728</v>
      </c>
      <c r="C47" s="292" t="s">
        <v>42</v>
      </c>
      <c r="D47">
        <v>1044</v>
      </c>
      <c r="E47">
        <v>0</v>
      </c>
      <c r="F47">
        <v>1355</v>
      </c>
      <c r="G47">
        <f t="shared" si="1"/>
        <v>2399</v>
      </c>
      <c r="I47" s="277" t="s">
        <v>42</v>
      </c>
      <c r="J47" s="277">
        <v>1728</v>
      </c>
    </row>
    <row r="48" spans="2:10" x14ac:dyDescent="0.2">
      <c r="B48">
        <f t="shared" si="0"/>
        <v>376</v>
      </c>
      <c r="C48" s="292" t="s">
        <v>43</v>
      </c>
      <c r="D48">
        <v>604</v>
      </c>
      <c r="E48">
        <v>0</v>
      </c>
      <c r="F48">
        <v>0</v>
      </c>
      <c r="G48">
        <f t="shared" si="1"/>
        <v>604</v>
      </c>
      <c r="I48" s="277" t="s">
        <v>43</v>
      </c>
      <c r="J48" s="277">
        <v>376</v>
      </c>
    </row>
    <row r="49" spans="2:10" x14ac:dyDescent="0.2">
      <c r="B49">
        <f t="shared" si="0"/>
        <v>377</v>
      </c>
      <c r="C49" s="292" t="s">
        <v>44</v>
      </c>
      <c r="D49">
        <v>1375</v>
      </c>
      <c r="E49">
        <v>0</v>
      </c>
      <c r="F49">
        <v>221</v>
      </c>
      <c r="G49">
        <f t="shared" si="1"/>
        <v>1596</v>
      </c>
      <c r="I49" s="277" t="s">
        <v>44</v>
      </c>
      <c r="J49" s="277">
        <v>377</v>
      </c>
    </row>
    <row r="50" spans="2:10" x14ac:dyDescent="0.2">
      <c r="B50">
        <f t="shared" si="0"/>
        <v>55</v>
      </c>
      <c r="C50" s="292" t="s">
        <v>45</v>
      </c>
      <c r="D50">
        <v>0</v>
      </c>
      <c r="E50">
        <v>0</v>
      </c>
      <c r="F50">
        <v>0</v>
      </c>
      <c r="G50">
        <f t="shared" si="1"/>
        <v>0</v>
      </c>
      <c r="I50" s="277" t="s">
        <v>45</v>
      </c>
      <c r="J50" s="277">
        <v>55</v>
      </c>
    </row>
    <row r="51" spans="2:10" x14ac:dyDescent="0.2">
      <c r="B51">
        <f t="shared" si="0"/>
        <v>1901</v>
      </c>
      <c r="C51" s="292" t="s">
        <v>538</v>
      </c>
      <c r="D51">
        <v>1978</v>
      </c>
      <c r="E51">
        <v>0</v>
      </c>
      <c r="F51">
        <v>10</v>
      </c>
      <c r="G51">
        <f t="shared" si="1"/>
        <v>1988</v>
      </c>
      <c r="I51" s="277" t="s">
        <v>538</v>
      </c>
      <c r="J51" s="277">
        <v>1901</v>
      </c>
    </row>
    <row r="52" spans="2:10" x14ac:dyDescent="0.2">
      <c r="B52">
        <f t="shared" si="0"/>
        <v>755</v>
      </c>
      <c r="C52" s="292" t="s">
        <v>46</v>
      </c>
      <c r="D52">
        <v>279</v>
      </c>
      <c r="E52">
        <v>0</v>
      </c>
      <c r="F52">
        <v>0</v>
      </c>
      <c r="G52">
        <f t="shared" si="1"/>
        <v>279</v>
      </c>
      <c r="I52" s="277" t="s">
        <v>46</v>
      </c>
      <c r="J52" s="277">
        <v>755</v>
      </c>
    </row>
    <row r="53" spans="2:10" x14ac:dyDescent="0.2">
      <c r="B53">
        <f t="shared" si="0"/>
        <v>9</v>
      </c>
      <c r="C53" s="292" t="s">
        <v>319</v>
      </c>
      <c r="D53">
        <v>286</v>
      </c>
      <c r="E53">
        <v>0</v>
      </c>
      <c r="F53">
        <v>0</v>
      </c>
      <c r="G53">
        <f t="shared" si="1"/>
        <v>286</v>
      </c>
      <c r="I53" s="277" t="s">
        <v>319</v>
      </c>
      <c r="J53" s="277">
        <v>9</v>
      </c>
    </row>
    <row r="54" spans="2:10" x14ac:dyDescent="0.2">
      <c r="B54">
        <f t="shared" ref="B54:B111" si="4">VLOOKUP(C54,gemeentenaam,2,FALSE)</f>
        <v>1681</v>
      </c>
      <c r="C54" s="292" t="s">
        <v>47</v>
      </c>
      <c r="D54">
        <v>805</v>
      </c>
      <c r="E54">
        <v>0</v>
      </c>
      <c r="F54">
        <v>9</v>
      </c>
      <c r="G54">
        <f t="shared" ref="G54:G112" si="5">SUM(D54:F54)</f>
        <v>814</v>
      </c>
      <c r="I54" s="277" t="s">
        <v>47</v>
      </c>
      <c r="J54" s="277">
        <v>1681</v>
      </c>
    </row>
    <row r="55" spans="2:10" x14ac:dyDescent="0.2">
      <c r="B55">
        <f t="shared" si="4"/>
        <v>147</v>
      </c>
      <c r="C55" s="292" t="s">
        <v>48</v>
      </c>
      <c r="D55">
        <v>1245</v>
      </c>
      <c r="E55">
        <v>61</v>
      </c>
      <c r="F55">
        <v>0</v>
      </c>
      <c r="G55">
        <f t="shared" si="5"/>
        <v>1306</v>
      </c>
      <c r="I55" s="277" t="s">
        <v>48</v>
      </c>
      <c r="J55" s="277">
        <v>147</v>
      </c>
    </row>
    <row r="56" spans="2:10" x14ac:dyDescent="0.2">
      <c r="B56">
        <f t="shared" si="4"/>
        <v>654</v>
      </c>
      <c r="C56" s="292" t="s">
        <v>49</v>
      </c>
      <c r="D56">
        <v>1728</v>
      </c>
      <c r="E56">
        <v>0</v>
      </c>
      <c r="F56">
        <v>0</v>
      </c>
      <c r="G56">
        <f t="shared" si="5"/>
        <v>1728</v>
      </c>
      <c r="I56" s="277" t="s">
        <v>49</v>
      </c>
      <c r="J56" s="277">
        <v>654</v>
      </c>
    </row>
    <row r="57" spans="2:10" x14ac:dyDescent="0.2">
      <c r="B57">
        <f t="shared" si="4"/>
        <v>499</v>
      </c>
      <c r="C57" s="292" t="s">
        <v>50</v>
      </c>
      <c r="D57">
        <v>0</v>
      </c>
      <c r="E57">
        <v>0</v>
      </c>
      <c r="F57">
        <v>0</v>
      </c>
      <c r="G57">
        <f t="shared" si="5"/>
        <v>0</v>
      </c>
      <c r="I57" s="277" t="s">
        <v>50</v>
      </c>
      <c r="J57" s="277">
        <v>499</v>
      </c>
    </row>
    <row r="58" spans="2:10" x14ac:dyDescent="0.2">
      <c r="B58">
        <f t="shared" si="4"/>
        <v>756</v>
      </c>
      <c r="C58" s="292" t="s">
        <v>51</v>
      </c>
      <c r="D58">
        <v>1213</v>
      </c>
      <c r="E58">
        <v>0</v>
      </c>
      <c r="F58">
        <v>981</v>
      </c>
      <c r="G58">
        <f t="shared" si="5"/>
        <v>2194</v>
      </c>
      <c r="I58" s="277" t="s">
        <v>51</v>
      </c>
      <c r="J58" s="277">
        <v>756</v>
      </c>
    </row>
    <row r="59" spans="2:10" x14ac:dyDescent="0.2">
      <c r="B59">
        <f t="shared" si="4"/>
        <v>757</v>
      </c>
      <c r="C59" s="292" t="s">
        <v>52</v>
      </c>
      <c r="D59">
        <v>1791</v>
      </c>
      <c r="E59">
        <v>628</v>
      </c>
      <c r="F59">
        <v>705</v>
      </c>
      <c r="G59">
        <f t="shared" si="5"/>
        <v>3124</v>
      </c>
      <c r="I59" s="277" t="s">
        <v>52</v>
      </c>
      <c r="J59" s="277">
        <v>757</v>
      </c>
    </row>
    <row r="60" spans="2:10" x14ac:dyDescent="0.2">
      <c r="B60">
        <f t="shared" si="4"/>
        <v>758</v>
      </c>
      <c r="C60" s="292" t="s">
        <v>53</v>
      </c>
      <c r="D60">
        <v>16081</v>
      </c>
      <c r="E60">
        <v>1861</v>
      </c>
      <c r="F60">
        <v>0</v>
      </c>
      <c r="G60">
        <f t="shared" si="5"/>
        <v>17942</v>
      </c>
      <c r="I60" s="277" t="s">
        <v>53</v>
      </c>
      <c r="J60" s="277">
        <v>758</v>
      </c>
    </row>
    <row r="61" spans="2:10" x14ac:dyDescent="0.2">
      <c r="B61">
        <f t="shared" si="4"/>
        <v>501</v>
      </c>
      <c r="C61" s="292" t="s">
        <v>54</v>
      </c>
      <c r="D61">
        <v>1288</v>
      </c>
      <c r="E61">
        <v>356</v>
      </c>
      <c r="F61">
        <v>2551</v>
      </c>
      <c r="G61">
        <f t="shared" si="5"/>
        <v>4195</v>
      </c>
      <c r="I61" s="277" t="s">
        <v>54</v>
      </c>
      <c r="J61" s="277">
        <v>501</v>
      </c>
    </row>
    <row r="62" spans="2:10" x14ac:dyDescent="0.2">
      <c r="B62">
        <f t="shared" si="4"/>
        <v>1876</v>
      </c>
      <c r="C62" s="292" t="s">
        <v>55</v>
      </c>
      <c r="D62">
        <v>2141</v>
      </c>
      <c r="E62">
        <v>0</v>
      </c>
      <c r="F62">
        <v>158</v>
      </c>
      <c r="G62">
        <f t="shared" si="5"/>
        <v>2299</v>
      </c>
      <c r="I62" s="277" t="s">
        <v>55</v>
      </c>
      <c r="J62" s="277">
        <v>1876</v>
      </c>
    </row>
    <row r="63" spans="2:10" x14ac:dyDescent="0.2">
      <c r="B63">
        <f t="shared" si="4"/>
        <v>213</v>
      </c>
      <c r="C63" s="292" t="s">
        <v>56</v>
      </c>
      <c r="D63">
        <v>2190</v>
      </c>
      <c r="E63">
        <v>197</v>
      </c>
      <c r="F63">
        <v>0</v>
      </c>
      <c r="G63">
        <f t="shared" si="5"/>
        <v>2387</v>
      </c>
      <c r="I63" s="277" t="s">
        <v>56</v>
      </c>
      <c r="J63" s="277">
        <v>213</v>
      </c>
    </row>
    <row r="64" spans="2:10" x14ac:dyDescent="0.2">
      <c r="B64">
        <f t="shared" si="4"/>
        <v>899</v>
      </c>
      <c r="C64" s="292" t="s">
        <v>57</v>
      </c>
      <c r="D64">
        <v>1072</v>
      </c>
      <c r="E64">
        <v>0</v>
      </c>
      <c r="F64">
        <v>73</v>
      </c>
      <c r="G64">
        <f t="shared" si="5"/>
        <v>1145</v>
      </c>
      <c r="I64" s="278" t="s">
        <v>57</v>
      </c>
      <c r="J64" s="278">
        <v>899</v>
      </c>
    </row>
    <row r="65" spans="2:12" x14ac:dyDescent="0.2">
      <c r="B65">
        <f t="shared" si="4"/>
        <v>312</v>
      </c>
      <c r="C65" s="292" t="s">
        <v>58</v>
      </c>
      <c r="D65">
        <v>0</v>
      </c>
      <c r="E65">
        <v>0</v>
      </c>
      <c r="F65">
        <v>0</v>
      </c>
      <c r="G65">
        <f t="shared" si="5"/>
        <v>0</v>
      </c>
      <c r="I65" s="278" t="s">
        <v>58</v>
      </c>
      <c r="J65" s="278">
        <v>312</v>
      </c>
    </row>
    <row r="66" spans="2:12" x14ac:dyDescent="0.2">
      <c r="B66">
        <f t="shared" si="4"/>
        <v>313</v>
      </c>
      <c r="C66" s="292" t="s">
        <v>59</v>
      </c>
      <c r="D66">
        <v>713</v>
      </c>
      <c r="E66">
        <v>0</v>
      </c>
      <c r="F66">
        <v>17</v>
      </c>
      <c r="G66">
        <f t="shared" si="5"/>
        <v>730</v>
      </c>
      <c r="I66" s="278" t="s">
        <v>59</v>
      </c>
      <c r="J66" s="278">
        <v>313</v>
      </c>
    </row>
    <row r="67" spans="2:12" x14ac:dyDescent="0.2">
      <c r="B67">
        <f t="shared" si="4"/>
        <v>214</v>
      </c>
      <c r="C67" s="292" t="s">
        <v>60</v>
      </c>
      <c r="D67">
        <v>1222</v>
      </c>
      <c r="E67">
        <v>0</v>
      </c>
      <c r="F67">
        <v>0</v>
      </c>
      <c r="G67">
        <f t="shared" si="5"/>
        <v>1222</v>
      </c>
      <c r="I67" s="278" t="s">
        <v>60</v>
      </c>
      <c r="J67" s="278">
        <v>214</v>
      </c>
    </row>
    <row r="68" spans="2:12" x14ac:dyDescent="0.2">
      <c r="B68">
        <f t="shared" si="4"/>
        <v>381</v>
      </c>
      <c r="C68" s="292" t="s">
        <v>61</v>
      </c>
      <c r="D68">
        <v>2221</v>
      </c>
      <c r="E68">
        <v>0</v>
      </c>
      <c r="F68">
        <v>666</v>
      </c>
      <c r="G68">
        <f t="shared" si="5"/>
        <v>2887</v>
      </c>
      <c r="I68" s="278" t="s">
        <v>61</v>
      </c>
      <c r="J68" s="278">
        <v>381</v>
      </c>
    </row>
    <row r="69" spans="2:12" x14ac:dyDescent="0.2">
      <c r="B69">
        <f t="shared" si="4"/>
        <v>502</v>
      </c>
      <c r="C69" s="292" t="s">
        <v>62</v>
      </c>
      <c r="D69">
        <v>1643</v>
      </c>
      <c r="E69">
        <v>0</v>
      </c>
      <c r="F69">
        <v>773</v>
      </c>
      <c r="G69">
        <f t="shared" si="5"/>
        <v>2416</v>
      </c>
      <c r="I69" s="278" t="s">
        <v>62</v>
      </c>
      <c r="J69" s="278">
        <v>502</v>
      </c>
    </row>
    <row r="70" spans="2:12" x14ac:dyDescent="0.2">
      <c r="B70">
        <f t="shared" si="4"/>
        <v>383</v>
      </c>
      <c r="C70" s="292" t="s">
        <v>63</v>
      </c>
      <c r="D70">
        <v>1294</v>
      </c>
      <c r="E70">
        <v>134</v>
      </c>
      <c r="F70">
        <v>841</v>
      </c>
      <c r="G70">
        <f t="shared" si="5"/>
        <v>2269</v>
      </c>
      <c r="I70" s="278" t="s">
        <v>63</v>
      </c>
      <c r="J70" s="278">
        <v>383</v>
      </c>
    </row>
    <row r="71" spans="2:12" x14ac:dyDescent="0.2">
      <c r="B71">
        <f t="shared" si="4"/>
        <v>109</v>
      </c>
      <c r="C71" s="292" t="s">
        <v>64</v>
      </c>
      <c r="D71">
        <v>1487</v>
      </c>
      <c r="E71">
        <v>0</v>
      </c>
      <c r="F71">
        <v>246</v>
      </c>
      <c r="G71">
        <f t="shared" si="5"/>
        <v>1733</v>
      </c>
      <c r="I71" s="278" t="s">
        <v>64</v>
      </c>
      <c r="J71" s="278">
        <v>109</v>
      </c>
    </row>
    <row r="72" spans="2:12" x14ac:dyDescent="0.2">
      <c r="B72">
        <f t="shared" si="4"/>
        <v>1706</v>
      </c>
      <c r="C72" s="292" t="s">
        <v>65</v>
      </c>
      <c r="D72">
        <v>1091</v>
      </c>
      <c r="E72">
        <v>0</v>
      </c>
      <c r="F72">
        <v>122</v>
      </c>
      <c r="G72">
        <f t="shared" si="5"/>
        <v>1213</v>
      </c>
      <c r="I72" s="278" t="s">
        <v>65</v>
      </c>
      <c r="J72" s="278">
        <v>1706</v>
      </c>
    </row>
    <row r="73" spans="2:12" x14ac:dyDescent="0.2">
      <c r="B73">
        <f t="shared" si="4"/>
        <v>611</v>
      </c>
      <c r="C73" s="292" t="s">
        <v>66</v>
      </c>
      <c r="D73">
        <v>336</v>
      </c>
      <c r="E73">
        <v>0</v>
      </c>
      <c r="F73">
        <v>0</v>
      </c>
      <c r="G73">
        <f t="shared" si="5"/>
        <v>336</v>
      </c>
      <c r="I73" s="278" t="s">
        <v>66</v>
      </c>
      <c r="J73" s="278">
        <v>611</v>
      </c>
    </row>
    <row r="74" spans="2:12" x14ac:dyDescent="0.2">
      <c r="B74">
        <f t="shared" si="4"/>
        <v>1684</v>
      </c>
      <c r="C74" s="292" t="s">
        <v>67</v>
      </c>
      <c r="D74">
        <v>1236</v>
      </c>
      <c r="E74">
        <v>114</v>
      </c>
      <c r="F74">
        <v>607</v>
      </c>
      <c r="G74">
        <f t="shared" si="5"/>
        <v>1957</v>
      </c>
      <c r="I74" s="278" t="s">
        <v>67</v>
      </c>
      <c r="J74" s="278">
        <v>1684</v>
      </c>
    </row>
    <row r="75" spans="2:12" x14ac:dyDescent="0.2">
      <c r="B75">
        <f t="shared" si="4"/>
        <v>216</v>
      </c>
      <c r="C75" s="292" t="s">
        <v>68</v>
      </c>
      <c r="D75">
        <v>1932</v>
      </c>
      <c r="E75">
        <v>105</v>
      </c>
      <c r="F75">
        <v>1950</v>
      </c>
      <c r="G75">
        <f t="shared" si="5"/>
        <v>3987</v>
      </c>
      <c r="I75" s="278" t="s">
        <v>68</v>
      </c>
      <c r="J75" s="278">
        <v>216</v>
      </c>
    </row>
    <row r="76" spans="2:12" x14ac:dyDescent="0.2">
      <c r="B76">
        <f t="shared" si="4"/>
        <v>148</v>
      </c>
      <c r="C76" s="292" t="s">
        <v>69</v>
      </c>
      <c r="D76">
        <v>1135</v>
      </c>
      <c r="E76">
        <v>0</v>
      </c>
      <c r="F76">
        <v>7</v>
      </c>
      <c r="G76">
        <f t="shared" si="5"/>
        <v>1142</v>
      </c>
      <c r="I76" s="278" t="s">
        <v>69</v>
      </c>
      <c r="J76" s="278">
        <v>148</v>
      </c>
    </row>
    <row r="77" spans="2:12" x14ac:dyDescent="0.2">
      <c r="B77">
        <f t="shared" si="4"/>
        <v>1891</v>
      </c>
      <c r="C77" s="292" t="s">
        <v>402</v>
      </c>
      <c r="D77">
        <v>978</v>
      </c>
      <c r="E77">
        <v>506</v>
      </c>
      <c r="F77">
        <v>156</v>
      </c>
      <c r="G77">
        <f t="shared" si="5"/>
        <v>1640</v>
      </c>
      <c r="I77" s="278" t="s">
        <v>402</v>
      </c>
      <c r="J77" s="278">
        <v>1891</v>
      </c>
    </row>
    <row r="78" spans="2:12" x14ac:dyDescent="0.2">
      <c r="B78">
        <f t="shared" si="4"/>
        <v>503</v>
      </c>
      <c r="C78" s="292" t="s">
        <v>74</v>
      </c>
      <c r="D78">
        <v>2616</v>
      </c>
      <c r="E78">
        <v>352</v>
      </c>
      <c r="F78">
        <v>1325</v>
      </c>
      <c r="G78">
        <f t="shared" si="5"/>
        <v>4293</v>
      </c>
      <c r="I78" s="278" t="s">
        <v>74</v>
      </c>
      <c r="J78" s="278">
        <v>503</v>
      </c>
      <c r="K78" s="278" t="s">
        <v>70</v>
      </c>
      <c r="L78" s="278">
        <v>310</v>
      </c>
    </row>
    <row r="79" spans="2:12" x14ac:dyDescent="0.2">
      <c r="B79">
        <f t="shared" si="4"/>
        <v>10</v>
      </c>
      <c r="C79" s="292" t="s">
        <v>75</v>
      </c>
      <c r="D79">
        <v>1677</v>
      </c>
      <c r="E79">
        <v>0</v>
      </c>
      <c r="F79">
        <v>729</v>
      </c>
      <c r="G79">
        <f t="shared" si="5"/>
        <v>2406</v>
      </c>
      <c r="I79" s="278" t="s">
        <v>75</v>
      </c>
      <c r="J79" s="278">
        <v>10</v>
      </c>
      <c r="K79" s="278" t="s">
        <v>625</v>
      </c>
      <c r="L79" s="278">
        <v>1921</v>
      </c>
    </row>
    <row r="80" spans="2:12" x14ac:dyDescent="0.2">
      <c r="B80">
        <f t="shared" si="4"/>
        <v>762</v>
      </c>
      <c r="C80" s="292" t="s">
        <v>77</v>
      </c>
      <c r="D80">
        <v>1640</v>
      </c>
      <c r="E80">
        <v>209</v>
      </c>
      <c r="F80">
        <v>1083</v>
      </c>
      <c r="G80">
        <f t="shared" si="5"/>
        <v>2932</v>
      </c>
      <c r="I80" s="278" t="s">
        <v>77</v>
      </c>
      <c r="J80" s="278">
        <v>762</v>
      </c>
      <c r="K80" s="278" t="s">
        <v>71</v>
      </c>
      <c r="L80" s="278">
        <v>1663</v>
      </c>
    </row>
    <row r="81" spans="2:12" x14ac:dyDescent="0.2">
      <c r="B81">
        <f t="shared" si="4"/>
        <v>150</v>
      </c>
      <c r="C81" s="292" t="s">
        <v>78</v>
      </c>
      <c r="D81">
        <v>5559</v>
      </c>
      <c r="E81">
        <v>1300</v>
      </c>
      <c r="F81">
        <v>1565</v>
      </c>
      <c r="G81">
        <f t="shared" si="5"/>
        <v>8424</v>
      </c>
      <c r="I81" s="278" t="s">
        <v>78</v>
      </c>
      <c r="J81" s="278">
        <v>150</v>
      </c>
      <c r="K81" s="278" t="s">
        <v>72</v>
      </c>
      <c r="L81" s="278">
        <v>736</v>
      </c>
    </row>
    <row r="82" spans="2:12" x14ac:dyDescent="0.2">
      <c r="B82">
        <f t="shared" si="4"/>
        <v>384</v>
      </c>
      <c r="C82" s="292" t="s">
        <v>79</v>
      </c>
      <c r="D82">
        <v>1412</v>
      </c>
      <c r="E82">
        <v>0</v>
      </c>
      <c r="F82">
        <v>0</v>
      </c>
      <c r="G82">
        <f t="shared" si="5"/>
        <v>1412</v>
      </c>
      <c r="I82" s="278" t="s">
        <v>79</v>
      </c>
      <c r="J82" s="278">
        <v>384</v>
      </c>
      <c r="K82" s="278" t="s">
        <v>73</v>
      </c>
      <c r="L82" s="278">
        <v>1690</v>
      </c>
    </row>
    <row r="83" spans="2:12" x14ac:dyDescent="0.2">
      <c r="B83">
        <f t="shared" si="4"/>
        <v>1774</v>
      </c>
      <c r="C83" s="292" t="s">
        <v>80</v>
      </c>
      <c r="D83">
        <v>980</v>
      </c>
      <c r="E83">
        <v>0</v>
      </c>
      <c r="F83">
        <v>191</v>
      </c>
      <c r="G83">
        <f t="shared" si="5"/>
        <v>1171</v>
      </c>
      <c r="I83" s="278" t="s">
        <v>80</v>
      </c>
      <c r="J83" s="278">
        <v>1774</v>
      </c>
    </row>
    <row r="84" spans="2:12" x14ac:dyDescent="0.2">
      <c r="B84">
        <f t="shared" si="4"/>
        <v>504</v>
      </c>
      <c r="C84" s="292" t="s">
        <v>81</v>
      </c>
      <c r="D84">
        <v>0</v>
      </c>
      <c r="E84">
        <v>0</v>
      </c>
      <c r="F84">
        <v>0</v>
      </c>
      <c r="G84">
        <f t="shared" si="5"/>
        <v>0</v>
      </c>
      <c r="I84" s="278" t="s">
        <v>81</v>
      </c>
      <c r="J84" s="278">
        <v>504</v>
      </c>
    </row>
    <row r="85" spans="2:12" x14ac:dyDescent="0.2">
      <c r="B85">
        <f t="shared" si="4"/>
        <v>221</v>
      </c>
      <c r="C85" s="292" t="s">
        <v>82</v>
      </c>
      <c r="D85">
        <v>213</v>
      </c>
      <c r="E85">
        <v>0</v>
      </c>
      <c r="F85">
        <v>0</v>
      </c>
      <c r="G85">
        <f t="shared" si="5"/>
        <v>213</v>
      </c>
      <c r="I85" s="278" t="s">
        <v>82</v>
      </c>
      <c r="J85" s="278">
        <v>221</v>
      </c>
    </row>
    <row r="86" spans="2:12" x14ac:dyDescent="0.2">
      <c r="B86">
        <f t="shared" si="4"/>
        <v>222</v>
      </c>
      <c r="C86" s="292" t="s">
        <v>83</v>
      </c>
      <c r="D86">
        <v>2324</v>
      </c>
      <c r="E86">
        <v>1223</v>
      </c>
      <c r="F86">
        <v>1364</v>
      </c>
      <c r="G86">
        <f t="shared" si="5"/>
        <v>4911</v>
      </c>
      <c r="I86" s="278" t="s">
        <v>83</v>
      </c>
      <c r="J86" s="278">
        <v>222</v>
      </c>
    </row>
    <row r="87" spans="2:12" x14ac:dyDescent="0.2">
      <c r="B87">
        <f t="shared" si="4"/>
        <v>766</v>
      </c>
      <c r="C87" s="292" t="s">
        <v>84</v>
      </c>
      <c r="D87">
        <v>780</v>
      </c>
      <c r="E87">
        <v>0</v>
      </c>
      <c r="F87">
        <v>407</v>
      </c>
      <c r="G87">
        <f t="shared" si="5"/>
        <v>1187</v>
      </c>
      <c r="I87" s="278" t="s">
        <v>84</v>
      </c>
      <c r="J87" s="278">
        <v>766</v>
      </c>
    </row>
    <row r="88" spans="2:12" x14ac:dyDescent="0.2">
      <c r="B88">
        <f t="shared" si="4"/>
        <v>58</v>
      </c>
      <c r="C88" s="292" t="s">
        <v>85</v>
      </c>
      <c r="D88">
        <v>1223</v>
      </c>
      <c r="E88">
        <v>670</v>
      </c>
      <c r="F88">
        <v>734</v>
      </c>
      <c r="G88">
        <f t="shared" si="5"/>
        <v>2627</v>
      </c>
      <c r="I88" s="278" t="s">
        <v>85</v>
      </c>
      <c r="J88" s="278">
        <v>58</v>
      </c>
    </row>
    <row r="89" spans="2:12" x14ac:dyDescent="0.2">
      <c r="B89">
        <f t="shared" si="4"/>
        <v>505</v>
      </c>
      <c r="C89" s="292" t="s">
        <v>86</v>
      </c>
      <c r="D89">
        <v>8192</v>
      </c>
      <c r="E89">
        <v>1720</v>
      </c>
      <c r="F89">
        <v>3282</v>
      </c>
      <c r="G89">
        <f t="shared" si="5"/>
        <v>13194</v>
      </c>
      <c r="I89" s="278" t="s">
        <v>86</v>
      </c>
      <c r="J89" s="278">
        <v>505</v>
      </c>
    </row>
    <row r="90" spans="2:12" x14ac:dyDescent="0.2">
      <c r="B90">
        <f t="shared" si="4"/>
        <v>498</v>
      </c>
      <c r="C90" s="292" t="s">
        <v>87</v>
      </c>
      <c r="D90">
        <v>493</v>
      </c>
      <c r="E90">
        <v>0</v>
      </c>
      <c r="F90">
        <v>0</v>
      </c>
      <c r="G90">
        <f t="shared" si="5"/>
        <v>493</v>
      </c>
      <c r="I90" s="278" t="s">
        <v>87</v>
      </c>
      <c r="J90" s="278">
        <v>498</v>
      </c>
    </row>
    <row r="91" spans="2:12" x14ac:dyDescent="0.2">
      <c r="B91">
        <f t="shared" si="4"/>
        <v>1719</v>
      </c>
      <c r="C91" s="292" t="s">
        <v>88</v>
      </c>
      <c r="D91">
        <v>1483</v>
      </c>
      <c r="E91">
        <v>0</v>
      </c>
      <c r="F91">
        <v>159</v>
      </c>
      <c r="G91">
        <f t="shared" si="5"/>
        <v>1642</v>
      </c>
      <c r="I91" s="278" t="s">
        <v>88</v>
      </c>
      <c r="J91" s="278">
        <v>1719</v>
      </c>
    </row>
    <row r="92" spans="2:12" x14ac:dyDescent="0.2">
      <c r="B92">
        <f t="shared" si="4"/>
        <v>303</v>
      </c>
      <c r="C92" s="292" t="s">
        <v>89</v>
      </c>
      <c r="D92">
        <v>2277</v>
      </c>
      <c r="E92">
        <v>93</v>
      </c>
      <c r="F92">
        <v>1527</v>
      </c>
      <c r="G92">
        <f t="shared" si="5"/>
        <v>3897</v>
      </c>
      <c r="I92" s="278" t="s">
        <v>89</v>
      </c>
      <c r="J92" s="278">
        <v>303</v>
      </c>
    </row>
    <row r="93" spans="2:12" x14ac:dyDescent="0.2">
      <c r="B93">
        <f t="shared" si="4"/>
        <v>225</v>
      </c>
      <c r="C93" s="292" t="s">
        <v>90</v>
      </c>
      <c r="D93">
        <v>954</v>
      </c>
      <c r="E93">
        <v>301</v>
      </c>
      <c r="F93">
        <v>420</v>
      </c>
      <c r="G93">
        <f t="shared" si="5"/>
        <v>1675</v>
      </c>
      <c r="I93" s="278" t="s">
        <v>90</v>
      </c>
      <c r="J93" s="278">
        <v>225</v>
      </c>
    </row>
    <row r="94" spans="2:12" x14ac:dyDescent="0.2">
      <c r="B94">
        <f t="shared" si="4"/>
        <v>226</v>
      </c>
      <c r="C94" s="292" t="s">
        <v>91</v>
      </c>
      <c r="D94">
        <v>896</v>
      </c>
      <c r="E94">
        <v>0</v>
      </c>
      <c r="F94">
        <v>920</v>
      </c>
      <c r="G94">
        <f t="shared" si="5"/>
        <v>1816</v>
      </c>
      <c r="I94" s="278" t="s">
        <v>91</v>
      </c>
      <c r="J94" s="278">
        <v>226</v>
      </c>
    </row>
    <row r="95" spans="2:12" x14ac:dyDescent="0.2">
      <c r="B95">
        <f t="shared" si="4"/>
        <v>1711</v>
      </c>
      <c r="C95" s="292" t="s">
        <v>92</v>
      </c>
      <c r="D95">
        <v>504</v>
      </c>
      <c r="E95">
        <v>57</v>
      </c>
      <c r="F95">
        <v>461</v>
      </c>
      <c r="G95">
        <f t="shared" si="5"/>
        <v>1022</v>
      </c>
      <c r="I95" s="278" t="s">
        <v>92</v>
      </c>
      <c r="J95" s="278">
        <v>1711</v>
      </c>
    </row>
    <row r="96" spans="2:12" x14ac:dyDescent="0.2">
      <c r="B96">
        <f t="shared" si="4"/>
        <v>385</v>
      </c>
      <c r="C96" s="292" t="s">
        <v>93</v>
      </c>
      <c r="D96">
        <v>1289</v>
      </c>
      <c r="E96">
        <v>80</v>
      </c>
      <c r="F96">
        <v>1034</v>
      </c>
      <c r="G96">
        <f t="shared" si="5"/>
        <v>2403</v>
      </c>
      <c r="I96" s="278" t="s">
        <v>93</v>
      </c>
      <c r="J96" s="278">
        <v>385</v>
      </c>
    </row>
    <row r="97" spans="2:10" x14ac:dyDescent="0.2">
      <c r="B97">
        <f t="shared" si="4"/>
        <v>228</v>
      </c>
      <c r="C97" s="292" t="s">
        <v>94</v>
      </c>
      <c r="D97">
        <v>5471</v>
      </c>
      <c r="E97">
        <v>1146</v>
      </c>
      <c r="F97">
        <v>2648</v>
      </c>
      <c r="G97">
        <f t="shared" si="5"/>
        <v>9265</v>
      </c>
      <c r="I97" s="278" t="s">
        <v>94</v>
      </c>
      <c r="J97" s="278">
        <v>228</v>
      </c>
    </row>
    <row r="98" spans="2:10" x14ac:dyDescent="0.2">
      <c r="B98">
        <f t="shared" si="4"/>
        <v>317</v>
      </c>
      <c r="C98" s="292" t="s">
        <v>95</v>
      </c>
      <c r="D98">
        <v>503</v>
      </c>
      <c r="E98">
        <v>0</v>
      </c>
      <c r="F98">
        <v>0</v>
      </c>
      <c r="G98">
        <f t="shared" si="5"/>
        <v>503</v>
      </c>
      <c r="I98" s="278" t="s">
        <v>95</v>
      </c>
      <c r="J98" s="278">
        <v>317</v>
      </c>
    </row>
    <row r="99" spans="2:10" x14ac:dyDescent="0.2">
      <c r="B99">
        <f t="shared" si="4"/>
        <v>1651</v>
      </c>
      <c r="C99" s="292" t="s">
        <v>96</v>
      </c>
      <c r="D99">
        <v>715</v>
      </c>
      <c r="E99">
        <v>0</v>
      </c>
      <c r="F99">
        <v>635</v>
      </c>
      <c r="G99">
        <f t="shared" si="5"/>
        <v>1350</v>
      </c>
      <c r="I99" s="278" t="s">
        <v>96</v>
      </c>
      <c r="J99" s="278">
        <v>1651</v>
      </c>
    </row>
    <row r="100" spans="2:10" x14ac:dyDescent="0.2">
      <c r="B100">
        <f t="shared" si="4"/>
        <v>770</v>
      </c>
      <c r="C100" s="292" t="s">
        <v>97</v>
      </c>
      <c r="D100">
        <v>615</v>
      </c>
      <c r="E100">
        <v>116</v>
      </c>
      <c r="F100">
        <v>363</v>
      </c>
      <c r="G100">
        <f t="shared" si="5"/>
        <v>1094</v>
      </c>
      <c r="I100" s="278" t="s">
        <v>97</v>
      </c>
      <c r="J100" s="278">
        <v>770</v>
      </c>
    </row>
    <row r="101" spans="2:10" x14ac:dyDescent="0.2">
      <c r="B101">
        <f t="shared" si="4"/>
        <v>1903</v>
      </c>
      <c r="C101" s="292" t="s">
        <v>539</v>
      </c>
      <c r="D101">
        <v>1143</v>
      </c>
      <c r="E101">
        <v>243</v>
      </c>
      <c r="F101">
        <v>193</v>
      </c>
      <c r="G101">
        <f t="shared" si="5"/>
        <v>1579</v>
      </c>
      <c r="I101" s="278" t="s">
        <v>539</v>
      </c>
      <c r="J101" s="278">
        <v>1903</v>
      </c>
    </row>
    <row r="102" spans="2:10" x14ac:dyDescent="0.2">
      <c r="B102">
        <f t="shared" si="4"/>
        <v>772</v>
      </c>
      <c r="C102" s="292" t="s">
        <v>98</v>
      </c>
      <c r="D102">
        <v>11781</v>
      </c>
      <c r="E102">
        <v>3882</v>
      </c>
      <c r="F102">
        <v>6680</v>
      </c>
      <c r="G102">
        <f t="shared" si="5"/>
        <v>22343</v>
      </c>
      <c r="I102" s="278" t="s">
        <v>98</v>
      </c>
      <c r="J102" s="278">
        <v>772</v>
      </c>
    </row>
    <row r="103" spans="2:10" x14ac:dyDescent="0.2">
      <c r="B103">
        <f t="shared" si="4"/>
        <v>230</v>
      </c>
      <c r="C103" s="292" t="s">
        <v>99</v>
      </c>
      <c r="D103">
        <v>1199</v>
      </c>
      <c r="E103">
        <v>0</v>
      </c>
      <c r="F103">
        <v>1095</v>
      </c>
      <c r="G103">
        <f t="shared" si="5"/>
        <v>2294</v>
      </c>
      <c r="I103" s="278" t="s">
        <v>99</v>
      </c>
      <c r="J103" s="278">
        <v>230</v>
      </c>
    </row>
    <row r="104" spans="2:10" x14ac:dyDescent="0.2">
      <c r="B104">
        <f t="shared" si="4"/>
        <v>114</v>
      </c>
      <c r="C104" s="292" t="s">
        <v>100</v>
      </c>
      <c r="D104">
        <v>5728</v>
      </c>
      <c r="E104">
        <v>1506</v>
      </c>
      <c r="F104">
        <v>3189</v>
      </c>
      <c r="G104">
        <f t="shared" si="5"/>
        <v>10423</v>
      </c>
      <c r="I104" s="278" t="s">
        <v>100</v>
      </c>
      <c r="J104" s="278">
        <v>114</v>
      </c>
    </row>
    <row r="105" spans="2:10" x14ac:dyDescent="0.2">
      <c r="B105">
        <f t="shared" si="4"/>
        <v>388</v>
      </c>
      <c r="C105" s="292" t="s">
        <v>101</v>
      </c>
      <c r="D105">
        <v>663</v>
      </c>
      <c r="E105">
        <v>0</v>
      </c>
      <c r="F105">
        <v>230</v>
      </c>
      <c r="G105">
        <f t="shared" si="5"/>
        <v>893</v>
      </c>
      <c r="I105" s="278" t="s">
        <v>101</v>
      </c>
      <c r="J105" s="278">
        <v>388</v>
      </c>
    </row>
    <row r="106" spans="2:10" x14ac:dyDescent="0.2">
      <c r="B106">
        <f t="shared" si="4"/>
        <v>153</v>
      </c>
      <c r="C106" s="292" t="s">
        <v>102</v>
      </c>
      <c r="D106">
        <v>6907</v>
      </c>
      <c r="E106">
        <v>2968</v>
      </c>
      <c r="F106">
        <v>1707</v>
      </c>
      <c r="G106">
        <f t="shared" si="5"/>
        <v>11582</v>
      </c>
      <c r="I106" s="278" t="s">
        <v>102</v>
      </c>
      <c r="J106" s="278">
        <v>153</v>
      </c>
    </row>
    <row r="107" spans="2:10" x14ac:dyDescent="0.2">
      <c r="B107">
        <f t="shared" si="4"/>
        <v>232</v>
      </c>
      <c r="C107" s="292" t="s">
        <v>103</v>
      </c>
      <c r="D107">
        <v>1674</v>
      </c>
      <c r="E107">
        <v>60</v>
      </c>
      <c r="F107">
        <v>40</v>
      </c>
      <c r="G107">
        <f t="shared" si="5"/>
        <v>1774</v>
      </c>
      <c r="I107" s="278" t="s">
        <v>103</v>
      </c>
      <c r="J107" s="278">
        <v>232</v>
      </c>
    </row>
    <row r="108" spans="2:10" x14ac:dyDescent="0.2">
      <c r="B108">
        <f t="shared" si="4"/>
        <v>233</v>
      </c>
      <c r="C108" s="292" t="s">
        <v>104</v>
      </c>
      <c r="D108">
        <v>479</v>
      </c>
      <c r="E108">
        <v>327</v>
      </c>
      <c r="F108">
        <v>295</v>
      </c>
      <c r="G108">
        <f t="shared" si="5"/>
        <v>1101</v>
      </c>
      <c r="I108" s="278" t="s">
        <v>104</v>
      </c>
      <c r="J108" s="278">
        <v>233</v>
      </c>
    </row>
    <row r="109" spans="2:10" x14ac:dyDescent="0.2">
      <c r="B109">
        <f t="shared" si="4"/>
        <v>777</v>
      </c>
      <c r="C109" s="292" t="s">
        <v>105</v>
      </c>
      <c r="D109">
        <v>2638</v>
      </c>
      <c r="E109">
        <v>110</v>
      </c>
      <c r="F109">
        <v>1452</v>
      </c>
      <c r="G109">
        <f t="shared" si="5"/>
        <v>4200</v>
      </c>
      <c r="I109" s="278" t="s">
        <v>105</v>
      </c>
      <c r="J109" s="278">
        <v>777</v>
      </c>
    </row>
    <row r="110" spans="2:10" x14ac:dyDescent="0.2">
      <c r="B110">
        <f t="shared" si="4"/>
        <v>1722</v>
      </c>
      <c r="C110" s="292" t="s">
        <v>106</v>
      </c>
      <c r="D110">
        <v>564</v>
      </c>
      <c r="E110">
        <v>0</v>
      </c>
      <c r="F110">
        <v>9</v>
      </c>
      <c r="G110">
        <f t="shared" si="5"/>
        <v>573</v>
      </c>
      <c r="I110" s="278" t="s">
        <v>106</v>
      </c>
      <c r="J110" s="278">
        <v>1722</v>
      </c>
    </row>
    <row r="111" spans="2:10" x14ac:dyDescent="0.2">
      <c r="B111">
        <f t="shared" si="4"/>
        <v>70</v>
      </c>
      <c r="C111" s="292" t="s">
        <v>107</v>
      </c>
      <c r="D111">
        <v>1522</v>
      </c>
      <c r="E111">
        <v>266</v>
      </c>
      <c r="F111">
        <v>666</v>
      </c>
      <c r="G111">
        <f t="shared" si="5"/>
        <v>2454</v>
      </c>
      <c r="I111" s="278" t="s">
        <v>107</v>
      </c>
      <c r="J111" s="278">
        <v>70</v>
      </c>
    </row>
    <row r="112" spans="2:10" x14ac:dyDescent="0.2">
      <c r="B112">
        <f t="shared" ref="B112:B167" si="6">VLOOKUP(C112,gemeentenaam,2,FALSE)</f>
        <v>1921</v>
      </c>
      <c r="C112" s="292" t="s">
        <v>625</v>
      </c>
      <c r="D112">
        <v>0</v>
      </c>
      <c r="E112">
        <v>0</v>
      </c>
      <c r="F112">
        <v>0</v>
      </c>
      <c r="G112">
        <f t="shared" si="5"/>
        <v>0</v>
      </c>
      <c r="I112" s="278" t="s">
        <v>108</v>
      </c>
      <c r="J112" s="278">
        <v>653</v>
      </c>
    </row>
    <row r="113" spans="2:10" x14ac:dyDescent="0.2">
      <c r="B113">
        <f t="shared" si="6"/>
        <v>779</v>
      </c>
      <c r="C113" s="292" t="s">
        <v>109</v>
      </c>
      <c r="D113">
        <v>718</v>
      </c>
      <c r="E113">
        <v>0</v>
      </c>
      <c r="F113">
        <v>873</v>
      </c>
      <c r="G113">
        <f t="shared" ref="G113:G168" si="7">SUM(D113:F113)</f>
        <v>1591</v>
      </c>
      <c r="I113" s="278" t="s">
        <v>109</v>
      </c>
      <c r="J113" s="278">
        <v>779</v>
      </c>
    </row>
    <row r="114" spans="2:10" x14ac:dyDescent="0.2">
      <c r="B114">
        <f t="shared" si="6"/>
        <v>236</v>
      </c>
      <c r="C114" s="292" t="s">
        <v>110</v>
      </c>
      <c r="D114">
        <v>1122</v>
      </c>
      <c r="E114">
        <v>0</v>
      </c>
      <c r="F114">
        <v>350</v>
      </c>
      <c r="G114">
        <f t="shared" si="7"/>
        <v>1472</v>
      </c>
      <c r="I114" s="278" t="s">
        <v>110</v>
      </c>
      <c r="J114" s="278">
        <v>236</v>
      </c>
    </row>
    <row r="115" spans="2:10" x14ac:dyDescent="0.2">
      <c r="B115">
        <f t="shared" si="6"/>
        <v>1771</v>
      </c>
      <c r="C115" s="292" t="s">
        <v>111</v>
      </c>
      <c r="D115">
        <v>1480</v>
      </c>
      <c r="E115">
        <v>59</v>
      </c>
      <c r="F115">
        <v>423</v>
      </c>
      <c r="G115">
        <f t="shared" si="7"/>
        <v>1962</v>
      </c>
      <c r="I115" s="278" t="s">
        <v>111</v>
      </c>
      <c r="J115" s="278">
        <v>1771</v>
      </c>
    </row>
    <row r="116" spans="2:10" x14ac:dyDescent="0.2">
      <c r="B116">
        <f t="shared" si="6"/>
        <v>1652</v>
      </c>
      <c r="C116" s="292" t="s">
        <v>112</v>
      </c>
      <c r="D116">
        <v>2773</v>
      </c>
      <c r="E116">
        <v>139</v>
      </c>
      <c r="F116">
        <v>827</v>
      </c>
      <c r="G116">
        <f t="shared" si="7"/>
        <v>3739</v>
      </c>
      <c r="I116" s="278" t="s">
        <v>112</v>
      </c>
      <c r="J116" s="278">
        <v>1652</v>
      </c>
    </row>
    <row r="117" spans="2:10" x14ac:dyDescent="0.2">
      <c r="B117">
        <f t="shared" si="6"/>
        <v>907</v>
      </c>
      <c r="C117" s="292" t="s">
        <v>113</v>
      </c>
      <c r="D117">
        <v>699</v>
      </c>
      <c r="E117">
        <v>422</v>
      </c>
      <c r="F117">
        <v>183</v>
      </c>
      <c r="G117">
        <f t="shared" si="7"/>
        <v>1304</v>
      </c>
      <c r="I117" s="278" t="s">
        <v>113</v>
      </c>
      <c r="J117" s="278">
        <v>907</v>
      </c>
    </row>
    <row r="118" spans="2:10" x14ac:dyDescent="0.2">
      <c r="B118">
        <f t="shared" si="6"/>
        <v>689</v>
      </c>
      <c r="C118" s="292" t="s">
        <v>114</v>
      </c>
      <c r="D118">
        <v>1102</v>
      </c>
      <c r="E118">
        <v>0</v>
      </c>
      <c r="F118">
        <v>0</v>
      </c>
      <c r="G118">
        <f t="shared" si="7"/>
        <v>1102</v>
      </c>
      <c r="I118" s="278" t="s">
        <v>114</v>
      </c>
      <c r="J118" s="278">
        <v>689</v>
      </c>
    </row>
    <row r="119" spans="2:10" x14ac:dyDescent="0.2">
      <c r="B119">
        <f t="shared" si="6"/>
        <v>784</v>
      </c>
      <c r="C119" s="292" t="s">
        <v>115</v>
      </c>
      <c r="D119">
        <v>1276</v>
      </c>
      <c r="E119">
        <v>0</v>
      </c>
      <c r="F119">
        <v>0</v>
      </c>
      <c r="G119">
        <f t="shared" si="7"/>
        <v>1276</v>
      </c>
      <c r="I119" s="278" t="s">
        <v>115</v>
      </c>
      <c r="J119" s="278">
        <v>784</v>
      </c>
    </row>
    <row r="120" spans="2:10" x14ac:dyDescent="0.2">
      <c r="B120">
        <f t="shared" si="6"/>
        <v>511</v>
      </c>
      <c r="C120" s="292" t="s">
        <v>116</v>
      </c>
      <c r="D120">
        <v>0</v>
      </c>
      <c r="E120">
        <v>0</v>
      </c>
      <c r="F120">
        <v>0</v>
      </c>
      <c r="G120">
        <f t="shared" si="7"/>
        <v>0</v>
      </c>
      <c r="I120" s="278" t="s">
        <v>116</v>
      </c>
      <c r="J120" s="278">
        <v>511</v>
      </c>
    </row>
    <row r="121" spans="2:10" x14ac:dyDescent="0.2">
      <c r="B121">
        <f t="shared" si="6"/>
        <v>664</v>
      </c>
      <c r="C121" s="292" t="s">
        <v>117</v>
      </c>
      <c r="D121">
        <v>1217</v>
      </c>
      <c r="E121">
        <v>1342</v>
      </c>
      <c r="F121">
        <v>1886</v>
      </c>
      <c r="G121">
        <f t="shared" si="7"/>
        <v>4445</v>
      </c>
      <c r="I121" s="278" t="s">
        <v>117</v>
      </c>
      <c r="J121" s="278">
        <v>664</v>
      </c>
    </row>
    <row r="122" spans="2:10" x14ac:dyDescent="0.2">
      <c r="B122">
        <f t="shared" si="6"/>
        <v>785</v>
      </c>
      <c r="C122" s="292" t="s">
        <v>118</v>
      </c>
      <c r="D122">
        <v>553</v>
      </c>
      <c r="E122">
        <v>435</v>
      </c>
      <c r="F122">
        <v>131</v>
      </c>
      <c r="G122">
        <f t="shared" si="7"/>
        <v>1119</v>
      </c>
      <c r="I122" s="278" t="s">
        <v>118</v>
      </c>
      <c r="J122" s="278">
        <v>785</v>
      </c>
    </row>
    <row r="123" spans="2:10" x14ac:dyDescent="0.2">
      <c r="B123">
        <f t="shared" si="6"/>
        <v>512</v>
      </c>
      <c r="C123" s="292" t="s">
        <v>119</v>
      </c>
      <c r="D123">
        <v>1640</v>
      </c>
      <c r="E123">
        <v>442</v>
      </c>
      <c r="F123">
        <v>1958</v>
      </c>
      <c r="G123">
        <f t="shared" si="7"/>
        <v>4040</v>
      </c>
      <c r="I123" s="278" t="s">
        <v>119</v>
      </c>
      <c r="J123" s="278">
        <v>512</v>
      </c>
    </row>
    <row r="124" spans="2:10" x14ac:dyDescent="0.2">
      <c r="B124">
        <f t="shared" si="6"/>
        <v>513</v>
      </c>
      <c r="C124" s="292" t="s">
        <v>120</v>
      </c>
      <c r="D124">
        <v>2643</v>
      </c>
      <c r="E124">
        <v>1294</v>
      </c>
      <c r="F124">
        <v>1709</v>
      </c>
      <c r="G124">
        <f t="shared" si="7"/>
        <v>5646</v>
      </c>
      <c r="I124" s="278" t="s">
        <v>120</v>
      </c>
      <c r="J124" s="278">
        <v>513</v>
      </c>
    </row>
    <row r="125" spans="2:10" x14ac:dyDescent="0.2">
      <c r="B125">
        <f t="shared" si="6"/>
        <v>693</v>
      </c>
      <c r="C125" s="292" t="s">
        <v>121</v>
      </c>
      <c r="D125">
        <v>0</v>
      </c>
      <c r="E125">
        <v>0</v>
      </c>
      <c r="F125">
        <v>0</v>
      </c>
      <c r="G125">
        <f t="shared" si="7"/>
        <v>0</v>
      </c>
      <c r="I125" s="278" t="s">
        <v>121</v>
      </c>
      <c r="J125" s="278">
        <v>693</v>
      </c>
    </row>
    <row r="126" spans="2:10" x14ac:dyDescent="0.2">
      <c r="B126">
        <f t="shared" si="6"/>
        <v>365</v>
      </c>
      <c r="C126" s="292" t="s">
        <v>122</v>
      </c>
      <c r="D126">
        <v>140</v>
      </c>
      <c r="E126">
        <v>0</v>
      </c>
      <c r="F126">
        <v>0</v>
      </c>
      <c r="G126">
        <f t="shared" si="7"/>
        <v>140</v>
      </c>
      <c r="I126" s="278" t="s">
        <v>122</v>
      </c>
      <c r="J126" s="278">
        <v>365</v>
      </c>
    </row>
    <row r="127" spans="2:10" x14ac:dyDescent="0.2">
      <c r="B127">
        <f t="shared" si="6"/>
        <v>786</v>
      </c>
      <c r="C127" s="292" t="s">
        <v>123</v>
      </c>
      <c r="D127">
        <v>469</v>
      </c>
      <c r="E127">
        <v>73</v>
      </c>
      <c r="F127">
        <v>64</v>
      </c>
      <c r="G127">
        <f t="shared" si="7"/>
        <v>606</v>
      </c>
      <c r="I127" s="278" t="s">
        <v>123</v>
      </c>
      <c r="J127" s="278">
        <v>786</v>
      </c>
    </row>
    <row r="128" spans="2:10" x14ac:dyDescent="0.2">
      <c r="B128">
        <f t="shared" si="6"/>
        <v>518</v>
      </c>
      <c r="C128" s="290" t="s">
        <v>706</v>
      </c>
      <c r="D128">
        <v>25348</v>
      </c>
      <c r="E128">
        <v>3392</v>
      </c>
      <c r="F128">
        <v>12762</v>
      </c>
      <c r="G128">
        <f t="shared" si="7"/>
        <v>41502</v>
      </c>
      <c r="I128" s="278"/>
      <c r="J128" s="278"/>
    </row>
    <row r="129" spans="2:10" x14ac:dyDescent="0.2">
      <c r="B129">
        <f t="shared" si="6"/>
        <v>241</v>
      </c>
      <c r="C129" s="292" t="s">
        <v>124</v>
      </c>
      <c r="D129">
        <v>747</v>
      </c>
      <c r="E129">
        <v>829</v>
      </c>
      <c r="F129">
        <v>37</v>
      </c>
      <c r="G129">
        <f t="shared" si="7"/>
        <v>1613</v>
      </c>
      <c r="I129" s="278" t="s">
        <v>124</v>
      </c>
      <c r="J129" s="278">
        <v>241</v>
      </c>
    </row>
    <row r="130" spans="2:10" x14ac:dyDescent="0.2">
      <c r="B130">
        <f t="shared" si="6"/>
        <v>14</v>
      </c>
      <c r="C130" s="292" t="s">
        <v>125</v>
      </c>
      <c r="D130">
        <v>8071</v>
      </c>
      <c r="E130">
        <v>1811</v>
      </c>
      <c r="F130">
        <v>3742</v>
      </c>
      <c r="G130">
        <f t="shared" si="7"/>
        <v>13624</v>
      </c>
      <c r="I130" s="278" t="s">
        <v>125</v>
      </c>
      <c r="J130" s="278">
        <v>14</v>
      </c>
    </row>
    <row r="131" spans="2:10" x14ac:dyDescent="0.2">
      <c r="B131">
        <f t="shared" si="6"/>
        <v>15</v>
      </c>
      <c r="C131" s="292" t="s">
        <v>126</v>
      </c>
      <c r="D131">
        <v>926</v>
      </c>
      <c r="E131">
        <v>0</v>
      </c>
      <c r="F131">
        <v>194</v>
      </c>
      <c r="G131">
        <f t="shared" si="7"/>
        <v>1120</v>
      </c>
      <c r="I131" s="278" t="s">
        <v>126</v>
      </c>
      <c r="J131" s="278">
        <v>15</v>
      </c>
    </row>
    <row r="132" spans="2:10" x14ac:dyDescent="0.2">
      <c r="B132">
        <f t="shared" si="6"/>
        <v>1729</v>
      </c>
      <c r="C132" s="292" t="s">
        <v>127</v>
      </c>
      <c r="D132">
        <v>847</v>
      </c>
      <c r="E132">
        <v>220</v>
      </c>
      <c r="F132">
        <v>255</v>
      </c>
      <c r="G132">
        <f t="shared" si="7"/>
        <v>1322</v>
      </c>
      <c r="I132" s="278" t="s">
        <v>127</v>
      </c>
      <c r="J132" s="278">
        <v>1729</v>
      </c>
    </row>
    <row r="133" spans="2:10" x14ac:dyDescent="0.2">
      <c r="B133">
        <f t="shared" si="6"/>
        <v>158</v>
      </c>
      <c r="C133" s="292" t="s">
        <v>128</v>
      </c>
      <c r="D133">
        <v>1338</v>
      </c>
      <c r="E133">
        <v>0</v>
      </c>
      <c r="F133">
        <v>326</v>
      </c>
      <c r="G133">
        <f t="shared" si="7"/>
        <v>1664</v>
      </c>
      <c r="I133" s="278" t="s">
        <v>128</v>
      </c>
      <c r="J133" s="278">
        <v>158</v>
      </c>
    </row>
    <row r="134" spans="2:10" x14ac:dyDescent="0.2">
      <c r="B134">
        <f t="shared" si="6"/>
        <v>788</v>
      </c>
      <c r="C134" s="292" t="s">
        <v>129</v>
      </c>
      <c r="D134">
        <v>282</v>
      </c>
      <c r="E134">
        <v>0</v>
      </c>
      <c r="F134">
        <v>0</v>
      </c>
      <c r="G134">
        <f t="shared" si="7"/>
        <v>282</v>
      </c>
      <c r="I134" s="278" t="s">
        <v>129</v>
      </c>
      <c r="J134" s="278">
        <v>788</v>
      </c>
    </row>
    <row r="135" spans="2:10" x14ac:dyDescent="0.2">
      <c r="B135">
        <f t="shared" si="6"/>
        <v>392</v>
      </c>
      <c r="C135" s="292" t="s">
        <v>130</v>
      </c>
      <c r="D135">
        <v>6705</v>
      </c>
      <c r="E135">
        <v>1359</v>
      </c>
      <c r="F135">
        <v>8778</v>
      </c>
      <c r="G135">
        <f t="shared" si="7"/>
        <v>16842</v>
      </c>
      <c r="I135" s="278" t="s">
        <v>130</v>
      </c>
      <c r="J135" s="278">
        <v>392</v>
      </c>
    </row>
    <row r="136" spans="2:10" x14ac:dyDescent="0.2">
      <c r="B136">
        <f t="shared" si="6"/>
        <v>393</v>
      </c>
      <c r="C136" s="292" t="s">
        <v>131</v>
      </c>
      <c r="D136">
        <v>242</v>
      </c>
      <c r="E136">
        <v>0</v>
      </c>
      <c r="F136">
        <v>0</v>
      </c>
      <c r="G136">
        <f t="shared" si="7"/>
        <v>242</v>
      </c>
      <c r="I136" s="278" t="s">
        <v>131</v>
      </c>
      <c r="J136" s="278">
        <v>393</v>
      </c>
    </row>
    <row r="137" spans="2:10" x14ac:dyDescent="0.2">
      <c r="B137">
        <f t="shared" si="6"/>
        <v>394</v>
      </c>
      <c r="C137" s="292" t="s">
        <v>132</v>
      </c>
      <c r="D137">
        <v>8239</v>
      </c>
      <c r="E137">
        <v>1495</v>
      </c>
      <c r="F137">
        <v>3481</v>
      </c>
      <c r="G137">
        <f t="shared" si="7"/>
        <v>13215</v>
      </c>
      <c r="I137" s="278" t="s">
        <v>132</v>
      </c>
      <c r="J137" s="278">
        <v>394</v>
      </c>
    </row>
    <row r="138" spans="2:10" x14ac:dyDescent="0.2">
      <c r="B138">
        <f t="shared" si="6"/>
        <v>1655</v>
      </c>
      <c r="C138" s="292" t="s">
        <v>133</v>
      </c>
      <c r="D138">
        <v>883</v>
      </c>
      <c r="E138">
        <v>0</v>
      </c>
      <c r="F138">
        <v>419</v>
      </c>
      <c r="G138">
        <f t="shared" si="7"/>
        <v>1302</v>
      </c>
      <c r="I138" s="278" t="s">
        <v>133</v>
      </c>
      <c r="J138" s="278">
        <v>1655</v>
      </c>
    </row>
    <row r="139" spans="2:10" x14ac:dyDescent="0.2">
      <c r="B139">
        <f t="shared" si="6"/>
        <v>160</v>
      </c>
      <c r="C139" s="292" t="s">
        <v>134</v>
      </c>
      <c r="D139">
        <v>2202</v>
      </c>
      <c r="E139">
        <v>389</v>
      </c>
      <c r="F139">
        <v>1723</v>
      </c>
      <c r="G139">
        <f t="shared" si="7"/>
        <v>4314</v>
      </c>
      <c r="I139" s="278" t="s">
        <v>134</v>
      </c>
      <c r="J139" s="278">
        <v>160</v>
      </c>
    </row>
    <row r="140" spans="2:10" x14ac:dyDescent="0.2">
      <c r="B140">
        <f t="shared" si="6"/>
        <v>243</v>
      </c>
      <c r="C140" s="292" t="s">
        <v>135</v>
      </c>
      <c r="D140">
        <v>1983</v>
      </c>
      <c r="E140">
        <v>490</v>
      </c>
      <c r="F140">
        <v>2074</v>
      </c>
      <c r="G140">
        <f t="shared" si="7"/>
        <v>4547</v>
      </c>
      <c r="I140" s="278" t="s">
        <v>135</v>
      </c>
      <c r="J140" s="278">
        <v>243</v>
      </c>
    </row>
    <row r="141" spans="2:10" x14ac:dyDescent="0.2">
      <c r="B141">
        <f t="shared" si="6"/>
        <v>523</v>
      </c>
      <c r="C141" s="292" t="s">
        <v>136</v>
      </c>
      <c r="D141">
        <v>396</v>
      </c>
      <c r="E141">
        <v>0</v>
      </c>
      <c r="F141">
        <v>223</v>
      </c>
      <c r="G141">
        <f t="shared" si="7"/>
        <v>619</v>
      </c>
      <c r="I141" s="278" t="s">
        <v>136</v>
      </c>
      <c r="J141" s="278">
        <v>523</v>
      </c>
    </row>
    <row r="142" spans="2:10" x14ac:dyDescent="0.2">
      <c r="B142">
        <f t="shared" si="6"/>
        <v>17</v>
      </c>
      <c r="C142" s="292" t="s">
        <v>137</v>
      </c>
      <c r="D142">
        <v>3128</v>
      </c>
      <c r="E142">
        <v>0</v>
      </c>
      <c r="F142">
        <v>0</v>
      </c>
      <c r="G142">
        <f t="shared" si="7"/>
        <v>3128</v>
      </c>
      <c r="I142" s="278" t="s">
        <v>137</v>
      </c>
      <c r="J142" s="278">
        <v>17</v>
      </c>
    </row>
    <row r="143" spans="2:10" x14ac:dyDescent="0.2">
      <c r="B143">
        <f t="shared" si="6"/>
        <v>395</v>
      </c>
      <c r="C143" s="292" t="s">
        <v>138</v>
      </c>
      <c r="D143">
        <v>0</v>
      </c>
      <c r="E143">
        <v>0</v>
      </c>
      <c r="F143">
        <v>0</v>
      </c>
      <c r="G143">
        <f t="shared" si="7"/>
        <v>0</v>
      </c>
      <c r="I143" s="278" t="s">
        <v>138</v>
      </c>
      <c r="J143" s="278">
        <v>395</v>
      </c>
    </row>
    <row r="144" spans="2:10" x14ac:dyDescent="0.2">
      <c r="B144">
        <f t="shared" si="6"/>
        <v>72</v>
      </c>
      <c r="C144" s="292" t="s">
        <v>139</v>
      </c>
      <c r="D144">
        <v>923</v>
      </c>
      <c r="E144">
        <v>0</v>
      </c>
      <c r="F144">
        <v>552</v>
      </c>
      <c r="G144">
        <f t="shared" si="7"/>
        <v>1475</v>
      </c>
      <c r="I144" s="278" t="s">
        <v>139</v>
      </c>
      <c r="J144" s="278">
        <v>72</v>
      </c>
    </row>
    <row r="145" spans="2:12" x14ac:dyDescent="0.2">
      <c r="B145">
        <f t="shared" si="6"/>
        <v>244</v>
      </c>
      <c r="C145" s="292" t="s">
        <v>140</v>
      </c>
      <c r="D145">
        <v>443</v>
      </c>
      <c r="E145">
        <v>0</v>
      </c>
      <c r="F145">
        <v>0</v>
      </c>
      <c r="G145">
        <f t="shared" si="7"/>
        <v>443</v>
      </c>
      <c r="I145" s="278" t="s">
        <v>140</v>
      </c>
      <c r="J145" s="278">
        <v>244</v>
      </c>
    </row>
    <row r="146" spans="2:12" x14ac:dyDescent="0.2">
      <c r="B146">
        <f t="shared" si="6"/>
        <v>396</v>
      </c>
      <c r="C146" s="292" t="s">
        <v>141</v>
      </c>
      <c r="D146">
        <v>1940</v>
      </c>
      <c r="E146">
        <v>0</v>
      </c>
      <c r="F146">
        <v>930</v>
      </c>
      <c r="G146">
        <f t="shared" si="7"/>
        <v>2870</v>
      </c>
      <c r="I146" s="278" t="s">
        <v>141</v>
      </c>
      <c r="J146" s="278">
        <v>396</v>
      </c>
    </row>
    <row r="147" spans="2:12" x14ac:dyDescent="0.2">
      <c r="B147">
        <f t="shared" si="6"/>
        <v>397</v>
      </c>
      <c r="C147" s="292" t="s">
        <v>142</v>
      </c>
      <c r="D147">
        <v>781</v>
      </c>
      <c r="E147">
        <v>0</v>
      </c>
      <c r="F147">
        <v>866</v>
      </c>
      <c r="G147">
        <f t="shared" si="7"/>
        <v>1647</v>
      </c>
      <c r="I147" s="278" t="s">
        <v>142</v>
      </c>
      <c r="J147" s="278">
        <v>397</v>
      </c>
    </row>
    <row r="148" spans="2:12" x14ac:dyDescent="0.2">
      <c r="B148">
        <f t="shared" si="6"/>
        <v>246</v>
      </c>
      <c r="C148" s="292" t="s">
        <v>143</v>
      </c>
      <c r="D148">
        <v>1443</v>
      </c>
      <c r="E148">
        <v>78</v>
      </c>
      <c r="F148">
        <v>85</v>
      </c>
      <c r="G148">
        <f t="shared" si="7"/>
        <v>1606</v>
      </c>
      <c r="I148" s="278" t="s">
        <v>143</v>
      </c>
      <c r="J148" s="278">
        <v>246</v>
      </c>
    </row>
    <row r="149" spans="2:12" x14ac:dyDescent="0.2">
      <c r="B149">
        <f t="shared" si="6"/>
        <v>74</v>
      </c>
      <c r="C149" s="292" t="s">
        <v>144</v>
      </c>
      <c r="D149">
        <v>0</v>
      </c>
      <c r="E149">
        <v>0</v>
      </c>
      <c r="F149">
        <v>0</v>
      </c>
      <c r="G149">
        <f t="shared" si="7"/>
        <v>0</v>
      </c>
      <c r="I149" s="278" t="s">
        <v>144</v>
      </c>
      <c r="J149" s="278">
        <v>74</v>
      </c>
    </row>
    <row r="150" spans="2:12" x14ac:dyDescent="0.2">
      <c r="B150">
        <f t="shared" si="6"/>
        <v>398</v>
      </c>
      <c r="C150" s="292" t="s">
        <v>145</v>
      </c>
      <c r="D150">
        <v>3458</v>
      </c>
      <c r="E150">
        <v>309</v>
      </c>
      <c r="F150">
        <v>3018</v>
      </c>
      <c r="G150">
        <f t="shared" si="7"/>
        <v>6785</v>
      </c>
      <c r="I150" s="278" t="s">
        <v>145</v>
      </c>
      <c r="J150" s="278">
        <v>398</v>
      </c>
    </row>
    <row r="151" spans="2:12" x14ac:dyDescent="0.2">
      <c r="B151">
        <f t="shared" si="6"/>
        <v>917</v>
      </c>
      <c r="C151" s="292" t="s">
        <v>146</v>
      </c>
      <c r="D151">
        <v>3548</v>
      </c>
      <c r="E151">
        <v>1429</v>
      </c>
      <c r="F151">
        <v>3778</v>
      </c>
      <c r="G151">
        <f t="shared" si="7"/>
        <v>8755</v>
      </c>
      <c r="I151" s="278" t="s">
        <v>146</v>
      </c>
      <c r="J151" s="278">
        <v>917</v>
      </c>
    </row>
    <row r="152" spans="2:12" x14ac:dyDescent="0.2">
      <c r="B152">
        <f t="shared" si="6"/>
        <v>1658</v>
      </c>
      <c r="C152" s="292" t="s">
        <v>147</v>
      </c>
      <c r="D152">
        <v>673</v>
      </c>
      <c r="E152">
        <v>1141</v>
      </c>
      <c r="F152">
        <v>0</v>
      </c>
      <c r="G152">
        <f t="shared" si="7"/>
        <v>1814</v>
      </c>
      <c r="I152" s="278" t="s">
        <v>147</v>
      </c>
      <c r="J152" s="278">
        <v>1658</v>
      </c>
    </row>
    <row r="153" spans="2:12" x14ac:dyDescent="0.2">
      <c r="B153">
        <f t="shared" si="6"/>
        <v>399</v>
      </c>
      <c r="C153" s="292" t="s">
        <v>148</v>
      </c>
      <c r="D153">
        <v>1656</v>
      </c>
      <c r="E153">
        <v>0</v>
      </c>
      <c r="F153">
        <v>198</v>
      </c>
      <c r="G153">
        <f t="shared" si="7"/>
        <v>1854</v>
      </c>
      <c r="I153" s="278" t="s">
        <v>148</v>
      </c>
      <c r="J153" s="278">
        <v>399</v>
      </c>
    </row>
    <row r="154" spans="2:12" x14ac:dyDescent="0.2">
      <c r="B154">
        <f t="shared" si="6"/>
        <v>400</v>
      </c>
      <c r="C154" s="292" t="s">
        <v>76</v>
      </c>
      <c r="D154">
        <v>2178</v>
      </c>
      <c r="E154">
        <v>664</v>
      </c>
      <c r="F154">
        <v>1586</v>
      </c>
      <c r="G154">
        <f t="shared" si="7"/>
        <v>4428</v>
      </c>
      <c r="I154" s="278" t="s">
        <v>76</v>
      </c>
      <c r="J154" s="278">
        <v>400</v>
      </c>
    </row>
    <row r="155" spans="2:12" x14ac:dyDescent="0.2">
      <c r="B155">
        <f t="shared" si="6"/>
        <v>163</v>
      </c>
      <c r="C155" s="292" t="s">
        <v>149</v>
      </c>
      <c r="D155">
        <v>644</v>
      </c>
      <c r="E155">
        <v>147</v>
      </c>
      <c r="F155">
        <v>132</v>
      </c>
      <c r="G155">
        <f t="shared" si="7"/>
        <v>923</v>
      </c>
      <c r="I155" s="278" t="s">
        <v>149</v>
      </c>
      <c r="J155" s="278">
        <v>163</v>
      </c>
    </row>
    <row r="156" spans="2:12" x14ac:dyDescent="0.2">
      <c r="B156">
        <f t="shared" si="6"/>
        <v>530</v>
      </c>
      <c r="C156" s="292" t="s">
        <v>150</v>
      </c>
      <c r="D156">
        <v>2049</v>
      </c>
      <c r="E156">
        <v>274</v>
      </c>
      <c r="F156">
        <v>384</v>
      </c>
      <c r="G156">
        <f t="shared" si="7"/>
        <v>2707</v>
      </c>
      <c r="I156" s="278" t="s">
        <v>150</v>
      </c>
      <c r="J156" s="278">
        <v>530</v>
      </c>
    </row>
    <row r="157" spans="2:12" x14ac:dyDescent="0.2">
      <c r="B157">
        <f t="shared" si="6"/>
        <v>794</v>
      </c>
      <c r="C157" s="292" t="s">
        <v>151</v>
      </c>
      <c r="D157">
        <v>4316</v>
      </c>
      <c r="E157">
        <v>1059</v>
      </c>
      <c r="F157">
        <v>1718</v>
      </c>
      <c r="G157">
        <f t="shared" si="7"/>
        <v>7093</v>
      </c>
      <c r="I157" s="278" t="s">
        <v>151</v>
      </c>
      <c r="J157" s="278">
        <v>794</v>
      </c>
    </row>
    <row r="158" spans="2:12" x14ac:dyDescent="0.2">
      <c r="B158">
        <f t="shared" si="6"/>
        <v>531</v>
      </c>
      <c r="C158" s="292" t="s">
        <v>152</v>
      </c>
      <c r="D158">
        <v>1178</v>
      </c>
      <c r="E158">
        <v>0</v>
      </c>
      <c r="F158">
        <v>306</v>
      </c>
      <c r="G158">
        <f t="shared" si="7"/>
        <v>1484</v>
      </c>
      <c r="I158" s="278" t="s">
        <v>152</v>
      </c>
      <c r="J158" s="278">
        <v>531</v>
      </c>
    </row>
    <row r="159" spans="2:12" x14ac:dyDescent="0.2">
      <c r="B159">
        <f t="shared" si="6"/>
        <v>164</v>
      </c>
      <c r="C159" s="292" t="s">
        <v>404</v>
      </c>
      <c r="D159">
        <v>2494</v>
      </c>
      <c r="E159">
        <v>1227</v>
      </c>
      <c r="F159">
        <v>1633</v>
      </c>
      <c r="G159">
        <f t="shared" si="7"/>
        <v>5354</v>
      </c>
      <c r="I159" s="278" t="s">
        <v>404</v>
      </c>
      <c r="J159" s="278">
        <v>164</v>
      </c>
    </row>
    <row r="160" spans="2:12" x14ac:dyDescent="0.2">
      <c r="B160">
        <f t="shared" si="6"/>
        <v>796</v>
      </c>
      <c r="C160" s="294" t="s">
        <v>298</v>
      </c>
      <c r="D160">
        <v>9927</v>
      </c>
      <c r="E160">
        <v>4264</v>
      </c>
      <c r="F160">
        <v>2213</v>
      </c>
      <c r="G160">
        <f t="shared" si="7"/>
        <v>16404</v>
      </c>
      <c r="I160" s="289" t="s">
        <v>707</v>
      </c>
      <c r="J160" s="278">
        <v>796</v>
      </c>
      <c r="K160" s="278" t="s">
        <v>153</v>
      </c>
      <c r="L160" s="278">
        <v>63</v>
      </c>
    </row>
    <row r="161" spans="2:10" x14ac:dyDescent="0.2">
      <c r="B161">
        <f t="shared" si="6"/>
        <v>252</v>
      </c>
      <c r="C161" s="292" t="s">
        <v>154</v>
      </c>
      <c r="D161">
        <v>839</v>
      </c>
      <c r="E161">
        <v>0</v>
      </c>
      <c r="F161">
        <v>0</v>
      </c>
      <c r="G161">
        <f t="shared" si="7"/>
        <v>839</v>
      </c>
      <c r="I161" s="278" t="s">
        <v>154</v>
      </c>
      <c r="J161" s="278">
        <v>252</v>
      </c>
    </row>
    <row r="162" spans="2:10" x14ac:dyDescent="0.2">
      <c r="B162">
        <f t="shared" si="6"/>
        <v>797</v>
      </c>
      <c r="C162" s="292" t="s">
        <v>155</v>
      </c>
      <c r="D162">
        <v>2075</v>
      </c>
      <c r="E162">
        <v>85</v>
      </c>
      <c r="F162">
        <v>303</v>
      </c>
      <c r="G162">
        <f t="shared" si="7"/>
        <v>2463</v>
      </c>
      <c r="I162" s="278" t="s">
        <v>155</v>
      </c>
      <c r="J162" s="278">
        <v>797</v>
      </c>
    </row>
    <row r="163" spans="2:10" x14ac:dyDescent="0.2">
      <c r="B163">
        <f t="shared" si="6"/>
        <v>534</v>
      </c>
      <c r="C163" s="292" t="s">
        <v>156</v>
      </c>
      <c r="D163">
        <v>565</v>
      </c>
      <c r="E163">
        <v>80</v>
      </c>
      <c r="F163">
        <v>1648</v>
      </c>
      <c r="G163">
        <f t="shared" si="7"/>
        <v>2293</v>
      </c>
      <c r="I163" s="278" t="s">
        <v>156</v>
      </c>
      <c r="J163" s="278">
        <v>534</v>
      </c>
    </row>
    <row r="164" spans="2:10" x14ac:dyDescent="0.2">
      <c r="B164">
        <f t="shared" si="6"/>
        <v>798</v>
      </c>
      <c r="C164" s="292" t="s">
        <v>157</v>
      </c>
      <c r="D164">
        <v>835</v>
      </c>
      <c r="E164">
        <v>0</v>
      </c>
      <c r="F164">
        <v>0</v>
      </c>
      <c r="G164">
        <f t="shared" si="7"/>
        <v>835</v>
      </c>
      <c r="I164" s="278" t="s">
        <v>157</v>
      </c>
      <c r="J164" s="278">
        <v>798</v>
      </c>
    </row>
    <row r="165" spans="2:10" x14ac:dyDescent="0.2">
      <c r="B165">
        <f t="shared" si="6"/>
        <v>402</v>
      </c>
      <c r="C165" s="292" t="s">
        <v>158</v>
      </c>
      <c r="D165">
        <v>3699</v>
      </c>
      <c r="E165">
        <v>2153</v>
      </c>
      <c r="F165">
        <v>3523</v>
      </c>
      <c r="G165">
        <f t="shared" si="7"/>
        <v>9375</v>
      </c>
      <c r="I165" s="278" t="s">
        <v>158</v>
      </c>
      <c r="J165" s="278">
        <v>402</v>
      </c>
    </row>
    <row r="166" spans="2:10" x14ac:dyDescent="0.2">
      <c r="B166">
        <f t="shared" si="6"/>
        <v>1735</v>
      </c>
      <c r="C166" s="292" t="s">
        <v>159</v>
      </c>
      <c r="D166">
        <v>962</v>
      </c>
      <c r="E166">
        <v>0</v>
      </c>
      <c r="F166">
        <v>196</v>
      </c>
      <c r="G166">
        <f t="shared" si="7"/>
        <v>1158</v>
      </c>
      <c r="I166" s="278" t="s">
        <v>159</v>
      </c>
      <c r="J166" s="278">
        <v>1735</v>
      </c>
    </row>
    <row r="167" spans="2:10" x14ac:dyDescent="0.2">
      <c r="B167">
        <f t="shared" si="6"/>
        <v>1911</v>
      </c>
      <c r="C167" s="292" t="s">
        <v>542</v>
      </c>
      <c r="D167">
        <v>2652</v>
      </c>
      <c r="E167">
        <v>0</v>
      </c>
      <c r="F167">
        <v>859</v>
      </c>
      <c r="G167">
        <f t="shared" si="7"/>
        <v>3511</v>
      </c>
      <c r="I167" s="278" t="s">
        <v>542</v>
      </c>
      <c r="J167" s="278">
        <v>1911</v>
      </c>
    </row>
    <row r="168" spans="2:10" x14ac:dyDescent="0.2">
      <c r="B168">
        <f t="shared" ref="B168:B219" si="8">VLOOKUP(C168,gemeentenaam,2,FALSE)</f>
        <v>118</v>
      </c>
      <c r="C168" s="292" t="s">
        <v>160</v>
      </c>
      <c r="D168">
        <v>1304</v>
      </c>
      <c r="E168">
        <v>280</v>
      </c>
      <c r="F168">
        <v>1915</v>
      </c>
      <c r="G168">
        <f t="shared" si="7"/>
        <v>3499</v>
      </c>
      <c r="I168" s="278" t="s">
        <v>160</v>
      </c>
      <c r="J168" s="278">
        <v>118</v>
      </c>
    </row>
    <row r="169" spans="2:10" x14ac:dyDescent="0.2">
      <c r="B169">
        <f t="shared" si="8"/>
        <v>18</v>
      </c>
      <c r="C169" s="292" t="s">
        <v>161</v>
      </c>
      <c r="D169">
        <v>1830</v>
      </c>
      <c r="E169">
        <v>57</v>
      </c>
      <c r="F169">
        <v>1349</v>
      </c>
      <c r="G169">
        <f t="shared" ref="G169:G220" si="9">SUM(D169:F169)</f>
        <v>3236</v>
      </c>
      <c r="I169" s="278" t="s">
        <v>161</v>
      </c>
      <c r="J169" s="278">
        <v>18</v>
      </c>
    </row>
    <row r="170" spans="2:10" x14ac:dyDescent="0.2">
      <c r="B170">
        <f t="shared" si="8"/>
        <v>405</v>
      </c>
      <c r="C170" s="292" t="s">
        <v>162</v>
      </c>
      <c r="D170">
        <v>3680</v>
      </c>
      <c r="E170">
        <v>723</v>
      </c>
      <c r="F170">
        <v>3958</v>
      </c>
      <c r="G170">
        <f t="shared" si="9"/>
        <v>8361</v>
      </c>
      <c r="I170" s="278" t="s">
        <v>162</v>
      </c>
      <c r="J170" s="278">
        <v>405</v>
      </c>
    </row>
    <row r="171" spans="2:10" x14ac:dyDescent="0.2">
      <c r="B171">
        <f t="shared" si="8"/>
        <v>1507</v>
      </c>
      <c r="C171" s="292" t="s">
        <v>163</v>
      </c>
      <c r="D171">
        <v>1832</v>
      </c>
      <c r="E171">
        <v>66</v>
      </c>
      <c r="F171">
        <v>557</v>
      </c>
      <c r="G171">
        <f t="shared" si="9"/>
        <v>2455</v>
      </c>
      <c r="I171" s="278" t="s">
        <v>163</v>
      </c>
      <c r="J171" s="278">
        <v>1507</v>
      </c>
    </row>
    <row r="172" spans="2:10" x14ac:dyDescent="0.2">
      <c r="B172">
        <f t="shared" si="8"/>
        <v>321</v>
      </c>
      <c r="C172" s="292" t="s">
        <v>164</v>
      </c>
      <c r="D172">
        <v>2968</v>
      </c>
      <c r="E172">
        <v>843</v>
      </c>
      <c r="F172">
        <v>1142</v>
      </c>
      <c r="G172">
        <f t="shared" si="9"/>
        <v>4953</v>
      </c>
      <c r="I172" s="278" t="s">
        <v>164</v>
      </c>
      <c r="J172" s="278">
        <v>321</v>
      </c>
    </row>
    <row r="173" spans="2:10" x14ac:dyDescent="0.2">
      <c r="B173">
        <f t="shared" si="8"/>
        <v>406</v>
      </c>
      <c r="C173" s="292" t="s">
        <v>165</v>
      </c>
      <c r="D173">
        <v>2114</v>
      </c>
      <c r="E173">
        <v>643</v>
      </c>
      <c r="F173">
        <v>424</v>
      </c>
      <c r="G173">
        <f t="shared" si="9"/>
        <v>3181</v>
      </c>
      <c r="I173" s="278" t="s">
        <v>165</v>
      </c>
      <c r="J173" s="278">
        <v>406</v>
      </c>
    </row>
    <row r="174" spans="2:10" x14ac:dyDescent="0.2">
      <c r="B174">
        <f t="shared" si="8"/>
        <v>677</v>
      </c>
      <c r="C174" s="292" t="s">
        <v>166</v>
      </c>
      <c r="D174">
        <v>991</v>
      </c>
      <c r="E174">
        <v>85</v>
      </c>
      <c r="F174">
        <v>373</v>
      </c>
      <c r="G174">
        <f t="shared" si="9"/>
        <v>1449</v>
      </c>
      <c r="I174" s="278" t="s">
        <v>166</v>
      </c>
      <c r="J174" s="278">
        <v>677</v>
      </c>
    </row>
    <row r="175" spans="2:10" x14ac:dyDescent="0.2">
      <c r="B175">
        <f t="shared" si="8"/>
        <v>353</v>
      </c>
      <c r="C175" s="292" t="s">
        <v>167</v>
      </c>
      <c r="D175">
        <v>909</v>
      </c>
      <c r="E175">
        <v>358</v>
      </c>
      <c r="F175">
        <v>531</v>
      </c>
      <c r="G175">
        <f t="shared" si="9"/>
        <v>1798</v>
      </c>
      <c r="I175" s="278" t="s">
        <v>167</v>
      </c>
      <c r="J175" s="278">
        <v>353</v>
      </c>
    </row>
    <row r="176" spans="2:10" x14ac:dyDescent="0.2">
      <c r="B176">
        <f t="shared" si="8"/>
        <v>1884</v>
      </c>
      <c r="C176" s="292" t="s">
        <v>405</v>
      </c>
      <c r="D176">
        <v>0</v>
      </c>
      <c r="E176">
        <v>0</v>
      </c>
      <c r="F176">
        <v>0</v>
      </c>
      <c r="G176">
        <f t="shared" si="9"/>
        <v>0</v>
      </c>
      <c r="I176" s="278" t="s">
        <v>405</v>
      </c>
      <c r="J176" s="278">
        <v>1884</v>
      </c>
    </row>
    <row r="177" spans="2:10" x14ac:dyDescent="0.2">
      <c r="B177">
        <f t="shared" si="8"/>
        <v>166</v>
      </c>
      <c r="C177" s="292" t="s">
        <v>168</v>
      </c>
      <c r="D177">
        <v>2907</v>
      </c>
      <c r="E177">
        <v>877</v>
      </c>
      <c r="F177">
        <v>2504</v>
      </c>
      <c r="G177">
        <f t="shared" si="9"/>
        <v>6288</v>
      </c>
      <c r="I177" s="278" t="s">
        <v>168</v>
      </c>
      <c r="J177" s="278">
        <v>166</v>
      </c>
    </row>
    <row r="178" spans="2:10" x14ac:dyDescent="0.2">
      <c r="B178">
        <f t="shared" si="8"/>
        <v>678</v>
      </c>
      <c r="C178" s="292" t="s">
        <v>169</v>
      </c>
      <c r="D178">
        <v>320</v>
      </c>
      <c r="E178">
        <v>79</v>
      </c>
      <c r="F178">
        <v>0</v>
      </c>
      <c r="G178">
        <f t="shared" si="9"/>
        <v>399</v>
      </c>
      <c r="I178" s="278" t="s">
        <v>169</v>
      </c>
      <c r="J178" s="278">
        <v>678</v>
      </c>
    </row>
    <row r="179" spans="2:10" x14ac:dyDescent="0.2">
      <c r="B179">
        <f t="shared" si="8"/>
        <v>537</v>
      </c>
      <c r="C179" s="292" t="s">
        <v>170</v>
      </c>
      <c r="D179">
        <v>3623</v>
      </c>
      <c r="E179">
        <v>164</v>
      </c>
      <c r="F179">
        <v>499</v>
      </c>
      <c r="G179">
        <f t="shared" si="9"/>
        <v>4286</v>
      </c>
      <c r="I179" s="278" t="s">
        <v>170</v>
      </c>
      <c r="J179" s="278">
        <v>537</v>
      </c>
    </row>
    <row r="180" spans="2:10" x14ac:dyDescent="0.2">
      <c r="B180">
        <f t="shared" si="8"/>
        <v>928</v>
      </c>
      <c r="C180" s="292" t="s">
        <v>171</v>
      </c>
      <c r="D180">
        <v>1996</v>
      </c>
      <c r="E180">
        <v>461</v>
      </c>
      <c r="F180">
        <v>1398</v>
      </c>
      <c r="G180">
        <f t="shared" si="9"/>
        <v>3855</v>
      </c>
      <c r="I180" s="278" t="s">
        <v>171</v>
      </c>
      <c r="J180" s="278">
        <v>928</v>
      </c>
    </row>
    <row r="181" spans="2:10" x14ac:dyDescent="0.2">
      <c r="B181">
        <f t="shared" si="8"/>
        <v>1598</v>
      </c>
      <c r="C181" s="292" t="s">
        <v>172</v>
      </c>
      <c r="D181">
        <v>1077</v>
      </c>
      <c r="E181">
        <v>0</v>
      </c>
      <c r="F181">
        <v>0</v>
      </c>
      <c r="G181">
        <f t="shared" si="9"/>
        <v>1077</v>
      </c>
      <c r="I181" s="278" t="s">
        <v>172</v>
      </c>
      <c r="J181" s="278">
        <v>1598</v>
      </c>
    </row>
    <row r="182" spans="2:10" x14ac:dyDescent="0.2">
      <c r="B182">
        <f t="shared" si="8"/>
        <v>79</v>
      </c>
      <c r="C182" s="292" t="s">
        <v>173</v>
      </c>
      <c r="D182">
        <v>741</v>
      </c>
      <c r="E182">
        <v>0</v>
      </c>
      <c r="F182">
        <v>54</v>
      </c>
      <c r="G182">
        <f t="shared" si="9"/>
        <v>795</v>
      </c>
      <c r="I182" s="278" t="s">
        <v>173</v>
      </c>
      <c r="J182" s="278">
        <v>79</v>
      </c>
    </row>
    <row r="183" spans="2:10" x14ac:dyDescent="0.2">
      <c r="B183">
        <f t="shared" si="8"/>
        <v>588</v>
      </c>
      <c r="C183" s="292" t="s">
        <v>174</v>
      </c>
      <c r="D183">
        <v>459</v>
      </c>
      <c r="E183">
        <v>0</v>
      </c>
      <c r="F183">
        <v>0</v>
      </c>
      <c r="G183">
        <f t="shared" si="9"/>
        <v>459</v>
      </c>
      <c r="I183" s="278" t="s">
        <v>174</v>
      </c>
      <c r="J183" s="278">
        <v>588</v>
      </c>
    </row>
    <row r="184" spans="2:10" x14ac:dyDescent="0.2">
      <c r="B184">
        <f t="shared" si="8"/>
        <v>542</v>
      </c>
      <c r="C184" s="292" t="s">
        <v>175</v>
      </c>
      <c r="D184">
        <v>867</v>
      </c>
      <c r="E184">
        <v>0</v>
      </c>
      <c r="F184">
        <v>601</v>
      </c>
      <c r="G184">
        <f t="shared" si="9"/>
        <v>1468</v>
      </c>
      <c r="I184" s="278" t="s">
        <v>175</v>
      </c>
      <c r="J184" s="278">
        <v>542</v>
      </c>
    </row>
    <row r="185" spans="2:10" x14ac:dyDescent="0.2">
      <c r="B185">
        <f t="shared" si="8"/>
        <v>1659</v>
      </c>
      <c r="C185" s="292" t="s">
        <v>176</v>
      </c>
      <c r="D185">
        <v>390</v>
      </c>
      <c r="E185">
        <v>0</v>
      </c>
      <c r="F185">
        <v>112</v>
      </c>
      <c r="G185">
        <f t="shared" si="9"/>
        <v>502</v>
      </c>
      <c r="I185" s="278" t="s">
        <v>176</v>
      </c>
      <c r="J185" s="278">
        <v>1659</v>
      </c>
    </row>
    <row r="186" spans="2:10" x14ac:dyDescent="0.2">
      <c r="B186">
        <f t="shared" si="8"/>
        <v>1685</v>
      </c>
      <c r="C186" s="292" t="s">
        <v>177</v>
      </c>
      <c r="D186">
        <v>1739</v>
      </c>
      <c r="E186">
        <v>172</v>
      </c>
      <c r="F186">
        <v>0</v>
      </c>
      <c r="G186">
        <f t="shared" si="9"/>
        <v>1911</v>
      </c>
      <c r="I186" s="278" t="s">
        <v>177</v>
      </c>
      <c r="J186" s="278">
        <v>1685</v>
      </c>
    </row>
    <row r="187" spans="2:10" x14ac:dyDescent="0.2">
      <c r="B187">
        <f t="shared" si="8"/>
        <v>882</v>
      </c>
      <c r="C187" s="292" t="s">
        <v>178</v>
      </c>
      <c r="D187">
        <v>1264</v>
      </c>
      <c r="E187">
        <v>186</v>
      </c>
      <c r="F187">
        <v>484</v>
      </c>
      <c r="G187">
        <f t="shared" si="9"/>
        <v>1934</v>
      </c>
      <c r="I187" s="278" t="s">
        <v>178</v>
      </c>
      <c r="J187" s="278">
        <v>882</v>
      </c>
    </row>
    <row r="188" spans="2:10" x14ac:dyDescent="0.2">
      <c r="B188">
        <f t="shared" si="8"/>
        <v>415</v>
      </c>
      <c r="C188" s="292" t="s">
        <v>179</v>
      </c>
      <c r="D188">
        <v>670</v>
      </c>
      <c r="E188">
        <v>0</v>
      </c>
      <c r="F188">
        <v>0</v>
      </c>
      <c r="G188">
        <f t="shared" si="9"/>
        <v>670</v>
      </c>
      <c r="I188" s="278" t="s">
        <v>179</v>
      </c>
      <c r="J188" s="278">
        <v>415</v>
      </c>
    </row>
    <row r="189" spans="2:10" x14ac:dyDescent="0.2">
      <c r="B189">
        <f t="shared" si="8"/>
        <v>416</v>
      </c>
      <c r="C189" s="292" t="s">
        <v>180</v>
      </c>
      <c r="D189">
        <v>1843</v>
      </c>
      <c r="E189">
        <v>0</v>
      </c>
      <c r="F189">
        <v>724</v>
      </c>
      <c r="G189">
        <f t="shared" si="9"/>
        <v>2567</v>
      </c>
      <c r="I189" s="278" t="s">
        <v>180</v>
      </c>
      <c r="J189" s="278">
        <v>416</v>
      </c>
    </row>
    <row r="190" spans="2:10" x14ac:dyDescent="0.2">
      <c r="B190">
        <f t="shared" si="8"/>
        <v>1621</v>
      </c>
      <c r="C190" s="292" t="s">
        <v>181</v>
      </c>
      <c r="D190">
        <v>5149</v>
      </c>
      <c r="E190">
        <v>0</v>
      </c>
      <c r="F190">
        <v>4582</v>
      </c>
      <c r="G190">
        <f t="shared" si="9"/>
        <v>9731</v>
      </c>
      <c r="I190" s="278" t="s">
        <v>181</v>
      </c>
      <c r="J190" s="278">
        <v>1621</v>
      </c>
    </row>
    <row r="191" spans="2:10" x14ac:dyDescent="0.2">
      <c r="B191">
        <f t="shared" si="8"/>
        <v>417</v>
      </c>
      <c r="C191" s="292" t="s">
        <v>182</v>
      </c>
      <c r="D191">
        <v>326</v>
      </c>
      <c r="E191">
        <v>0</v>
      </c>
      <c r="F191">
        <v>216</v>
      </c>
      <c r="G191">
        <f t="shared" si="9"/>
        <v>542</v>
      </c>
      <c r="I191" s="278" t="s">
        <v>182</v>
      </c>
      <c r="J191" s="278">
        <v>417</v>
      </c>
    </row>
    <row r="192" spans="2:10" x14ac:dyDescent="0.2">
      <c r="B192">
        <f t="shared" si="8"/>
        <v>22</v>
      </c>
      <c r="C192" s="292" t="s">
        <v>183</v>
      </c>
      <c r="D192">
        <v>879</v>
      </c>
      <c r="E192">
        <v>0</v>
      </c>
      <c r="F192">
        <v>38</v>
      </c>
      <c r="G192">
        <f t="shared" si="9"/>
        <v>917</v>
      </c>
      <c r="I192" s="278" t="s">
        <v>183</v>
      </c>
      <c r="J192" s="278">
        <v>22</v>
      </c>
    </row>
    <row r="193" spans="2:10" x14ac:dyDescent="0.2">
      <c r="B193">
        <f t="shared" si="8"/>
        <v>545</v>
      </c>
      <c r="C193" s="292" t="s">
        <v>184</v>
      </c>
      <c r="D193">
        <v>1406</v>
      </c>
      <c r="E193">
        <v>0</v>
      </c>
      <c r="F193">
        <v>853</v>
      </c>
      <c r="G193">
        <f t="shared" si="9"/>
        <v>2259</v>
      </c>
      <c r="I193" s="278" t="s">
        <v>184</v>
      </c>
      <c r="J193" s="278">
        <v>545</v>
      </c>
    </row>
    <row r="194" spans="2:10" x14ac:dyDescent="0.2">
      <c r="B194">
        <f t="shared" si="8"/>
        <v>80</v>
      </c>
      <c r="C194" s="292" t="s">
        <v>185</v>
      </c>
      <c r="D194">
        <v>4193</v>
      </c>
      <c r="E194">
        <v>889</v>
      </c>
      <c r="F194">
        <v>2681</v>
      </c>
      <c r="G194">
        <f t="shared" si="9"/>
        <v>7763</v>
      </c>
      <c r="I194" s="278" t="s">
        <v>185</v>
      </c>
      <c r="J194" s="278">
        <v>80</v>
      </c>
    </row>
    <row r="195" spans="2:10" x14ac:dyDescent="0.2">
      <c r="B195">
        <f t="shared" si="8"/>
        <v>81</v>
      </c>
      <c r="C195" s="292" t="s">
        <v>186</v>
      </c>
      <c r="D195">
        <v>483</v>
      </c>
      <c r="E195">
        <v>0</v>
      </c>
      <c r="F195">
        <v>0</v>
      </c>
      <c r="G195">
        <f t="shared" si="9"/>
        <v>483</v>
      </c>
      <c r="I195" s="278" t="s">
        <v>186</v>
      </c>
      <c r="J195" s="278">
        <v>81</v>
      </c>
    </row>
    <row r="196" spans="2:10" x14ac:dyDescent="0.2">
      <c r="B196">
        <f t="shared" si="8"/>
        <v>546</v>
      </c>
      <c r="C196" s="292" t="s">
        <v>187</v>
      </c>
      <c r="D196">
        <v>4532</v>
      </c>
      <c r="E196">
        <v>1382</v>
      </c>
      <c r="F196">
        <v>3851</v>
      </c>
      <c r="G196">
        <f t="shared" si="9"/>
        <v>9765</v>
      </c>
      <c r="I196" s="278" t="s">
        <v>187</v>
      </c>
      <c r="J196" s="278">
        <v>546</v>
      </c>
    </row>
    <row r="197" spans="2:10" x14ac:dyDescent="0.2">
      <c r="B197">
        <f t="shared" si="8"/>
        <v>547</v>
      </c>
      <c r="C197" s="292" t="s">
        <v>188</v>
      </c>
      <c r="D197">
        <v>2738</v>
      </c>
      <c r="E197">
        <v>300</v>
      </c>
      <c r="F197">
        <v>284</v>
      </c>
      <c r="G197">
        <f t="shared" si="9"/>
        <v>3322</v>
      </c>
      <c r="I197" s="278" t="s">
        <v>188</v>
      </c>
      <c r="J197" s="278">
        <v>547</v>
      </c>
    </row>
    <row r="198" spans="2:10" x14ac:dyDescent="0.2">
      <c r="B198">
        <f t="shared" si="8"/>
        <v>1916</v>
      </c>
      <c r="C198" s="292" t="s">
        <v>189</v>
      </c>
      <c r="D198">
        <v>3192</v>
      </c>
      <c r="E198">
        <v>0</v>
      </c>
      <c r="F198">
        <v>1634</v>
      </c>
      <c r="G198">
        <f t="shared" si="9"/>
        <v>4826</v>
      </c>
      <c r="I198" s="278" t="s">
        <v>189</v>
      </c>
      <c r="J198" s="278">
        <v>1916</v>
      </c>
    </row>
    <row r="199" spans="2:10" x14ac:dyDescent="0.2">
      <c r="B199">
        <f t="shared" si="8"/>
        <v>995</v>
      </c>
      <c r="C199" s="292" t="s">
        <v>190</v>
      </c>
      <c r="D199">
        <v>7543</v>
      </c>
      <c r="E199">
        <v>2110</v>
      </c>
      <c r="F199">
        <v>159</v>
      </c>
      <c r="G199">
        <f t="shared" si="9"/>
        <v>9812</v>
      </c>
      <c r="I199" s="278" t="s">
        <v>190</v>
      </c>
      <c r="J199" s="278">
        <v>995</v>
      </c>
    </row>
    <row r="200" spans="2:10" x14ac:dyDescent="0.2">
      <c r="B200">
        <f t="shared" si="8"/>
        <v>82</v>
      </c>
      <c r="C200" s="292" t="s">
        <v>191</v>
      </c>
      <c r="D200">
        <v>0</v>
      </c>
      <c r="E200">
        <v>0</v>
      </c>
      <c r="F200">
        <v>0</v>
      </c>
      <c r="G200">
        <f t="shared" si="9"/>
        <v>0</v>
      </c>
      <c r="I200" s="278" t="s">
        <v>191</v>
      </c>
      <c r="J200" s="278">
        <v>82</v>
      </c>
    </row>
    <row r="201" spans="2:10" x14ac:dyDescent="0.2">
      <c r="B201">
        <f t="shared" si="8"/>
        <v>1640</v>
      </c>
      <c r="C201" s="292" t="s">
        <v>192</v>
      </c>
      <c r="D201">
        <v>1505</v>
      </c>
      <c r="E201">
        <v>472</v>
      </c>
      <c r="F201">
        <v>419</v>
      </c>
      <c r="G201">
        <f t="shared" si="9"/>
        <v>2396</v>
      </c>
      <c r="I201" s="278" t="s">
        <v>192</v>
      </c>
      <c r="J201" s="278">
        <v>1640</v>
      </c>
    </row>
    <row r="202" spans="2:10" x14ac:dyDescent="0.2">
      <c r="B202">
        <f t="shared" si="8"/>
        <v>327</v>
      </c>
      <c r="C202" s="292" t="s">
        <v>193</v>
      </c>
      <c r="D202">
        <v>1203</v>
      </c>
      <c r="E202">
        <v>0</v>
      </c>
      <c r="F202">
        <v>0</v>
      </c>
      <c r="G202">
        <f t="shared" si="9"/>
        <v>1203</v>
      </c>
      <c r="I202" s="278" t="s">
        <v>193</v>
      </c>
      <c r="J202" s="278">
        <v>327</v>
      </c>
    </row>
    <row r="203" spans="2:10" x14ac:dyDescent="0.2">
      <c r="B203">
        <f t="shared" si="8"/>
        <v>694</v>
      </c>
      <c r="C203" s="292" t="s">
        <v>194</v>
      </c>
      <c r="D203">
        <v>0</v>
      </c>
      <c r="E203">
        <v>0</v>
      </c>
      <c r="F203">
        <v>0</v>
      </c>
      <c r="G203">
        <f t="shared" si="9"/>
        <v>0</v>
      </c>
      <c r="I203" s="278" t="s">
        <v>194</v>
      </c>
      <c r="J203" s="278">
        <v>694</v>
      </c>
    </row>
    <row r="204" spans="2:10" x14ac:dyDescent="0.2">
      <c r="B204" t="e">
        <f t="shared" si="8"/>
        <v>#N/A</v>
      </c>
      <c r="C204" s="292" t="s">
        <v>195</v>
      </c>
      <c r="D204">
        <v>201</v>
      </c>
      <c r="E204">
        <v>0</v>
      </c>
      <c r="F204">
        <v>0</v>
      </c>
      <c r="G204">
        <f t="shared" si="9"/>
        <v>201</v>
      </c>
      <c r="I204" s="278" t="s">
        <v>195</v>
      </c>
      <c r="J204" s="278">
        <v>733</v>
      </c>
    </row>
    <row r="205" spans="2:10" x14ac:dyDescent="0.2">
      <c r="B205" t="e">
        <f t="shared" si="8"/>
        <v>#N/A</v>
      </c>
      <c r="C205" s="292" t="s">
        <v>196</v>
      </c>
      <c r="D205">
        <v>1822</v>
      </c>
      <c r="E205">
        <v>141</v>
      </c>
      <c r="F205">
        <v>956</v>
      </c>
      <c r="G205">
        <f t="shared" si="9"/>
        <v>2919</v>
      </c>
      <c r="I205" s="278" t="s">
        <v>196</v>
      </c>
      <c r="J205" s="278">
        <v>1705</v>
      </c>
    </row>
    <row r="206" spans="2:10" x14ac:dyDescent="0.2">
      <c r="B206" t="e">
        <f t="shared" si="8"/>
        <v>#N/A</v>
      </c>
      <c r="C206" s="292" t="s">
        <v>197</v>
      </c>
      <c r="D206">
        <v>1537</v>
      </c>
      <c r="E206">
        <v>194</v>
      </c>
      <c r="F206">
        <v>1326</v>
      </c>
      <c r="G206">
        <f t="shared" si="9"/>
        <v>3057</v>
      </c>
      <c r="I206" s="278" t="s">
        <v>197</v>
      </c>
      <c r="J206" s="278">
        <v>553</v>
      </c>
    </row>
    <row r="207" spans="2:10" x14ac:dyDescent="0.2">
      <c r="B207" t="e">
        <f t="shared" si="8"/>
        <v>#N/A</v>
      </c>
      <c r="C207" s="292" t="s">
        <v>198</v>
      </c>
      <c r="D207">
        <v>1386</v>
      </c>
      <c r="E207">
        <v>0</v>
      </c>
      <c r="F207">
        <v>31</v>
      </c>
      <c r="G207">
        <f t="shared" si="9"/>
        <v>1417</v>
      </c>
      <c r="I207" s="278" t="s">
        <v>198</v>
      </c>
      <c r="J207" s="278">
        <v>140</v>
      </c>
    </row>
    <row r="208" spans="2:10" x14ac:dyDescent="0.2">
      <c r="B208" t="e">
        <f t="shared" si="8"/>
        <v>#N/A</v>
      </c>
      <c r="C208" s="292" t="s">
        <v>199</v>
      </c>
      <c r="D208">
        <v>1656</v>
      </c>
      <c r="E208">
        <v>217</v>
      </c>
      <c r="F208">
        <v>754</v>
      </c>
      <c r="G208">
        <f t="shared" si="9"/>
        <v>2627</v>
      </c>
      <c r="I208" s="278" t="s">
        <v>199</v>
      </c>
      <c r="J208" s="278">
        <v>262</v>
      </c>
    </row>
    <row r="209" spans="2:10" x14ac:dyDescent="0.2">
      <c r="B209" t="e">
        <f t="shared" si="8"/>
        <v>#N/A</v>
      </c>
      <c r="C209" s="292" t="s">
        <v>200</v>
      </c>
      <c r="D209">
        <v>640</v>
      </c>
      <c r="E209">
        <v>62</v>
      </c>
      <c r="F209">
        <v>33</v>
      </c>
      <c r="G209">
        <f t="shared" si="9"/>
        <v>735</v>
      </c>
      <c r="I209" s="278" t="s">
        <v>200</v>
      </c>
      <c r="J209" s="278">
        <v>809</v>
      </c>
    </row>
    <row r="210" spans="2:10" x14ac:dyDescent="0.2">
      <c r="B210" t="e">
        <f t="shared" si="8"/>
        <v>#N/A</v>
      </c>
      <c r="C210" s="292" t="s">
        <v>201</v>
      </c>
      <c r="D210">
        <v>922</v>
      </c>
      <c r="E210">
        <v>0</v>
      </c>
      <c r="F210">
        <v>0</v>
      </c>
      <c r="G210">
        <f t="shared" si="9"/>
        <v>922</v>
      </c>
      <c r="I210" s="278" t="s">
        <v>201</v>
      </c>
      <c r="J210" s="278">
        <v>331</v>
      </c>
    </row>
    <row r="211" spans="2:10" x14ac:dyDescent="0.2">
      <c r="B211" t="e">
        <f t="shared" si="8"/>
        <v>#N/A</v>
      </c>
      <c r="C211" s="292" t="s">
        <v>202</v>
      </c>
      <c r="D211">
        <v>327</v>
      </c>
      <c r="E211">
        <v>0</v>
      </c>
      <c r="F211">
        <v>0</v>
      </c>
      <c r="G211">
        <f t="shared" si="9"/>
        <v>327</v>
      </c>
      <c r="I211" s="278" t="s">
        <v>202</v>
      </c>
      <c r="J211" s="278">
        <v>24</v>
      </c>
    </row>
    <row r="212" spans="2:10" x14ac:dyDescent="0.2">
      <c r="B212" t="e">
        <f t="shared" si="8"/>
        <v>#N/A</v>
      </c>
      <c r="C212" s="292" t="s">
        <v>203</v>
      </c>
      <c r="D212">
        <v>1101</v>
      </c>
      <c r="E212">
        <v>0</v>
      </c>
      <c r="F212">
        <v>188</v>
      </c>
      <c r="G212">
        <f t="shared" si="9"/>
        <v>1289</v>
      </c>
      <c r="I212" s="278" t="s">
        <v>203</v>
      </c>
      <c r="J212" s="278">
        <v>168</v>
      </c>
    </row>
    <row r="213" spans="2:10" x14ac:dyDescent="0.2">
      <c r="B213" t="e">
        <f t="shared" si="8"/>
        <v>#N/A</v>
      </c>
      <c r="C213" s="292" t="s">
        <v>204</v>
      </c>
      <c r="D213">
        <v>348</v>
      </c>
      <c r="E213">
        <v>0</v>
      </c>
      <c r="F213">
        <v>0</v>
      </c>
      <c r="G213">
        <f t="shared" si="9"/>
        <v>348</v>
      </c>
      <c r="I213" s="278" t="s">
        <v>204</v>
      </c>
      <c r="J213" s="278">
        <v>1671</v>
      </c>
    </row>
    <row r="214" spans="2:10" x14ac:dyDescent="0.2">
      <c r="B214" t="e">
        <f t="shared" si="8"/>
        <v>#N/A</v>
      </c>
      <c r="C214" s="292" t="s">
        <v>205</v>
      </c>
      <c r="D214">
        <v>2033</v>
      </c>
      <c r="E214">
        <v>0</v>
      </c>
      <c r="F214">
        <v>0</v>
      </c>
      <c r="G214">
        <f t="shared" si="9"/>
        <v>2033</v>
      </c>
      <c r="I214" s="278" t="s">
        <v>205</v>
      </c>
      <c r="J214" s="278">
        <v>263</v>
      </c>
    </row>
    <row r="215" spans="2:10" x14ac:dyDescent="0.2">
      <c r="B215" t="e">
        <f t="shared" si="8"/>
        <v>#N/A</v>
      </c>
      <c r="C215" s="292" t="s">
        <v>206</v>
      </c>
      <c r="D215">
        <v>1663</v>
      </c>
      <c r="E215">
        <v>231</v>
      </c>
      <c r="F215">
        <v>0</v>
      </c>
      <c r="G215">
        <f t="shared" si="9"/>
        <v>1894</v>
      </c>
      <c r="I215" s="278" t="s">
        <v>206</v>
      </c>
      <c r="J215" s="278">
        <v>1641</v>
      </c>
    </row>
    <row r="216" spans="2:10" x14ac:dyDescent="0.2">
      <c r="B216" t="e">
        <f t="shared" si="8"/>
        <v>#N/A</v>
      </c>
      <c r="C216" s="292" t="s">
        <v>207</v>
      </c>
      <c r="D216">
        <v>1730</v>
      </c>
      <c r="E216">
        <v>79</v>
      </c>
      <c r="F216">
        <v>566</v>
      </c>
      <c r="G216">
        <f t="shared" si="9"/>
        <v>2375</v>
      </c>
      <c r="I216" s="278" t="s">
        <v>207</v>
      </c>
      <c r="J216" s="278">
        <v>556</v>
      </c>
    </row>
    <row r="217" spans="2:10" x14ac:dyDescent="0.2">
      <c r="B217" t="e">
        <f t="shared" si="8"/>
        <v>#N/A</v>
      </c>
      <c r="C217" s="292" t="s">
        <v>208</v>
      </c>
      <c r="D217">
        <v>3226</v>
      </c>
      <c r="E217">
        <v>1220</v>
      </c>
      <c r="F217">
        <v>2072</v>
      </c>
      <c r="G217">
        <f t="shared" si="9"/>
        <v>6518</v>
      </c>
      <c r="I217" s="278" t="s">
        <v>208</v>
      </c>
      <c r="J217" s="278">
        <v>935</v>
      </c>
    </row>
    <row r="218" spans="2:10" x14ac:dyDescent="0.2">
      <c r="B218">
        <f t="shared" si="8"/>
        <v>1663</v>
      </c>
      <c r="C218" s="292" t="s">
        <v>71</v>
      </c>
      <c r="D218">
        <v>495</v>
      </c>
      <c r="E218">
        <v>0</v>
      </c>
      <c r="F218">
        <v>16</v>
      </c>
      <c r="G218">
        <f t="shared" si="9"/>
        <v>511</v>
      </c>
      <c r="I218" s="278"/>
      <c r="J218" s="278"/>
    </row>
    <row r="219" spans="2:10" x14ac:dyDescent="0.2">
      <c r="B219" t="e">
        <f t="shared" si="8"/>
        <v>#N/A</v>
      </c>
      <c r="C219" s="292" t="s">
        <v>209</v>
      </c>
      <c r="D219">
        <v>319</v>
      </c>
      <c r="E219">
        <v>0</v>
      </c>
      <c r="F219">
        <v>0</v>
      </c>
      <c r="G219">
        <f t="shared" si="9"/>
        <v>319</v>
      </c>
      <c r="I219" s="278" t="s">
        <v>209</v>
      </c>
      <c r="J219" s="278">
        <v>25</v>
      </c>
    </row>
    <row r="220" spans="2:10" x14ac:dyDescent="0.2">
      <c r="B220" t="e">
        <f t="shared" ref="B220:B273" si="10">VLOOKUP(C220,gemeentenaam,2,FALSE)</f>
        <v>#N/A</v>
      </c>
      <c r="C220" s="292" t="s">
        <v>210</v>
      </c>
      <c r="D220">
        <v>2960</v>
      </c>
      <c r="E220">
        <v>0</v>
      </c>
      <c r="F220">
        <v>12</v>
      </c>
      <c r="G220">
        <f t="shared" si="9"/>
        <v>2972</v>
      </c>
      <c r="I220" s="278" t="s">
        <v>210</v>
      </c>
      <c r="J220" s="278">
        <v>420</v>
      </c>
    </row>
    <row r="221" spans="2:10" x14ac:dyDescent="0.2">
      <c r="B221" t="e">
        <f t="shared" si="10"/>
        <v>#N/A</v>
      </c>
      <c r="C221" s="292" t="s">
        <v>211</v>
      </c>
      <c r="D221">
        <v>635</v>
      </c>
      <c r="E221">
        <v>0</v>
      </c>
      <c r="F221">
        <v>177</v>
      </c>
      <c r="G221">
        <f t="shared" ref="G221:G274" si="11">SUM(D221:F221)</f>
        <v>812</v>
      </c>
      <c r="I221" s="278" t="s">
        <v>211</v>
      </c>
      <c r="J221" s="278">
        <v>938</v>
      </c>
    </row>
    <row r="222" spans="2:10" x14ac:dyDescent="0.2">
      <c r="B222" t="e">
        <f t="shared" si="10"/>
        <v>#N/A</v>
      </c>
      <c r="C222" s="292" t="s">
        <v>535</v>
      </c>
      <c r="D222">
        <v>571</v>
      </c>
      <c r="E222">
        <v>0</v>
      </c>
      <c r="F222">
        <v>0</v>
      </c>
      <c r="G222">
        <f t="shared" si="11"/>
        <v>571</v>
      </c>
      <c r="I222" s="278" t="s">
        <v>535</v>
      </c>
      <c r="J222" s="278">
        <v>1908</v>
      </c>
    </row>
    <row r="223" spans="2:10" x14ac:dyDescent="0.2">
      <c r="B223" t="e">
        <f t="shared" si="10"/>
        <v>#N/A</v>
      </c>
      <c r="C223" s="292" t="s">
        <v>212</v>
      </c>
      <c r="D223">
        <v>496</v>
      </c>
      <c r="E223">
        <v>0</v>
      </c>
      <c r="F223">
        <v>0</v>
      </c>
      <c r="G223">
        <f t="shared" si="11"/>
        <v>496</v>
      </c>
      <c r="I223" s="278" t="s">
        <v>212</v>
      </c>
      <c r="J223" s="278">
        <v>1987</v>
      </c>
    </row>
    <row r="224" spans="2:10" x14ac:dyDescent="0.2">
      <c r="B224" t="e">
        <f t="shared" si="10"/>
        <v>#N/A</v>
      </c>
      <c r="C224" s="292" t="s">
        <v>213</v>
      </c>
      <c r="D224">
        <v>2737</v>
      </c>
      <c r="E224">
        <v>347</v>
      </c>
      <c r="F224">
        <v>418</v>
      </c>
      <c r="G224">
        <f t="shared" si="11"/>
        <v>3502</v>
      </c>
      <c r="I224" s="278" t="s">
        <v>213</v>
      </c>
      <c r="J224" s="278">
        <v>119</v>
      </c>
    </row>
    <row r="225" spans="2:10" x14ac:dyDescent="0.2">
      <c r="B225" t="e">
        <f t="shared" si="10"/>
        <v>#N/A</v>
      </c>
      <c r="C225" s="292" t="s">
        <v>214</v>
      </c>
      <c r="D225">
        <v>2239</v>
      </c>
      <c r="E225">
        <v>734</v>
      </c>
      <c r="F225">
        <v>2339</v>
      </c>
      <c r="G225">
        <f t="shared" si="11"/>
        <v>5312</v>
      </c>
      <c r="I225" s="278" t="s">
        <v>214</v>
      </c>
      <c r="J225" s="278">
        <v>687</v>
      </c>
    </row>
    <row r="226" spans="2:10" x14ac:dyDescent="0.2">
      <c r="B226" t="e">
        <f t="shared" si="10"/>
        <v>#N/A</v>
      </c>
      <c r="C226" s="292" t="s">
        <v>215</v>
      </c>
      <c r="D226">
        <v>0</v>
      </c>
      <c r="E226">
        <v>0</v>
      </c>
      <c r="F226">
        <v>0</v>
      </c>
      <c r="G226">
        <f t="shared" si="11"/>
        <v>0</v>
      </c>
      <c r="I226" s="278" t="s">
        <v>215</v>
      </c>
      <c r="J226" s="278">
        <v>559</v>
      </c>
    </row>
    <row r="227" spans="2:10" x14ac:dyDescent="0.2">
      <c r="B227" t="e">
        <f t="shared" si="10"/>
        <v>#N/A</v>
      </c>
      <c r="C227" s="292" t="s">
        <v>217</v>
      </c>
      <c r="D227">
        <v>1607</v>
      </c>
      <c r="E227">
        <v>0</v>
      </c>
      <c r="F227">
        <v>0</v>
      </c>
      <c r="G227">
        <f t="shared" si="11"/>
        <v>1607</v>
      </c>
      <c r="I227" s="278" t="s">
        <v>216</v>
      </c>
      <c r="J227" s="278">
        <v>1731</v>
      </c>
    </row>
    <row r="228" spans="2:10" x14ac:dyDescent="0.2">
      <c r="B228" t="e">
        <f t="shared" si="10"/>
        <v>#N/A</v>
      </c>
      <c r="C228" s="292" t="s">
        <v>216</v>
      </c>
      <c r="D228">
        <v>1494</v>
      </c>
      <c r="E228">
        <v>170</v>
      </c>
      <c r="F228">
        <v>464</v>
      </c>
      <c r="G228">
        <f t="shared" si="11"/>
        <v>2128</v>
      </c>
      <c r="I228" s="278" t="s">
        <v>217</v>
      </c>
      <c r="J228" s="278">
        <v>1842</v>
      </c>
    </row>
    <row r="229" spans="2:10" x14ac:dyDescent="0.2">
      <c r="B229" t="e">
        <f t="shared" si="10"/>
        <v>#N/A</v>
      </c>
      <c r="C229" s="292" t="s">
        <v>218</v>
      </c>
      <c r="D229">
        <v>558</v>
      </c>
      <c r="E229">
        <v>0</v>
      </c>
      <c r="F229">
        <v>26</v>
      </c>
      <c r="G229">
        <f t="shared" si="11"/>
        <v>584</v>
      </c>
      <c r="I229" s="278" t="s">
        <v>218</v>
      </c>
      <c r="J229" s="278">
        <v>815</v>
      </c>
    </row>
    <row r="230" spans="2:10" x14ac:dyDescent="0.2">
      <c r="B230" t="e">
        <f t="shared" si="10"/>
        <v>#N/A</v>
      </c>
      <c r="C230" s="292" t="s">
        <v>219</v>
      </c>
      <c r="D230">
        <v>327</v>
      </c>
      <c r="E230">
        <v>0</v>
      </c>
      <c r="F230">
        <v>0</v>
      </c>
      <c r="G230">
        <f t="shared" si="11"/>
        <v>327</v>
      </c>
      <c r="I230" s="278" t="s">
        <v>219</v>
      </c>
      <c r="J230" s="278">
        <v>265</v>
      </c>
    </row>
    <row r="231" spans="2:10" x14ac:dyDescent="0.2">
      <c r="B231" t="e">
        <f t="shared" si="10"/>
        <v>#N/A</v>
      </c>
      <c r="C231" s="292" t="s">
        <v>220</v>
      </c>
      <c r="D231">
        <v>2386</v>
      </c>
      <c r="E231">
        <v>188</v>
      </c>
      <c r="F231">
        <v>759</v>
      </c>
      <c r="G231">
        <f t="shared" si="11"/>
        <v>3333</v>
      </c>
      <c r="I231" s="278" t="s">
        <v>220</v>
      </c>
      <c r="J231" s="278">
        <v>1709</v>
      </c>
    </row>
    <row r="232" spans="2:10" x14ac:dyDescent="0.2">
      <c r="B232" t="e">
        <f t="shared" si="10"/>
        <v>#N/A</v>
      </c>
      <c r="C232" s="292" t="s">
        <v>621</v>
      </c>
      <c r="D232">
        <v>1146</v>
      </c>
      <c r="E232">
        <v>0</v>
      </c>
      <c r="F232">
        <v>0</v>
      </c>
      <c r="G232">
        <f t="shared" si="11"/>
        <v>1146</v>
      </c>
      <c r="I232" s="278" t="s">
        <v>621</v>
      </c>
      <c r="J232" s="278">
        <v>1927</v>
      </c>
    </row>
    <row r="233" spans="2:10" x14ac:dyDescent="0.2">
      <c r="B233" t="e">
        <f t="shared" si="10"/>
        <v>#N/A</v>
      </c>
      <c r="C233" s="292" t="s">
        <v>221</v>
      </c>
      <c r="D233">
        <v>1098</v>
      </c>
      <c r="E233">
        <v>540</v>
      </c>
      <c r="F233">
        <v>951</v>
      </c>
      <c r="G233">
        <f t="shared" si="11"/>
        <v>2589</v>
      </c>
      <c r="I233" s="278" t="s">
        <v>221</v>
      </c>
      <c r="J233" s="278">
        <v>1955</v>
      </c>
    </row>
    <row r="234" spans="2:10" x14ac:dyDescent="0.2">
      <c r="B234" t="e">
        <f t="shared" si="10"/>
        <v>#N/A</v>
      </c>
      <c r="C234" s="292" t="s">
        <v>222</v>
      </c>
      <c r="D234">
        <v>950</v>
      </c>
      <c r="E234">
        <v>0</v>
      </c>
      <c r="F234">
        <v>0</v>
      </c>
      <c r="G234">
        <f t="shared" si="11"/>
        <v>950</v>
      </c>
      <c r="I234" s="278" t="s">
        <v>222</v>
      </c>
      <c r="J234" s="278">
        <v>335</v>
      </c>
    </row>
    <row r="235" spans="2:10" x14ac:dyDescent="0.2">
      <c r="B235" t="e">
        <f t="shared" si="10"/>
        <v>#N/A</v>
      </c>
      <c r="C235" s="292" t="s">
        <v>223</v>
      </c>
      <c r="D235">
        <v>220</v>
      </c>
      <c r="E235">
        <v>0</v>
      </c>
      <c r="F235">
        <v>15</v>
      </c>
      <c r="G235">
        <f t="shared" si="11"/>
        <v>235</v>
      </c>
      <c r="I235" s="278" t="s">
        <v>223</v>
      </c>
      <c r="J235" s="278">
        <v>944</v>
      </c>
    </row>
    <row r="236" spans="2:10" x14ac:dyDescent="0.2">
      <c r="B236" t="e">
        <f t="shared" si="10"/>
        <v>#N/A</v>
      </c>
      <c r="C236" s="292" t="s">
        <v>224</v>
      </c>
      <c r="D236">
        <v>380</v>
      </c>
      <c r="E236">
        <v>0</v>
      </c>
      <c r="F236">
        <v>0</v>
      </c>
      <c r="G236">
        <f t="shared" si="11"/>
        <v>380</v>
      </c>
      <c r="I236" s="278" t="s">
        <v>224</v>
      </c>
      <c r="J236" s="278">
        <v>424</v>
      </c>
    </row>
    <row r="237" spans="2:10" x14ac:dyDescent="0.2">
      <c r="B237" t="e">
        <f t="shared" si="10"/>
        <v>#N/A</v>
      </c>
      <c r="C237" s="292" t="s">
        <v>225</v>
      </c>
      <c r="D237">
        <v>837</v>
      </c>
      <c r="E237">
        <v>0</v>
      </c>
      <c r="F237">
        <v>136</v>
      </c>
      <c r="G237">
        <f t="shared" si="11"/>
        <v>973</v>
      </c>
      <c r="I237" s="278" t="s">
        <v>225</v>
      </c>
      <c r="J237" s="278">
        <v>425</v>
      </c>
    </row>
    <row r="238" spans="2:10" x14ac:dyDescent="0.2">
      <c r="B238" t="e">
        <f t="shared" si="10"/>
        <v>#N/A</v>
      </c>
      <c r="C238" s="292" t="s">
        <v>226</v>
      </c>
      <c r="D238">
        <v>1487</v>
      </c>
      <c r="E238">
        <v>0</v>
      </c>
      <c r="F238">
        <v>696</v>
      </c>
      <c r="G238">
        <f t="shared" si="11"/>
        <v>2183</v>
      </c>
      <c r="I238" s="278" t="s">
        <v>226</v>
      </c>
      <c r="J238" s="278">
        <v>1740</v>
      </c>
    </row>
    <row r="239" spans="2:10" x14ac:dyDescent="0.2">
      <c r="B239" t="e">
        <f t="shared" si="10"/>
        <v>#N/A</v>
      </c>
      <c r="C239" s="292" t="s">
        <v>227</v>
      </c>
      <c r="D239">
        <v>404</v>
      </c>
      <c r="E239">
        <v>0</v>
      </c>
      <c r="F239">
        <v>640</v>
      </c>
      <c r="G239">
        <f t="shared" si="11"/>
        <v>1044</v>
      </c>
      <c r="I239" s="278" t="s">
        <v>227</v>
      </c>
      <c r="J239" s="278">
        <v>643</v>
      </c>
    </row>
    <row r="240" spans="2:10" x14ac:dyDescent="0.2">
      <c r="B240" t="e">
        <f t="shared" si="10"/>
        <v>#N/A</v>
      </c>
      <c r="C240" s="292" t="s">
        <v>228</v>
      </c>
      <c r="D240">
        <v>659</v>
      </c>
      <c r="E240">
        <v>0</v>
      </c>
      <c r="F240">
        <v>0</v>
      </c>
      <c r="G240">
        <f t="shared" si="11"/>
        <v>659</v>
      </c>
      <c r="I240" s="278" t="s">
        <v>228</v>
      </c>
      <c r="J240" s="278">
        <v>946</v>
      </c>
    </row>
    <row r="241" spans="2:10" x14ac:dyDescent="0.2">
      <c r="B241" t="e">
        <f t="shared" si="10"/>
        <v>#N/A</v>
      </c>
      <c r="C241" s="292" t="s">
        <v>229</v>
      </c>
      <c r="D241">
        <v>910</v>
      </c>
      <c r="E241">
        <v>0</v>
      </c>
      <c r="F241">
        <v>0</v>
      </c>
      <c r="G241">
        <f t="shared" si="11"/>
        <v>910</v>
      </c>
      <c r="I241" s="278" t="s">
        <v>229</v>
      </c>
      <c r="J241" s="278">
        <v>304</v>
      </c>
    </row>
    <row r="242" spans="2:10" x14ac:dyDescent="0.2">
      <c r="B242" t="e">
        <f t="shared" si="10"/>
        <v>#N/A</v>
      </c>
      <c r="C242" s="292" t="s">
        <v>230</v>
      </c>
      <c r="D242">
        <v>2371</v>
      </c>
      <c r="E242">
        <v>0</v>
      </c>
      <c r="F242">
        <v>1617</v>
      </c>
      <c r="G242">
        <f t="shared" si="11"/>
        <v>3988</v>
      </c>
      <c r="I242" s="278" t="s">
        <v>230</v>
      </c>
      <c r="J242" s="278">
        <v>356</v>
      </c>
    </row>
    <row r="243" spans="2:10" x14ac:dyDescent="0.2">
      <c r="B243" t="e">
        <f t="shared" si="10"/>
        <v>#N/A</v>
      </c>
      <c r="C243" s="292" t="s">
        <v>231</v>
      </c>
      <c r="D243">
        <v>1287</v>
      </c>
      <c r="E243">
        <v>0</v>
      </c>
      <c r="F243">
        <v>399</v>
      </c>
      <c r="G243">
        <f t="shared" si="11"/>
        <v>1686</v>
      </c>
      <c r="I243" s="278" t="s">
        <v>231</v>
      </c>
      <c r="J243" s="278">
        <v>569</v>
      </c>
    </row>
    <row r="244" spans="2:10" x14ac:dyDescent="0.2">
      <c r="B244" t="e">
        <f t="shared" si="10"/>
        <v>#N/A</v>
      </c>
      <c r="C244" s="292" t="s">
        <v>233</v>
      </c>
      <c r="D244">
        <v>1619</v>
      </c>
      <c r="E244">
        <v>248</v>
      </c>
      <c r="F244">
        <v>772</v>
      </c>
      <c r="G244">
        <f t="shared" si="11"/>
        <v>2639</v>
      </c>
      <c r="I244" s="278" t="s">
        <v>233</v>
      </c>
      <c r="J244" s="278">
        <v>267</v>
      </c>
    </row>
    <row r="245" spans="2:10" x14ac:dyDescent="0.2">
      <c r="B245" t="e">
        <f t="shared" si="10"/>
        <v>#N/A</v>
      </c>
      <c r="C245" s="292" t="s">
        <v>234</v>
      </c>
      <c r="D245">
        <v>20074</v>
      </c>
      <c r="E245">
        <v>0</v>
      </c>
      <c r="F245">
        <v>209</v>
      </c>
      <c r="G245">
        <f t="shared" si="11"/>
        <v>20283</v>
      </c>
      <c r="I245" s="278" t="s">
        <v>234</v>
      </c>
      <c r="J245" s="278">
        <v>268</v>
      </c>
    </row>
    <row r="246" spans="2:10" x14ac:dyDescent="0.2">
      <c r="B246" t="e">
        <f t="shared" si="10"/>
        <v>#N/A</v>
      </c>
      <c r="C246" s="292" t="s">
        <v>235</v>
      </c>
      <c r="D246">
        <v>222</v>
      </c>
      <c r="E246">
        <v>0</v>
      </c>
      <c r="F246">
        <v>78</v>
      </c>
      <c r="G246">
        <f t="shared" si="11"/>
        <v>300</v>
      </c>
      <c r="I246" s="278" t="s">
        <v>235</v>
      </c>
      <c r="J246" s="278">
        <v>1695</v>
      </c>
    </row>
    <row r="247" spans="2:10" x14ac:dyDescent="0.2">
      <c r="B247" t="e">
        <f t="shared" si="10"/>
        <v>#N/A</v>
      </c>
      <c r="C247" s="292" t="s">
        <v>236</v>
      </c>
      <c r="D247">
        <v>1397</v>
      </c>
      <c r="E247">
        <v>167</v>
      </c>
      <c r="F247">
        <v>508</v>
      </c>
      <c r="G247">
        <f t="shared" si="11"/>
        <v>2072</v>
      </c>
      <c r="I247" s="278" t="s">
        <v>236</v>
      </c>
      <c r="J247" s="278">
        <v>1699</v>
      </c>
    </row>
    <row r="248" spans="2:10" x14ac:dyDescent="0.2">
      <c r="B248" t="e">
        <f t="shared" si="10"/>
        <v>#N/A</v>
      </c>
      <c r="C248" s="292" t="s">
        <v>237</v>
      </c>
      <c r="D248">
        <v>1819</v>
      </c>
      <c r="E248">
        <v>472</v>
      </c>
      <c r="F248">
        <v>876</v>
      </c>
      <c r="G248">
        <f t="shared" si="11"/>
        <v>3167</v>
      </c>
      <c r="I248" s="278" t="s">
        <v>237</v>
      </c>
      <c r="J248" s="278">
        <v>171</v>
      </c>
    </row>
    <row r="249" spans="2:10" x14ac:dyDescent="0.2">
      <c r="B249" t="e">
        <f t="shared" si="10"/>
        <v>#N/A</v>
      </c>
      <c r="C249" s="292" t="s">
        <v>238</v>
      </c>
      <c r="D249">
        <v>1503</v>
      </c>
      <c r="E249">
        <v>0</v>
      </c>
      <c r="F249">
        <v>653</v>
      </c>
      <c r="G249">
        <f t="shared" si="11"/>
        <v>2156</v>
      </c>
      <c r="I249" s="278" t="s">
        <v>238</v>
      </c>
      <c r="J249" s="278">
        <v>575</v>
      </c>
    </row>
    <row r="250" spans="2:10" x14ac:dyDescent="0.2">
      <c r="B250" t="e">
        <f t="shared" si="10"/>
        <v>#N/A</v>
      </c>
      <c r="C250" s="292" t="s">
        <v>239</v>
      </c>
      <c r="D250">
        <v>1444</v>
      </c>
      <c r="E250">
        <v>19</v>
      </c>
      <c r="F250">
        <v>701</v>
      </c>
      <c r="G250">
        <f t="shared" si="11"/>
        <v>2164</v>
      </c>
      <c r="I250" s="278" t="s">
        <v>239</v>
      </c>
      <c r="J250" s="278">
        <v>576</v>
      </c>
    </row>
    <row r="251" spans="2:10" x14ac:dyDescent="0.2">
      <c r="B251" t="e">
        <f t="shared" si="10"/>
        <v>#N/A</v>
      </c>
      <c r="C251" s="292" t="s">
        <v>240</v>
      </c>
      <c r="D251">
        <v>1226</v>
      </c>
      <c r="E251">
        <v>0</v>
      </c>
      <c r="F251">
        <v>312</v>
      </c>
      <c r="G251">
        <f t="shared" si="11"/>
        <v>1538</v>
      </c>
      <c r="I251" s="278" t="s">
        <v>240</v>
      </c>
      <c r="J251" s="278">
        <v>820</v>
      </c>
    </row>
    <row r="252" spans="2:10" x14ac:dyDescent="0.2">
      <c r="B252" t="e">
        <f t="shared" si="10"/>
        <v>#N/A</v>
      </c>
      <c r="C252" s="292" t="s">
        <v>241</v>
      </c>
      <c r="D252">
        <v>913</v>
      </c>
      <c r="E252">
        <v>973</v>
      </c>
      <c r="F252">
        <v>33</v>
      </c>
      <c r="G252">
        <f t="shared" si="11"/>
        <v>1919</v>
      </c>
      <c r="I252" s="278" t="s">
        <v>241</v>
      </c>
      <c r="J252" s="278">
        <v>302</v>
      </c>
    </row>
    <row r="253" spans="2:10" x14ac:dyDescent="0.2">
      <c r="B253" t="e">
        <f t="shared" si="10"/>
        <v>#N/A</v>
      </c>
      <c r="C253" s="292" t="s">
        <v>242</v>
      </c>
      <c r="D253">
        <v>392</v>
      </c>
      <c r="E253">
        <v>0</v>
      </c>
      <c r="F253">
        <v>0</v>
      </c>
      <c r="G253">
        <f t="shared" si="11"/>
        <v>392</v>
      </c>
      <c r="I253" s="278" t="s">
        <v>242</v>
      </c>
      <c r="J253" s="278">
        <v>951</v>
      </c>
    </row>
    <row r="254" spans="2:10" x14ac:dyDescent="0.2">
      <c r="B254" t="e">
        <f t="shared" si="10"/>
        <v>#N/A</v>
      </c>
      <c r="C254" s="292" t="s">
        <v>243</v>
      </c>
      <c r="D254">
        <v>1176</v>
      </c>
      <c r="E254">
        <v>580</v>
      </c>
      <c r="F254">
        <v>485</v>
      </c>
      <c r="G254">
        <f t="shared" si="11"/>
        <v>2241</v>
      </c>
      <c r="I254" s="278" t="s">
        <v>243</v>
      </c>
      <c r="J254" s="278">
        <v>579</v>
      </c>
    </row>
    <row r="255" spans="2:10" x14ac:dyDescent="0.2">
      <c r="B255" t="e">
        <f t="shared" si="10"/>
        <v>#N/A</v>
      </c>
      <c r="C255" s="292" t="s">
        <v>244</v>
      </c>
      <c r="D255">
        <v>575</v>
      </c>
      <c r="E255">
        <v>0</v>
      </c>
      <c r="F255">
        <v>250</v>
      </c>
      <c r="G255">
        <f t="shared" si="11"/>
        <v>825</v>
      </c>
      <c r="I255" s="278" t="s">
        <v>244</v>
      </c>
      <c r="J255" s="278">
        <v>823</v>
      </c>
    </row>
    <row r="256" spans="2:10" x14ac:dyDescent="0.2">
      <c r="B256" t="e">
        <f t="shared" si="10"/>
        <v>#N/A</v>
      </c>
      <c r="C256" s="292" t="s">
        <v>245</v>
      </c>
      <c r="D256">
        <v>2124</v>
      </c>
      <c r="E256">
        <v>117</v>
      </c>
      <c r="F256">
        <v>216</v>
      </c>
      <c r="G256">
        <f t="shared" si="11"/>
        <v>2457</v>
      </c>
      <c r="I256" s="278" t="s">
        <v>245</v>
      </c>
      <c r="J256" s="278">
        <v>824</v>
      </c>
    </row>
    <row r="257" spans="2:10" x14ac:dyDescent="0.2">
      <c r="B257" t="e">
        <f t="shared" si="10"/>
        <v>#N/A</v>
      </c>
      <c r="C257" s="292" t="s">
        <v>497</v>
      </c>
      <c r="D257">
        <v>1917</v>
      </c>
      <c r="E257">
        <v>427</v>
      </c>
      <c r="F257">
        <v>1041</v>
      </c>
      <c r="G257">
        <f t="shared" si="11"/>
        <v>3385</v>
      </c>
      <c r="I257" s="278" t="s">
        <v>497</v>
      </c>
      <c r="J257" s="278">
        <v>1895</v>
      </c>
    </row>
    <row r="258" spans="2:10" x14ac:dyDescent="0.2">
      <c r="B258" t="e">
        <f t="shared" si="10"/>
        <v>#N/A</v>
      </c>
      <c r="C258" s="292" t="s">
        <v>246</v>
      </c>
      <c r="D258">
        <v>1154</v>
      </c>
      <c r="E258">
        <v>0</v>
      </c>
      <c r="F258">
        <v>184</v>
      </c>
      <c r="G258">
        <f t="shared" si="11"/>
        <v>1338</v>
      </c>
      <c r="I258" s="278" t="s">
        <v>246</v>
      </c>
      <c r="J258" s="278">
        <v>269</v>
      </c>
    </row>
    <row r="259" spans="2:10" x14ac:dyDescent="0.2">
      <c r="B259" t="e">
        <f t="shared" si="10"/>
        <v>#N/A</v>
      </c>
      <c r="C259" s="292" t="s">
        <v>247</v>
      </c>
      <c r="D259">
        <v>1781</v>
      </c>
      <c r="E259">
        <v>123</v>
      </c>
      <c r="F259">
        <v>1746</v>
      </c>
      <c r="G259">
        <f t="shared" si="11"/>
        <v>3650</v>
      </c>
      <c r="I259" s="278" t="s">
        <v>247</v>
      </c>
      <c r="J259" s="278">
        <v>173</v>
      </c>
    </row>
    <row r="260" spans="2:10" x14ac:dyDescent="0.2">
      <c r="B260" t="e">
        <f t="shared" si="10"/>
        <v>#N/A</v>
      </c>
      <c r="C260" s="292" t="s">
        <v>248</v>
      </c>
      <c r="D260">
        <v>559</v>
      </c>
      <c r="E260">
        <v>0</v>
      </c>
      <c r="F260">
        <v>272</v>
      </c>
      <c r="G260">
        <f t="shared" si="11"/>
        <v>831</v>
      </c>
      <c r="I260" s="278" t="s">
        <v>248</v>
      </c>
      <c r="J260" s="278">
        <v>1773</v>
      </c>
    </row>
    <row r="261" spans="2:10" x14ac:dyDescent="0.2">
      <c r="B261">
        <f t="shared" si="10"/>
        <v>175</v>
      </c>
      <c r="C261" s="292" t="s">
        <v>249</v>
      </c>
      <c r="D261">
        <v>619</v>
      </c>
      <c r="E261">
        <v>193</v>
      </c>
      <c r="F261">
        <v>216</v>
      </c>
      <c r="G261">
        <f t="shared" si="11"/>
        <v>1028</v>
      </c>
      <c r="I261" s="278" t="s">
        <v>249</v>
      </c>
      <c r="J261" s="278">
        <v>175</v>
      </c>
    </row>
    <row r="262" spans="2:10" x14ac:dyDescent="0.2">
      <c r="B262">
        <f t="shared" si="10"/>
        <v>881</v>
      </c>
      <c r="C262" s="292" t="s">
        <v>250</v>
      </c>
      <c r="D262">
        <v>433</v>
      </c>
      <c r="E262">
        <v>0</v>
      </c>
      <c r="F262">
        <v>0</v>
      </c>
      <c r="G262">
        <f t="shared" si="11"/>
        <v>433</v>
      </c>
      <c r="I262" s="278" t="s">
        <v>250</v>
      </c>
      <c r="J262" s="278">
        <v>881</v>
      </c>
    </row>
    <row r="263" spans="2:10" x14ac:dyDescent="0.2">
      <c r="B263">
        <f t="shared" si="10"/>
        <v>1586</v>
      </c>
      <c r="C263" s="292" t="s">
        <v>251</v>
      </c>
      <c r="D263">
        <v>1735</v>
      </c>
      <c r="E263">
        <v>415</v>
      </c>
      <c r="F263">
        <v>1057</v>
      </c>
      <c r="G263">
        <f t="shared" si="11"/>
        <v>3207</v>
      </c>
      <c r="I263" s="278" t="s">
        <v>251</v>
      </c>
      <c r="J263" s="278">
        <v>1586</v>
      </c>
    </row>
    <row r="264" spans="2:10" x14ac:dyDescent="0.2">
      <c r="B264">
        <f t="shared" si="10"/>
        <v>826</v>
      </c>
      <c r="C264" s="292" t="s">
        <v>252</v>
      </c>
      <c r="D264">
        <v>1673</v>
      </c>
      <c r="E264">
        <v>1117</v>
      </c>
      <c r="F264">
        <v>848</v>
      </c>
      <c r="G264">
        <f t="shared" si="11"/>
        <v>3638</v>
      </c>
      <c r="I264" s="278" t="s">
        <v>252</v>
      </c>
      <c r="J264" s="278">
        <v>826</v>
      </c>
    </row>
    <row r="265" spans="2:10" x14ac:dyDescent="0.2">
      <c r="B265">
        <f t="shared" si="10"/>
        <v>580</v>
      </c>
      <c r="C265" s="292" t="s">
        <v>253</v>
      </c>
      <c r="D265">
        <v>0</v>
      </c>
      <c r="E265">
        <v>0</v>
      </c>
      <c r="F265">
        <v>0</v>
      </c>
      <c r="G265">
        <f t="shared" si="11"/>
        <v>0</v>
      </c>
      <c r="I265" s="278" t="s">
        <v>253</v>
      </c>
      <c r="J265" s="278">
        <v>580</v>
      </c>
    </row>
    <row r="266" spans="2:10" x14ac:dyDescent="0.2">
      <c r="B266">
        <f t="shared" si="10"/>
        <v>85</v>
      </c>
      <c r="C266" s="292" t="s">
        <v>254</v>
      </c>
      <c r="D266">
        <v>1582</v>
      </c>
      <c r="E266">
        <v>27</v>
      </c>
      <c r="F266">
        <v>993</v>
      </c>
      <c r="G266">
        <f t="shared" si="11"/>
        <v>2602</v>
      </c>
      <c r="I266" s="278" t="s">
        <v>254</v>
      </c>
      <c r="J266" s="278">
        <v>85</v>
      </c>
    </row>
    <row r="267" spans="2:10" x14ac:dyDescent="0.2">
      <c r="B267">
        <f t="shared" si="10"/>
        <v>431</v>
      </c>
      <c r="C267" s="292" t="s">
        <v>255</v>
      </c>
      <c r="D267">
        <v>390</v>
      </c>
      <c r="E267">
        <v>0</v>
      </c>
      <c r="F267">
        <v>0</v>
      </c>
      <c r="G267">
        <f t="shared" si="11"/>
        <v>390</v>
      </c>
      <c r="I267" s="278" t="s">
        <v>255</v>
      </c>
      <c r="J267" s="278">
        <v>431</v>
      </c>
    </row>
    <row r="268" spans="2:10" x14ac:dyDescent="0.2">
      <c r="B268">
        <f t="shared" si="10"/>
        <v>432</v>
      </c>
      <c r="C268" s="292" t="s">
        <v>256</v>
      </c>
      <c r="D268">
        <v>491</v>
      </c>
      <c r="E268">
        <v>0</v>
      </c>
      <c r="F268">
        <v>0</v>
      </c>
      <c r="G268">
        <f t="shared" si="11"/>
        <v>491</v>
      </c>
      <c r="I268" s="278" t="s">
        <v>256</v>
      </c>
      <c r="J268" s="278">
        <v>432</v>
      </c>
    </row>
    <row r="269" spans="2:10" x14ac:dyDescent="0.2">
      <c r="B269">
        <f t="shared" si="10"/>
        <v>86</v>
      </c>
      <c r="C269" s="292" t="s">
        <v>257</v>
      </c>
      <c r="D269">
        <v>1297</v>
      </c>
      <c r="E269">
        <v>293</v>
      </c>
      <c r="F269">
        <v>103</v>
      </c>
      <c r="G269">
        <f t="shared" si="11"/>
        <v>1693</v>
      </c>
      <c r="I269" s="278" t="s">
        <v>257</v>
      </c>
      <c r="J269" s="278">
        <v>86</v>
      </c>
    </row>
    <row r="270" spans="2:10" x14ac:dyDescent="0.2">
      <c r="B270">
        <f t="shared" si="10"/>
        <v>828</v>
      </c>
      <c r="C270" s="292" t="s">
        <v>258</v>
      </c>
      <c r="D270">
        <v>5928</v>
      </c>
      <c r="E270">
        <v>559</v>
      </c>
      <c r="F270">
        <v>2549</v>
      </c>
      <c r="G270">
        <f t="shared" si="11"/>
        <v>9036</v>
      </c>
      <c r="I270" s="278" t="s">
        <v>258</v>
      </c>
      <c r="J270" s="278">
        <v>828</v>
      </c>
    </row>
    <row r="271" spans="2:10" x14ac:dyDescent="0.2">
      <c r="B271">
        <f t="shared" si="10"/>
        <v>584</v>
      </c>
      <c r="C271" s="292" t="s">
        <v>259</v>
      </c>
      <c r="D271">
        <v>497</v>
      </c>
      <c r="E271">
        <v>108</v>
      </c>
      <c r="F271">
        <v>415</v>
      </c>
      <c r="G271">
        <f t="shared" si="11"/>
        <v>1020</v>
      </c>
      <c r="I271" s="278" t="s">
        <v>259</v>
      </c>
      <c r="J271" s="278">
        <v>584</v>
      </c>
    </row>
    <row r="272" spans="2:10" x14ac:dyDescent="0.2">
      <c r="B272">
        <f t="shared" si="10"/>
        <v>1509</v>
      </c>
      <c r="C272" s="292" t="s">
        <v>260</v>
      </c>
      <c r="D272">
        <v>840</v>
      </c>
      <c r="E272">
        <v>17</v>
      </c>
      <c r="F272">
        <v>348</v>
      </c>
      <c r="G272">
        <f t="shared" si="11"/>
        <v>1205</v>
      </c>
      <c r="I272" s="278" t="s">
        <v>260</v>
      </c>
      <c r="J272" s="278">
        <v>1509</v>
      </c>
    </row>
    <row r="273" spans="2:10" x14ac:dyDescent="0.2">
      <c r="B273">
        <f t="shared" si="10"/>
        <v>437</v>
      </c>
      <c r="C273" s="292" t="s">
        <v>261</v>
      </c>
      <c r="D273">
        <v>462</v>
      </c>
      <c r="E273">
        <v>133</v>
      </c>
      <c r="F273">
        <v>0</v>
      </c>
      <c r="G273">
        <f t="shared" si="11"/>
        <v>595</v>
      </c>
      <c r="I273" s="278" t="s">
        <v>261</v>
      </c>
      <c r="J273" s="278">
        <v>437</v>
      </c>
    </row>
    <row r="274" spans="2:10" x14ac:dyDescent="0.2">
      <c r="B274">
        <f t="shared" ref="B274:B326" si="12">VLOOKUP(C274,gemeentenaam,2,FALSE)</f>
        <v>644</v>
      </c>
      <c r="C274" s="292" t="s">
        <v>262</v>
      </c>
      <c r="D274">
        <v>340</v>
      </c>
      <c r="E274">
        <v>0</v>
      </c>
      <c r="F274">
        <v>0</v>
      </c>
      <c r="G274">
        <f t="shared" si="11"/>
        <v>340</v>
      </c>
      <c r="I274" s="278" t="s">
        <v>262</v>
      </c>
      <c r="J274" s="278">
        <v>644</v>
      </c>
    </row>
    <row r="275" spans="2:10" x14ac:dyDescent="0.2">
      <c r="B275">
        <f t="shared" si="12"/>
        <v>589</v>
      </c>
      <c r="C275" s="292" t="s">
        <v>263</v>
      </c>
      <c r="D275">
        <v>675</v>
      </c>
      <c r="E275">
        <v>0</v>
      </c>
      <c r="F275">
        <v>0</v>
      </c>
      <c r="G275">
        <f t="shared" ref="G275:G327" si="13">SUM(D275:F275)</f>
        <v>675</v>
      </c>
      <c r="I275" s="278" t="s">
        <v>263</v>
      </c>
      <c r="J275" s="278">
        <v>589</v>
      </c>
    </row>
    <row r="276" spans="2:10" x14ac:dyDescent="0.2">
      <c r="B276">
        <f t="shared" si="12"/>
        <v>1734</v>
      </c>
      <c r="C276" s="292" t="s">
        <v>264</v>
      </c>
      <c r="D276">
        <v>2297</v>
      </c>
      <c r="E276">
        <v>280</v>
      </c>
      <c r="F276">
        <v>1181</v>
      </c>
      <c r="G276">
        <f t="shared" si="13"/>
        <v>3758</v>
      </c>
      <c r="I276" s="278" t="s">
        <v>264</v>
      </c>
      <c r="J276" s="278">
        <v>1734</v>
      </c>
    </row>
    <row r="277" spans="2:10" x14ac:dyDescent="0.2">
      <c r="B277">
        <f t="shared" si="12"/>
        <v>590</v>
      </c>
      <c r="C277" s="292" t="s">
        <v>265</v>
      </c>
      <c r="D277">
        <v>1310</v>
      </c>
      <c r="E277">
        <v>241</v>
      </c>
      <c r="F277">
        <v>492</v>
      </c>
      <c r="G277">
        <f t="shared" si="13"/>
        <v>2043</v>
      </c>
      <c r="I277" s="278" t="s">
        <v>265</v>
      </c>
      <c r="J277" s="278">
        <v>590</v>
      </c>
    </row>
    <row r="278" spans="2:10" x14ac:dyDescent="0.2">
      <c r="B278">
        <f t="shared" si="12"/>
        <v>1894</v>
      </c>
      <c r="C278" s="292" t="s">
        <v>499</v>
      </c>
      <c r="D278">
        <v>1157</v>
      </c>
      <c r="E278">
        <v>81</v>
      </c>
      <c r="F278">
        <v>475</v>
      </c>
      <c r="G278">
        <f t="shared" si="13"/>
        <v>1713</v>
      </c>
      <c r="I278" s="278" t="s">
        <v>499</v>
      </c>
      <c r="J278" s="278">
        <v>1894</v>
      </c>
    </row>
    <row r="279" spans="2:10" x14ac:dyDescent="0.2">
      <c r="B279">
        <f t="shared" si="12"/>
        <v>765</v>
      </c>
      <c r="C279" s="292" t="s">
        <v>266</v>
      </c>
      <c r="D279">
        <v>428</v>
      </c>
      <c r="E279">
        <v>0</v>
      </c>
      <c r="F279">
        <v>32</v>
      </c>
      <c r="G279">
        <f t="shared" si="13"/>
        <v>460</v>
      </c>
      <c r="I279" s="278" t="s">
        <v>266</v>
      </c>
      <c r="J279" s="278">
        <v>765</v>
      </c>
    </row>
    <row r="280" spans="2:10" x14ac:dyDescent="0.2">
      <c r="B280">
        <f t="shared" si="12"/>
        <v>1926</v>
      </c>
      <c r="C280" s="292" t="s">
        <v>267</v>
      </c>
      <c r="D280">
        <v>2905</v>
      </c>
      <c r="E280">
        <v>158</v>
      </c>
      <c r="F280">
        <v>938</v>
      </c>
      <c r="G280">
        <f t="shared" si="13"/>
        <v>4001</v>
      </c>
      <c r="I280" s="278" t="s">
        <v>267</v>
      </c>
      <c r="J280" s="278">
        <v>1926</v>
      </c>
    </row>
    <row r="281" spans="2:10" x14ac:dyDescent="0.2">
      <c r="B281">
        <f t="shared" si="12"/>
        <v>439</v>
      </c>
      <c r="C281" s="292" t="s">
        <v>268</v>
      </c>
      <c r="D281">
        <v>3081</v>
      </c>
      <c r="E281">
        <v>1054</v>
      </c>
      <c r="F281">
        <v>2279</v>
      </c>
      <c r="G281">
        <f t="shared" si="13"/>
        <v>6414</v>
      </c>
      <c r="I281" s="278" t="s">
        <v>268</v>
      </c>
      <c r="J281" s="278">
        <v>439</v>
      </c>
    </row>
    <row r="282" spans="2:10" x14ac:dyDescent="0.2">
      <c r="B282">
        <f t="shared" si="12"/>
        <v>273</v>
      </c>
      <c r="C282" s="292" t="s">
        <v>269</v>
      </c>
      <c r="D282">
        <v>852</v>
      </c>
      <c r="E282">
        <v>0</v>
      </c>
      <c r="F282">
        <v>129</v>
      </c>
      <c r="G282">
        <f t="shared" si="13"/>
        <v>981</v>
      </c>
      <c r="I282" s="278" t="s">
        <v>269</v>
      </c>
      <c r="J282" s="278">
        <v>273</v>
      </c>
    </row>
    <row r="283" spans="2:10" x14ac:dyDescent="0.2">
      <c r="B283">
        <f t="shared" si="12"/>
        <v>177</v>
      </c>
      <c r="C283" s="292" t="s">
        <v>270</v>
      </c>
      <c r="D283">
        <v>2339</v>
      </c>
      <c r="E283">
        <v>243</v>
      </c>
      <c r="F283">
        <v>865</v>
      </c>
      <c r="G283">
        <f t="shared" si="13"/>
        <v>3447</v>
      </c>
      <c r="I283" s="278" t="s">
        <v>270</v>
      </c>
      <c r="J283" s="278">
        <v>177</v>
      </c>
    </row>
    <row r="284" spans="2:10" x14ac:dyDescent="0.2">
      <c r="B284">
        <f t="shared" si="12"/>
        <v>703</v>
      </c>
      <c r="C284" s="292" t="s">
        <v>271</v>
      </c>
      <c r="D284">
        <v>1781</v>
      </c>
      <c r="E284">
        <v>0</v>
      </c>
      <c r="F284">
        <v>332</v>
      </c>
      <c r="G284">
        <f t="shared" si="13"/>
        <v>2113</v>
      </c>
      <c r="I284" s="278" t="s">
        <v>271</v>
      </c>
      <c r="J284" s="278">
        <v>703</v>
      </c>
    </row>
    <row r="285" spans="2:10" x14ac:dyDescent="0.2">
      <c r="B285">
        <f t="shared" si="12"/>
        <v>274</v>
      </c>
      <c r="C285" s="292" t="s">
        <v>272</v>
      </c>
      <c r="D285">
        <v>1031</v>
      </c>
      <c r="E285">
        <v>667</v>
      </c>
      <c r="F285">
        <v>451</v>
      </c>
      <c r="G285">
        <f t="shared" si="13"/>
        <v>2149</v>
      </c>
      <c r="I285" s="278" t="s">
        <v>272</v>
      </c>
      <c r="J285" s="278">
        <v>274</v>
      </c>
    </row>
    <row r="286" spans="2:10" x14ac:dyDescent="0.2">
      <c r="B286">
        <f t="shared" si="12"/>
        <v>339</v>
      </c>
      <c r="C286" s="292" t="s">
        <v>273</v>
      </c>
      <c r="D286">
        <v>75</v>
      </c>
      <c r="E286">
        <v>0</v>
      </c>
      <c r="F286">
        <v>0</v>
      </c>
      <c r="G286">
        <f t="shared" si="13"/>
        <v>75</v>
      </c>
      <c r="I286" s="278" t="s">
        <v>273</v>
      </c>
      <c r="J286" s="278">
        <v>339</v>
      </c>
    </row>
    <row r="287" spans="2:10" x14ac:dyDescent="0.2">
      <c r="B287">
        <f t="shared" si="12"/>
        <v>1667</v>
      </c>
      <c r="C287" s="292" t="s">
        <v>274</v>
      </c>
      <c r="D287">
        <v>603</v>
      </c>
      <c r="E287">
        <v>0</v>
      </c>
      <c r="F287">
        <v>0</v>
      </c>
      <c r="G287">
        <f t="shared" si="13"/>
        <v>603</v>
      </c>
      <c r="I287" s="278" t="s">
        <v>274</v>
      </c>
      <c r="J287" s="278">
        <v>1667</v>
      </c>
    </row>
    <row r="288" spans="2:10" x14ac:dyDescent="0.2">
      <c r="B288">
        <f t="shared" si="12"/>
        <v>275</v>
      </c>
      <c r="C288" s="292" t="s">
        <v>275</v>
      </c>
      <c r="D288">
        <v>1703</v>
      </c>
      <c r="E288">
        <v>97</v>
      </c>
      <c r="F288">
        <v>728</v>
      </c>
      <c r="G288">
        <f t="shared" si="13"/>
        <v>2528</v>
      </c>
      <c r="I288" s="278" t="s">
        <v>275</v>
      </c>
      <c r="J288" s="278">
        <v>275</v>
      </c>
    </row>
    <row r="289" spans="2:10" x14ac:dyDescent="0.2">
      <c r="B289">
        <f t="shared" si="12"/>
        <v>340</v>
      </c>
      <c r="C289" s="292" t="s">
        <v>276</v>
      </c>
      <c r="D289">
        <v>906</v>
      </c>
      <c r="E289">
        <v>0</v>
      </c>
      <c r="F289">
        <v>111</v>
      </c>
      <c r="G289">
        <f t="shared" si="13"/>
        <v>1017</v>
      </c>
      <c r="I289" s="278" t="s">
        <v>276</v>
      </c>
      <c r="J289" s="278">
        <v>340</v>
      </c>
    </row>
    <row r="290" spans="2:10" x14ac:dyDescent="0.2">
      <c r="B290">
        <f t="shared" si="12"/>
        <v>597</v>
      </c>
      <c r="C290" s="292" t="s">
        <v>277</v>
      </c>
      <c r="D290">
        <v>2503</v>
      </c>
      <c r="E290">
        <v>414</v>
      </c>
      <c r="F290">
        <v>1332</v>
      </c>
      <c r="G290">
        <f t="shared" si="13"/>
        <v>4249</v>
      </c>
      <c r="I290" s="278" t="s">
        <v>277</v>
      </c>
      <c r="J290" s="278">
        <v>597</v>
      </c>
    </row>
    <row r="291" spans="2:10" x14ac:dyDescent="0.2">
      <c r="B291">
        <f t="shared" si="12"/>
        <v>196</v>
      </c>
      <c r="C291" s="292" t="s">
        <v>278</v>
      </c>
      <c r="D291">
        <v>496</v>
      </c>
      <c r="E291">
        <v>0</v>
      </c>
      <c r="F291">
        <v>0</v>
      </c>
      <c r="G291">
        <f t="shared" si="13"/>
        <v>496</v>
      </c>
      <c r="I291" s="278" t="s">
        <v>278</v>
      </c>
      <c r="J291" s="278">
        <v>196</v>
      </c>
    </row>
    <row r="292" spans="2:10" x14ac:dyDescent="0.2">
      <c r="B292">
        <f t="shared" si="12"/>
        <v>1672</v>
      </c>
      <c r="C292" s="292" t="s">
        <v>279</v>
      </c>
      <c r="D292">
        <v>0</v>
      </c>
      <c r="E292">
        <v>0</v>
      </c>
      <c r="F292">
        <v>0</v>
      </c>
      <c r="G292">
        <f t="shared" si="13"/>
        <v>0</v>
      </c>
      <c r="I292" s="278" t="s">
        <v>279</v>
      </c>
      <c r="J292" s="278">
        <v>1672</v>
      </c>
    </row>
    <row r="293" spans="2:10" x14ac:dyDescent="0.2">
      <c r="B293">
        <f t="shared" si="12"/>
        <v>1742</v>
      </c>
      <c r="C293" s="292" t="s">
        <v>280</v>
      </c>
      <c r="D293">
        <v>1397</v>
      </c>
      <c r="E293">
        <v>0</v>
      </c>
      <c r="F293">
        <v>1353</v>
      </c>
      <c r="G293">
        <f t="shared" si="13"/>
        <v>2750</v>
      </c>
      <c r="I293" s="278" t="s">
        <v>280</v>
      </c>
      <c r="J293" s="278">
        <v>1742</v>
      </c>
    </row>
    <row r="294" spans="2:10" x14ac:dyDescent="0.2">
      <c r="B294">
        <f t="shared" si="12"/>
        <v>603</v>
      </c>
      <c r="C294" s="292" t="s">
        <v>281</v>
      </c>
      <c r="D294">
        <v>1356</v>
      </c>
      <c r="E294">
        <v>393</v>
      </c>
      <c r="F294">
        <v>274</v>
      </c>
      <c r="G294">
        <f t="shared" si="13"/>
        <v>2023</v>
      </c>
      <c r="I294" s="278" t="s">
        <v>281</v>
      </c>
      <c r="J294" s="278">
        <v>603</v>
      </c>
    </row>
    <row r="295" spans="2:10" x14ac:dyDescent="0.2">
      <c r="B295">
        <f t="shared" si="12"/>
        <v>1669</v>
      </c>
      <c r="C295" s="292" t="s">
        <v>282</v>
      </c>
      <c r="D295">
        <v>1116</v>
      </c>
      <c r="E295">
        <v>0</v>
      </c>
      <c r="F295">
        <v>0</v>
      </c>
      <c r="G295">
        <f t="shared" si="13"/>
        <v>1116</v>
      </c>
      <c r="I295" s="278" t="s">
        <v>282</v>
      </c>
      <c r="J295" s="278">
        <v>1669</v>
      </c>
    </row>
    <row r="296" spans="2:10" x14ac:dyDescent="0.2">
      <c r="B296">
        <f t="shared" si="12"/>
        <v>957</v>
      </c>
      <c r="C296" s="292" t="s">
        <v>283</v>
      </c>
      <c r="D296">
        <v>1086</v>
      </c>
      <c r="E296">
        <v>722</v>
      </c>
      <c r="F296">
        <v>777</v>
      </c>
      <c r="G296">
        <f t="shared" si="13"/>
        <v>2585</v>
      </c>
      <c r="I296" s="278" t="s">
        <v>283</v>
      </c>
      <c r="J296" s="278">
        <v>957</v>
      </c>
    </row>
    <row r="297" spans="2:10" x14ac:dyDescent="0.2">
      <c r="B297">
        <f t="shared" si="12"/>
        <v>736</v>
      </c>
      <c r="C297" s="292" t="s">
        <v>72</v>
      </c>
      <c r="D297">
        <v>2179</v>
      </c>
      <c r="E297">
        <v>0</v>
      </c>
      <c r="F297">
        <v>272</v>
      </c>
      <c r="G297">
        <f t="shared" si="13"/>
        <v>2451</v>
      </c>
      <c r="I297" s="278"/>
      <c r="J297" s="278"/>
    </row>
    <row r="298" spans="2:10" x14ac:dyDescent="0.2">
      <c r="B298">
        <f t="shared" si="12"/>
        <v>1674</v>
      </c>
      <c r="C298" s="292" t="s">
        <v>284</v>
      </c>
      <c r="D298">
        <v>2723</v>
      </c>
      <c r="E298">
        <v>819</v>
      </c>
      <c r="F298">
        <v>1936</v>
      </c>
      <c r="G298">
        <f t="shared" si="13"/>
        <v>5478</v>
      </c>
      <c r="I298" s="278" t="s">
        <v>284</v>
      </c>
      <c r="J298" s="278">
        <v>1674</v>
      </c>
    </row>
    <row r="299" spans="2:10" x14ac:dyDescent="0.2">
      <c r="B299">
        <f t="shared" si="12"/>
        <v>599</v>
      </c>
      <c r="C299" s="292" t="s">
        <v>285</v>
      </c>
      <c r="D299">
        <v>49124</v>
      </c>
      <c r="E299">
        <v>6498</v>
      </c>
      <c r="F299">
        <v>17594</v>
      </c>
      <c r="G299">
        <f t="shared" si="13"/>
        <v>73216</v>
      </c>
      <c r="I299" s="278" t="s">
        <v>285</v>
      </c>
      <c r="J299" s="278">
        <v>599</v>
      </c>
    </row>
    <row r="300" spans="2:10" x14ac:dyDescent="0.2">
      <c r="B300">
        <f t="shared" si="12"/>
        <v>277</v>
      </c>
      <c r="C300" s="292" t="s">
        <v>286</v>
      </c>
      <c r="D300">
        <v>46</v>
      </c>
      <c r="E300">
        <v>0</v>
      </c>
      <c r="F300">
        <v>471</v>
      </c>
      <c r="G300">
        <f t="shared" si="13"/>
        <v>517</v>
      </c>
      <c r="I300" s="278" t="s">
        <v>286</v>
      </c>
      <c r="J300" s="278">
        <v>277</v>
      </c>
    </row>
    <row r="301" spans="2:10" x14ac:dyDescent="0.2">
      <c r="B301">
        <f t="shared" si="12"/>
        <v>840</v>
      </c>
      <c r="C301" s="292" t="s">
        <v>287</v>
      </c>
      <c r="D301">
        <v>468</v>
      </c>
      <c r="E301">
        <v>0</v>
      </c>
      <c r="F301">
        <v>100</v>
      </c>
      <c r="G301">
        <f t="shared" si="13"/>
        <v>568</v>
      </c>
      <c r="I301" s="278" t="s">
        <v>287</v>
      </c>
      <c r="J301" s="278">
        <v>840</v>
      </c>
    </row>
    <row r="302" spans="2:10" x14ac:dyDescent="0.2">
      <c r="B302">
        <f t="shared" si="12"/>
        <v>441</v>
      </c>
      <c r="C302" s="292" t="s">
        <v>288</v>
      </c>
      <c r="D302">
        <v>2451</v>
      </c>
      <c r="E302">
        <v>377</v>
      </c>
      <c r="F302">
        <v>967</v>
      </c>
      <c r="G302">
        <f t="shared" si="13"/>
        <v>3795</v>
      </c>
      <c r="I302" s="278" t="s">
        <v>288</v>
      </c>
      <c r="J302" s="278">
        <v>441</v>
      </c>
    </row>
    <row r="303" spans="2:10" x14ac:dyDescent="0.2">
      <c r="B303">
        <f t="shared" si="12"/>
        <v>458</v>
      </c>
      <c r="C303" s="292" t="s">
        <v>289</v>
      </c>
      <c r="D303">
        <v>229</v>
      </c>
      <c r="E303">
        <v>0</v>
      </c>
      <c r="F303">
        <v>0</v>
      </c>
      <c r="G303">
        <f t="shared" si="13"/>
        <v>229</v>
      </c>
      <c r="I303" s="278" t="s">
        <v>289</v>
      </c>
      <c r="J303" s="278">
        <v>458</v>
      </c>
    </row>
    <row r="304" spans="2:10" x14ac:dyDescent="0.2">
      <c r="B304">
        <f t="shared" si="12"/>
        <v>279</v>
      </c>
      <c r="C304" s="292" t="s">
        <v>290</v>
      </c>
      <c r="D304">
        <v>357</v>
      </c>
      <c r="E304">
        <v>0</v>
      </c>
      <c r="F304">
        <v>0</v>
      </c>
      <c r="G304">
        <f t="shared" si="13"/>
        <v>357</v>
      </c>
      <c r="I304" s="278" t="s">
        <v>290</v>
      </c>
      <c r="J304" s="278">
        <v>279</v>
      </c>
    </row>
    <row r="305" spans="2:12" x14ac:dyDescent="0.2">
      <c r="B305">
        <f t="shared" si="12"/>
        <v>606</v>
      </c>
      <c r="C305" s="292" t="s">
        <v>291</v>
      </c>
      <c r="D305">
        <v>3924</v>
      </c>
      <c r="E305">
        <v>280</v>
      </c>
      <c r="F305">
        <v>2574</v>
      </c>
      <c r="G305">
        <f t="shared" si="13"/>
        <v>6778</v>
      </c>
      <c r="I305" s="278" t="s">
        <v>291</v>
      </c>
      <c r="J305" s="278">
        <v>606</v>
      </c>
    </row>
    <row r="306" spans="2:12" x14ac:dyDescent="0.2">
      <c r="B306">
        <f t="shared" si="12"/>
        <v>88</v>
      </c>
      <c r="C306" s="292" t="s">
        <v>292</v>
      </c>
      <c r="D306">
        <v>140</v>
      </c>
      <c r="E306">
        <v>0</v>
      </c>
      <c r="F306">
        <v>21</v>
      </c>
      <c r="G306">
        <f t="shared" si="13"/>
        <v>161</v>
      </c>
      <c r="I306" s="278" t="s">
        <v>292</v>
      </c>
      <c r="J306" s="278">
        <v>88</v>
      </c>
    </row>
    <row r="307" spans="2:12" x14ac:dyDescent="0.2">
      <c r="B307">
        <f t="shared" si="12"/>
        <v>844</v>
      </c>
      <c r="C307" s="292" t="s">
        <v>293</v>
      </c>
      <c r="D307">
        <v>1298</v>
      </c>
      <c r="E307">
        <v>91</v>
      </c>
      <c r="F307">
        <v>1612</v>
      </c>
      <c r="G307">
        <f t="shared" si="13"/>
        <v>3001</v>
      </c>
      <c r="I307" s="278" t="s">
        <v>293</v>
      </c>
      <c r="J307" s="278">
        <v>844</v>
      </c>
    </row>
    <row r="308" spans="2:12" x14ac:dyDescent="0.2">
      <c r="B308">
        <f t="shared" si="12"/>
        <v>962</v>
      </c>
      <c r="C308" s="292" t="s">
        <v>294</v>
      </c>
      <c r="D308">
        <v>397</v>
      </c>
      <c r="E308">
        <v>0</v>
      </c>
      <c r="F308">
        <v>0</v>
      </c>
      <c r="G308">
        <f t="shared" si="13"/>
        <v>397</v>
      </c>
      <c r="I308" s="278" t="s">
        <v>294</v>
      </c>
      <c r="J308" s="278">
        <v>962</v>
      </c>
    </row>
    <row r="309" spans="2:12" x14ac:dyDescent="0.2">
      <c r="B309">
        <f t="shared" si="12"/>
        <v>608</v>
      </c>
      <c r="C309" s="292" t="s">
        <v>295</v>
      </c>
      <c r="D309">
        <v>777</v>
      </c>
      <c r="E309">
        <v>0</v>
      </c>
      <c r="F309">
        <v>558</v>
      </c>
      <c r="G309">
        <f t="shared" si="13"/>
        <v>1335</v>
      </c>
      <c r="I309" s="278" t="s">
        <v>295</v>
      </c>
      <c r="J309" s="278">
        <v>608</v>
      </c>
    </row>
    <row r="310" spans="2:12" x14ac:dyDescent="0.2">
      <c r="B310">
        <f t="shared" si="12"/>
        <v>1676</v>
      </c>
      <c r="C310" s="292" t="s">
        <v>296</v>
      </c>
      <c r="D310">
        <v>2137</v>
      </c>
      <c r="E310">
        <v>41</v>
      </c>
      <c r="F310">
        <v>146</v>
      </c>
      <c r="G310">
        <f t="shared" si="13"/>
        <v>2324</v>
      </c>
      <c r="I310" s="278" t="s">
        <v>296</v>
      </c>
      <c r="J310" s="278">
        <v>1676</v>
      </c>
    </row>
    <row r="311" spans="2:12" x14ac:dyDescent="0.2">
      <c r="B311">
        <f t="shared" si="12"/>
        <v>965</v>
      </c>
      <c r="C311" s="292" t="s">
        <v>299</v>
      </c>
      <c r="D311">
        <v>361</v>
      </c>
      <c r="E311">
        <v>0</v>
      </c>
      <c r="F311">
        <v>0</v>
      </c>
      <c r="G311">
        <f t="shared" si="13"/>
        <v>361</v>
      </c>
      <c r="I311" s="278" t="s">
        <v>299</v>
      </c>
      <c r="J311" s="278">
        <v>965</v>
      </c>
      <c r="K311" s="289" t="s">
        <v>706</v>
      </c>
      <c r="L311" s="278">
        <v>518</v>
      </c>
    </row>
    <row r="312" spans="2:12" x14ac:dyDescent="0.2">
      <c r="B312">
        <f t="shared" si="12"/>
        <v>1702</v>
      </c>
      <c r="C312" s="292" t="s">
        <v>300</v>
      </c>
      <c r="D312">
        <v>493</v>
      </c>
      <c r="E312">
        <v>65</v>
      </c>
      <c r="F312">
        <v>710</v>
      </c>
      <c r="G312">
        <f t="shared" si="13"/>
        <v>1268</v>
      </c>
      <c r="I312" s="278" t="s">
        <v>300</v>
      </c>
      <c r="J312" s="278">
        <v>1702</v>
      </c>
      <c r="K312" s="278" t="s">
        <v>298</v>
      </c>
      <c r="L312" s="278">
        <v>796</v>
      </c>
    </row>
    <row r="313" spans="2:12" x14ac:dyDescent="0.2">
      <c r="B313">
        <f t="shared" si="12"/>
        <v>845</v>
      </c>
      <c r="C313" s="292" t="s">
        <v>301</v>
      </c>
      <c r="D313">
        <v>1328</v>
      </c>
      <c r="E313">
        <v>934</v>
      </c>
      <c r="F313">
        <v>313</v>
      </c>
      <c r="G313">
        <f t="shared" si="13"/>
        <v>2575</v>
      </c>
      <c r="I313" s="278" t="s">
        <v>301</v>
      </c>
      <c r="J313" s="278">
        <v>845</v>
      </c>
    </row>
    <row r="314" spans="2:12" x14ac:dyDescent="0.2">
      <c r="B314">
        <f t="shared" si="12"/>
        <v>846</v>
      </c>
      <c r="C314" s="292" t="s">
        <v>302</v>
      </c>
      <c r="D314">
        <v>384</v>
      </c>
      <c r="E314">
        <v>0</v>
      </c>
      <c r="F314">
        <v>19</v>
      </c>
      <c r="G314">
        <f t="shared" si="13"/>
        <v>403</v>
      </c>
      <c r="I314" s="278" t="s">
        <v>302</v>
      </c>
      <c r="J314" s="278">
        <v>846</v>
      </c>
    </row>
    <row r="315" spans="2:12" x14ac:dyDescent="0.2">
      <c r="B315">
        <f t="shared" si="12"/>
        <v>610</v>
      </c>
      <c r="C315" s="292" t="s">
        <v>304</v>
      </c>
      <c r="D315">
        <v>1073</v>
      </c>
      <c r="E315">
        <v>363</v>
      </c>
      <c r="F315">
        <v>261</v>
      </c>
      <c r="G315">
        <f t="shared" si="13"/>
        <v>1697</v>
      </c>
      <c r="I315" s="278" t="s">
        <v>304</v>
      </c>
      <c r="J315" s="278">
        <v>610</v>
      </c>
    </row>
    <row r="316" spans="2:12" x14ac:dyDescent="0.2">
      <c r="B316">
        <f t="shared" si="12"/>
        <v>40</v>
      </c>
      <c r="C316" s="292" t="s">
        <v>305</v>
      </c>
      <c r="D316">
        <v>835</v>
      </c>
      <c r="E316">
        <v>0</v>
      </c>
      <c r="F316">
        <v>55</v>
      </c>
      <c r="G316">
        <f t="shared" si="13"/>
        <v>890</v>
      </c>
      <c r="I316" s="278" t="s">
        <v>305</v>
      </c>
      <c r="J316" s="278">
        <v>40</v>
      </c>
    </row>
    <row r="317" spans="2:12" x14ac:dyDescent="0.2">
      <c r="B317">
        <f t="shared" si="12"/>
        <v>1714</v>
      </c>
      <c r="C317" s="292" t="s">
        <v>306</v>
      </c>
      <c r="D317">
        <v>1014</v>
      </c>
      <c r="E317">
        <v>0</v>
      </c>
      <c r="F317">
        <v>248</v>
      </c>
      <c r="G317">
        <f t="shared" si="13"/>
        <v>1262</v>
      </c>
      <c r="I317" s="278" t="s">
        <v>306</v>
      </c>
      <c r="J317" s="278">
        <v>1714</v>
      </c>
    </row>
    <row r="318" spans="2:12" x14ac:dyDescent="0.2">
      <c r="B318">
        <f t="shared" si="12"/>
        <v>90</v>
      </c>
      <c r="C318" s="292" t="s">
        <v>307</v>
      </c>
      <c r="D318">
        <v>1034</v>
      </c>
      <c r="E318">
        <v>886</v>
      </c>
      <c r="F318">
        <v>2487</v>
      </c>
      <c r="G318">
        <f t="shared" si="13"/>
        <v>4407</v>
      </c>
      <c r="I318" s="278" t="s">
        <v>307</v>
      </c>
      <c r="J318" s="278">
        <v>90</v>
      </c>
    </row>
    <row r="319" spans="2:12" x14ac:dyDescent="0.2">
      <c r="B319">
        <f t="shared" si="12"/>
        <v>342</v>
      </c>
      <c r="C319" s="292" t="s">
        <v>308</v>
      </c>
      <c r="D319">
        <v>1607</v>
      </c>
      <c r="E319">
        <v>344</v>
      </c>
      <c r="F319">
        <v>330</v>
      </c>
      <c r="G319">
        <f t="shared" si="13"/>
        <v>2281</v>
      </c>
      <c r="I319" s="278" t="s">
        <v>308</v>
      </c>
      <c r="J319" s="278">
        <v>342</v>
      </c>
    </row>
    <row r="320" spans="2:12" x14ac:dyDescent="0.2">
      <c r="B320">
        <f t="shared" si="12"/>
        <v>847</v>
      </c>
      <c r="C320" s="292" t="s">
        <v>309</v>
      </c>
      <c r="D320">
        <v>655</v>
      </c>
      <c r="E320">
        <v>94</v>
      </c>
      <c r="F320">
        <v>534</v>
      </c>
      <c r="G320">
        <f t="shared" si="13"/>
        <v>1283</v>
      </c>
      <c r="I320" s="278" t="s">
        <v>309</v>
      </c>
      <c r="J320" s="278">
        <v>847</v>
      </c>
    </row>
    <row r="321" spans="2:12" x14ac:dyDescent="0.2">
      <c r="B321">
        <f t="shared" si="12"/>
        <v>848</v>
      </c>
      <c r="C321" s="292" t="s">
        <v>310</v>
      </c>
      <c r="D321">
        <v>587</v>
      </c>
      <c r="E321">
        <v>282</v>
      </c>
      <c r="F321">
        <v>0</v>
      </c>
      <c r="G321">
        <f t="shared" si="13"/>
        <v>869</v>
      </c>
      <c r="I321" s="278" t="s">
        <v>310</v>
      </c>
      <c r="J321" s="278">
        <v>848</v>
      </c>
    </row>
    <row r="322" spans="2:12" x14ac:dyDescent="0.2">
      <c r="B322">
        <f t="shared" si="12"/>
        <v>612</v>
      </c>
      <c r="C322" s="292" t="s">
        <v>311</v>
      </c>
      <c r="D322">
        <v>3456</v>
      </c>
      <c r="E322">
        <v>895</v>
      </c>
      <c r="F322">
        <v>2824</v>
      </c>
      <c r="G322">
        <f t="shared" si="13"/>
        <v>7175</v>
      </c>
      <c r="I322" s="278" t="s">
        <v>311</v>
      </c>
      <c r="J322" s="278">
        <v>612</v>
      </c>
    </row>
    <row r="323" spans="2:12" x14ac:dyDescent="0.2">
      <c r="B323">
        <f t="shared" si="12"/>
        <v>37</v>
      </c>
      <c r="C323" s="292" t="s">
        <v>312</v>
      </c>
      <c r="D323">
        <v>973</v>
      </c>
      <c r="E323">
        <v>673</v>
      </c>
      <c r="F323">
        <v>478</v>
      </c>
      <c r="G323">
        <f t="shared" si="13"/>
        <v>2124</v>
      </c>
      <c r="I323" s="278" t="s">
        <v>312</v>
      </c>
      <c r="J323" s="278">
        <v>37</v>
      </c>
    </row>
    <row r="324" spans="2:12" x14ac:dyDescent="0.2">
      <c r="B324">
        <f t="shared" si="12"/>
        <v>180</v>
      </c>
      <c r="C324" s="292" t="s">
        <v>313</v>
      </c>
      <c r="D324">
        <v>992</v>
      </c>
      <c r="E324">
        <v>0</v>
      </c>
      <c r="F324">
        <v>181</v>
      </c>
      <c r="G324">
        <f t="shared" si="13"/>
        <v>1173</v>
      </c>
      <c r="I324" s="278" t="s">
        <v>313</v>
      </c>
      <c r="J324" s="278">
        <v>180</v>
      </c>
    </row>
    <row r="325" spans="2:12" x14ac:dyDescent="0.2">
      <c r="B325">
        <f t="shared" si="12"/>
        <v>532</v>
      </c>
      <c r="C325" s="292" t="s">
        <v>314</v>
      </c>
      <c r="D325">
        <v>300</v>
      </c>
      <c r="E325">
        <v>113</v>
      </c>
      <c r="F325">
        <v>439</v>
      </c>
      <c r="G325">
        <f t="shared" si="13"/>
        <v>852</v>
      </c>
      <c r="I325" s="278" t="s">
        <v>314</v>
      </c>
      <c r="J325" s="278">
        <v>532</v>
      </c>
    </row>
    <row r="326" spans="2:12" x14ac:dyDescent="0.2">
      <c r="B326">
        <f t="shared" si="12"/>
        <v>851</v>
      </c>
      <c r="C326" s="292" t="s">
        <v>315</v>
      </c>
      <c r="D326">
        <v>677</v>
      </c>
      <c r="E326">
        <v>0</v>
      </c>
      <c r="F326">
        <v>279</v>
      </c>
      <c r="G326">
        <f t="shared" si="13"/>
        <v>956</v>
      </c>
      <c r="I326" s="278" t="s">
        <v>315</v>
      </c>
      <c r="J326" s="278">
        <v>851</v>
      </c>
    </row>
    <row r="327" spans="2:12" x14ac:dyDescent="0.2">
      <c r="B327">
        <f t="shared" ref="B327:B382" si="14">VLOOKUP(C327,gemeentenaam,2,FALSE)</f>
        <v>1708</v>
      </c>
      <c r="C327" s="292" t="s">
        <v>316</v>
      </c>
      <c r="D327">
        <v>2106</v>
      </c>
      <c r="E327">
        <v>344</v>
      </c>
      <c r="F327">
        <v>534</v>
      </c>
      <c r="G327">
        <f t="shared" si="13"/>
        <v>2984</v>
      </c>
      <c r="I327" s="278" t="s">
        <v>316</v>
      </c>
      <c r="J327" s="278">
        <v>1708</v>
      </c>
    </row>
    <row r="328" spans="2:12" x14ac:dyDescent="0.2">
      <c r="B328">
        <f t="shared" si="14"/>
        <v>971</v>
      </c>
      <c r="C328" s="292" t="s">
        <v>317</v>
      </c>
      <c r="D328">
        <v>877</v>
      </c>
      <c r="E328">
        <v>0</v>
      </c>
      <c r="F328">
        <v>308</v>
      </c>
      <c r="G328">
        <f t="shared" ref="G328:G383" si="15">SUM(D328:F328)</f>
        <v>1185</v>
      </c>
      <c r="I328" s="278" t="s">
        <v>317</v>
      </c>
      <c r="J328" s="278">
        <v>971</v>
      </c>
    </row>
    <row r="329" spans="2:12" x14ac:dyDescent="0.2">
      <c r="B329">
        <f t="shared" si="14"/>
        <v>1904</v>
      </c>
      <c r="C329" s="292" t="s">
        <v>537</v>
      </c>
      <c r="D329">
        <v>3056</v>
      </c>
      <c r="E329">
        <v>255</v>
      </c>
      <c r="F329">
        <v>874</v>
      </c>
      <c r="G329">
        <f t="shared" si="15"/>
        <v>4185</v>
      </c>
      <c r="I329" s="278" t="s">
        <v>537</v>
      </c>
      <c r="J329" s="278">
        <v>1904</v>
      </c>
    </row>
    <row r="330" spans="2:12" x14ac:dyDescent="0.2">
      <c r="B330">
        <f t="shared" si="14"/>
        <v>617</v>
      </c>
      <c r="C330" s="292" t="s">
        <v>318</v>
      </c>
      <c r="D330">
        <v>285</v>
      </c>
      <c r="E330">
        <v>0</v>
      </c>
      <c r="F330">
        <v>0</v>
      </c>
      <c r="G330">
        <f t="shared" si="15"/>
        <v>285</v>
      </c>
      <c r="I330" s="278" t="s">
        <v>318</v>
      </c>
      <c r="J330" s="278">
        <v>617</v>
      </c>
    </row>
    <row r="331" spans="2:12" x14ac:dyDescent="0.2">
      <c r="B331">
        <f t="shared" si="14"/>
        <v>1900</v>
      </c>
      <c r="C331" s="292" t="s">
        <v>536</v>
      </c>
      <c r="D331">
        <v>0</v>
      </c>
      <c r="E331">
        <v>0</v>
      </c>
      <c r="F331">
        <v>0</v>
      </c>
      <c r="G331">
        <f t="shared" si="15"/>
        <v>0</v>
      </c>
      <c r="I331" s="278" t="s">
        <v>536</v>
      </c>
      <c r="J331" s="278">
        <v>1900</v>
      </c>
    </row>
    <row r="332" spans="2:12" x14ac:dyDescent="0.2">
      <c r="B332">
        <f t="shared" si="14"/>
        <v>715</v>
      </c>
      <c r="C332" s="292" t="s">
        <v>320</v>
      </c>
      <c r="D332">
        <v>3046</v>
      </c>
      <c r="E332">
        <v>492</v>
      </c>
      <c r="F332">
        <v>537</v>
      </c>
      <c r="G332">
        <f t="shared" si="15"/>
        <v>4075</v>
      </c>
      <c r="I332" s="278" t="s">
        <v>320</v>
      </c>
      <c r="J332" s="278">
        <v>715</v>
      </c>
      <c r="K332" s="278" t="s">
        <v>319</v>
      </c>
      <c r="L332" s="278">
        <v>9</v>
      </c>
    </row>
    <row r="333" spans="2:12" x14ac:dyDescent="0.2">
      <c r="B333">
        <f t="shared" si="14"/>
        <v>93</v>
      </c>
      <c r="C333" s="292" t="s">
        <v>321</v>
      </c>
      <c r="D333">
        <v>279</v>
      </c>
      <c r="E333">
        <v>0</v>
      </c>
      <c r="F333">
        <v>101</v>
      </c>
      <c r="G333">
        <f t="shared" si="15"/>
        <v>380</v>
      </c>
      <c r="I333" s="278" t="s">
        <v>321</v>
      </c>
      <c r="J333" s="278">
        <v>93</v>
      </c>
    </row>
    <row r="334" spans="2:12" x14ac:dyDescent="0.2">
      <c r="B334">
        <f t="shared" si="14"/>
        <v>448</v>
      </c>
      <c r="C334" s="292" t="s">
        <v>322</v>
      </c>
      <c r="D334">
        <v>494</v>
      </c>
      <c r="E334">
        <v>0</v>
      </c>
      <c r="F334">
        <v>541</v>
      </c>
      <c r="G334">
        <f t="shared" si="15"/>
        <v>1035</v>
      </c>
      <c r="I334" s="278" t="s">
        <v>322</v>
      </c>
      <c r="J334" s="278">
        <v>448</v>
      </c>
    </row>
    <row r="335" spans="2:12" x14ac:dyDescent="0.2">
      <c r="B335">
        <f t="shared" si="14"/>
        <v>1525</v>
      </c>
      <c r="C335" s="292" t="s">
        <v>323</v>
      </c>
      <c r="D335">
        <v>2119</v>
      </c>
      <c r="E335">
        <v>0</v>
      </c>
      <c r="F335">
        <v>776</v>
      </c>
      <c r="G335">
        <f t="shared" si="15"/>
        <v>2895</v>
      </c>
      <c r="I335" s="278" t="s">
        <v>323</v>
      </c>
      <c r="J335" s="278">
        <v>1525</v>
      </c>
    </row>
    <row r="336" spans="2:12" x14ac:dyDescent="0.2">
      <c r="B336">
        <f t="shared" si="14"/>
        <v>716</v>
      </c>
      <c r="C336" s="292" t="s">
        <v>324</v>
      </c>
      <c r="D336">
        <v>818</v>
      </c>
      <c r="E336">
        <v>14</v>
      </c>
      <c r="F336">
        <v>113</v>
      </c>
      <c r="G336">
        <f t="shared" si="15"/>
        <v>945</v>
      </c>
      <c r="I336" s="278" t="s">
        <v>324</v>
      </c>
      <c r="J336" s="278">
        <v>716</v>
      </c>
    </row>
    <row r="337" spans="2:10" x14ac:dyDescent="0.2">
      <c r="B337">
        <f t="shared" si="14"/>
        <v>281</v>
      </c>
      <c r="C337" s="292" t="s">
        <v>325</v>
      </c>
      <c r="D337">
        <v>2047</v>
      </c>
      <c r="E337">
        <v>814</v>
      </c>
      <c r="F337">
        <v>400</v>
      </c>
      <c r="G337">
        <f t="shared" si="15"/>
        <v>3261</v>
      </c>
      <c r="I337" s="278" t="s">
        <v>325</v>
      </c>
      <c r="J337" s="278">
        <v>281</v>
      </c>
    </row>
    <row r="338" spans="2:10" x14ac:dyDescent="0.2">
      <c r="B338">
        <f t="shared" si="14"/>
        <v>855</v>
      </c>
      <c r="C338" s="292" t="s">
        <v>326</v>
      </c>
      <c r="D338">
        <v>7029</v>
      </c>
      <c r="E338">
        <v>2863</v>
      </c>
      <c r="F338">
        <v>3335</v>
      </c>
      <c r="G338">
        <f t="shared" si="15"/>
        <v>13227</v>
      </c>
      <c r="I338" s="278" t="s">
        <v>326</v>
      </c>
      <c r="J338" s="278">
        <v>855</v>
      </c>
    </row>
    <row r="339" spans="2:10" x14ac:dyDescent="0.2">
      <c r="B339">
        <f t="shared" si="14"/>
        <v>183</v>
      </c>
      <c r="C339" s="292" t="s">
        <v>327</v>
      </c>
      <c r="D339">
        <v>1027</v>
      </c>
      <c r="E339">
        <v>0</v>
      </c>
      <c r="F339">
        <v>305</v>
      </c>
      <c r="G339">
        <f t="shared" si="15"/>
        <v>1332</v>
      </c>
      <c r="I339" s="278" t="s">
        <v>327</v>
      </c>
      <c r="J339" s="278">
        <v>183</v>
      </c>
    </row>
    <row r="340" spans="2:10" x14ac:dyDescent="0.2">
      <c r="B340">
        <f t="shared" si="14"/>
        <v>1700</v>
      </c>
      <c r="C340" s="292" t="s">
        <v>328</v>
      </c>
      <c r="D340">
        <v>1100</v>
      </c>
      <c r="E340">
        <v>57</v>
      </c>
      <c r="F340">
        <v>214</v>
      </c>
      <c r="G340">
        <f t="shared" si="15"/>
        <v>1371</v>
      </c>
      <c r="I340" s="278" t="s">
        <v>328</v>
      </c>
      <c r="J340" s="278">
        <v>1700</v>
      </c>
    </row>
    <row r="341" spans="2:10" x14ac:dyDescent="0.2">
      <c r="B341">
        <f t="shared" si="14"/>
        <v>1730</v>
      </c>
      <c r="C341" s="292" t="s">
        <v>329</v>
      </c>
      <c r="D341">
        <v>0</v>
      </c>
      <c r="E341">
        <v>0</v>
      </c>
      <c r="F341">
        <v>0</v>
      </c>
      <c r="G341">
        <f t="shared" si="15"/>
        <v>0</v>
      </c>
      <c r="I341" s="278" t="s">
        <v>329</v>
      </c>
      <c r="J341" s="278">
        <v>1730</v>
      </c>
    </row>
    <row r="342" spans="2:10" x14ac:dyDescent="0.2">
      <c r="B342">
        <f t="shared" si="14"/>
        <v>737</v>
      </c>
      <c r="C342" s="292" t="s">
        <v>330</v>
      </c>
      <c r="D342">
        <v>2012</v>
      </c>
      <c r="E342">
        <v>0</v>
      </c>
      <c r="F342">
        <v>759</v>
      </c>
      <c r="G342">
        <f t="shared" si="15"/>
        <v>2771</v>
      </c>
      <c r="I342" s="278" t="s">
        <v>330</v>
      </c>
      <c r="J342" s="278">
        <v>737</v>
      </c>
    </row>
    <row r="343" spans="2:10" x14ac:dyDescent="0.2">
      <c r="B343">
        <f t="shared" si="14"/>
        <v>282</v>
      </c>
      <c r="C343" s="292" t="s">
        <v>331</v>
      </c>
      <c r="D343">
        <v>338</v>
      </c>
      <c r="E343">
        <v>303</v>
      </c>
      <c r="F343">
        <v>555</v>
      </c>
      <c r="G343">
        <f t="shared" si="15"/>
        <v>1196</v>
      </c>
      <c r="I343" s="278" t="s">
        <v>331</v>
      </c>
      <c r="J343" s="278">
        <v>282</v>
      </c>
    </row>
    <row r="344" spans="2:10" x14ac:dyDescent="0.2">
      <c r="B344">
        <f t="shared" si="14"/>
        <v>856</v>
      </c>
      <c r="C344" s="292" t="s">
        <v>332</v>
      </c>
      <c r="D344">
        <v>2984</v>
      </c>
      <c r="E344">
        <v>0</v>
      </c>
      <c r="F344">
        <v>640</v>
      </c>
      <c r="G344">
        <f t="shared" si="15"/>
        <v>3624</v>
      </c>
      <c r="I344" s="278" t="s">
        <v>332</v>
      </c>
      <c r="J344" s="278">
        <v>856</v>
      </c>
    </row>
    <row r="345" spans="2:10" x14ac:dyDescent="0.2">
      <c r="B345">
        <f t="shared" si="14"/>
        <v>450</v>
      </c>
      <c r="C345" s="292" t="s">
        <v>333</v>
      </c>
      <c r="D345">
        <v>577</v>
      </c>
      <c r="E345">
        <v>0</v>
      </c>
      <c r="F345">
        <v>0</v>
      </c>
      <c r="G345">
        <f t="shared" si="15"/>
        <v>577</v>
      </c>
      <c r="I345" s="278" t="s">
        <v>333</v>
      </c>
      <c r="J345" s="278">
        <v>450</v>
      </c>
    </row>
    <row r="346" spans="2:10" x14ac:dyDescent="0.2">
      <c r="B346">
        <f t="shared" si="14"/>
        <v>451</v>
      </c>
      <c r="C346" s="292" t="s">
        <v>334</v>
      </c>
      <c r="D346">
        <v>2907</v>
      </c>
      <c r="E346">
        <v>14</v>
      </c>
      <c r="F346">
        <v>1412</v>
      </c>
      <c r="G346">
        <f t="shared" si="15"/>
        <v>4333</v>
      </c>
      <c r="I346" s="278" t="s">
        <v>334</v>
      </c>
      <c r="J346" s="278">
        <v>451</v>
      </c>
    </row>
    <row r="347" spans="2:10" x14ac:dyDescent="0.2">
      <c r="B347">
        <f t="shared" si="14"/>
        <v>184</v>
      </c>
      <c r="C347" s="292" t="s">
        <v>335</v>
      </c>
      <c r="D347">
        <v>1408</v>
      </c>
      <c r="E347">
        <v>0</v>
      </c>
      <c r="F347">
        <v>328</v>
      </c>
      <c r="G347">
        <f t="shared" si="15"/>
        <v>1736</v>
      </c>
      <c r="I347" s="278" t="s">
        <v>335</v>
      </c>
      <c r="J347" s="278">
        <v>184</v>
      </c>
    </row>
    <row r="348" spans="2:10" x14ac:dyDescent="0.2">
      <c r="B348">
        <f t="shared" si="14"/>
        <v>344</v>
      </c>
      <c r="C348" s="292" t="s">
        <v>336</v>
      </c>
      <c r="D348">
        <v>26993</v>
      </c>
      <c r="E348">
        <v>6718</v>
      </c>
      <c r="F348">
        <v>6010</v>
      </c>
      <c r="G348">
        <f t="shared" si="15"/>
        <v>39721</v>
      </c>
      <c r="I348" s="278" t="s">
        <v>336</v>
      </c>
      <c r="J348" s="278">
        <v>344</v>
      </c>
    </row>
    <row r="349" spans="2:10" x14ac:dyDescent="0.2">
      <c r="B349">
        <f t="shared" si="14"/>
        <v>1581</v>
      </c>
      <c r="C349" s="292" t="s">
        <v>337</v>
      </c>
      <c r="D349">
        <v>3287</v>
      </c>
      <c r="E349">
        <v>580</v>
      </c>
      <c r="F349">
        <v>692</v>
      </c>
      <c r="G349">
        <f t="shared" si="15"/>
        <v>4559</v>
      </c>
      <c r="I349" s="278" t="s">
        <v>337</v>
      </c>
      <c r="J349" s="278">
        <v>1581</v>
      </c>
    </row>
    <row r="350" spans="2:10" x14ac:dyDescent="0.2">
      <c r="B350">
        <f t="shared" si="14"/>
        <v>981</v>
      </c>
      <c r="C350" s="292" t="s">
        <v>338</v>
      </c>
      <c r="D350">
        <v>174</v>
      </c>
      <c r="E350">
        <v>0</v>
      </c>
      <c r="F350">
        <v>0</v>
      </c>
      <c r="G350">
        <f t="shared" si="15"/>
        <v>174</v>
      </c>
      <c r="I350" s="278" t="s">
        <v>338</v>
      </c>
      <c r="J350" s="278">
        <v>981</v>
      </c>
    </row>
    <row r="351" spans="2:10" x14ac:dyDescent="0.2">
      <c r="B351">
        <f t="shared" si="14"/>
        <v>994</v>
      </c>
      <c r="C351" s="292" t="s">
        <v>339</v>
      </c>
      <c r="D351">
        <v>445</v>
      </c>
      <c r="E351">
        <v>733</v>
      </c>
      <c r="F351">
        <v>199</v>
      </c>
      <c r="G351">
        <f t="shared" si="15"/>
        <v>1377</v>
      </c>
      <c r="I351" s="278" t="s">
        <v>339</v>
      </c>
      <c r="J351" s="278">
        <v>994</v>
      </c>
    </row>
    <row r="352" spans="2:10" x14ac:dyDescent="0.2">
      <c r="B352">
        <f t="shared" si="14"/>
        <v>858</v>
      </c>
      <c r="C352" s="292" t="s">
        <v>340</v>
      </c>
      <c r="D352">
        <v>1600</v>
      </c>
      <c r="E352">
        <v>0</v>
      </c>
      <c r="F352">
        <v>829</v>
      </c>
      <c r="G352">
        <f t="shared" si="15"/>
        <v>2429</v>
      </c>
      <c r="I352" s="278" t="s">
        <v>340</v>
      </c>
      <c r="J352" s="278">
        <v>858</v>
      </c>
    </row>
    <row r="353" spans="2:10" x14ac:dyDescent="0.2">
      <c r="B353">
        <f t="shared" si="14"/>
        <v>47</v>
      </c>
      <c r="C353" s="292" t="s">
        <v>341</v>
      </c>
      <c r="D353">
        <v>1298</v>
      </c>
      <c r="E353">
        <v>195</v>
      </c>
      <c r="F353">
        <v>725</v>
      </c>
      <c r="G353">
        <f t="shared" si="15"/>
        <v>2218</v>
      </c>
      <c r="I353" s="278" t="s">
        <v>341</v>
      </c>
      <c r="J353" s="278">
        <v>47</v>
      </c>
    </row>
    <row r="354" spans="2:10" x14ac:dyDescent="0.2">
      <c r="B354">
        <f t="shared" si="14"/>
        <v>345</v>
      </c>
      <c r="C354" s="292" t="s">
        <v>342</v>
      </c>
      <c r="D354">
        <v>3129</v>
      </c>
      <c r="E354">
        <v>142</v>
      </c>
      <c r="F354">
        <v>2781</v>
      </c>
      <c r="G354">
        <f t="shared" si="15"/>
        <v>6052</v>
      </c>
      <c r="I354" s="278" t="s">
        <v>342</v>
      </c>
      <c r="J354" s="278">
        <v>345</v>
      </c>
    </row>
    <row r="355" spans="2:10" x14ac:dyDescent="0.2">
      <c r="B355">
        <f t="shared" si="14"/>
        <v>717</v>
      </c>
      <c r="C355" s="292" t="s">
        <v>343</v>
      </c>
      <c r="D355">
        <v>872</v>
      </c>
      <c r="E355">
        <v>0</v>
      </c>
      <c r="F355">
        <v>0</v>
      </c>
      <c r="G355">
        <f t="shared" si="15"/>
        <v>872</v>
      </c>
      <c r="I355" s="278" t="s">
        <v>343</v>
      </c>
      <c r="J355" s="278">
        <v>717</v>
      </c>
    </row>
    <row r="356" spans="2:10" x14ac:dyDescent="0.2">
      <c r="B356">
        <f t="shared" si="14"/>
        <v>860</v>
      </c>
      <c r="C356" s="292" t="s">
        <v>344</v>
      </c>
      <c r="D356">
        <v>2763</v>
      </c>
      <c r="E356">
        <v>314</v>
      </c>
      <c r="F356">
        <v>1100</v>
      </c>
      <c r="G356">
        <f t="shared" si="15"/>
        <v>4177</v>
      </c>
      <c r="I356" s="278" t="s">
        <v>344</v>
      </c>
      <c r="J356" s="278">
        <v>860</v>
      </c>
    </row>
    <row r="357" spans="2:10" x14ac:dyDescent="0.2">
      <c r="B357">
        <f t="shared" si="14"/>
        <v>861</v>
      </c>
      <c r="C357" s="292" t="s">
        <v>345</v>
      </c>
      <c r="D357">
        <v>3604</v>
      </c>
      <c r="E357">
        <v>160</v>
      </c>
      <c r="F357">
        <v>1806</v>
      </c>
      <c r="G357">
        <f t="shared" si="15"/>
        <v>5570</v>
      </c>
      <c r="I357" s="278" t="s">
        <v>345</v>
      </c>
      <c r="J357" s="278">
        <v>861</v>
      </c>
    </row>
    <row r="358" spans="2:10" x14ac:dyDescent="0.2">
      <c r="B358">
        <f t="shared" si="14"/>
        <v>453</v>
      </c>
      <c r="C358" s="292" t="s">
        <v>346</v>
      </c>
      <c r="D358">
        <v>3841</v>
      </c>
      <c r="E358">
        <v>815</v>
      </c>
      <c r="F358">
        <v>1503</v>
      </c>
      <c r="G358">
        <f t="shared" si="15"/>
        <v>6159</v>
      </c>
      <c r="I358" s="278" t="s">
        <v>346</v>
      </c>
      <c r="J358" s="278">
        <v>453</v>
      </c>
    </row>
    <row r="359" spans="2:10" x14ac:dyDescent="0.2">
      <c r="B359">
        <f t="shared" si="14"/>
        <v>983</v>
      </c>
      <c r="C359" s="292" t="s">
        <v>347</v>
      </c>
      <c r="D359">
        <v>4526</v>
      </c>
      <c r="E359">
        <v>2089</v>
      </c>
      <c r="F359">
        <v>2595</v>
      </c>
      <c r="G359">
        <f t="shared" si="15"/>
        <v>9210</v>
      </c>
      <c r="I359" s="278" t="s">
        <v>347</v>
      </c>
      <c r="J359" s="278">
        <v>983</v>
      </c>
    </row>
    <row r="360" spans="2:10" x14ac:dyDescent="0.2">
      <c r="B360">
        <f t="shared" si="14"/>
        <v>984</v>
      </c>
      <c r="C360" s="292" t="s">
        <v>348</v>
      </c>
      <c r="D360">
        <v>2211</v>
      </c>
      <c r="E360">
        <v>0</v>
      </c>
      <c r="F360">
        <v>1145</v>
      </c>
      <c r="G360">
        <f t="shared" si="15"/>
        <v>3356</v>
      </c>
      <c r="I360" s="278" t="s">
        <v>348</v>
      </c>
      <c r="J360" s="278">
        <v>984</v>
      </c>
    </row>
    <row r="361" spans="2:10" x14ac:dyDescent="0.2">
      <c r="B361">
        <f t="shared" si="14"/>
        <v>620</v>
      </c>
      <c r="C361" s="292" t="s">
        <v>349</v>
      </c>
      <c r="D361">
        <v>633</v>
      </c>
      <c r="E361">
        <v>177</v>
      </c>
      <c r="F361">
        <v>276</v>
      </c>
      <c r="G361">
        <f t="shared" si="15"/>
        <v>1086</v>
      </c>
      <c r="I361" s="278" t="s">
        <v>349</v>
      </c>
      <c r="J361" s="278">
        <v>620</v>
      </c>
    </row>
    <row r="362" spans="2:10" x14ac:dyDescent="0.2">
      <c r="B362">
        <f t="shared" si="14"/>
        <v>622</v>
      </c>
      <c r="C362" s="292" t="s">
        <v>350</v>
      </c>
      <c r="D362">
        <v>2831</v>
      </c>
      <c r="E362">
        <v>754</v>
      </c>
      <c r="F362">
        <v>2077</v>
      </c>
      <c r="G362">
        <f t="shared" si="15"/>
        <v>5662</v>
      </c>
      <c r="I362" s="278" t="s">
        <v>350</v>
      </c>
      <c r="J362" s="278">
        <v>622</v>
      </c>
    </row>
    <row r="363" spans="2:10" x14ac:dyDescent="0.2">
      <c r="B363">
        <f t="shared" si="14"/>
        <v>48</v>
      </c>
      <c r="C363" s="292" t="s">
        <v>351</v>
      </c>
      <c r="D363">
        <v>856</v>
      </c>
      <c r="E363">
        <v>0</v>
      </c>
      <c r="F363">
        <v>379</v>
      </c>
      <c r="G363">
        <f t="shared" si="15"/>
        <v>1235</v>
      </c>
      <c r="I363" s="278" t="s">
        <v>351</v>
      </c>
      <c r="J363" s="278">
        <v>48</v>
      </c>
    </row>
    <row r="364" spans="2:10" x14ac:dyDescent="0.2">
      <c r="B364">
        <f t="shared" si="14"/>
        <v>96</v>
      </c>
      <c r="C364" s="292" t="s">
        <v>352</v>
      </c>
      <c r="D364">
        <v>190</v>
      </c>
      <c r="E364">
        <v>0</v>
      </c>
      <c r="F364">
        <v>124</v>
      </c>
      <c r="G364">
        <f t="shared" si="15"/>
        <v>314</v>
      </c>
      <c r="I364" s="278" t="s">
        <v>352</v>
      </c>
      <c r="J364" s="278">
        <v>96</v>
      </c>
    </row>
    <row r="365" spans="2:10" x14ac:dyDescent="0.2">
      <c r="B365">
        <f t="shared" si="14"/>
        <v>718</v>
      </c>
      <c r="C365" s="292" t="s">
        <v>353</v>
      </c>
      <c r="D365">
        <v>4146</v>
      </c>
      <c r="E365">
        <v>594</v>
      </c>
      <c r="F365">
        <v>0</v>
      </c>
      <c r="G365">
        <f t="shared" si="15"/>
        <v>4740</v>
      </c>
      <c r="I365" s="278" t="s">
        <v>353</v>
      </c>
      <c r="J365" s="278">
        <v>718</v>
      </c>
    </row>
    <row r="366" spans="2:10" x14ac:dyDescent="0.2">
      <c r="B366">
        <f t="shared" si="14"/>
        <v>623</v>
      </c>
      <c r="C366" s="292" t="s">
        <v>354</v>
      </c>
      <c r="D366">
        <v>270</v>
      </c>
      <c r="E366">
        <v>0</v>
      </c>
      <c r="F366">
        <v>0</v>
      </c>
      <c r="G366">
        <f t="shared" si="15"/>
        <v>270</v>
      </c>
      <c r="I366" s="278" t="s">
        <v>354</v>
      </c>
      <c r="J366" s="278">
        <v>623</v>
      </c>
    </row>
    <row r="367" spans="2:10" x14ac:dyDescent="0.2">
      <c r="B367">
        <f t="shared" si="14"/>
        <v>986</v>
      </c>
      <c r="C367" s="292" t="s">
        <v>355</v>
      </c>
      <c r="D367">
        <v>667</v>
      </c>
      <c r="E367">
        <v>0</v>
      </c>
      <c r="F367">
        <v>0</v>
      </c>
      <c r="G367">
        <f t="shared" si="15"/>
        <v>667</v>
      </c>
      <c r="I367" s="278" t="s">
        <v>355</v>
      </c>
      <c r="J367" s="278">
        <v>986</v>
      </c>
    </row>
    <row r="368" spans="2:10" x14ac:dyDescent="0.2">
      <c r="B368">
        <f t="shared" si="14"/>
        <v>626</v>
      </c>
      <c r="C368" s="292" t="s">
        <v>356</v>
      </c>
      <c r="D368">
        <v>1439</v>
      </c>
      <c r="E368">
        <v>0</v>
      </c>
      <c r="F368">
        <v>0</v>
      </c>
      <c r="G368">
        <f t="shared" si="15"/>
        <v>1439</v>
      </c>
      <c r="I368" s="278" t="s">
        <v>356</v>
      </c>
      <c r="J368" s="278">
        <v>626</v>
      </c>
    </row>
    <row r="369" spans="2:10" x14ac:dyDescent="0.2">
      <c r="B369">
        <f t="shared" si="14"/>
        <v>285</v>
      </c>
      <c r="C369" s="292" t="s">
        <v>357</v>
      </c>
      <c r="D369">
        <v>887</v>
      </c>
      <c r="E369">
        <v>280</v>
      </c>
      <c r="F369">
        <v>98</v>
      </c>
      <c r="G369">
        <f t="shared" si="15"/>
        <v>1265</v>
      </c>
      <c r="I369" s="278" t="s">
        <v>357</v>
      </c>
      <c r="J369" s="278">
        <v>285</v>
      </c>
    </row>
    <row r="370" spans="2:10" x14ac:dyDescent="0.2">
      <c r="B370">
        <f t="shared" si="14"/>
        <v>865</v>
      </c>
      <c r="C370" s="292" t="s">
        <v>358</v>
      </c>
      <c r="D370">
        <v>2035</v>
      </c>
      <c r="E370">
        <v>473</v>
      </c>
      <c r="F370">
        <v>722</v>
      </c>
      <c r="G370">
        <f t="shared" si="15"/>
        <v>3230</v>
      </c>
      <c r="I370" s="278" t="s">
        <v>358</v>
      </c>
      <c r="J370" s="278">
        <v>865</v>
      </c>
    </row>
    <row r="371" spans="2:10" x14ac:dyDescent="0.2">
      <c r="B371">
        <f t="shared" si="14"/>
        <v>866</v>
      </c>
      <c r="C371" s="292" t="s">
        <v>359</v>
      </c>
      <c r="D371">
        <v>673</v>
      </c>
      <c r="E371">
        <v>0</v>
      </c>
      <c r="F371">
        <v>0</v>
      </c>
      <c r="G371">
        <f t="shared" si="15"/>
        <v>673</v>
      </c>
      <c r="I371" s="278" t="s">
        <v>359</v>
      </c>
      <c r="J371" s="278">
        <v>866</v>
      </c>
    </row>
    <row r="372" spans="2:10" x14ac:dyDescent="0.2">
      <c r="B372">
        <f t="shared" si="14"/>
        <v>867</v>
      </c>
      <c r="C372" s="292" t="s">
        <v>360</v>
      </c>
      <c r="D372">
        <v>3208</v>
      </c>
      <c r="E372">
        <v>104</v>
      </c>
      <c r="F372">
        <v>2519</v>
      </c>
      <c r="G372">
        <f t="shared" si="15"/>
        <v>5831</v>
      </c>
      <c r="I372" s="278" t="s">
        <v>360</v>
      </c>
      <c r="J372" s="278">
        <v>867</v>
      </c>
    </row>
    <row r="373" spans="2:10" x14ac:dyDescent="0.2">
      <c r="B373">
        <f t="shared" si="14"/>
        <v>627</v>
      </c>
      <c r="C373" s="292" t="s">
        <v>361</v>
      </c>
      <c r="D373">
        <v>1360</v>
      </c>
      <c r="E373">
        <v>0</v>
      </c>
      <c r="F373">
        <v>50</v>
      </c>
      <c r="G373">
        <f t="shared" si="15"/>
        <v>1410</v>
      </c>
      <c r="I373" s="278" t="s">
        <v>361</v>
      </c>
      <c r="J373" s="278">
        <v>627</v>
      </c>
    </row>
    <row r="374" spans="2:10" x14ac:dyDescent="0.2">
      <c r="B374">
        <f t="shared" si="14"/>
        <v>289</v>
      </c>
      <c r="C374" s="292" t="s">
        <v>362</v>
      </c>
      <c r="D374">
        <v>1335</v>
      </c>
      <c r="E374">
        <v>112</v>
      </c>
      <c r="F374">
        <v>1638</v>
      </c>
      <c r="G374">
        <f t="shared" si="15"/>
        <v>3085</v>
      </c>
      <c r="I374" s="278" t="s">
        <v>362</v>
      </c>
      <c r="J374" s="278">
        <v>289</v>
      </c>
    </row>
    <row r="375" spans="2:10" x14ac:dyDescent="0.2">
      <c r="B375">
        <f t="shared" si="14"/>
        <v>629</v>
      </c>
      <c r="C375" s="292" t="s">
        <v>363</v>
      </c>
      <c r="D375">
        <v>941</v>
      </c>
      <c r="E375">
        <v>0</v>
      </c>
      <c r="F375">
        <v>1038</v>
      </c>
      <c r="G375">
        <f t="shared" si="15"/>
        <v>1979</v>
      </c>
      <c r="I375" s="278" t="s">
        <v>363</v>
      </c>
      <c r="J375" s="278">
        <v>629</v>
      </c>
    </row>
    <row r="376" spans="2:10" x14ac:dyDescent="0.2">
      <c r="B376">
        <f t="shared" si="14"/>
        <v>852</v>
      </c>
      <c r="C376" s="292" t="s">
        <v>364</v>
      </c>
      <c r="D376">
        <v>589</v>
      </c>
      <c r="E376">
        <v>0</v>
      </c>
      <c r="F376">
        <v>97</v>
      </c>
      <c r="G376">
        <f t="shared" si="15"/>
        <v>686</v>
      </c>
      <c r="I376" s="278" t="s">
        <v>364</v>
      </c>
      <c r="J376" s="278">
        <v>852</v>
      </c>
    </row>
    <row r="377" spans="2:10" x14ac:dyDescent="0.2">
      <c r="B377">
        <f t="shared" si="14"/>
        <v>988</v>
      </c>
      <c r="C377" s="292" t="s">
        <v>365</v>
      </c>
      <c r="D377">
        <v>2226</v>
      </c>
      <c r="E377">
        <v>505</v>
      </c>
      <c r="F377">
        <v>1122</v>
      </c>
      <c r="G377">
        <f t="shared" si="15"/>
        <v>3853</v>
      </c>
      <c r="I377" s="278" t="s">
        <v>365</v>
      </c>
      <c r="J377" s="278">
        <v>988</v>
      </c>
    </row>
    <row r="378" spans="2:10" x14ac:dyDescent="0.2">
      <c r="B378">
        <f t="shared" si="14"/>
        <v>457</v>
      </c>
      <c r="C378" s="292" t="s">
        <v>366</v>
      </c>
      <c r="D378">
        <v>1154</v>
      </c>
      <c r="E378">
        <v>0</v>
      </c>
      <c r="F378">
        <v>488</v>
      </c>
      <c r="G378">
        <f t="shared" si="15"/>
        <v>1642</v>
      </c>
      <c r="I378" s="278" t="s">
        <v>366</v>
      </c>
      <c r="J378" s="278">
        <v>457</v>
      </c>
    </row>
    <row r="379" spans="2:10" x14ac:dyDescent="0.2">
      <c r="B379">
        <f t="shared" si="14"/>
        <v>870</v>
      </c>
      <c r="C379" s="292" t="s">
        <v>367</v>
      </c>
      <c r="D379">
        <v>1672</v>
      </c>
      <c r="E379">
        <v>63</v>
      </c>
      <c r="F379">
        <v>477</v>
      </c>
      <c r="G379">
        <f t="shared" si="15"/>
        <v>2212</v>
      </c>
      <c r="I379" s="278" t="s">
        <v>367</v>
      </c>
      <c r="J379" s="278">
        <v>870</v>
      </c>
    </row>
    <row r="380" spans="2:10" x14ac:dyDescent="0.2">
      <c r="B380">
        <f t="shared" si="14"/>
        <v>668</v>
      </c>
      <c r="C380" s="292" t="s">
        <v>368</v>
      </c>
      <c r="D380">
        <v>685</v>
      </c>
      <c r="E380">
        <v>0</v>
      </c>
      <c r="F380">
        <v>193</v>
      </c>
      <c r="G380">
        <f t="shared" si="15"/>
        <v>878</v>
      </c>
      <c r="I380" s="278" t="s">
        <v>368</v>
      </c>
      <c r="J380" s="278">
        <v>668</v>
      </c>
    </row>
    <row r="381" spans="2:10" x14ac:dyDescent="0.2">
      <c r="B381">
        <f t="shared" si="14"/>
        <v>1701</v>
      </c>
      <c r="C381" s="292" t="s">
        <v>369</v>
      </c>
      <c r="D381">
        <v>1061</v>
      </c>
      <c r="E381">
        <v>0</v>
      </c>
      <c r="F381">
        <v>53</v>
      </c>
      <c r="G381">
        <f t="shared" si="15"/>
        <v>1114</v>
      </c>
      <c r="I381" s="278" t="s">
        <v>369</v>
      </c>
      <c r="J381" s="278">
        <v>1701</v>
      </c>
    </row>
    <row r="382" spans="2:10" x14ac:dyDescent="0.2">
      <c r="B382">
        <f t="shared" si="14"/>
        <v>293</v>
      </c>
      <c r="C382" s="292" t="s">
        <v>370</v>
      </c>
      <c r="D382">
        <v>672</v>
      </c>
      <c r="E382">
        <v>0</v>
      </c>
      <c r="F382">
        <v>0</v>
      </c>
      <c r="G382">
        <f t="shared" si="15"/>
        <v>672</v>
      </c>
      <c r="I382" s="278" t="s">
        <v>370</v>
      </c>
      <c r="J382" s="278">
        <v>293</v>
      </c>
    </row>
    <row r="383" spans="2:10" x14ac:dyDescent="0.2">
      <c r="B383">
        <f t="shared" ref="B383:B416" si="16">VLOOKUP(C383,gemeentenaam,2,FALSE)</f>
        <v>1783</v>
      </c>
      <c r="C383" s="292" t="s">
        <v>371</v>
      </c>
      <c r="D383">
        <v>5172</v>
      </c>
      <c r="E383">
        <v>341</v>
      </c>
      <c r="F383">
        <v>2285</v>
      </c>
      <c r="G383">
        <f t="shared" si="15"/>
        <v>7798</v>
      </c>
      <c r="I383" s="278" t="s">
        <v>371</v>
      </c>
      <c r="J383" s="278">
        <v>1783</v>
      </c>
    </row>
    <row r="384" spans="2:10" x14ac:dyDescent="0.2">
      <c r="B384">
        <f t="shared" si="16"/>
        <v>98</v>
      </c>
      <c r="C384" s="292" t="s">
        <v>372</v>
      </c>
      <c r="D384">
        <v>2096</v>
      </c>
      <c r="E384">
        <v>124</v>
      </c>
      <c r="F384">
        <v>475</v>
      </c>
      <c r="G384">
        <f t="shared" ref="G384:G415" si="17">SUM(D384:F384)</f>
        <v>2695</v>
      </c>
      <c r="I384" s="278" t="s">
        <v>372</v>
      </c>
      <c r="J384" s="278">
        <v>98</v>
      </c>
    </row>
    <row r="385" spans="2:10" x14ac:dyDescent="0.2">
      <c r="B385">
        <f t="shared" si="16"/>
        <v>614</v>
      </c>
      <c r="C385" s="292" t="s">
        <v>373</v>
      </c>
      <c r="D385">
        <v>735</v>
      </c>
      <c r="E385">
        <v>207</v>
      </c>
      <c r="F385">
        <v>0</v>
      </c>
      <c r="G385">
        <f t="shared" si="17"/>
        <v>942</v>
      </c>
      <c r="I385" s="278" t="s">
        <v>373</v>
      </c>
      <c r="J385" s="278">
        <v>614</v>
      </c>
    </row>
    <row r="386" spans="2:10" x14ac:dyDescent="0.2">
      <c r="B386">
        <f t="shared" si="16"/>
        <v>189</v>
      </c>
      <c r="C386" s="292" t="s">
        <v>374</v>
      </c>
      <c r="D386">
        <v>665</v>
      </c>
      <c r="E386">
        <v>0</v>
      </c>
      <c r="F386">
        <v>189</v>
      </c>
      <c r="G386">
        <f t="shared" si="17"/>
        <v>854</v>
      </c>
      <c r="I386" s="278" t="s">
        <v>374</v>
      </c>
      <c r="J386" s="278">
        <v>189</v>
      </c>
    </row>
    <row r="387" spans="2:10" x14ac:dyDescent="0.2">
      <c r="B387">
        <f t="shared" si="16"/>
        <v>296</v>
      </c>
      <c r="C387" s="292" t="s">
        <v>375</v>
      </c>
      <c r="D387">
        <v>1739</v>
      </c>
      <c r="E387">
        <v>7</v>
      </c>
      <c r="F387">
        <v>1339</v>
      </c>
      <c r="G387">
        <f t="shared" si="17"/>
        <v>3085</v>
      </c>
      <c r="I387" s="278" t="s">
        <v>375</v>
      </c>
      <c r="J387" s="278">
        <v>296</v>
      </c>
    </row>
    <row r="388" spans="2:10" x14ac:dyDescent="0.2">
      <c r="B388">
        <f t="shared" si="16"/>
        <v>1696</v>
      </c>
      <c r="C388" s="292" t="s">
        <v>376</v>
      </c>
      <c r="D388">
        <v>0</v>
      </c>
      <c r="E388">
        <v>0</v>
      </c>
      <c r="F388">
        <v>0</v>
      </c>
      <c r="G388">
        <f t="shared" si="17"/>
        <v>0</v>
      </c>
      <c r="I388" s="278" t="s">
        <v>376</v>
      </c>
      <c r="J388" s="278">
        <v>1696</v>
      </c>
    </row>
    <row r="389" spans="2:10" x14ac:dyDescent="0.2">
      <c r="B389">
        <f t="shared" si="16"/>
        <v>352</v>
      </c>
      <c r="C389" s="292" t="s">
        <v>377</v>
      </c>
      <c r="D389">
        <v>1418</v>
      </c>
      <c r="E389">
        <v>0</v>
      </c>
      <c r="F389">
        <v>658</v>
      </c>
      <c r="G389">
        <f t="shared" si="17"/>
        <v>2076</v>
      </c>
      <c r="I389" s="278" t="s">
        <v>377</v>
      </c>
      <c r="J389" s="278">
        <v>352</v>
      </c>
    </row>
    <row r="390" spans="2:10" x14ac:dyDescent="0.2">
      <c r="B390">
        <f t="shared" si="16"/>
        <v>53</v>
      </c>
      <c r="C390" s="292" t="s">
        <v>378</v>
      </c>
      <c r="D390">
        <v>622</v>
      </c>
      <c r="E390">
        <v>0</v>
      </c>
      <c r="F390">
        <v>41</v>
      </c>
      <c r="G390">
        <f t="shared" si="17"/>
        <v>663</v>
      </c>
      <c r="I390" s="278" t="s">
        <v>378</v>
      </c>
      <c r="J390" s="278">
        <v>53</v>
      </c>
    </row>
    <row r="391" spans="2:10" x14ac:dyDescent="0.2">
      <c r="B391">
        <f t="shared" si="16"/>
        <v>294</v>
      </c>
      <c r="C391" s="292" t="s">
        <v>379</v>
      </c>
      <c r="D391">
        <v>1751</v>
      </c>
      <c r="E391">
        <v>356</v>
      </c>
      <c r="F391">
        <v>836</v>
      </c>
      <c r="G391">
        <f t="shared" si="17"/>
        <v>2943</v>
      </c>
      <c r="I391" s="278" t="s">
        <v>379</v>
      </c>
      <c r="J391" s="278">
        <v>294</v>
      </c>
    </row>
    <row r="392" spans="2:10" x14ac:dyDescent="0.2">
      <c r="B392">
        <f t="shared" si="16"/>
        <v>873</v>
      </c>
      <c r="C392" s="292" t="s">
        <v>380</v>
      </c>
      <c r="D392">
        <v>450</v>
      </c>
      <c r="E392">
        <v>0</v>
      </c>
      <c r="F392">
        <v>499</v>
      </c>
      <c r="G392">
        <f t="shared" si="17"/>
        <v>949</v>
      </c>
      <c r="I392" s="278" t="s">
        <v>380</v>
      </c>
      <c r="J392" s="278">
        <v>873</v>
      </c>
    </row>
    <row r="393" spans="2:10" x14ac:dyDescent="0.2">
      <c r="B393">
        <f t="shared" si="16"/>
        <v>632</v>
      </c>
      <c r="C393" s="292" t="s">
        <v>381</v>
      </c>
      <c r="D393">
        <v>1978</v>
      </c>
      <c r="E393">
        <v>185</v>
      </c>
      <c r="F393">
        <v>3024</v>
      </c>
      <c r="G393">
        <f t="shared" si="17"/>
        <v>5187</v>
      </c>
      <c r="I393" s="278" t="s">
        <v>381</v>
      </c>
      <c r="J393" s="278">
        <v>632</v>
      </c>
    </row>
    <row r="394" spans="2:10" x14ac:dyDescent="0.2">
      <c r="B394">
        <f t="shared" si="16"/>
        <v>1690</v>
      </c>
      <c r="C394" s="292" t="s">
        <v>73</v>
      </c>
      <c r="D394">
        <v>1644</v>
      </c>
      <c r="E394">
        <v>0</v>
      </c>
      <c r="F394">
        <v>0</v>
      </c>
      <c r="G394">
        <f t="shared" si="17"/>
        <v>1644</v>
      </c>
      <c r="I394" s="278"/>
      <c r="J394" s="278"/>
    </row>
    <row r="395" spans="2:10" x14ac:dyDescent="0.2">
      <c r="B395">
        <f t="shared" si="16"/>
        <v>880</v>
      </c>
      <c r="C395" s="292" t="s">
        <v>382</v>
      </c>
      <c r="D395">
        <v>626</v>
      </c>
      <c r="E395">
        <v>0</v>
      </c>
      <c r="F395">
        <v>0</v>
      </c>
      <c r="G395">
        <f t="shared" si="17"/>
        <v>626</v>
      </c>
      <c r="I395" s="278" t="s">
        <v>382</v>
      </c>
      <c r="J395" s="278">
        <v>880</v>
      </c>
    </row>
    <row r="396" spans="2:10" x14ac:dyDescent="0.2">
      <c r="B396">
        <f t="shared" si="16"/>
        <v>351</v>
      </c>
      <c r="C396" s="292" t="s">
        <v>383</v>
      </c>
      <c r="D396">
        <v>0</v>
      </c>
      <c r="E396">
        <v>0</v>
      </c>
      <c r="F396">
        <v>0</v>
      </c>
      <c r="G396">
        <f t="shared" si="17"/>
        <v>0</v>
      </c>
      <c r="I396" s="278" t="s">
        <v>383</v>
      </c>
      <c r="J396" s="278">
        <v>351</v>
      </c>
    </row>
    <row r="397" spans="2:10" x14ac:dyDescent="0.2">
      <c r="B397">
        <f t="shared" si="16"/>
        <v>874</v>
      </c>
      <c r="C397" s="292" t="s">
        <v>384</v>
      </c>
      <c r="D397">
        <v>675</v>
      </c>
      <c r="E397">
        <v>0</v>
      </c>
      <c r="F397">
        <v>0</v>
      </c>
      <c r="G397">
        <f t="shared" si="17"/>
        <v>675</v>
      </c>
      <c r="I397" s="278" t="s">
        <v>384</v>
      </c>
      <c r="J397" s="278">
        <v>874</v>
      </c>
    </row>
    <row r="398" spans="2:10" x14ac:dyDescent="0.2">
      <c r="B398">
        <f t="shared" si="16"/>
        <v>479</v>
      </c>
      <c r="C398" s="292" t="s">
        <v>385</v>
      </c>
      <c r="D398">
        <v>14771</v>
      </c>
      <c r="E398">
        <v>2724</v>
      </c>
      <c r="F398">
        <v>1446</v>
      </c>
      <c r="G398">
        <f t="shared" si="17"/>
        <v>18941</v>
      </c>
      <c r="I398" s="278" t="s">
        <v>385</v>
      </c>
      <c r="J398" s="278">
        <v>479</v>
      </c>
    </row>
    <row r="399" spans="2:10" x14ac:dyDescent="0.2">
      <c r="B399">
        <f t="shared" si="16"/>
        <v>297</v>
      </c>
      <c r="C399" s="292" t="s">
        <v>386</v>
      </c>
      <c r="D399">
        <v>1962</v>
      </c>
      <c r="E399">
        <v>260</v>
      </c>
      <c r="F399">
        <v>971</v>
      </c>
      <c r="G399">
        <f t="shared" si="17"/>
        <v>3193</v>
      </c>
      <c r="I399" s="278" t="s">
        <v>386</v>
      </c>
      <c r="J399" s="278">
        <v>297</v>
      </c>
    </row>
    <row r="400" spans="2:10" x14ac:dyDescent="0.2">
      <c r="B400">
        <f t="shared" si="16"/>
        <v>473</v>
      </c>
      <c r="C400" s="292" t="s">
        <v>387</v>
      </c>
      <c r="D400">
        <v>870</v>
      </c>
      <c r="E400">
        <v>0</v>
      </c>
      <c r="F400">
        <v>16</v>
      </c>
      <c r="G400">
        <f t="shared" si="17"/>
        <v>886</v>
      </c>
      <c r="I400" s="278" t="s">
        <v>387</v>
      </c>
      <c r="J400" s="278">
        <v>473</v>
      </c>
    </row>
    <row r="401" spans="2:10" x14ac:dyDescent="0.2">
      <c r="B401">
        <f t="shared" si="16"/>
        <v>707</v>
      </c>
      <c r="C401" s="292" t="s">
        <v>388</v>
      </c>
      <c r="D401">
        <v>438</v>
      </c>
      <c r="E401">
        <v>0</v>
      </c>
      <c r="F401">
        <v>0</v>
      </c>
      <c r="G401">
        <f t="shared" si="17"/>
        <v>438</v>
      </c>
      <c r="I401" s="278" t="s">
        <v>388</v>
      </c>
      <c r="J401" s="278">
        <v>707</v>
      </c>
    </row>
    <row r="402" spans="2:10" x14ac:dyDescent="0.2">
      <c r="B402">
        <f t="shared" si="16"/>
        <v>478</v>
      </c>
      <c r="C402" s="292" t="s">
        <v>389</v>
      </c>
      <c r="D402">
        <v>349</v>
      </c>
      <c r="E402">
        <v>0</v>
      </c>
      <c r="F402">
        <v>0</v>
      </c>
      <c r="G402">
        <f t="shared" si="17"/>
        <v>349</v>
      </c>
      <c r="I402" s="278" t="s">
        <v>389</v>
      </c>
      <c r="J402" s="278">
        <v>478</v>
      </c>
    </row>
    <row r="403" spans="2:10" x14ac:dyDescent="0.2">
      <c r="B403">
        <f t="shared" si="16"/>
        <v>50</v>
      </c>
      <c r="C403" s="292" t="s">
        <v>390</v>
      </c>
      <c r="D403">
        <v>1288</v>
      </c>
      <c r="E403">
        <v>0</v>
      </c>
      <c r="F403">
        <v>306</v>
      </c>
      <c r="G403">
        <f t="shared" si="17"/>
        <v>1594</v>
      </c>
      <c r="I403" s="278" t="s">
        <v>390</v>
      </c>
      <c r="J403" s="278">
        <v>50</v>
      </c>
    </row>
    <row r="404" spans="2:10" x14ac:dyDescent="0.2">
      <c r="B404">
        <f t="shared" si="16"/>
        <v>355</v>
      </c>
      <c r="C404" s="292" t="s">
        <v>391</v>
      </c>
      <c r="D404">
        <v>2181</v>
      </c>
      <c r="E404">
        <v>1743</v>
      </c>
      <c r="F404">
        <v>1051</v>
      </c>
      <c r="G404">
        <f t="shared" si="17"/>
        <v>4975</v>
      </c>
      <c r="I404" s="278" t="s">
        <v>391</v>
      </c>
      <c r="J404" s="278">
        <v>355</v>
      </c>
    </row>
    <row r="405" spans="2:10" x14ac:dyDescent="0.2">
      <c r="B405">
        <f t="shared" si="16"/>
        <v>299</v>
      </c>
      <c r="C405" s="292" t="s">
        <v>392</v>
      </c>
      <c r="D405">
        <v>2363</v>
      </c>
      <c r="E405">
        <v>513</v>
      </c>
      <c r="F405">
        <v>1222</v>
      </c>
      <c r="G405">
        <f t="shared" si="17"/>
        <v>4098</v>
      </c>
      <c r="I405" s="278" t="s">
        <v>392</v>
      </c>
      <c r="J405" s="278">
        <v>299</v>
      </c>
    </row>
    <row r="406" spans="2:10" x14ac:dyDescent="0.2">
      <c r="B406">
        <f t="shared" si="16"/>
        <v>476</v>
      </c>
      <c r="C406" s="292" t="s">
        <v>393</v>
      </c>
      <c r="D406">
        <v>0</v>
      </c>
      <c r="E406">
        <v>0</v>
      </c>
      <c r="F406">
        <v>0</v>
      </c>
      <c r="G406">
        <f t="shared" si="17"/>
        <v>0</v>
      </c>
      <c r="I406" s="278" t="s">
        <v>393</v>
      </c>
      <c r="J406" s="278">
        <v>476</v>
      </c>
    </row>
    <row r="407" spans="2:10" x14ac:dyDescent="0.2">
      <c r="B407">
        <f t="shared" si="16"/>
        <v>637</v>
      </c>
      <c r="C407" s="292" t="s">
        <v>394</v>
      </c>
      <c r="D407">
        <v>8232</v>
      </c>
      <c r="E407">
        <v>1946</v>
      </c>
      <c r="F407">
        <v>2629</v>
      </c>
      <c r="G407">
        <f t="shared" si="17"/>
        <v>12807</v>
      </c>
      <c r="I407" s="278" t="s">
        <v>394</v>
      </c>
      <c r="J407" s="278">
        <v>637</v>
      </c>
    </row>
    <row r="408" spans="2:10" x14ac:dyDescent="0.2">
      <c r="B408">
        <f t="shared" si="16"/>
        <v>638</v>
      </c>
      <c r="C408" s="292" t="s">
        <v>395</v>
      </c>
      <c r="D408">
        <v>242</v>
      </c>
      <c r="E408">
        <v>0</v>
      </c>
      <c r="F408">
        <v>0</v>
      </c>
      <c r="G408">
        <f t="shared" si="17"/>
        <v>242</v>
      </c>
      <c r="I408" s="278" t="s">
        <v>395</v>
      </c>
      <c r="J408" s="278">
        <v>638</v>
      </c>
    </row>
    <row r="409" spans="2:10" x14ac:dyDescent="0.2">
      <c r="B409">
        <f t="shared" si="16"/>
        <v>56</v>
      </c>
      <c r="C409" s="292" t="s">
        <v>396</v>
      </c>
      <c r="D409">
        <v>999</v>
      </c>
      <c r="E409">
        <v>0</v>
      </c>
      <c r="F409">
        <v>188</v>
      </c>
      <c r="G409">
        <f t="shared" si="17"/>
        <v>1187</v>
      </c>
      <c r="I409" s="278" t="s">
        <v>396</v>
      </c>
      <c r="J409" s="278">
        <v>56</v>
      </c>
    </row>
    <row r="410" spans="2:10" x14ac:dyDescent="0.2">
      <c r="B410">
        <f t="shared" si="16"/>
        <v>1892</v>
      </c>
      <c r="C410" s="292" t="s">
        <v>498</v>
      </c>
      <c r="D410">
        <v>1854</v>
      </c>
      <c r="E410">
        <v>0</v>
      </c>
      <c r="F410">
        <v>387</v>
      </c>
      <c r="G410">
        <f t="shared" si="17"/>
        <v>2241</v>
      </c>
      <c r="I410" s="278" t="s">
        <v>498</v>
      </c>
      <c r="J410" s="278">
        <v>1892</v>
      </c>
    </row>
    <row r="411" spans="2:10" x14ac:dyDescent="0.2">
      <c r="B411">
        <f t="shared" si="16"/>
        <v>879</v>
      </c>
      <c r="C411" s="292" t="s">
        <v>397</v>
      </c>
      <c r="D411">
        <v>336</v>
      </c>
      <c r="E411">
        <v>147</v>
      </c>
      <c r="F411">
        <v>149</v>
      </c>
      <c r="G411">
        <f t="shared" si="17"/>
        <v>632</v>
      </c>
      <c r="I411" s="278" t="s">
        <v>397</v>
      </c>
      <c r="J411" s="278">
        <v>879</v>
      </c>
    </row>
    <row r="412" spans="2:10" x14ac:dyDescent="0.2">
      <c r="B412">
        <f t="shared" si="16"/>
        <v>301</v>
      </c>
      <c r="C412" s="292" t="s">
        <v>398</v>
      </c>
      <c r="D412">
        <v>2365</v>
      </c>
      <c r="E412">
        <v>629</v>
      </c>
      <c r="F412">
        <v>1821</v>
      </c>
      <c r="G412">
        <f t="shared" si="17"/>
        <v>4815</v>
      </c>
      <c r="I412" s="278" t="s">
        <v>398</v>
      </c>
      <c r="J412" s="278">
        <v>301</v>
      </c>
    </row>
    <row r="413" spans="2:10" x14ac:dyDescent="0.2">
      <c r="B413">
        <f t="shared" si="16"/>
        <v>1896</v>
      </c>
      <c r="C413" s="292" t="s">
        <v>399</v>
      </c>
      <c r="D413">
        <v>1133</v>
      </c>
      <c r="E413">
        <v>0</v>
      </c>
      <c r="F413">
        <v>351</v>
      </c>
      <c r="G413">
        <f t="shared" si="17"/>
        <v>1484</v>
      </c>
      <c r="I413" s="278" t="s">
        <v>399</v>
      </c>
      <c r="J413" s="278">
        <v>1896</v>
      </c>
    </row>
    <row r="414" spans="2:10" x14ac:dyDescent="0.2">
      <c r="B414">
        <f t="shared" si="16"/>
        <v>642</v>
      </c>
      <c r="C414" s="292" t="s">
        <v>400</v>
      </c>
      <c r="D414">
        <v>1277</v>
      </c>
      <c r="E414">
        <v>209</v>
      </c>
      <c r="F414">
        <v>580</v>
      </c>
      <c r="G414">
        <f t="shared" si="17"/>
        <v>2066</v>
      </c>
      <c r="I414" s="278" t="s">
        <v>400</v>
      </c>
      <c r="J414" s="278">
        <v>642</v>
      </c>
    </row>
    <row r="415" spans="2:10" x14ac:dyDescent="0.2">
      <c r="B415">
        <f t="shared" si="16"/>
        <v>193</v>
      </c>
      <c r="C415" s="292" t="s">
        <v>401</v>
      </c>
      <c r="D415">
        <v>8679</v>
      </c>
      <c r="E415">
        <v>2710</v>
      </c>
      <c r="F415">
        <v>2037</v>
      </c>
      <c r="G415">
        <f t="shared" si="17"/>
        <v>13426</v>
      </c>
      <c r="I415" s="278" t="s">
        <v>401</v>
      </c>
      <c r="J415" s="278">
        <v>193</v>
      </c>
    </row>
    <row r="416" spans="2:10" x14ac:dyDescent="0.2">
      <c r="B416">
        <f t="shared" si="16"/>
        <v>9999</v>
      </c>
      <c r="C416" s="292" t="s">
        <v>534</v>
      </c>
      <c r="D416" s="295">
        <f>SUM(D3:D415)</f>
        <v>878050</v>
      </c>
      <c r="E416" s="295">
        <f>SUM(E3:E415)</f>
        <v>140651</v>
      </c>
      <c r="F416" s="295">
        <f>SUM(F3:F415)</f>
        <v>370559</v>
      </c>
      <c r="G416" s="295">
        <f>SUM(G3:G415)</f>
        <v>1389260</v>
      </c>
      <c r="I416" s="278" t="s">
        <v>534</v>
      </c>
      <c r="J416" s="278">
        <v>9999</v>
      </c>
    </row>
  </sheetData>
  <dataValidations count="1">
    <dataValidation type="list" allowBlank="1" showInputMessage="1" showErrorMessage="1" sqref="L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workbookViewId="0">
      <selection activeCell="J4" sqref="J3:J4"/>
    </sheetView>
  </sheetViews>
  <sheetFormatPr defaultRowHeight="12.75" x14ac:dyDescent="0.2"/>
  <cols>
    <col min="1" max="1" width="5.42578125" style="301" customWidth="1"/>
    <col min="2" max="2" width="18" customWidth="1"/>
    <col min="3" max="3" width="14" style="28" customWidth="1"/>
    <col min="7" max="7" width="17.42578125" customWidth="1"/>
  </cols>
  <sheetData>
    <row r="1" spans="1:8" x14ac:dyDescent="0.2">
      <c r="B1" s="1" t="s">
        <v>720</v>
      </c>
    </row>
    <row r="2" spans="1:8" x14ac:dyDescent="0.2">
      <c r="B2" s="38" t="s">
        <v>721</v>
      </c>
      <c r="C2" s="302" t="s">
        <v>722</v>
      </c>
    </row>
    <row r="3" spans="1:8" x14ac:dyDescent="0.2">
      <c r="A3" s="301">
        <f t="shared" ref="A3:A66" si="0">VLOOKUP(B3,gemeentenummer,2,FALSE)</f>
        <v>1680</v>
      </c>
      <c r="B3" s="38" t="s">
        <v>0</v>
      </c>
      <c r="C3" s="40">
        <v>1213</v>
      </c>
      <c r="G3" s="296" t="s">
        <v>0</v>
      </c>
      <c r="H3" s="296">
        <v>1680</v>
      </c>
    </row>
    <row r="4" spans="1:8" x14ac:dyDescent="0.2">
      <c r="A4" s="301">
        <f t="shared" si="0"/>
        <v>738</v>
      </c>
      <c r="B4" s="38" t="s">
        <v>1</v>
      </c>
      <c r="C4" s="40">
        <v>344</v>
      </c>
      <c r="G4" s="296" t="s">
        <v>1</v>
      </c>
      <c r="H4" s="296">
        <v>738</v>
      </c>
    </row>
    <row r="5" spans="1:8" x14ac:dyDescent="0.2">
      <c r="A5" s="301">
        <f t="shared" si="0"/>
        <v>358</v>
      </c>
      <c r="B5" s="38" t="s">
        <v>2</v>
      </c>
      <c r="C5" s="40">
        <v>2279</v>
      </c>
      <c r="G5" s="296" t="s">
        <v>2</v>
      </c>
      <c r="H5" s="296">
        <v>358</v>
      </c>
    </row>
    <row r="6" spans="1:8" x14ac:dyDescent="0.2">
      <c r="A6" s="301">
        <f t="shared" si="0"/>
        <v>197</v>
      </c>
      <c r="B6" s="38" t="s">
        <v>3</v>
      </c>
      <c r="C6" s="40">
        <v>1424</v>
      </c>
      <c r="G6" s="296" t="s">
        <v>3</v>
      </c>
      <c r="H6" s="296">
        <v>197</v>
      </c>
    </row>
    <row r="7" spans="1:8" x14ac:dyDescent="0.2">
      <c r="A7" s="301">
        <f t="shared" si="0"/>
        <v>59</v>
      </c>
      <c r="B7" s="38" t="s">
        <v>4</v>
      </c>
      <c r="C7" s="40">
        <v>2004</v>
      </c>
      <c r="G7" s="296" t="s">
        <v>4</v>
      </c>
      <c r="H7" s="296">
        <v>59</v>
      </c>
    </row>
    <row r="8" spans="1:8" x14ac:dyDescent="0.2">
      <c r="A8" s="301">
        <f t="shared" si="0"/>
        <v>482</v>
      </c>
      <c r="B8" s="38" t="s">
        <v>5</v>
      </c>
      <c r="C8" s="40">
        <v>906</v>
      </c>
      <c r="G8" s="296" t="s">
        <v>5</v>
      </c>
      <c r="H8" s="296">
        <v>482</v>
      </c>
    </row>
    <row r="9" spans="1:8" x14ac:dyDescent="0.2">
      <c r="A9" s="301">
        <f t="shared" si="0"/>
        <v>613</v>
      </c>
      <c r="B9" s="38" t="s">
        <v>6</v>
      </c>
      <c r="C9" s="40">
        <v>1476</v>
      </c>
      <c r="G9" s="296" t="s">
        <v>6</v>
      </c>
      <c r="H9" s="296">
        <v>613</v>
      </c>
    </row>
    <row r="10" spans="1:8" x14ac:dyDescent="0.2">
      <c r="A10" s="301">
        <f t="shared" si="0"/>
        <v>361</v>
      </c>
      <c r="B10" s="38" t="s">
        <v>7</v>
      </c>
      <c r="C10" s="303"/>
      <c r="G10" s="296" t="s">
        <v>7</v>
      </c>
      <c r="H10" s="296">
        <v>361</v>
      </c>
    </row>
    <row r="11" spans="1:8" x14ac:dyDescent="0.2">
      <c r="A11" s="301">
        <f t="shared" si="0"/>
        <v>141</v>
      </c>
      <c r="B11" s="38" t="s">
        <v>8</v>
      </c>
      <c r="C11" s="303"/>
      <c r="G11" s="296" t="s">
        <v>8</v>
      </c>
      <c r="H11" s="296">
        <v>141</v>
      </c>
    </row>
    <row r="12" spans="1:8" x14ac:dyDescent="0.2">
      <c r="A12" s="301">
        <f t="shared" si="0"/>
        <v>34</v>
      </c>
      <c r="B12" s="38" t="s">
        <v>9</v>
      </c>
      <c r="C12" s="40">
        <v>23576</v>
      </c>
      <c r="G12" s="296" t="s">
        <v>9</v>
      </c>
      <c r="H12" s="296">
        <v>34</v>
      </c>
    </row>
    <row r="13" spans="1:8" x14ac:dyDescent="0.2">
      <c r="A13" s="301">
        <f t="shared" si="0"/>
        <v>484</v>
      </c>
      <c r="B13" s="38" t="s">
        <v>10</v>
      </c>
      <c r="C13" s="40">
        <v>11181</v>
      </c>
      <c r="G13" s="296" t="s">
        <v>10</v>
      </c>
      <c r="H13" s="296">
        <v>484</v>
      </c>
    </row>
    <row r="14" spans="1:8" x14ac:dyDescent="0.2">
      <c r="A14" s="301">
        <f t="shared" si="0"/>
        <v>1723</v>
      </c>
      <c r="B14" s="38" t="s">
        <v>11</v>
      </c>
      <c r="C14" s="40">
        <v>482</v>
      </c>
      <c r="G14" s="296" t="s">
        <v>11</v>
      </c>
      <c r="H14" s="296">
        <v>1723</v>
      </c>
    </row>
    <row r="15" spans="1:8" x14ac:dyDescent="0.2">
      <c r="A15" s="301">
        <f t="shared" si="0"/>
        <v>60</v>
      </c>
      <c r="B15" s="38" t="s">
        <v>12</v>
      </c>
      <c r="C15" s="40">
        <v>521</v>
      </c>
      <c r="G15" s="296" t="s">
        <v>12</v>
      </c>
      <c r="H15" s="296">
        <v>60</v>
      </c>
    </row>
    <row r="16" spans="1:8" x14ac:dyDescent="0.2">
      <c r="A16" s="301">
        <f t="shared" si="0"/>
        <v>307</v>
      </c>
      <c r="B16" s="38" t="s">
        <v>13</v>
      </c>
      <c r="C16" s="40">
        <v>17047</v>
      </c>
      <c r="G16" s="296" t="s">
        <v>13</v>
      </c>
      <c r="H16" s="296">
        <v>307</v>
      </c>
    </row>
    <row r="17" spans="1:8" x14ac:dyDescent="0.2">
      <c r="A17" s="301">
        <f t="shared" si="0"/>
        <v>362</v>
      </c>
      <c r="B17" s="38" t="s">
        <v>14</v>
      </c>
      <c r="C17" s="40">
        <v>4254</v>
      </c>
      <c r="G17" s="296" t="s">
        <v>14</v>
      </c>
      <c r="H17" s="296">
        <v>362</v>
      </c>
    </row>
    <row r="18" spans="1:8" x14ac:dyDescent="0.2">
      <c r="A18" s="301">
        <f t="shared" si="0"/>
        <v>363</v>
      </c>
      <c r="B18" s="38" t="s">
        <v>15</v>
      </c>
      <c r="C18" s="40">
        <v>82228</v>
      </c>
      <c r="G18" s="296" t="s">
        <v>15</v>
      </c>
      <c r="H18" s="296">
        <v>363</v>
      </c>
    </row>
    <row r="19" spans="1:8" x14ac:dyDescent="0.2">
      <c r="A19" s="301">
        <f t="shared" si="0"/>
        <v>200</v>
      </c>
      <c r="B19" s="38" t="s">
        <v>16</v>
      </c>
      <c r="C19" s="40">
        <v>15192</v>
      </c>
      <c r="G19" s="296" t="s">
        <v>16</v>
      </c>
      <c r="H19" s="296">
        <v>200</v>
      </c>
    </row>
    <row r="20" spans="1:8" x14ac:dyDescent="0.2">
      <c r="A20" s="301">
        <f t="shared" si="0"/>
        <v>3</v>
      </c>
      <c r="B20" s="38" t="s">
        <v>17</v>
      </c>
      <c r="C20" s="40">
        <v>1542</v>
      </c>
      <c r="G20" s="296" t="s">
        <v>17</v>
      </c>
      <c r="H20" s="296">
        <v>3</v>
      </c>
    </row>
    <row r="21" spans="1:8" x14ac:dyDescent="0.2">
      <c r="A21" s="301">
        <f t="shared" si="0"/>
        <v>202</v>
      </c>
      <c r="B21" s="38" t="s">
        <v>18</v>
      </c>
      <c r="C21" s="40">
        <v>30705</v>
      </c>
      <c r="G21" s="296" t="s">
        <v>18</v>
      </c>
      <c r="H21" s="296">
        <v>202</v>
      </c>
    </row>
    <row r="22" spans="1:8" x14ac:dyDescent="0.2">
      <c r="A22" s="301">
        <f t="shared" si="0"/>
        <v>106</v>
      </c>
      <c r="B22" s="38" t="s">
        <v>19</v>
      </c>
      <c r="C22" s="40">
        <v>12162</v>
      </c>
      <c r="G22" s="296" t="s">
        <v>19</v>
      </c>
      <c r="H22" s="296">
        <v>106</v>
      </c>
    </row>
    <row r="23" spans="1:8" x14ac:dyDescent="0.2">
      <c r="A23" s="301">
        <f t="shared" si="0"/>
        <v>743</v>
      </c>
      <c r="B23" s="38" t="s">
        <v>20</v>
      </c>
      <c r="C23" s="40">
        <v>931</v>
      </c>
      <c r="G23" s="296" t="s">
        <v>20</v>
      </c>
      <c r="H23" s="296">
        <v>743</v>
      </c>
    </row>
    <row r="24" spans="1:8" x14ac:dyDescent="0.2">
      <c r="A24" s="301">
        <f t="shared" si="0"/>
        <v>744</v>
      </c>
      <c r="B24" s="38" t="s">
        <v>21</v>
      </c>
      <c r="C24" s="40">
        <v>532</v>
      </c>
      <c r="G24" s="296" t="s">
        <v>21</v>
      </c>
      <c r="H24" s="296">
        <v>744</v>
      </c>
    </row>
    <row r="25" spans="1:8" x14ac:dyDescent="0.2">
      <c r="A25" s="301">
        <f t="shared" si="0"/>
        <v>308</v>
      </c>
      <c r="B25" s="38" t="s">
        <v>22</v>
      </c>
      <c r="C25" s="40">
        <v>1784</v>
      </c>
      <c r="G25" s="296" t="s">
        <v>22</v>
      </c>
      <c r="H25" s="296">
        <v>308</v>
      </c>
    </row>
    <row r="26" spans="1:8" x14ac:dyDescent="0.2">
      <c r="A26" s="301">
        <f t="shared" si="0"/>
        <v>489</v>
      </c>
      <c r="B26" s="38" t="s">
        <v>23</v>
      </c>
      <c r="C26" s="40">
        <v>5195</v>
      </c>
      <c r="G26" s="296" t="s">
        <v>23</v>
      </c>
      <c r="H26" s="296">
        <v>489</v>
      </c>
    </row>
    <row r="27" spans="1:8" x14ac:dyDescent="0.2">
      <c r="A27" s="301">
        <f t="shared" si="0"/>
        <v>203</v>
      </c>
      <c r="B27" s="38" t="s">
        <v>24</v>
      </c>
      <c r="C27" s="303"/>
      <c r="G27" s="296" t="s">
        <v>24</v>
      </c>
      <c r="H27" s="296">
        <v>203</v>
      </c>
    </row>
    <row r="28" spans="1:8" x14ac:dyDescent="0.2">
      <c r="A28" s="301">
        <f t="shared" si="0"/>
        <v>5</v>
      </c>
      <c r="B28" s="38" t="s">
        <v>25</v>
      </c>
      <c r="C28" s="40">
        <v>342</v>
      </c>
      <c r="G28" s="296" t="s">
        <v>25</v>
      </c>
      <c r="H28" s="296">
        <v>5</v>
      </c>
    </row>
    <row r="29" spans="1:8" x14ac:dyDescent="0.2">
      <c r="A29" s="301">
        <f t="shared" si="0"/>
        <v>888</v>
      </c>
      <c r="B29" s="38" t="s">
        <v>26</v>
      </c>
      <c r="C29" s="40">
        <v>490</v>
      </c>
      <c r="G29" s="296" t="s">
        <v>26</v>
      </c>
      <c r="H29" s="296">
        <v>888</v>
      </c>
    </row>
    <row r="30" spans="1:8" x14ac:dyDescent="0.2">
      <c r="A30" s="301">
        <f t="shared" si="0"/>
        <v>370</v>
      </c>
      <c r="B30" s="38" t="s">
        <v>27</v>
      </c>
      <c r="C30" s="40">
        <v>766</v>
      </c>
      <c r="G30" s="296" t="s">
        <v>27</v>
      </c>
      <c r="H30" s="296">
        <v>370</v>
      </c>
    </row>
    <row r="31" spans="1:8" x14ac:dyDescent="0.2">
      <c r="A31" s="301">
        <f t="shared" si="0"/>
        <v>889</v>
      </c>
      <c r="B31" s="38" t="s">
        <v>28</v>
      </c>
      <c r="C31" s="40">
        <v>518</v>
      </c>
      <c r="G31" s="296" t="s">
        <v>28</v>
      </c>
      <c r="H31" s="296">
        <v>889</v>
      </c>
    </row>
    <row r="32" spans="1:8" x14ac:dyDescent="0.2">
      <c r="A32" s="301">
        <f t="shared" si="0"/>
        <v>7</v>
      </c>
      <c r="B32" s="38" t="s">
        <v>29</v>
      </c>
      <c r="C32" s="40">
        <v>295</v>
      </c>
      <c r="G32" s="296" t="s">
        <v>29</v>
      </c>
      <c r="H32" s="296">
        <v>7</v>
      </c>
    </row>
    <row r="33" spans="1:8" x14ac:dyDescent="0.2">
      <c r="A33" s="301">
        <f t="shared" si="0"/>
        <v>1724</v>
      </c>
      <c r="B33" s="38" t="s">
        <v>31</v>
      </c>
      <c r="C33" s="40">
        <v>950</v>
      </c>
      <c r="G33" s="296" t="s">
        <v>31</v>
      </c>
      <c r="H33" s="296">
        <v>1724</v>
      </c>
    </row>
    <row r="34" spans="1:8" x14ac:dyDescent="0.2">
      <c r="A34" s="301">
        <f t="shared" si="0"/>
        <v>893</v>
      </c>
      <c r="B34" s="38" t="s">
        <v>32</v>
      </c>
      <c r="C34" s="40">
        <v>473</v>
      </c>
      <c r="G34" s="296" t="s">
        <v>32</v>
      </c>
      <c r="H34" s="296">
        <v>893</v>
      </c>
    </row>
    <row r="35" spans="1:8" x14ac:dyDescent="0.2">
      <c r="A35" s="301">
        <f t="shared" si="0"/>
        <v>373</v>
      </c>
      <c r="B35" s="38" t="s">
        <v>33</v>
      </c>
      <c r="C35" s="40">
        <v>2038</v>
      </c>
      <c r="G35" s="296" t="s">
        <v>33</v>
      </c>
      <c r="H35" s="296">
        <v>373</v>
      </c>
    </row>
    <row r="36" spans="1:8" x14ac:dyDescent="0.2">
      <c r="A36" s="301">
        <f t="shared" si="0"/>
        <v>748</v>
      </c>
      <c r="B36" s="38" t="s">
        <v>34</v>
      </c>
      <c r="C36" s="40">
        <v>2655</v>
      </c>
      <c r="G36" s="296" t="s">
        <v>34</v>
      </c>
      <c r="H36" s="296">
        <v>748</v>
      </c>
    </row>
    <row r="37" spans="1:8" x14ac:dyDescent="0.2">
      <c r="A37" s="301">
        <f t="shared" si="0"/>
        <v>1859</v>
      </c>
      <c r="B37" s="38" t="s">
        <v>35</v>
      </c>
      <c r="C37" s="40">
        <v>3639</v>
      </c>
      <c r="G37" s="296" t="s">
        <v>35</v>
      </c>
      <c r="H37" s="296">
        <v>1859</v>
      </c>
    </row>
    <row r="38" spans="1:8" x14ac:dyDescent="0.2">
      <c r="A38" s="301">
        <f t="shared" si="0"/>
        <v>1721</v>
      </c>
      <c r="B38" s="38" t="s">
        <v>36</v>
      </c>
      <c r="C38" s="40">
        <v>1685</v>
      </c>
      <c r="G38" s="296" t="s">
        <v>36</v>
      </c>
      <c r="H38" s="296">
        <v>1721</v>
      </c>
    </row>
    <row r="39" spans="1:8" x14ac:dyDescent="0.2">
      <c r="A39" s="301">
        <f t="shared" si="0"/>
        <v>753</v>
      </c>
      <c r="B39" s="38" t="s">
        <v>38</v>
      </c>
      <c r="C39" s="40">
        <v>1439</v>
      </c>
      <c r="G39" s="296" t="s">
        <v>38</v>
      </c>
      <c r="H39" s="296">
        <v>753</v>
      </c>
    </row>
    <row r="40" spans="1:8" x14ac:dyDescent="0.2">
      <c r="A40" s="301">
        <f t="shared" si="0"/>
        <v>209</v>
      </c>
      <c r="B40" s="38" t="s">
        <v>39</v>
      </c>
      <c r="C40" s="303"/>
      <c r="G40" s="296" t="s">
        <v>39</v>
      </c>
      <c r="H40" s="296">
        <v>209</v>
      </c>
    </row>
    <row r="41" spans="1:8" x14ac:dyDescent="0.2">
      <c r="A41" s="301">
        <f t="shared" si="0"/>
        <v>375</v>
      </c>
      <c r="B41" s="38" t="s">
        <v>40</v>
      </c>
      <c r="C41" s="40">
        <v>3466</v>
      </c>
      <c r="G41" s="296" t="s">
        <v>40</v>
      </c>
      <c r="H41" s="296">
        <v>375</v>
      </c>
    </row>
    <row r="42" spans="1:8" x14ac:dyDescent="0.2">
      <c r="A42" s="301">
        <f t="shared" si="0"/>
        <v>63</v>
      </c>
      <c r="B42" s="38" t="s">
        <v>544</v>
      </c>
      <c r="C42" s="40">
        <v>1140</v>
      </c>
      <c r="G42" s="296" t="s">
        <v>41</v>
      </c>
      <c r="H42" s="296">
        <v>585</v>
      </c>
    </row>
    <row r="43" spans="1:8" x14ac:dyDescent="0.2">
      <c r="A43" s="301">
        <f t="shared" si="0"/>
        <v>310</v>
      </c>
      <c r="B43" s="38" t="s">
        <v>70</v>
      </c>
      <c r="C43" s="303"/>
      <c r="G43" s="296" t="s">
        <v>42</v>
      </c>
      <c r="H43" s="296">
        <v>1728</v>
      </c>
    </row>
    <row r="44" spans="1:8" x14ac:dyDescent="0.2">
      <c r="A44" s="301">
        <f t="shared" si="0"/>
        <v>585</v>
      </c>
      <c r="B44" s="38" t="s">
        <v>41</v>
      </c>
      <c r="C44" s="40">
        <v>876</v>
      </c>
      <c r="G44" s="296" t="s">
        <v>43</v>
      </c>
      <c r="H44" s="296">
        <v>376</v>
      </c>
    </row>
    <row r="45" spans="1:8" x14ac:dyDescent="0.2">
      <c r="A45" s="301">
        <f t="shared" si="0"/>
        <v>1728</v>
      </c>
      <c r="B45" s="38" t="s">
        <v>42</v>
      </c>
      <c r="C45" s="40">
        <v>2091</v>
      </c>
      <c r="G45" s="296" t="s">
        <v>44</v>
      </c>
      <c r="H45" s="296">
        <v>377</v>
      </c>
    </row>
    <row r="46" spans="1:8" x14ac:dyDescent="0.2">
      <c r="A46" s="301">
        <f t="shared" si="0"/>
        <v>376</v>
      </c>
      <c r="B46" s="38" t="s">
        <v>43</v>
      </c>
      <c r="C46" s="40">
        <v>547</v>
      </c>
      <c r="G46" s="296" t="s">
        <v>538</v>
      </c>
      <c r="H46" s="296">
        <v>1901</v>
      </c>
    </row>
    <row r="47" spans="1:8" x14ac:dyDescent="0.2">
      <c r="A47" s="301">
        <f t="shared" si="0"/>
        <v>377</v>
      </c>
      <c r="B47" s="38" t="s">
        <v>44</v>
      </c>
      <c r="C47" s="40">
        <v>1511</v>
      </c>
      <c r="G47" s="296" t="s">
        <v>46</v>
      </c>
      <c r="H47" s="296">
        <v>755</v>
      </c>
    </row>
    <row r="48" spans="1:8" x14ac:dyDescent="0.2">
      <c r="A48" s="301">
        <f t="shared" si="0"/>
        <v>1901</v>
      </c>
      <c r="B48" s="38" t="s">
        <v>538</v>
      </c>
      <c r="C48" s="40">
        <v>1784</v>
      </c>
      <c r="G48" s="296" t="s">
        <v>47</v>
      </c>
      <c r="H48" s="296">
        <v>1681</v>
      </c>
    </row>
    <row r="49" spans="1:8" x14ac:dyDescent="0.2">
      <c r="A49" s="301">
        <f t="shared" si="0"/>
        <v>755</v>
      </c>
      <c r="B49" s="38" t="s">
        <v>46</v>
      </c>
      <c r="C49" s="40">
        <v>243</v>
      </c>
      <c r="G49" s="296" t="s">
        <v>48</v>
      </c>
      <c r="H49" s="296">
        <v>147</v>
      </c>
    </row>
    <row r="50" spans="1:8" x14ac:dyDescent="0.2">
      <c r="A50" s="301">
        <f t="shared" si="0"/>
        <v>9</v>
      </c>
      <c r="B50" s="38" t="s">
        <v>319</v>
      </c>
      <c r="C50" s="40">
        <v>276</v>
      </c>
      <c r="G50" s="296" t="s">
        <v>49</v>
      </c>
      <c r="H50" s="296">
        <v>654</v>
      </c>
    </row>
    <row r="51" spans="1:8" x14ac:dyDescent="0.2">
      <c r="A51" s="301">
        <f t="shared" si="0"/>
        <v>1681</v>
      </c>
      <c r="B51" s="38" t="s">
        <v>47</v>
      </c>
      <c r="C51" s="40">
        <v>624</v>
      </c>
      <c r="G51" s="296" t="s">
        <v>51</v>
      </c>
      <c r="H51" s="296">
        <v>756</v>
      </c>
    </row>
    <row r="52" spans="1:8" x14ac:dyDescent="0.2">
      <c r="A52" s="301">
        <f t="shared" si="0"/>
        <v>147</v>
      </c>
      <c r="B52" s="38" t="s">
        <v>48</v>
      </c>
      <c r="C52" s="40">
        <v>1367</v>
      </c>
      <c r="G52" s="296" t="s">
        <v>52</v>
      </c>
      <c r="H52" s="296">
        <v>757</v>
      </c>
    </row>
    <row r="53" spans="1:8" x14ac:dyDescent="0.2">
      <c r="A53" s="301">
        <f t="shared" si="0"/>
        <v>654</v>
      </c>
      <c r="B53" s="38" t="s">
        <v>49</v>
      </c>
      <c r="C53" s="40">
        <v>1671</v>
      </c>
      <c r="G53" s="296" t="s">
        <v>53</v>
      </c>
      <c r="H53" s="296">
        <v>758</v>
      </c>
    </row>
    <row r="54" spans="1:8" x14ac:dyDescent="0.2">
      <c r="A54" s="301">
        <f t="shared" si="0"/>
        <v>756</v>
      </c>
      <c r="B54" s="38" t="s">
        <v>51</v>
      </c>
      <c r="C54" s="40">
        <v>2630</v>
      </c>
      <c r="G54" s="296" t="s">
        <v>54</v>
      </c>
      <c r="H54" s="296">
        <v>501</v>
      </c>
    </row>
    <row r="55" spans="1:8" x14ac:dyDescent="0.2">
      <c r="A55" s="301">
        <f t="shared" si="0"/>
        <v>757</v>
      </c>
      <c r="B55" s="38" t="s">
        <v>52</v>
      </c>
      <c r="C55" s="40">
        <v>2675</v>
      </c>
      <c r="G55" s="296" t="s">
        <v>55</v>
      </c>
      <c r="H55" s="296">
        <v>1876</v>
      </c>
    </row>
    <row r="56" spans="1:8" x14ac:dyDescent="0.2">
      <c r="A56" s="301">
        <f t="shared" si="0"/>
        <v>758</v>
      </c>
      <c r="B56" s="38" t="s">
        <v>53</v>
      </c>
      <c r="C56" s="40">
        <v>15556</v>
      </c>
      <c r="G56" s="296" t="s">
        <v>56</v>
      </c>
      <c r="H56" s="296">
        <v>213</v>
      </c>
    </row>
    <row r="57" spans="1:8" x14ac:dyDescent="0.2">
      <c r="A57" s="301">
        <f t="shared" si="0"/>
        <v>501</v>
      </c>
      <c r="B57" s="38" t="s">
        <v>54</v>
      </c>
      <c r="C57" s="40">
        <v>4070</v>
      </c>
      <c r="G57" s="296" t="s">
        <v>57</v>
      </c>
      <c r="H57" s="296">
        <v>899</v>
      </c>
    </row>
    <row r="58" spans="1:8" x14ac:dyDescent="0.2">
      <c r="A58" s="301">
        <f t="shared" si="0"/>
        <v>1876</v>
      </c>
      <c r="B58" s="38" t="s">
        <v>55</v>
      </c>
      <c r="C58" s="40">
        <v>2215</v>
      </c>
      <c r="G58" s="296" t="s">
        <v>58</v>
      </c>
      <c r="H58" s="296">
        <v>312</v>
      </c>
    </row>
    <row r="59" spans="1:8" x14ac:dyDescent="0.2">
      <c r="A59" s="301">
        <f t="shared" si="0"/>
        <v>213</v>
      </c>
      <c r="B59" s="38" t="s">
        <v>56</v>
      </c>
      <c r="C59" s="40">
        <v>2332</v>
      </c>
      <c r="G59" s="296" t="s">
        <v>59</v>
      </c>
      <c r="H59" s="296">
        <v>313</v>
      </c>
    </row>
    <row r="60" spans="1:8" x14ac:dyDescent="0.2">
      <c r="A60" s="301">
        <f t="shared" si="0"/>
        <v>899</v>
      </c>
      <c r="B60" s="38" t="s">
        <v>57</v>
      </c>
      <c r="C60" s="40">
        <v>1129</v>
      </c>
      <c r="G60" s="296" t="s">
        <v>60</v>
      </c>
      <c r="H60" s="296">
        <v>214</v>
      </c>
    </row>
    <row r="61" spans="1:8" x14ac:dyDescent="0.2">
      <c r="A61" s="301">
        <f t="shared" si="0"/>
        <v>312</v>
      </c>
      <c r="B61" s="38" t="s">
        <v>58</v>
      </c>
      <c r="C61" s="303"/>
      <c r="G61" s="296" t="s">
        <v>61</v>
      </c>
      <c r="H61" s="296">
        <v>381</v>
      </c>
    </row>
    <row r="62" spans="1:8" x14ac:dyDescent="0.2">
      <c r="A62" s="301">
        <f t="shared" si="0"/>
        <v>313</v>
      </c>
      <c r="B62" s="38" t="s">
        <v>59</v>
      </c>
      <c r="C62" s="40">
        <v>575</v>
      </c>
      <c r="G62" s="296" t="s">
        <v>62</v>
      </c>
      <c r="H62" s="296">
        <v>502</v>
      </c>
    </row>
    <row r="63" spans="1:8" x14ac:dyDescent="0.2">
      <c r="A63" s="301">
        <f t="shared" si="0"/>
        <v>214</v>
      </c>
      <c r="B63" s="38" t="s">
        <v>60</v>
      </c>
      <c r="C63" s="40">
        <v>1049</v>
      </c>
      <c r="G63" s="296" t="s">
        <v>63</v>
      </c>
      <c r="H63" s="296">
        <v>383</v>
      </c>
    </row>
    <row r="64" spans="1:8" x14ac:dyDescent="0.2">
      <c r="A64" s="301">
        <f t="shared" si="0"/>
        <v>381</v>
      </c>
      <c r="B64" s="38" t="s">
        <v>61</v>
      </c>
      <c r="C64" s="40">
        <v>3083</v>
      </c>
      <c r="G64" s="296" t="s">
        <v>64</v>
      </c>
      <c r="H64" s="296">
        <v>109</v>
      </c>
    </row>
    <row r="65" spans="1:8" x14ac:dyDescent="0.2">
      <c r="A65" s="301">
        <f t="shared" si="0"/>
        <v>502</v>
      </c>
      <c r="B65" s="38" t="s">
        <v>62</v>
      </c>
      <c r="C65" s="40">
        <v>1893</v>
      </c>
      <c r="G65" s="296" t="s">
        <v>65</v>
      </c>
      <c r="H65" s="296">
        <v>1706</v>
      </c>
    </row>
    <row r="66" spans="1:8" x14ac:dyDescent="0.2">
      <c r="A66" s="301">
        <f t="shared" si="0"/>
        <v>383</v>
      </c>
      <c r="B66" s="38" t="s">
        <v>63</v>
      </c>
      <c r="C66" s="40">
        <v>2130</v>
      </c>
      <c r="G66" s="296" t="s">
        <v>66</v>
      </c>
      <c r="H66" s="296">
        <v>611</v>
      </c>
    </row>
    <row r="67" spans="1:8" x14ac:dyDescent="0.2">
      <c r="A67" s="301">
        <f t="shared" ref="A67:A130" si="1">VLOOKUP(B67,gemeentenummer,2,FALSE)</f>
        <v>109</v>
      </c>
      <c r="B67" s="38" t="s">
        <v>64</v>
      </c>
      <c r="C67" s="40">
        <v>1846</v>
      </c>
      <c r="G67" s="296" t="s">
        <v>67</v>
      </c>
      <c r="H67" s="296">
        <v>1684</v>
      </c>
    </row>
    <row r="68" spans="1:8" x14ac:dyDescent="0.2">
      <c r="A68" s="301">
        <f t="shared" si="1"/>
        <v>1706</v>
      </c>
      <c r="B68" s="38" t="s">
        <v>65</v>
      </c>
      <c r="C68" s="40">
        <v>814</v>
      </c>
      <c r="G68" s="296" t="s">
        <v>68</v>
      </c>
      <c r="H68" s="296">
        <v>216</v>
      </c>
    </row>
    <row r="69" spans="1:8" x14ac:dyDescent="0.2">
      <c r="A69" s="301">
        <f t="shared" si="1"/>
        <v>611</v>
      </c>
      <c r="B69" s="38" t="s">
        <v>66</v>
      </c>
      <c r="C69" s="40">
        <v>223</v>
      </c>
      <c r="G69" s="296" t="s">
        <v>69</v>
      </c>
      <c r="H69" s="296">
        <v>148</v>
      </c>
    </row>
    <row r="70" spans="1:8" x14ac:dyDescent="0.2">
      <c r="A70" s="301">
        <f t="shared" si="1"/>
        <v>1684</v>
      </c>
      <c r="B70" s="38" t="s">
        <v>67</v>
      </c>
      <c r="C70" s="303"/>
      <c r="G70" s="296" t="s">
        <v>402</v>
      </c>
      <c r="H70" s="296">
        <v>1891</v>
      </c>
    </row>
    <row r="71" spans="1:8" x14ac:dyDescent="0.2">
      <c r="A71" s="301">
        <f t="shared" si="1"/>
        <v>216</v>
      </c>
      <c r="B71" s="38" t="s">
        <v>68</v>
      </c>
      <c r="C71" s="40">
        <v>3781</v>
      </c>
      <c r="G71" s="296" t="s">
        <v>70</v>
      </c>
      <c r="H71" s="296">
        <v>310</v>
      </c>
    </row>
    <row r="72" spans="1:8" x14ac:dyDescent="0.2">
      <c r="A72" s="301">
        <f t="shared" si="1"/>
        <v>148</v>
      </c>
      <c r="B72" s="38" t="s">
        <v>69</v>
      </c>
      <c r="C72" s="40">
        <v>1055</v>
      </c>
      <c r="G72" s="296" t="s">
        <v>625</v>
      </c>
      <c r="H72" s="296">
        <v>1921</v>
      </c>
    </row>
    <row r="73" spans="1:8" x14ac:dyDescent="0.2">
      <c r="A73" s="301">
        <f t="shared" si="1"/>
        <v>1891</v>
      </c>
      <c r="B73" s="38" t="s">
        <v>402</v>
      </c>
      <c r="C73" s="40">
        <v>1284</v>
      </c>
      <c r="G73" s="296" t="s">
        <v>71</v>
      </c>
      <c r="H73" s="296">
        <v>1663</v>
      </c>
    </row>
    <row r="74" spans="1:8" x14ac:dyDescent="0.2">
      <c r="A74" s="301">
        <f t="shared" si="1"/>
        <v>503</v>
      </c>
      <c r="B74" s="38" t="s">
        <v>74</v>
      </c>
      <c r="C74" s="40">
        <v>5097</v>
      </c>
      <c r="G74" s="296" t="s">
        <v>72</v>
      </c>
      <c r="H74" s="296">
        <v>736</v>
      </c>
    </row>
    <row r="75" spans="1:8" x14ac:dyDescent="0.2">
      <c r="A75" s="301">
        <f t="shared" si="1"/>
        <v>10</v>
      </c>
      <c r="B75" s="38" t="s">
        <v>75</v>
      </c>
      <c r="C75" s="40">
        <v>2199</v>
      </c>
      <c r="G75" s="296" t="s">
        <v>73</v>
      </c>
      <c r="H75" s="296">
        <v>1690</v>
      </c>
    </row>
    <row r="76" spans="1:8" x14ac:dyDescent="0.2">
      <c r="A76" s="301">
        <f t="shared" si="1"/>
        <v>762</v>
      </c>
      <c r="B76" s="38" t="s">
        <v>77</v>
      </c>
      <c r="C76" s="40">
        <v>2271</v>
      </c>
      <c r="G76" s="296" t="s">
        <v>74</v>
      </c>
      <c r="H76" s="296">
        <v>503</v>
      </c>
    </row>
    <row r="77" spans="1:8" x14ac:dyDescent="0.2">
      <c r="A77" s="301">
        <f t="shared" si="1"/>
        <v>150</v>
      </c>
      <c r="B77" s="38" t="s">
        <v>78</v>
      </c>
      <c r="C77" s="40">
        <v>8330</v>
      </c>
      <c r="G77" s="296" t="s">
        <v>75</v>
      </c>
      <c r="H77" s="296">
        <v>10</v>
      </c>
    </row>
    <row r="78" spans="1:8" x14ac:dyDescent="0.2">
      <c r="A78" s="301">
        <f t="shared" si="1"/>
        <v>384</v>
      </c>
      <c r="B78" s="38" t="s">
        <v>79</v>
      </c>
      <c r="C78" s="40">
        <v>908</v>
      </c>
      <c r="G78" s="296" t="s">
        <v>76</v>
      </c>
      <c r="H78" s="296">
        <v>400</v>
      </c>
    </row>
    <row r="79" spans="1:8" x14ac:dyDescent="0.2">
      <c r="A79" s="301">
        <f t="shared" si="1"/>
        <v>1774</v>
      </c>
      <c r="B79" s="38" t="s">
        <v>80</v>
      </c>
      <c r="C79" s="40">
        <v>1328</v>
      </c>
      <c r="G79" s="296" t="s">
        <v>77</v>
      </c>
      <c r="H79" s="296">
        <v>762</v>
      </c>
    </row>
    <row r="80" spans="1:8" x14ac:dyDescent="0.2">
      <c r="A80" s="301">
        <f t="shared" si="1"/>
        <v>221</v>
      </c>
      <c r="B80" s="38" t="s">
        <v>82</v>
      </c>
      <c r="C80" s="40">
        <v>209</v>
      </c>
      <c r="G80" s="296" t="s">
        <v>78</v>
      </c>
      <c r="H80" s="296">
        <v>150</v>
      </c>
    </row>
    <row r="81" spans="1:8" x14ac:dyDescent="0.2">
      <c r="A81" s="301">
        <f t="shared" si="1"/>
        <v>222</v>
      </c>
      <c r="B81" s="38" t="s">
        <v>83</v>
      </c>
      <c r="C81" s="40">
        <v>4725</v>
      </c>
      <c r="G81" s="296" t="s">
        <v>79</v>
      </c>
      <c r="H81" s="296">
        <v>384</v>
      </c>
    </row>
    <row r="82" spans="1:8" x14ac:dyDescent="0.2">
      <c r="A82" s="301">
        <f t="shared" si="1"/>
        <v>766</v>
      </c>
      <c r="B82" s="38" t="s">
        <v>84</v>
      </c>
      <c r="C82" s="40">
        <v>1239</v>
      </c>
      <c r="G82" s="296" t="s">
        <v>80</v>
      </c>
      <c r="H82" s="296">
        <v>1774</v>
      </c>
    </row>
    <row r="83" spans="1:8" x14ac:dyDescent="0.2">
      <c r="A83" s="301">
        <f t="shared" si="1"/>
        <v>58</v>
      </c>
      <c r="B83" s="38" t="s">
        <v>85</v>
      </c>
      <c r="C83" s="40">
        <v>2271</v>
      </c>
      <c r="G83" s="296" t="s">
        <v>82</v>
      </c>
      <c r="H83" s="296">
        <v>221</v>
      </c>
    </row>
    <row r="84" spans="1:8" x14ac:dyDescent="0.2">
      <c r="A84" s="301">
        <f t="shared" si="1"/>
        <v>505</v>
      </c>
      <c r="B84" s="38" t="s">
        <v>86</v>
      </c>
      <c r="C84" s="40">
        <v>10878</v>
      </c>
      <c r="G84" s="296" t="s">
        <v>83</v>
      </c>
      <c r="H84" s="296">
        <v>222</v>
      </c>
    </row>
    <row r="85" spans="1:8" x14ac:dyDescent="0.2">
      <c r="A85" s="301">
        <f t="shared" si="1"/>
        <v>498</v>
      </c>
      <c r="B85" s="38" t="s">
        <v>87</v>
      </c>
      <c r="C85" s="40">
        <v>444</v>
      </c>
      <c r="G85" s="296" t="s">
        <v>84</v>
      </c>
      <c r="H85" s="296">
        <v>766</v>
      </c>
    </row>
    <row r="86" spans="1:8" x14ac:dyDescent="0.2">
      <c r="A86" s="301">
        <f t="shared" si="1"/>
        <v>1719</v>
      </c>
      <c r="B86" s="38" t="s">
        <v>88</v>
      </c>
      <c r="C86" s="40">
        <v>1465</v>
      </c>
      <c r="G86" s="296" t="s">
        <v>85</v>
      </c>
      <c r="H86" s="296">
        <v>58</v>
      </c>
    </row>
    <row r="87" spans="1:8" x14ac:dyDescent="0.2">
      <c r="A87" s="301">
        <f t="shared" si="1"/>
        <v>303</v>
      </c>
      <c r="B87" s="38" t="s">
        <v>89</v>
      </c>
      <c r="C87" s="40">
        <v>3774</v>
      </c>
      <c r="G87" s="296" t="s">
        <v>86</v>
      </c>
      <c r="H87" s="296">
        <v>505</v>
      </c>
    </row>
    <row r="88" spans="1:8" x14ac:dyDescent="0.2">
      <c r="A88" s="301">
        <f t="shared" si="1"/>
        <v>225</v>
      </c>
      <c r="B88" s="38" t="s">
        <v>90</v>
      </c>
      <c r="C88" s="40">
        <v>1537</v>
      </c>
      <c r="G88" s="296" t="s">
        <v>87</v>
      </c>
      <c r="H88" s="296">
        <v>498</v>
      </c>
    </row>
    <row r="89" spans="1:8" x14ac:dyDescent="0.2">
      <c r="A89" s="301">
        <f t="shared" si="1"/>
        <v>226</v>
      </c>
      <c r="B89" s="38" t="s">
        <v>91</v>
      </c>
      <c r="C89" s="40">
        <v>1682</v>
      </c>
      <c r="G89" s="296" t="s">
        <v>88</v>
      </c>
      <c r="H89" s="296">
        <v>1719</v>
      </c>
    </row>
    <row r="90" spans="1:8" x14ac:dyDescent="0.2">
      <c r="A90" s="301">
        <f t="shared" si="1"/>
        <v>1711</v>
      </c>
      <c r="B90" s="38" t="s">
        <v>92</v>
      </c>
      <c r="C90" s="40">
        <v>1186</v>
      </c>
      <c r="G90" s="296" t="s">
        <v>89</v>
      </c>
      <c r="H90" s="296">
        <v>303</v>
      </c>
    </row>
    <row r="91" spans="1:8" x14ac:dyDescent="0.2">
      <c r="A91" s="301">
        <f t="shared" si="1"/>
        <v>385</v>
      </c>
      <c r="B91" s="38" t="s">
        <v>93</v>
      </c>
      <c r="C91" s="40">
        <v>1583</v>
      </c>
      <c r="G91" s="296" t="s">
        <v>90</v>
      </c>
      <c r="H91" s="296">
        <v>225</v>
      </c>
    </row>
    <row r="92" spans="1:8" x14ac:dyDescent="0.2">
      <c r="A92" s="301">
        <f t="shared" si="1"/>
        <v>228</v>
      </c>
      <c r="B92" s="38" t="s">
        <v>94</v>
      </c>
      <c r="C92" s="40">
        <v>6788</v>
      </c>
      <c r="G92" s="296" t="s">
        <v>91</v>
      </c>
      <c r="H92" s="296">
        <v>226</v>
      </c>
    </row>
    <row r="93" spans="1:8" x14ac:dyDescent="0.2">
      <c r="A93" s="301">
        <f t="shared" si="1"/>
        <v>317</v>
      </c>
      <c r="B93" s="38" t="s">
        <v>95</v>
      </c>
      <c r="C93" s="40">
        <v>497</v>
      </c>
      <c r="G93" s="296" t="s">
        <v>92</v>
      </c>
      <c r="H93" s="296">
        <v>1711</v>
      </c>
    </row>
    <row r="94" spans="1:8" x14ac:dyDescent="0.2">
      <c r="A94" s="301">
        <f t="shared" si="1"/>
        <v>1651</v>
      </c>
      <c r="B94" s="38" t="s">
        <v>96</v>
      </c>
      <c r="C94" s="40">
        <v>1416</v>
      </c>
      <c r="G94" s="296" t="s">
        <v>93</v>
      </c>
      <c r="H94" s="296">
        <v>385</v>
      </c>
    </row>
    <row r="95" spans="1:8" x14ac:dyDescent="0.2">
      <c r="A95" s="301">
        <f t="shared" si="1"/>
        <v>770</v>
      </c>
      <c r="B95" s="38" t="s">
        <v>97</v>
      </c>
      <c r="C95" s="40">
        <v>1064</v>
      </c>
      <c r="G95" s="296" t="s">
        <v>94</v>
      </c>
      <c r="H95" s="296">
        <v>228</v>
      </c>
    </row>
    <row r="96" spans="1:8" x14ac:dyDescent="0.2">
      <c r="A96" s="301">
        <f t="shared" si="1"/>
        <v>1903</v>
      </c>
      <c r="B96" s="38" t="s">
        <v>539</v>
      </c>
      <c r="C96" s="303"/>
      <c r="G96" s="296" t="s">
        <v>95</v>
      </c>
      <c r="H96" s="296">
        <v>317</v>
      </c>
    </row>
    <row r="97" spans="1:8" x14ac:dyDescent="0.2">
      <c r="A97" s="301">
        <f t="shared" si="1"/>
        <v>772</v>
      </c>
      <c r="B97" s="38" t="s">
        <v>98</v>
      </c>
      <c r="C97" s="40">
        <v>23688</v>
      </c>
      <c r="G97" s="296" t="s">
        <v>96</v>
      </c>
      <c r="H97" s="296">
        <v>1651</v>
      </c>
    </row>
    <row r="98" spans="1:8" x14ac:dyDescent="0.2">
      <c r="A98" s="301">
        <f t="shared" si="1"/>
        <v>230</v>
      </c>
      <c r="B98" s="38" t="s">
        <v>99</v>
      </c>
      <c r="C98" s="40">
        <v>2200</v>
      </c>
      <c r="G98" s="296" t="s">
        <v>97</v>
      </c>
      <c r="H98" s="296">
        <v>770</v>
      </c>
    </row>
    <row r="99" spans="1:8" x14ac:dyDescent="0.2">
      <c r="A99" s="301">
        <f t="shared" si="1"/>
        <v>114</v>
      </c>
      <c r="B99" s="38" t="s">
        <v>100</v>
      </c>
      <c r="C99" s="40">
        <v>8652</v>
      </c>
      <c r="G99" s="296" t="s">
        <v>539</v>
      </c>
      <c r="H99" s="296">
        <v>1903</v>
      </c>
    </row>
    <row r="100" spans="1:8" x14ac:dyDescent="0.2">
      <c r="A100" s="301">
        <f t="shared" si="1"/>
        <v>388</v>
      </c>
      <c r="B100" s="38" t="s">
        <v>101</v>
      </c>
      <c r="C100" s="40">
        <v>670</v>
      </c>
      <c r="G100" s="296" t="s">
        <v>98</v>
      </c>
      <c r="H100" s="296">
        <v>772</v>
      </c>
    </row>
    <row r="101" spans="1:8" x14ac:dyDescent="0.2">
      <c r="A101" s="301">
        <f t="shared" si="1"/>
        <v>153</v>
      </c>
      <c r="B101" s="38" t="s">
        <v>102</v>
      </c>
      <c r="C101" s="40">
        <v>11132</v>
      </c>
      <c r="G101" s="296" t="s">
        <v>99</v>
      </c>
      <c r="H101" s="296">
        <v>230</v>
      </c>
    </row>
    <row r="102" spans="1:8" x14ac:dyDescent="0.2">
      <c r="A102" s="301">
        <f t="shared" si="1"/>
        <v>232</v>
      </c>
      <c r="B102" s="38" t="s">
        <v>103</v>
      </c>
      <c r="C102" s="40">
        <v>1659</v>
      </c>
      <c r="G102" s="296" t="s">
        <v>100</v>
      </c>
      <c r="H102" s="296">
        <v>114</v>
      </c>
    </row>
    <row r="103" spans="1:8" x14ac:dyDescent="0.2">
      <c r="A103" s="301">
        <f t="shared" si="1"/>
        <v>233</v>
      </c>
      <c r="B103" s="38" t="s">
        <v>104</v>
      </c>
      <c r="C103" s="40">
        <v>1017</v>
      </c>
      <c r="G103" s="296" t="s">
        <v>101</v>
      </c>
      <c r="H103" s="296">
        <v>388</v>
      </c>
    </row>
    <row r="104" spans="1:8" x14ac:dyDescent="0.2">
      <c r="A104" s="301">
        <f t="shared" si="1"/>
        <v>777</v>
      </c>
      <c r="B104" s="38" t="s">
        <v>105</v>
      </c>
      <c r="C104" s="40">
        <v>4275</v>
      </c>
      <c r="G104" s="296" t="s">
        <v>102</v>
      </c>
      <c r="H104" s="296">
        <v>153</v>
      </c>
    </row>
    <row r="105" spans="1:8" x14ac:dyDescent="0.2">
      <c r="A105" s="301">
        <f t="shared" si="1"/>
        <v>1722</v>
      </c>
      <c r="B105" s="38" t="s">
        <v>106</v>
      </c>
      <c r="C105" s="40">
        <v>491</v>
      </c>
      <c r="G105" s="296" t="s">
        <v>103</v>
      </c>
      <c r="H105" s="296">
        <v>232</v>
      </c>
    </row>
    <row r="106" spans="1:8" x14ac:dyDescent="0.2">
      <c r="A106" s="301">
        <f t="shared" si="1"/>
        <v>70</v>
      </c>
      <c r="B106" s="38" t="s">
        <v>107</v>
      </c>
      <c r="C106" s="40">
        <v>2185</v>
      </c>
      <c r="G106" s="296" t="s">
        <v>104</v>
      </c>
      <c r="H106" s="296">
        <v>233</v>
      </c>
    </row>
    <row r="107" spans="1:8" x14ac:dyDescent="0.2">
      <c r="A107" s="301">
        <f t="shared" si="1"/>
        <v>1921</v>
      </c>
      <c r="B107" s="38" t="s">
        <v>625</v>
      </c>
      <c r="C107" s="40">
        <v>3610</v>
      </c>
      <c r="G107" s="296" t="s">
        <v>105</v>
      </c>
      <c r="H107" s="296">
        <v>777</v>
      </c>
    </row>
    <row r="108" spans="1:8" x14ac:dyDescent="0.2">
      <c r="A108" s="301">
        <f t="shared" si="1"/>
        <v>779</v>
      </c>
      <c r="B108" s="38" t="s">
        <v>109</v>
      </c>
      <c r="C108" s="40">
        <v>1184</v>
      </c>
      <c r="G108" s="296" t="s">
        <v>106</v>
      </c>
      <c r="H108" s="296">
        <v>1722</v>
      </c>
    </row>
    <row r="109" spans="1:8" x14ac:dyDescent="0.2">
      <c r="A109" s="301">
        <f t="shared" si="1"/>
        <v>236</v>
      </c>
      <c r="B109" s="38" t="s">
        <v>110</v>
      </c>
      <c r="C109" s="40">
        <v>1812</v>
      </c>
      <c r="G109" s="296" t="s">
        <v>107</v>
      </c>
      <c r="H109" s="296">
        <v>70</v>
      </c>
    </row>
    <row r="110" spans="1:8" x14ac:dyDescent="0.2">
      <c r="A110" s="301">
        <f t="shared" si="1"/>
        <v>1771</v>
      </c>
      <c r="B110" s="38" t="s">
        <v>111</v>
      </c>
      <c r="C110" s="40">
        <v>2155</v>
      </c>
      <c r="G110" s="296" t="s">
        <v>109</v>
      </c>
      <c r="H110" s="296">
        <v>779</v>
      </c>
    </row>
    <row r="111" spans="1:8" x14ac:dyDescent="0.2">
      <c r="A111" s="301">
        <f t="shared" si="1"/>
        <v>1652</v>
      </c>
      <c r="B111" s="38" t="s">
        <v>112</v>
      </c>
      <c r="C111" s="40">
        <v>3000</v>
      </c>
      <c r="G111" s="296" t="s">
        <v>110</v>
      </c>
      <c r="H111" s="296">
        <v>236</v>
      </c>
    </row>
    <row r="112" spans="1:8" x14ac:dyDescent="0.2">
      <c r="A112" s="301">
        <f t="shared" si="1"/>
        <v>907</v>
      </c>
      <c r="B112" s="38" t="s">
        <v>113</v>
      </c>
      <c r="C112" s="40">
        <v>1032</v>
      </c>
      <c r="G112" s="296" t="s">
        <v>111</v>
      </c>
      <c r="H112" s="296">
        <v>1771</v>
      </c>
    </row>
    <row r="113" spans="1:8" x14ac:dyDescent="0.2">
      <c r="A113" s="301">
        <f t="shared" si="1"/>
        <v>689</v>
      </c>
      <c r="B113" s="38" t="s">
        <v>114</v>
      </c>
      <c r="C113" s="40">
        <v>971</v>
      </c>
      <c r="G113" s="296" t="s">
        <v>112</v>
      </c>
      <c r="H113" s="296">
        <v>1652</v>
      </c>
    </row>
    <row r="114" spans="1:8" x14ac:dyDescent="0.2">
      <c r="A114" s="301">
        <f t="shared" si="1"/>
        <v>784</v>
      </c>
      <c r="B114" s="38" t="s">
        <v>115</v>
      </c>
      <c r="C114" s="40">
        <v>1185</v>
      </c>
      <c r="G114" s="296" t="s">
        <v>113</v>
      </c>
      <c r="H114" s="296">
        <v>907</v>
      </c>
    </row>
    <row r="115" spans="1:8" x14ac:dyDescent="0.2">
      <c r="A115" s="301">
        <f t="shared" si="1"/>
        <v>1924</v>
      </c>
      <c r="B115" s="38" t="s">
        <v>620</v>
      </c>
      <c r="C115" s="303"/>
      <c r="G115" s="296" t="s">
        <v>114</v>
      </c>
      <c r="H115" s="296">
        <v>689</v>
      </c>
    </row>
    <row r="116" spans="1:8" x14ac:dyDescent="0.2">
      <c r="A116" s="301">
        <f t="shared" si="1"/>
        <v>664</v>
      </c>
      <c r="B116" s="38" t="s">
        <v>117</v>
      </c>
      <c r="C116" s="40">
        <v>4176</v>
      </c>
      <c r="G116" s="296" t="s">
        <v>115</v>
      </c>
      <c r="H116" s="296">
        <v>784</v>
      </c>
    </row>
    <row r="117" spans="1:8" x14ac:dyDescent="0.2">
      <c r="A117" s="301">
        <f t="shared" si="1"/>
        <v>785</v>
      </c>
      <c r="B117" s="38" t="s">
        <v>118</v>
      </c>
      <c r="C117" s="40">
        <v>1322</v>
      </c>
      <c r="G117" s="296" t="s">
        <v>620</v>
      </c>
      <c r="H117" s="296">
        <v>1924</v>
      </c>
    </row>
    <row r="118" spans="1:8" x14ac:dyDescent="0.2">
      <c r="A118" s="301">
        <f t="shared" si="1"/>
        <v>512</v>
      </c>
      <c r="B118" s="38" t="s">
        <v>119</v>
      </c>
      <c r="C118" s="40">
        <v>4002</v>
      </c>
      <c r="G118" s="296" t="s">
        <v>117</v>
      </c>
      <c r="H118" s="296">
        <v>664</v>
      </c>
    </row>
    <row r="119" spans="1:8" x14ac:dyDescent="0.2">
      <c r="A119" s="301">
        <f t="shared" si="1"/>
        <v>513</v>
      </c>
      <c r="B119" s="38" t="s">
        <v>120</v>
      </c>
      <c r="C119" s="40">
        <v>6376</v>
      </c>
      <c r="G119" s="296" t="s">
        <v>118</v>
      </c>
      <c r="H119" s="296">
        <v>785</v>
      </c>
    </row>
    <row r="120" spans="1:8" x14ac:dyDescent="0.2">
      <c r="A120" s="301">
        <f t="shared" si="1"/>
        <v>786</v>
      </c>
      <c r="B120" s="38" t="s">
        <v>123</v>
      </c>
      <c r="C120" s="303"/>
      <c r="G120" s="296" t="s">
        <v>119</v>
      </c>
      <c r="H120" s="296">
        <v>512</v>
      </c>
    </row>
    <row r="121" spans="1:8" x14ac:dyDescent="0.2">
      <c r="A121" s="301">
        <f t="shared" si="1"/>
        <v>518</v>
      </c>
      <c r="B121" s="304" t="s">
        <v>297</v>
      </c>
      <c r="C121" s="40">
        <v>42677</v>
      </c>
      <c r="G121" s="296" t="s">
        <v>120</v>
      </c>
      <c r="H121" s="296">
        <v>513</v>
      </c>
    </row>
    <row r="122" spans="1:8" x14ac:dyDescent="0.2">
      <c r="A122" s="301">
        <f t="shared" si="1"/>
        <v>241</v>
      </c>
      <c r="B122" s="38" t="s">
        <v>124</v>
      </c>
      <c r="C122" s="303"/>
      <c r="G122" s="296" t="s">
        <v>123</v>
      </c>
      <c r="H122" s="296">
        <v>786</v>
      </c>
    </row>
    <row r="123" spans="1:8" x14ac:dyDescent="0.2">
      <c r="A123" s="301">
        <f t="shared" si="1"/>
        <v>14</v>
      </c>
      <c r="B123" s="38" t="s">
        <v>125</v>
      </c>
      <c r="C123" s="303"/>
      <c r="G123" s="296" t="s">
        <v>124</v>
      </c>
      <c r="H123" s="296">
        <v>241</v>
      </c>
    </row>
    <row r="124" spans="1:8" x14ac:dyDescent="0.2">
      <c r="A124" s="301">
        <f t="shared" si="1"/>
        <v>15</v>
      </c>
      <c r="B124" s="38" t="s">
        <v>126</v>
      </c>
      <c r="C124" s="40">
        <v>1080</v>
      </c>
      <c r="G124" s="296" t="s">
        <v>125</v>
      </c>
      <c r="H124" s="296">
        <v>14</v>
      </c>
    </row>
    <row r="125" spans="1:8" x14ac:dyDescent="0.2">
      <c r="A125" s="301">
        <f t="shared" si="1"/>
        <v>1729</v>
      </c>
      <c r="B125" s="38" t="s">
        <v>127</v>
      </c>
      <c r="C125" s="40">
        <v>1288</v>
      </c>
      <c r="G125" s="296" t="s">
        <v>126</v>
      </c>
      <c r="H125" s="296">
        <v>15</v>
      </c>
    </row>
    <row r="126" spans="1:8" x14ac:dyDescent="0.2">
      <c r="A126" s="301">
        <f t="shared" si="1"/>
        <v>158</v>
      </c>
      <c r="B126" s="38" t="s">
        <v>128</v>
      </c>
      <c r="C126" s="40">
        <v>1455</v>
      </c>
      <c r="G126" s="296" t="s">
        <v>127</v>
      </c>
      <c r="H126" s="296">
        <v>1729</v>
      </c>
    </row>
    <row r="127" spans="1:8" x14ac:dyDescent="0.2">
      <c r="A127" s="301">
        <f t="shared" si="1"/>
        <v>788</v>
      </c>
      <c r="B127" s="38" t="s">
        <v>129</v>
      </c>
      <c r="C127" s="40">
        <v>316</v>
      </c>
      <c r="G127" s="296" t="s">
        <v>128</v>
      </c>
      <c r="H127" s="296">
        <v>158</v>
      </c>
    </row>
    <row r="128" spans="1:8" x14ac:dyDescent="0.2">
      <c r="A128" s="301">
        <f t="shared" si="1"/>
        <v>392</v>
      </c>
      <c r="B128" s="38" t="s">
        <v>130</v>
      </c>
      <c r="C128" s="40">
        <v>16946</v>
      </c>
      <c r="G128" s="296" t="s">
        <v>129</v>
      </c>
      <c r="H128" s="296">
        <v>788</v>
      </c>
    </row>
    <row r="129" spans="1:8" x14ac:dyDescent="0.2">
      <c r="A129" s="301">
        <f t="shared" si="1"/>
        <v>393</v>
      </c>
      <c r="B129" s="38" t="s">
        <v>131</v>
      </c>
      <c r="C129" s="40">
        <v>237</v>
      </c>
      <c r="G129" s="296" t="s">
        <v>130</v>
      </c>
      <c r="H129" s="296">
        <v>392</v>
      </c>
    </row>
    <row r="130" spans="1:8" x14ac:dyDescent="0.2">
      <c r="A130" s="301">
        <f t="shared" si="1"/>
        <v>394</v>
      </c>
      <c r="B130" s="38" t="s">
        <v>132</v>
      </c>
      <c r="C130" s="40">
        <v>13103</v>
      </c>
      <c r="G130" s="296" t="s">
        <v>131</v>
      </c>
      <c r="H130" s="296">
        <v>393</v>
      </c>
    </row>
    <row r="131" spans="1:8" x14ac:dyDescent="0.2">
      <c r="A131" s="301">
        <f t="shared" ref="A131:A194" si="2">VLOOKUP(B131,gemeentenummer,2,FALSE)</f>
        <v>1655</v>
      </c>
      <c r="B131" s="38" t="s">
        <v>133</v>
      </c>
      <c r="C131" s="40">
        <v>1084</v>
      </c>
      <c r="G131" s="296" t="s">
        <v>132</v>
      </c>
      <c r="H131" s="296">
        <v>394</v>
      </c>
    </row>
    <row r="132" spans="1:8" x14ac:dyDescent="0.2">
      <c r="A132" s="301">
        <f t="shared" si="2"/>
        <v>160</v>
      </c>
      <c r="B132" s="38" t="s">
        <v>134</v>
      </c>
      <c r="C132" s="40">
        <v>4390</v>
      </c>
      <c r="G132" s="296" t="s">
        <v>133</v>
      </c>
      <c r="H132" s="296">
        <v>1655</v>
      </c>
    </row>
    <row r="133" spans="1:8" x14ac:dyDescent="0.2">
      <c r="A133" s="301">
        <f t="shared" si="2"/>
        <v>243</v>
      </c>
      <c r="B133" s="38" t="s">
        <v>135</v>
      </c>
      <c r="C133" s="40">
        <v>4605</v>
      </c>
      <c r="G133" s="296" t="s">
        <v>134</v>
      </c>
      <c r="H133" s="296">
        <v>160</v>
      </c>
    </row>
    <row r="134" spans="1:8" x14ac:dyDescent="0.2">
      <c r="A134" s="301">
        <f t="shared" si="2"/>
        <v>523</v>
      </c>
      <c r="B134" s="38" t="s">
        <v>136</v>
      </c>
      <c r="C134" s="40">
        <v>431</v>
      </c>
      <c r="G134" s="296" t="s">
        <v>135</v>
      </c>
      <c r="H134" s="296">
        <v>243</v>
      </c>
    </row>
    <row r="135" spans="1:8" x14ac:dyDescent="0.2">
      <c r="A135" s="301">
        <f t="shared" si="2"/>
        <v>17</v>
      </c>
      <c r="B135" s="38" t="s">
        <v>137</v>
      </c>
      <c r="C135" s="40">
        <v>2291</v>
      </c>
      <c r="G135" s="296" t="s">
        <v>136</v>
      </c>
      <c r="H135" s="296">
        <v>523</v>
      </c>
    </row>
    <row r="136" spans="1:8" x14ac:dyDescent="0.2">
      <c r="A136" s="301">
        <f t="shared" si="2"/>
        <v>72</v>
      </c>
      <c r="B136" s="38" t="s">
        <v>139</v>
      </c>
      <c r="C136" s="40">
        <v>1406</v>
      </c>
      <c r="G136" s="296" t="s">
        <v>137</v>
      </c>
      <c r="H136" s="296">
        <v>17</v>
      </c>
    </row>
    <row r="137" spans="1:8" x14ac:dyDescent="0.2">
      <c r="A137" s="301">
        <f t="shared" si="2"/>
        <v>244</v>
      </c>
      <c r="B137" s="38" t="s">
        <v>140</v>
      </c>
      <c r="C137" s="40">
        <v>429</v>
      </c>
      <c r="G137" s="296" t="s">
        <v>139</v>
      </c>
      <c r="H137" s="296">
        <v>72</v>
      </c>
    </row>
    <row r="138" spans="1:8" x14ac:dyDescent="0.2">
      <c r="A138" s="301">
        <f t="shared" si="2"/>
        <v>396</v>
      </c>
      <c r="B138" s="38" t="s">
        <v>141</v>
      </c>
      <c r="C138" s="40">
        <v>3256</v>
      </c>
      <c r="G138" s="296" t="s">
        <v>140</v>
      </c>
      <c r="H138" s="296">
        <v>244</v>
      </c>
    </row>
    <row r="139" spans="1:8" x14ac:dyDescent="0.2">
      <c r="A139" s="301">
        <f t="shared" si="2"/>
        <v>397</v>
      </c>
      <c r="B139" s="38" t="s">
        <v>142</v>
      </c>
      <c r="C139" s="40">
        <v>1374</v>
      </c>
      <c r="G139" s="296" t="s">
        <v>141</v>
      </c>
      <c r="H139" s="296">
        <v>396</v>
      </c>
    </row>
    <row r="140" spans="1:8" x14ac:dyDescent="0.2">
      <c r="A140" s="301">
        <f t="shared" si="2"/>
        <v>246</v>
      </c>
      <c r="B140" s="38" t="s">
        <v>143</v>
      </c>
      <c r="C140" s="40">
        <v>1450</v>
      </c>
      <c r="G140" s="296" t="s">
        <v>142</v>
      </c>
      <c r="H140" s="296">
        <v>397</v>
      </c>
    </row>
    <row r="141" spans="1:8" x14ac:dyDescent="0.2">
      <c r="A141" s="301">
        <f t="shared" si="2"/>
        <v>74</v>
      </c>
      <c r="B141" s="38" t="s">
        <v>144</v>
      </c>
      <c r="C141" s="303"/>
      <c r="G141" s="296" t="s">
        <v>143</v>
      </c>
      <c r="H141" s="296">
        <v>246</v>
      </c>
    </row>
    <row r="142" spans="1:8" x14ac:dyDescent="0.2">
      <c r="A142" s="301">
        <f t="shared" si="2"/>
        <v>398</v>
      </c>
      <c r="B142" s="38" t="s">
        <v>145</v>
      </c>
      <c r="C142" s="40">
        <v>6167</v>
      </c>
      <c r="G142" s="296" t="s">
        <v>144</v>
      </c>
      <c r="H142" s="296">
        <v>74</v>
      </c>
    </row>
    <row r="143" spans="1:8" x14ac:dyDescent="0.2">
      <c r="A143" s="301">
        <f t="shared" si="2"/>
        <v>917</v>
      </c>
      <c r="B143" s="38" t="s">
        <v>146</v>
      </c>
      <c r="C143" s="40">
        <v>9280</v>
      </c>
      <c r="G143" s="296" t="s">
        <v>145</v>
      </c>
      <c r="H143" s="296">
        <v>398</v>
      </c>
    </row>
    <row r="144" spans="1:8" x14ac:dyDescent="0.2">
      <c r="A144" s="301">
        <f t="shared" si="2"/>
        <v>1658</v>
      </c>
      <c r="B144" s="38" t="s">
        <v>147</v>
      </c>
      <c r="C144" s="40">
        <v>2816</v>
      </c>
      <c r="G144" s="296" t="s">
        <v>146</v>
      </c>
      <c r="H144" s="296">
        <v>917</v>
      </c>
    </row>
    <row r="145" spans="1:8" x14ac:dyDescent="0.2">
      <c r="A145" s="301">
        <f t="shared" si="2"/>
        <v>399</v>
      </c>
      <c r="B145" s="38" t="s">
        <v>148</v>
      </c>
      <c r="C145" s="40">
        <v>1810</v>
      </c>
      <c r="G145" s="296" t="s">
        <v>147</v>
      </c>
      <c r="H145" s="296">
        <v>1658</v>
      </c>
    </row>
    <row r="146" spans="1:8" x14ac:dyDescent="0.2">
      <c r="A146" s="301">
        <f t="shared" si="2"/>
        <v>400</v>
      </c>
      <c r="B146" s="38" t="s">
        <v>76</v>
      </c>
      <c r="C146" s="40">
        <v>4690</v>
      </c>
      <c r="G146" s="296" t="s">
        <v>148</v>
      </c>
      <c r="H146" s="296">
        <v>399</v>
      </c>
    </row>
    <row r="147" spans="1:8" x14ac:dyDescent="0.2">
      <c r="A147" s="301">
        <f t="shared" si="2"/>
        <v>163</v>
      </c>
      <c r="B147" s="38" t="s">
        <v>149</v>
      </c>
      <c r="C147" s="40">
        <v>922</v>
      </c>
      <c r="G147" s="296" t="s">
        <v>149</v>
      </c>
      <c r="H147" s="296">
        <v>163</v>
      </c>
    </row>
    <row r="148" spans="1:8" x14ac:dyDescent="0.2">
      <c r="A148" s="301">
        <f t="shared" si="2"/>
        <v>530</v>
      </c>
      <c r="B148" s="38" t="s">
        <v>150</v>
      </c>
      <c r="C148" s="40">
        <v>2608</v>
      </c>
      <c r="G148" s="296" t="s">
        <v>150</v>
      </c>
      <c r="H148" s="296">
        <v>530</v>
      </c>
    </row>
    <row r="149" spans="1:8" x14ac:dyDescent="0.2">
      <c r="A149" s="301">
        <f t="shared" si="2"/>
        <v>794</v>
      </c>
      <c r="B149" s="38" t="s">
        <v>151</v>
      </c>
      <c r="C149" s="40">
        <v>4678</v>
      </c>
      <c r="G149" s="296" t="s">
        <v>151</v>
      </c>
      <c r="H149" s="296">
        <v>794</v>
      </c>
    </row>
    <row r="150" spans="1:8" x14ac:dyDescent="0.2">
      <c r="A150" s="301">
        <f t="shared" si="2"/>
        <v>531</v>
      </c>
      <c r="B150" s="38" t="s">
        <v>152</v>
      </c>
      <c r="C150" s="40">
        <v>1425</v>
      </c>
      <c r="G150" s="296" t="s">
        <v>152</v>
      </c>
      <c r="H150" s="296">
        <v>531</v>
      </c>
    </row>
    <row r="151" spans="1:8" x14ac:dyDescent="0.2">
      <c r="A151" s="301">
        <f t="shared" si="2"/>
        <v>164</v>
      </c>
      <c r="B151" s="38" t="s">
        <v>404</v>
      </c>
      <c r="C151" s="40">
        <v>5185</v>
      </c>
      <c r="G151" s="296" t="s">
        <v>404</v>
      </c>
      <c r="H151" s="296">
        <v>164</v>
      </c>
    </row>
    <row r="152" spans="1:8" x14ac:dyDescent="0.2">
      <c r="A152" s="301">
        <f t="shared" si="2"/>
        <v>796</v>
      </c>
      <c r="B152" s="38" t="s">
        <v>298</v>
      </c>
      <c r="C152" s="40">
        <v>16118</v>
      </c>
      <c r="G152" s="296" t="s">
        <v>153</v>
      </c>
      <c r="H152" s="296">
        <v>63</v>
      </c>
    </row>
    <row r="153" spans="1:8" x14ac:dyDescent="0.2">
      <c r="A153" s="301">
        <f t="shared" si="2"/>
        <v>252</v>
      </c>
      <c r="B153" s="38" t="s">
        <v>154</v>
      </c>
      <c r="C153" s="40">
        <v>677</v>
      </c>
      <c r="G153" s="296" t="s">
        <v>154</v>
      </c>
      <c r="H153" s="296">
        <v>252</v>
      </c>
    </row>
    <row r="154" spans="1:8" x14ac:dyDescent="0.2">
      <c r="A154" s="301">
        <f t="shared" si="2"/>
        <v>797</v>
      </c>
      <c r="B154" s="38" t="s">
        <v>155</v>
      </c>
      <c r="C154" s="40">
        <v>1914</v>
      </c>
      <c r="G154" s="296" t="s">
        <v>155</v>
      </c>
      <c r="H154" s="296">
        <v>797</v>
      </c>
    </row>
    <row r="155" spans="1:8" x14ac:dyDescent="0.2">
      <c r="A155" s="301">
        <f t="shared" si="2"/>
        <v>534</v>
      </c>
      <c r="B155" s="38" t="s">
        <v>156</v>
      </c>
      <c r="C155" s="40">
        <v>2241</v>
      </c>
      <c r="G155" s="296" t="s">
        <v>156</v>
      </c>
      <c r="H155" s="296">
        <v>534</v>
      </c>
    </row>
    <row r="156" spans="1:8" x14ac:dyDescent="0.2">
      <c r="A156" s="301">
        <f t="shared" si="2"/>
        <v>798</v>
      </c>
      <c r="B156" s="38" t="s">
        <v>157</v>
      </c>
      <c r="C156" s="40">
        <v>1211</v>
      </c>
      <c r="G156" s="296" t="s">
        <v>157</v>
      </c>
      <c r="H156" s="296">
        <v>798</v>
      </c>
    </row>
    <row r="157" spans="1:8" x14ac:dyDescent="0.2">
      <c r="A157" s="301">
        <f t="shared" si="2"/>
        <v>402</v>
      </c>
      <c r="B157" s="38" t="s">
        <v>158</v>
      </c>
      <c r="C157" s="40">
        <v>8493</v>
      </c>
      <c r="G157" s="296" t="s">
        <v>158</v>
      </c>
      <c r="H157" s="296">
        <v>402</v>
      </c>
    </row>
    <row r="158" spans="1:8" x14ac:dyDescent="0.2">
      <c r="A158" s="301">
        <f t="shared" si="2"/>
        <v>1735</v>
      </c>
      <c r="B158" s="38" t="s">
        <v>159</v>
      </c>
      <c r="C158" s="40">
        <v>1140</v>
      </c>
      <c r="G158" s="296" t="s">
        <v>159</v>
      </c>
      <c r="H158" s="296">
        <v>1735</v>
      </c>
    </row>
    <row r="159" spans="1:8" x14ac:dyDescent="0.2">
      <c r="A159" s="301">
        <f t="shared" si="2"/>
        <v>1911</v>
      </c>
      <c r="B159" s="38" t="s">
        <v>542</v>
      </c>
      <c r="C159" s="40">
        <v>2659</v>
      </c>
      <c r="G159" s="296" t="s">
        <v>542</v>
      </c>
      <c r="H159" s="296">
        <v>1911</v>
      </c>
    </row>
    <row r="160" spans="1:8" x14ac:dyDescent="0.2">
      <c r="A160" s="301">
        <f t="shared" si="2"/>
        <v>118</v>
      </c>
      <c r="B160" s="38" t="s">
        <v>160</v>
      </c>
      <c r="C160" s="40">
        <v>3652</v>
      </c>
      <c r="G160" s="296" t="s">
        <v>160</v>
      </c>
      <c r="H160" s="296">
        <v>118</v>
      </c>
    </row>
    <row r="161" spans="1:8" x14ac:dyDescent="0.2">
      <c r="A161" s="301">
        <f t="shared" si="2"/>
        <v>18</v>
      </c>
      <c r="B161" s="38" t="s">
        <v>161</v>
      </c>
      <c r="C161" s="40">
        <v>3066</v>
      </c>
      <c r="G161" s="296" t="s">
        <v>161</v>
      </c>
      <c r="H161" s="296">
        <v>18</v>
      </c>
    </row>
    <row r="162" spans="1:8" x14ac:dyDescent="0.2">
      <c r="A162" s="301">
        <f t="shared" si="2"/>
        <v>405</v>
      </c>
      <c r="B162" s="38" t="s">
        <v>162</v>
      </c>
      <c r="C162" s="40">
        <v>6672</v>
      </c>
      <c r="G162" s="296" t="s">
        <v>162</v>
      </c>
      <c r="H162" s="296">
        <v>405</v>
      </c>
    </row>
    <row r="163" spans="1:8" x14ac:dyDescent="0.2">
      <c r="A163" s="301">
        <f t="shared" si="2"/>
        <v>1507</v>
      </c>
      <c r="B163" s="38" t="s">
        <v>163</v>
      </c>
      <c r="C163" s="40">
        <v>2242</v>
      </c>
      <c r="G163" s="296" t="s">
        <v>163</v>
      </c>
      <c r="H163" s="296">
        <v>1507</v>
      </c>
    </row>
    <row r="164" spans="1:8" x14ac:dyDescent="0.2">
      <c r="A164" s="301">
        <f t="shared" si="2"/>
        <v>321</v>
      </c>
      <c r="B164" s="38" t="s">
        <v>164</v>
      </c>
      <c r="C164" s="40">
        <v>4769</v>
      </c>
      <c r="G164" s="296" t="s">
        <v>164</v>
      </c>
      <c r="H164" s="296">
        <v>321</v>
      </c>
    </row>
    <row r="165" spans="1:8" x14ac:dyDescent="0.2">
      <c r="A165" s="301">
        <f t="shared" si="2"/>
        <v>406</v>
      </c>
      <c r="B165" s="38" t="s">
        <v>165</v>
      </c>
      <c r="C165" s="40">
        <v>2929</v>
      </c>
      <c r="G165" s="296" t="s">
        <v>165</v>
      </c>
      <c r="H165" s="296">
        <v>406</v>
      </c>
    </row>
    <row r="166" spans="1:8" x14ac:dyDescent="0.2">
      <c r="A166" s="301">
        <f t="shared" si="2"/>
        <v>677</v>
      </c>
      <c r="B166" s="38" t="s">
        <v>166</v>
      </c>
      <c r="C166" s="40">
        <v>1392</v>
      </c>
      <c r="G166" s="296" t="s">
        <v>166</v>
      </c>
      <c r="H166" s="296">
        <v>677</v>
      </c>
    </row>
    <row r="167" spans="1:8" x14ac:dyDescent="0.2">
      <c r="A167" s="301">
        <f t="shared" si="2"/>
        <v>353</v>
      </c>
      <c r="B167" s="38" t="s">
        <v>167</v>
      </c>
      <c r="C167" s="40">
        <v>1890</v>
      </c>
      <c r="G167" s="296" t="s">
        <v>167</v>
      </c>
      <c r="H167" s="296">
        <v>353</v>
      </c>
    </row>
    <row r="168" spans="1:8" x14ac:dyDescent="0.2">
      <c r="A168" s="301">
        <f t="shared" si="2"/>
        <v>1884</v>
      </c>
      <c r="B168" s="38" t="s">
        <v>405</v>
      </c>
      <c r="C168" s="303"/>
      <c r="G168" s="296" t="s">
        <v>405</v>
      </c>
      <c r="H168" s="296">
        <v>1884</v>
      </c>
    </row>
    <row r="169" spans="1:8" x14ac:dyDescent="0.2">
      <c r="A169" s="301">
        <f t="shared" si="2"/>
        <v>166</v>
      </c>
      <c r="B169" s="38" t="s">
        <v>168</v>
      </c>
      <c r="C169" s="40">
        <v>5647</v>
      </c>
      <c r="G169" s="296" t="s">
        <v>168</v>
      </c>
      <c r="H169" s="296">
        <v>166</v>
      </c>
    </row>
    <row r="170" spans="1:8" x14ac:dyDescent="0.2">
      <c r="A170" s="301">
        <f t="shared" si="2"/>
        <v>678</v>
      </c>
      <c r="B170" s="38" t="s">
        <v>169</v>
      </c>
      <c r="C170" s="40">
        <v>359</v>
      </c>
      <c r="G170" s="296" t="s">
        <v>169</v>
      </c>
      <c r="H170" s="296">
        <v>678</v>
      </c>
    </row>
    <row r="171" spans="1:8" x14ac:dyDescent="0.2">
      <c r="A171" s="301">
        <f t="shared" si="2"/>
        <v>537</v>
      </c>
      <c r="B171" s="38" t="s">
        <v>170</v>
      </c>
      <c r="C171" s="40">
        <v>3956</v>
      </c>
      <c r="G171" s="296" t="s">
        <v>170</v>
      </c>
      <c r="H171" s="296">
        <v>537</v>
      </c>
    </row>
    <row r="172" spans="1:8" x14ac:dyDescent="0.2">
      <c r="A172" s="301">
        <f t="shared" si="2"/>
        <v>928</v>
      </c>
      <c r="B172" s="38" t="s">
        <v>171</v>
      </c>
      <c r="C172" s="40">
        <v>4084</v>
      </c>
      <c r="G172" s="296" t="s">
        <v>171</v>
      </c>
      <c r="H172" s="296">
        <v>928</v>
      </c>
    </row>
    <row r="173" spans="1:8" x14ac:dyDescent="0.2">
      <c r="A173" s="301">
        <f t="shared" si="2"/>
        <v>1598</v>
      </c>
      <c r="B173" s="38" t="s">
        <v>172</v>
      </c>
      <c r="C173" s="303"/>
      <c r="G173" s="296" t="s">
        <v>172</v>
      </c>
      <c r="H173" s="296">
        <v>1598</v>
      </c>
    </row>
    <row r="174" spans="1:8" x14ac:dyDescent="0.2">
      <c r="A174" s="301">
        <f t="shared" si="2"/>
        <v>79</v>
      </c>
      <c r="B174" s="38" t="s">
        <v>173</v>
      </c>
      <c r="C174" s="40">
        <v>741</v>
      </c>
      <c r="G174" s="296" t="s">
        <v>173</v>
      </c>
      <c r="H174" s="296">
        <v>79</v>
      </c>
    </row>
    <row r="175" spans="1:8" x14ac:dyDescent="0.2">
      <c r="A175" s="301">
        <f t="shared" si="2"/>
        <v>588</v>
      </c>
      <c r="B175" s="38" t="s">
        <v>174</v>
      </c>
      <c r="C175" s="40">
        <v>364</v>
      </c>
      <c r="G175" s="296" t="s">
        <v>174</v>
      </c>
      <c r="H175" s="296">
        <v>588</v>
      </c>
    </row>
    <row r="176" spans="1:8" x14ac:dyDescent="0.2">
      <c r="A176" s="301">
        <f t="shared" si="2"/>
        <v>542</v>
      </c>
      <c r="B176" s="38" t="s">
        <v>175</v>
      </c>
      <c r="C176" s="40">
        <v>1632</v>
      </c>
      <c r="G176" s="296" t="s">
        <v>175</v>
      </c>
      <c r="H176" s="296">
        <v>542</v>
      </c>
    </row>
    <row r="177" spans="1:8" x14ac:dyDescent="0.2">
      <c r="A177" s="301">
        <f t="shared" si="2"/>
        <v>1931</v>
      </c>
      <c r="B177" s="38" t="s">
        <v>716</v>
      </c>
      <c r="C177" s="303"/>
      <c r="G177" s="296" t="s">
        <v>716</v>
      </c>
      <c r="H177" s="296">
        <v>1931</v>
      </c>
    </row>
    <row r="178" spans="1:8" x14ac:dyDescent="0.2">
      <c r="A178" s="301">
        <f t="shared" si="2"/>
        <v>1659</v>
      </c>
      <c r="B178" s="38" t="s">
        <v>176</v>
      </c>
      <c r="C178" s="40">
        <v>474</v>
      </c>
      <c r="G178" s="296" t="s">
        <v>176</v>
      </c>
      <c r="H178" s="296">
        <v>1659</v>
      </c>
    </row>
    <row r="179" spans="1:8" x14ac:dyDescent="0.2">
      <c r="A179" s="301">
        <f t="shared" si="2"/>
        <v>1685</v>
      </c>
      <c r="B179" s="38" t="s">
        <v>177</v>
      </c>
      <c r="C179" s="40">
        <v>1064</v>
      </c>
      <c r="G179" s="296" t="s">
        <v>177</v>
      </c>
      <c r="H179" s="296">
        <v>1685</v>
      </c>
    </row>
    <row r="180" spans="1:8" x14ac:dyDescent="0.2">
      <c r="A180" s="301">
        <f t="shared" si="2"/>
        <v>882</v>
      </c>
      <c r="B180" s="38" t="s">
        <v>178</v>
      </c>
      <c r="C180" s="40">
        <v>1686</v>
      </c>
      <c r="G180" s="296" t="s">
        <v>178</v>
      </c>
      <c r="H180" s="296">
        <v>882</v>
      </c>
    </row>
    <row r="181" spans="1:8" x14ac:dyDescent="0.2">
      <c r="A181" s="301">
        <f t="shared" si="2"/>
        <v>415</v>
      </c>
      <c r="B181" s="38" t="s">
        <v>179</v>
      </c>
      <c r="C181" s="40">
        <v>597</v>
      </c>
      <c r="G181" s="296" t="s">
        <v>179</v>
      </c>
      <c r="H181" s="296">
        <v>415</v>
      </c>
    </row>
    <row r="182" spans="1:8" x14ac:dyDescent="0.2">
      <c r="A182" s="301">
        <f t="shared" si="2"/>
        <v>416</v>
      </c>
      <c r="B182" s="38" t="s">
        <v>180</v>
      </c>
      <c r="C182" s="40">
        <v>2442</v>
      </c>
      <c r="G182" s="296" t="s">
        <v>180</v>
      </c>
      <c r="H182" s="296">
        <v>416</v>
      </c>
    </row>
    <row r="183" spans="1:8" x14ac:dyDescent="0.2">
      <c r="A183" s="301">
        <f t="shared" si="2"/>
        <v>1621</v>
      </c>
      <c r="B183" s="38" t="s">
        <v>181</v>
      </c>
      <c r="C183" s="40">
        <v>8112</v>
      </c>
      <c r="G183" s="296" t="s">
        <v>181</v>
      </c>
      <c r="H183" s="296">
        <v>1621</v>
      </c>
    </row>
    <row r="184" spans="1:8" x14ac:dyDescent="0.2">
      <c r="A184" s="301">
        <f t="shared" si="2"/>
        <v>417</v>
      </c>
      <c r="B184" s="38" t="s">
        <v>182</v>
      </c>
      <c r="C184" s="40">
        <v>440</v>
      </c>
      <c r="G184" s="296" t="s">
        <v>182</v>
      </c>
      <c r="H184" s="296">
        <v>417</v>
      </c>
    </row>
    <row r="185" spans="1:8" x14ac:dyDescent="0.2">
      <c r="A185" s="301">
        <f t="shared" si="2"/>
        <v>22</v>
      </c>
      <c r="B185" s="38" t="s">
        <v>183</v>
      </c>
      <c r="C185" s="40">
        <v>899</v>
      </c>
      <c r="G185" s="296" t="s">
        <v>183</v>
      </c>
      <c r="H185" s="296">
        <v>22</v>
      </c>
    </row>
    <row r="186" spans="1:8" x14ac:dyDescent="0.2">
      <c r="A186" s="301">
        <f t="shared" si="2"/>
        <v>545</v>
      </c>
      <c r="B186" s="38" t="s">
        <v>184</v>
      </c>
      <c r="C186" s="40">
        <v>2124</v>
      </c>
      <c r="G186" s="296" t="s">
        <v>184</v>
      </c>
      <c r="H186" s="296">
        <v>545</v>
      </c>
    </row>
    <row r="187" spans="1:8" x14ac:dyDescent="0.2">
      <c r="A187" s="301">
        <f t="shared" si="2"/>
        <v>80</v>
      </c>
      <c r="B187" s="38" t="s">
        <v>185</v>
      </c>
      <c r="C187" s="40">
        <v>8687</v>
      </c>
      <c r="G187" s="296" t="s">
        <v>185</v>
      </c>
      <c r="H187" s="296">
        <v>80</v>
      </c>
    </row>
    <row r="188" spans="1:8" x14ac:dyDescent="0.2">
      <c r="A188" s="301">
        <f t="shared" si="2"/>
        <v>81</v>
      </c>
      <c r="B188" s="38" t="s">
        <v>186</v>
      </c>
      <c r="C188" s="40">
        <v>458</v>
      </c>
      <c r="G188" s="296" t="s">
        <v>186</v>
      </c>
      <c r="H188" s="296">
        <v>81</v>
      </c>
    </row>
    <row r="189" spans="1:8" x14ac:dyDescent="0.2">
      <c r="A189" s="301">
        <f t="shared" si="2"/>
        <v>546</v>
      </c>
      <c r="B189" s="38" t="s">
        <v>187</v>
      </c>
      <c r="C189" s="40">
        <v>10152</v>
      </c>
      <c r="G189" s="296" t="s">
        <v>187</v>
      </c>
      <c r="H189" s="296">
        <v>546</v>
      </c>
    </row>
    <row r="190" spans="1:8" x14ac:dyDescent="0.2">
      <c r="A190" s="301">
        <f t="shared" si="2"/>
        <v>547</v>
      </c>
      <c r="B190" s="38" t="s">
        <v>188</v>
      </c>
      <c r="C190" s="40">
        <v>2999</v>
      </c>
      <c r="G190" s="296" t="s">
        <v>188</v>
      </c>
      <c r="H190" s="296">
        <v>547</v>
      </c>
    </row>
    <row r="191" spans="1:8" x14ac:dyDescent="0.2">
      <c r="A191" s="301">
        <f t="shared" si="2"/>
        <v>1916</v>
      </c>
      <c r="B191" s="38" t="s">
        <v>189</v>
      </c>
      <c r="C191" s="40">
        <v>4207</v>
      </c>
      <c r="G191" s="296" t="s">
        <v>189</v>
      </c>
      <c r="H191" s="296">
        <v>1916</v>
      </c>
    </row>
    <row r="192" spans="1:8" x14ac:dyDescent="0.2">
      <c r="A192" s="301">
        <f t="shared" si="2"/>
        <v>995</v>
      </c>
      <c r="B192" s="38" t="s">
        <v>190</v>
      </c>
      <c r="C192" s="40">
        <v>9807</v>
      </c>
      <c r="G192" s="296" t="s">
        <v>190</v>
      </c>
      <c r="H192" s="296">
        <v>995</v>
      </c>
    </row>
    <row r="193" spans="1:8" x14ac:dyDescent="0.2">
      <c r="A193" s="301">
        <f t="shared" si="2"/>
        <v>1640</v>
      </c>
      <c r="B193" s="38" t="s">
        <v>192</v>
      </c>
      <c r="C193" s="40">
        <v>2195</v>
      </c>
      <c r="G193" s="296" t="s">
        <v>192</v>
      </c>
      <c r="H193" s="296">
        <v>1640</v>
      </c>
    </row>
    <row r="194" spans="1:8" x14ac:dyDescent="0.2">
      <c r="A194" s="301">
        <f t="shared" si="2"/>
        <v>327</v>
      </c>
      <c r="B194" s="38" t="s">
        <v>193</v>
      </c>
      <c r="C194" s="40">
        <v>1057</v>
      </c>
      <c r="G194" s="296" t="s">
        <v>193</v>
      </c>
      <c r="H194" s="296">
        <v>327</v>
      </c>
    </row>
    <row r="195" spans="1:8" x14ac:dyDescent="0.2">
      <c r="A195" s="301">
        <f t="shared" ref="A195:A258" si="3">VLOOKUP(B195,gemeentenummer,2,FALSE)</f>
        <v>733</v>
      </c>
      <c r="B195" s="38" t="s">
        <v>195</v>
      </c>
      <c r="C195" s="40">
        <v>238</v>
      </c>
      <c r="G195" s="296" t="s">
        <v>195</v>
      </c>
      <c r="H195" s="296">
        <v>733</v>
      </c>
    </row>
    <row r="196" spans="1:8" x14ac:dyDescent="0.2">
      <c r="A196" s="301">
        <f t="shared" si="3"/>
        <v>1705</v>
      </c>
      <c r="B196" s="38" t="s">
        <v>196</v>
      </c>
      <c r="C196" s="40">
        <v>2654</v>
      </c>
      <c r="G196" s="296" t="s">
        <v>196</v>
      </c>
      <c r="H196" s="296">
        <v>1705</v>
      </c>
    </row>
    <row r="197" spans="1:8" x14ac:dyDescent="0.2">
      <c r="A197" s="301">
        <f t="shared" si="3"/>
        <v>553</v>
      </c>
      <c r="B197" s="38" t="s">
        <v>197</v>
      </c>
      <c r="C197" s="40">
        <v>3120</v>
      </c>
      <c r="G197" s="296" t="s">
        <v>197</v>
      </c>
      <c r="H197" s="296">
        <v>553</v>
      </c>
    </row>
    <row r="198" spans="1:8" x14ac:dyDescent="0.2">
      <c r="A198" s="301">
        <f t="shared" si="3"/>
        <v>140</v>
      </c>
      <c r="B198" s="38" t="s">
        <v>198</v>
      </c>
      <c r="C198" s="40">
        <v>1080</v>
      </c>
      <c r="G198" s="296" t="s">
        <v>198</v>
      </c>
      <c r="H198" s="296">
        <v>140</v>
      </c>
    </row>
    <row r="199" spans="1:8" x14ac:dyDescent="0.2">
      <c r="A199" s="301">
        <f t="shared" si="3"/>
        <v>262</v>
      </c>
      <c r="B199" s="38" t="s">
        <v>199</v>
      </c>
      <c r="C199" s="40">
        <v>2678</v>
      </c>
      <c r="G199" s="296" t="s">
        <v>199</v>
      </c>
      <c r="H199" s="296">
        <v>262</v>
      </c>
    </row>
    <row r="200" spans="1:8" x14ac:dyDescent="0.2">
      <c r="A200" s="301">
        <f t="shared" si="3"/>
        <v>809</v>
      </c>
      <c r="B200" s="38" t="s">
        <v>200</v>
      </c>
      <c r="C200" s="40">
        <v>656</v>
      </c>
      <c r="G200" s="296" t="s">
        <v>200</v>
      </c>
      <c r="H200" s="296">
        <v>809</v>
      </c>
    </row>
    <row r="201" spans="1:8" x14ac:dyDescent="0.2">
      <c r="A201" s="301">
        <f t="shared" si="3"/>
        <v>331</v>
      </c>
      <c r="B201" s="38" t="s">
        <v>201</v>
      </c>
      <c r="C201" s="40">
        <v>861</v>
      </c>
      <c r="G201" s="296" t="s">
        <v>201</v>
      </c>
      <c r="H201" s="296">
        <v>331</v>
      </c>
    </row>
    <row r="202" spans="1:8" x14ac:dyDescent="0.2">
      <c r="A202" s="301">
        <f t="shared" si="3"/>
        <v>24</v>
      </c>
      <c r="B202" s="38" t="s">
        <v>202</v>
      </c>
      <c r="C202" s="40">
        <v>247</v>
      </c>
      <c r="G202" s="296" t="s">
        <v>202</v>
      </c>
      <c r="H202" s="296">
        <v>24</v>
      </c>
    </row>
    <row r="203" spans="1:8" x14ac:dyDescent="0.2">
      <c r="A203" s="301">
        <f t="shared" si="3"/>
        <v>168</v>
      </c>
      <c r="B203" s="38" t="s">
        <v>203</v>
      </c>
      <c r="C203" s="40">
        <v>936</v>
      </c>
      <c r="G203" s="296" t="s">
        <v>203</v>
      </c>
      <c r="H203" s="296">
        <v>168</v>
      </c>
    </row>
    <row r="204" spans="1:8" x14ac:dyDescent="0.2">
      <c r="A204" s="301">
        <f t="shared" si="3"/>
        <v>263</v>
      </c>
      <c r="B204" s="38" t="s">
        <v>205</v>
      </c>
      <c r="C204" s="303"/>
      <c r="G204" s="296" t="s">
        <v>205</v>
      </c>
      <c r="H204" s="296">
        <v>263</v>
      </c>
    </row>
    <row r="205" spans="1:8" x14ac:dyDescent="0.2">
      <c r="A205" s="301">
        <f t="shared" si="3"/>
        <v>1641</v>
      </c>
      <c r="B205" s="38" t="s">
        <v>206</v>
      </c>
      <c r="C205" s="40">
        <v>1743</v>
      </c>
      <c r="G205" s="296" t="s">
        <v>206</v>
      </c>
      <c r="H205" s="296">
        <v>1641</v>
      </c>
    </row>
    <row r="206" spans="1:8" x14ac:dyDescent="0.2">
      <c r="A206" s="301">
        <f t="shared" si="3"/>
        <v>556</v>
      </c>
      <c r="B206" s="38" t="s">
        <v>207</v>
      </c>
      <c r="C206" s="40">
        <v>2000</v>
      </c>
      <c r="G206" s="296" t="s">
        <v>207</v>
      </c>
      <c r="H206" s="296">
        <v>556</v>
      </c>
    </row>
    <row r="207" spans="1:8" x14ac:dyDescent="0.2">
      <c r="A207" s="301">
        <f t="shared" si="3"/>
        <v>935</v>
      </c>
      <c r="B207" s="38" t="s">
        <v>208</v>
      </c>
      <c r="C207" s="40">
        <v>6578</v>
      </c>
      <c r="G207" s="296" t="s">
        <v>208</v>
      </c>
      <c r="H207" s="296">
        <v>935</v>
      </c>
    </row>
    <row r="208" spans="1:8" x14ac:dyDescent="0.2">
      <c r="A208" s="301">
        <f t="shared" si="3"/>
        <v>1663</v>
      </c>
      <c r="B208" s="38" t="s">
        <v>71</v>
      </c>
      <c r="C208" s="40">
        <v>398</v>
      </c>
      <c r="G208" s="296" t="s">
        <v>209</v>
      </c>
      <c r="H208" s="296">
        <v>25</v>
      </c>
    </row>
    <row r="209" spans="1:8" x14ac:dyDescent="0.2">
      <c r="A209" s="301">
        <f t="shared" si="3"/>
        <v>25</v>
      </c>
      <c r="B209" s="38" t="s">
        <v>209</v>
      </c>
      <c r="C209" s="40">
        <v>280</v>
      </c>
      <c r="G209" s="296" t="s">
        <v>210</v>
      </c>
      <c r="H209" s="296">
        <v>420</v>
      </c>
    </row>
    <row r="210" spans="1:8" x14ac:dyDescent="0.2">
      <c r="A210" s="301">
        <f t="shared" si="3"/>
        <v>420</v>
      </c>
      <c r="B210" s="38" t="s">
        <v>210</v>
      </c>
      <c r="C210" s="40">
        <v>2394</v>
      </c>
      <c r="G210" s="296" t="s">
        <v>211</v>
      </c>
      <c r="H210" s="296">
        <v>938</v>
      </c>
    </row>
    <row r="211" spans="1:8" x14ac:dyDescent="0.2">
      <c r="A211" s="301">
        <f t="shared" si="3"/>
        <v>938</v>
      </c>
      <c r="B211" s="38" t="s">
        <v>211</v>
      </c>
      <c r="C211" s="303"/>
      <c r="G211" s="296" t="s">
        <v>535</v>
      </c>
      <c r="H211" s="296">
        <v>1908</v>
      </c>
    </row>
    <row r="212" spans="1:8" x14ac:dyDescent="0.2">
      <c r="A212" s="301">
        <f t="shared" si="3"/>
        <v>1908</v>
      </c>
      <c r="B212" s="38" t="s">
        <v>535</v>
      </c>
      <c r="C212" s="40">
        <v>520</v>
      </c>
      <c r="G212" s="296" t="s">
        <v>212</v>
      </c>
      <c r="H212" s="296">
        <v>1987</v>
      </c>
    </row>
    <row r="213" spans="1:8" x14ac:dyDescent="0.2">
      <c r="A213" s="301">
        <f t="shared" si="3"/>
        <v>1987</v>
      </c>
      <c r="B213" s="38" t="s">
        <v>212</v>
      </c>
      <c r="C213" s="40">
        <v>582</v>
      </c>
      <c r="G213" s="296" t="s">
        <v>213</v>
      </c>
      <c r="H213" s="296">
        <v>119</v>
      </c>
    </row>
    <row r="214" spans="1:8" x14ac:dyDescent="0.2">
      <c r="A214" s="301">
        <f t="shared" si="3"/>
        <v>119</v>
      </c>
      <c r="B214" s="38" t="s">
        <v>213</v>
      </c>
      <c r="C214" s="40">
        <v>4469</v>
      </c>
      <c r="G214" s="296" t="s">
        <v>214</v>
      </c>
      <c r="H214" s="296">
        <v>687</v>
      </c>
    </row>
    <row r="215" spans="1:8" x14ac:dyDescent="0.2">
      <c r="A215" s="301">
        <f t="shared" si="3"/>
        <v>687</v>
      </c>
      <c r="B215" s="38" t="s">
        <v>214</v>
      </c>
      <c r="C215" s="40">
        <v>5622</v>
      </c>
      <c r="G215" s="296" t="s">
        <v>216</v>
      </c>
      <c r="H215" s="296">
        <v>1731</v>
      </c>
    </row>
    <row r="216" spans="1:8" x14ac:dyDescent="0.2">
      <c r="A216" s="301">
        <f t="shared" si="3"/>
        <v>1842</v>
      </c>
      <c r="B216" s="38" t="s">
        <v>217</v>
      </c>
      <c r="C216" s="40">
        <v>1528</v>
      </c>
      <c r="G216" s="296" t="s">
        <v>217</v>
      </c>
      <c r="H216" s="296">
        <v>1842</v>
      </c>
    </row>
    <row r="217" spans="1:8" x14ac:dyDescent="0.2">
      <c r="A217" s="301">
        <f t="shared" si="3"/>
        <v>1731</v>
      </c>
      <c r="B217" s="38" t="s">
        <v>216</v>
      </c>
      <c r="C217" s="40">
        <v>2072</v>
      </c>
      <c r="G217" s="296" t="s">
        <v>218</v>
      </c>
      <c r="H217" s="296">
        <v>815</v>
      </c>
    </row>
    <row r="218" spans="1:8" x14ac:dyDescent="0.2">
      <c r="A218" s="301">
        <f t="shared" si="3"/>
        <v>815</v>
      </c>
      <c r="B218" s="38" t="s">
        <v>218</v>
      </c>
      <c r="C218" s="303"/>
      <c r="G218" s="296" t="s">
        <v>220</v>
      </c>
      <c r="H218" s="296">
        <v>1709</v>
      </c>
    </row>
    <row r="219" spans="1:8" x14ac:dyDescent="0.2">
      <c r="A219" s="301">
        <f t="shared" si="3"/>
        <v>1709</v>
      </c>
      <c r="B219" s="38" t="s">
        <v>220</v>
      </c>
      <c r="C219" s="40">
        <v>2794</v>
      </c>
      <c r="G219" s="296" t="s">
        <v>621</v>
      </c>
      <c r="H219" s="296">
        <v>1927</v>
      </c>
    </row>
    <row r="220" spans="1:8" x14ac:dyDescent="0.2">
      <c r="A220" s="301">
        <f t="shared" si="3"/>
        <v>1927</v>
      </c>
      <c r="B220" s="38" t="s">
        <v>621</v>
      </c>
      <c r="C220" s="40">
        <v>1168</v>
      </c>
      <c r="G220" s="296" t="s">
        <v>221</v>
      </c>
      <c r="H220" s="296">
        <v>1955</v>
      </c>
    </row>
    <row r="221" spans="1:8" x14ac:dyDescent="0.2">
      <c r="A221" s="301">
        <f t="shared" si="3"/>
        <v>1955</v>
      </c>
      <c r="B221" s="38" t="s">
        <v>221</v>
      </c>
      <c r="C221" s="40">
        <v>3096</v>
      </c>
      <c r="G221" s="296" t="s">
        <v>222</v>
      </c>
      <c r="H221" s="296">
        <v>335</v>
      </c>
    </row>
    <row r="222" spans="1:8" x14ac:dyDescent="0.2">
      <c r="A222" s="301">
        <f t="shared" si="3"/>
        <v>335</v>
      </c>
      <c r="B222" s="38" t="s">
        <v>222</v>
      </c>
      <c r="C222" s="40">
        <v>1099</v>
      </c>
      <c r="G222" s="296" t="s">
        <v>223</v>
      </c>
      <c r="H222" s="296">
        <v>944</v>
      </c>
    </row>
    <row r="223" spans="1:8" x14ac:dyDescent="0.2">
      <c r="A223" s="301">
        <f t="shared" si="3"/>
        <v>944</v>
      </c>
      <c r="B223" s="38" t="s">
        <v>223</v>
      </c>
      <c r="C223" s="40">
        <v>201</v>
      </c>
      <c r="G223" s="296" t="s">
        <v>224</v>
      </c>
      <c r="H223" s="296">
        <v>424</v>
      </c>
    </row>
    <row r="224" spans="1:8" x14ac:dyDescent="0.2">
      <c r="A224" s="301">
        <f t="shared" si="3"/>
        <v>424</v>
      </c>
      <c r="B224" s="38" t="s">
        <v>224</v>
      </c>
      <c r="C224" s="40">
        <v>381</v>
      </c>
      <c r="G224" s="296" t="s">
        <v>225</v>
      </c>
      <c r="H224" s="296">
        <v>425</v>
      </c>
    </row>
    <row r="225" spans="1:8" x14ac:dyDescent="0.2">
      <c r="A225" s="301">
        <f t="shared" si="3"/>
        <v>425</v>
      </c>
      <c r="B225" s="38" t="s">
        <v>225</v>
      </c>
      <c r="C225" s="40">
        <v>926</v>
      </c>
      <c r="G225" s="296" t="s">
        <v>226</v>
      </c>
      <c r="H225" s="296">
        <v>1740</v>
      </c>
    </row>
    <row r="226" spans="1:8" x14ac:dyDescent="0.2">
      <c r="A226" s="301">
        <f t="shared" si="3"/>
        <v>1740</v>
      </c>
      <c r="B226" s="38" t="s">
        <v>226</v>
      </c>
      <c r="C226" s="40">
        <v>2150</v>
      </c>
      <c r="G226" s="296" t="s">
        <v>228</v>
      </c>
      <c r="H226" s="296">
        <v>946</v>
      </c>
    </row>
    <row r="227" spans="1:8" x14ac:dyDescent="0.2">
      <c r="A227" s="301">
        <f t="shared" si="3"/>
        <v>946</v>
      </c>
      <c r="B227" s="38" t="s">
        <v>228</v>
      </c>
      <c r="C227" s="40">
        <v>732</v>
      </c>
      <c r="G227" s="296" t="s">
        <v>229</v>
      </c>
      <c r="H227" s="296">
        <v>304</v>
      </c>
    </row>
    <row r="228" spans="1:8" x14ac:dyDescent="0.2">
      <c r="A228" s="301">
        <f t="shared" si="3"/>
        <v>304</v>
      </c>
      <c r="B228" s="38" t="s">
        <v>229</v>
      </c>
      <c r="C228" s="40">
        <v>490</v>
      </c>
      <c r="G228" s="296" t="s">
        <v>230</v>
      </c>
      <c r="H228" s="296">
        <v>356</v>
      </c>
    </row>
    <row r="229" spans="1:8" x14ac:dyDescent="0.2">
      <c r="A229" s="301">
        <f t="shared" si="3"/>
        <v>356</v>
      </c>
      <c r="B229" s="38" t="s">
        <v>230</v>
      </c>
      <c r="C229" s="40">
        <v>3862</v>
      </c>
      <c r="G229" s="296" t="s">
        <v>231</v>
      </c>
      <c r="H229" s="296">
        <v>569</v>
      </c>
    </row>
    <row r="230" spans="1:8" x14ac:dyDescent="0.2">
      <c r="A230" s="301">
        <f t="shared" si="3"/>
        <v>569</v>
      </c>
      <c r="B230" s="38" t="s">
        <v>231</v>
      </c>
      <c r="C230" s="40">
        <v>1441</v>
      </c>
      <c r="G230" s="296" t="s">
        <v>233</v>
      </c>
      <c r="H230" s="296">
        <v>267</v>
      </c>
    </row>
    <row r="231" spans="1:8" x14ac:dyDescent="0.2">
      <c r="A231" s="301">
        <f t="shared" si="3"/>
        <v>267</v>
      </c>
      <c r="B231" s="38" t="s">
        <v>233</v>
      </c>
      <c r="C231" s="40">
        <v>2775</v>
      </c>
      <c r="G231" s="296" t="s">
        <v>234</v>
      </c>
      <c r="H231" s="296">
        <v>268</v>
      </c>
    </row>
    <row r="232" spans="1:8" x14ac:dyDescent="0.2">
      <c r="A232" s="301">
        <f t="shared" si="3"/>
        <v>268</v>
      </c>
      <c r="B232" s="38" t="s">
        <v>234</v>
      </c>
      <c r="C232" s="40">
        <v>15955</v>
      </c>
      <c r="G232" s="296" t="s">
        <v>717</v>
      </c>
      <c r="H232" s="296">
        <v>1930</v>
      </c>
    </row>
    <row r="233" spans="1:8" x14ac:dyDescent="0.2">
      <c r="A233" s="301">
        <f t="shared" si="3"/>
        <v>1930</v>
      </c>
      <c r="B233" s="38" t="s">
        <v>717</v>
      </c>
      <c r="C233" s="303"/>
      <c r="G233" s="296" t="s">
        <v>235</v>
      </c>
      <c r="H233" s="296">
        <v>1695</v>
      </c>
    </row>
    <row r="234" spans="1:8" x14ac:dyDescent="0.2">
      <c r="A234" s="301">
        <f t="shared" si="3"/>
        <v>1695</v>
      </c>
      <c r="B234" s="38" t="s">
        <v>235</v>
      </c>
      <c r="C234" s="40">
        <v>287</v>
      </c>
      <c r="G234" s="296" t="s">
        <v>236</v>
      </c>
      <c r="H234" s="296">
        <v>1699</v>
      </c>
    </row>
    <row r="235" spans="1:8" x14ac:dyDescent="0.2">
      <c r="A235" s="301">
        <f t="shared" si="3"/>
        <v>1699</v>
      </c>
      <c r="B235" s="38" t="s">
        <v>236</v>
      </c>
      <c r="C235" s="40">
        <v>2004</v>
      </c>
      <c r="G235" s="296" t="s">
        <v>237</v>
      </c>
      <c r="H235" s="296">
        <v>171</v>
      </c>
    </row>
    <row r="236" spans="1:8" x14ac:dyDescent="0.2">
      <c r="A236" s="301">
        <f t="shared" si="3"/>
        <v>171</v>
      </c>
      <c r="B236" s="38" t="s">
        <v>237</v>
      </c>
      <c r="C236" s="40">
        <v>2839</v>
      </c>
      <c r="G236" s="296" t="s">
        <v>238</v>
      </c>
      <c r="H236" s="296">
        <v>575</v>
      </c>
    </row>
    <row r="237" spans="1:8" x14ac:dyDescent="0.2">
      <c r="A237" s="301">
        <f t="shared" si="3"/>
        <v>575</v>
      </c>
      <c r="B237" s="38" t="s">
        <v>238</v>
      </c>
      <c r="C237" s="40">
        <v>2277</v>
      </c>
      <c r="G237" s="296" t="s">
        <v>239</v>
      </c>
      <c r="H237" s="296">
        <v>576</v>
      </c>
    </row>
    <row r="238" spans="1:8" x14ac:dyDescent="0.2">
      <c r="A238" s="301">
        <f t="shared" si="3"/>
        <v>576</v>
      </c>
      <c r="B238" s="38" t="s">
        <v>239</v>
      </c>
      <c r="C238" s="40">
        <v>1952</v>
      </c>
      <c r="G238" s="296" t="s">
        <v>240</v>
      </c>
      <c r="H238" s="296">
        <v>820</v>
      </c>
    </row>
    <row r="239" spans="1:8" x14ac:dyDescent="0.2">
      <c r="A239" s="301">
        <f t="shared" si="3"/>
        <v>820</v>
      </c>
      <c r="B239" s="38" t="s">
        <v>240</v>
      </c>
      <c r="C239" s="40">
        <v>1433</v>
      </c>
      <c r="G239" s="296" t="s">
        <v>241</v>
      </c>
      <c r="H239" s="296">
        <v>302</v>
      </c>
    </row>
    <row r="240" spans="1:8" x14ac:dyDescent="0.2">
      <c r="A240" s="301">
        <f t="shared" si="3"/>
        <v>302</v>
      </c>
      <c r="B240" s="38" t="s">
        <v>241</v>
      </c>
      <c r="C240" s="40">
        <v>1848</v>
      </c>
      <c r="G240" s="296" t="s">
        <v>242</v>
      </c>
      <c r="H240" s="296">
        <v>951</v>
      </c>
    </row>
    <row r="241" spans="1:8" x14ac:dyDescent="0.2">
      <c r="A241" s="301">
        <f t="shared" si="3"/>
        <v>951</v>
      </c>
      <c r="B241" s="38" t="s">
        <v>242</v>
      </c>
      <c r="C241" s="40">
        <v>329</v>
      </c>
      <c r="G241" s="296" t="s">
        <v>243</v>
      </c>
      <c r="H241" s="296">
        <v>579</v>
      </c>
    </row>
    <row r="242" spans="1:8" x14ac:dyDescent="0.2">
      <c r="A242" s="301">
        <f t="shared" si="3"/>
        <v>579</v>
      </c>
      <c r="B242" s="38" t="s">
        <v>243</v>
      </c>
      <c r="C242" s="40">
        <v>2295</v>
      </c>
      <c r="G242" s="296" t="s">
        <v>244</v>
      </c>
      <c r="H242" s="296">
        <v>823</v>
      </c>
    </row>
    <row r="243" spans="1:8" x14ac:dyDescent="0.2">
      <c r="A243" s="301">
        <f t="shared" si="3"/>
        <v>823</v>
      </c>
      <c r="B243" s="38" t="s">
        <v>244</v>
      </c>
      <c r="C243" s="40">
        <v>838</v>
      </c>
      <c r="G243" s="296" t="s">
        <v>245</v>
      </c>
      <c r="H243" s="296">
        <v>824</v>
      </c>
    </row>
    <row r="244" spans="1:8" x14ac:dyDescent="0.2">
      <c r="A244" s="301">
        <f t="shared" si="3"/>
        <v>824</v>
      </c>
      <c r="B244" s="38" t="s">
        <v>245</v>
      </c>
      <c r="C244" s="303"/>
      <c r="G244" s="296" t="s">
        <v>497</v>
      </c>
      <c r="H244" s="296">
        <v>1895</v>
      </c>
    </row>
    <row r="245" spans="1:8" x14ac:dyDescent="0.2">
      <c r="A245" s="301">
        <f t="shared" si="3"/>
        <v>1895</v>
      </c>
      <c r="B245" s="38" t="s">
        <v>497</v>
      </c>
      <c r="C245" s="40">
        <v>3203</v>
      </c>
      <c r="G245" s="296" t="s">
        <v>246</v>
      </c>
      <c r="H245" s="296">
        <v>269</v>
      </c>
    </row>
    <row r="246" spans="1:8" x14ac:dyDescent="0.2">
      <c r="A246" s="301">
        <f t="shared" si="3"/>
        <v>269</v>
      </c>
      <c r="B246" s="38" t="s">
        <v>246</v>
      </c>
      <c r="C246" s="40">
        <v>1147</v>
      </c>
      <c r="G246" s="296" t="s">
        <v>247</v>
      </c>
      <c r="H246" s="296">
        <v>173</v>
      </c>
    </row>
    <row r="247" spans="1:8" x14ac:dyDescent="0.2">
      <c r="A247" s="301">
        <f t="shared" si="3"/>
        <v>173</v>
      </c>
      <c r="B247" s="38" t="s">
        <v>247</v>
      </c>
      <c r="C247" s="40">
        <v>3085</v>
      </c>
      <c r="G247" s="296" t="s">
        <v>248</v>
      </c>
      <c r="H247" s="296">
        <v>1773</v>
      </c>
    </row>
    <row r="248" spans="1:8" x14ac:dyDescent="0.2">
      <c r="A248" s="301">
        <f t="shared" si="3"/>
        <v>1773</v>
      </c>
      <c r="B248" s="38" t="s">
        <v>248</v>
      </c>
      <c r="C248" s="40">
        <v>772</v>
      </c>
      <c r="G248" s="296" t="s">
        <v>249</v>
      </c>
      <c r="H248" s="296">
        <v>175</v>
      </c>
    </row>
    <row r="249" spans="1:8" x14ac:dyDescent="0.2">
      <c r="A249" s="301">
        <f t="shared" si="3"/>
        <v>175</v>
      </c>
      <c r="B249" s="38" t="s">
        <v>249</v>
      </c>
      <c r="C249" s="40">
        <v>1593</v>
      </c>
      <c r="G249" s="296" t="s">
        <v>250</v>
      </c>
      <c r="H249" s="296">
        <v>881</v>
      </c>
    </row>
    <row r="250" spans="1:8" x14ac:dyDescent="0.2">
      <c r="A250" s="301">
        <f t="shared" si="3"/>
        <v>881</v>
      </c>
      <c r="B250" s="38" t="s">
        <v>250</v>
      </c>
      <c r="C250" s="40">
        <v>648</v>
      </c>
      <c r="G250" s="296" t="s">
        <v>251</v>
      </c>
      <c r="H250" s="296">
        <v>1586</v>
      </c>
    </row>
    <row r="251" spans="1:8" x14ac:dyDescent="0.2">
      <c r="A251" s="301">
        <f t="shared" si="3"/>
        <v>1586</v>
      </c>
      <c r="B251" s="38" t="s">
        <v>251</v>
      </c>
      <c r="C251" s="40">
        <v>2930</v>
      </c>
      <c r="G251" s="296" t="s">
        <v>252</v>
      </c>
      <c r="H251" s="296">
        <v>826</v>
      </c>
    </row>
    <row r="252" spans="1:8" x14ac:dyDescent="0.2">
      <c r="A252" s="301">
        <f t="shared" si="3"/>
        <v>826</v>
      </c>
      <c r="B252" s="38" t="s">
        <v>252</v>
      </c>
      <c r="C252" s="40">
        <v>3382</v>
      </c>
      <c r="G252" s="296" t="s">
        <v>254</v>
      </c>
      <c r="H252" s="296">
        <v>85</v>
      </c>
    </row>
    <row r="253" spans="1:8" x14ac:dyDescent="0.2">
      <c r="A253" s="301">
        <f t="shared" si="3"/>
        <v>85</v>
      </c>
      <c r="B253" s="38" t="s">
        <v>254</v>
      </c>
      <c r="C253" s="40">
        <v>2550</v>
      </c>
      <c r="G253" s="296" t="s">
        <v>255</v>
      </c>
      <c r="H253" s="296">
        <v>431</v>
      </c>
    </row>
    <row r="254" spans="1:8" x14ac:dyDescent="0.2">
      <c r="A254" s="301">
        <f t="shared" si="3"/>
        <v>431</v>
      </c>
      <c r="B254" s="38" t="s">
        <v>255</v>
      </c>
      <c r="C254" s="40">
        <v>366</v>
      </c>
      <c r="G254" s="296" t="s">
        <v>256</v>
      </c>
      <c r="H254" s="296">
        <v>432</v>
      </c>
    </row>
    <row r="255" spans="1:8" x14ac:dyDescent="0.2">
      <c r="A255" s="301">
        <f t="shared" si="3"/>
        <v>432</v>
      </c>
      <c r="B255" s="38" t="s">
        <v>256</v>
      </c>
      <c r="C255" s="40">
        <v>131</v>
      </c>
      <c r="G255" s="296" t="s">
        <v>257</v>
      </c>
      <c r="H255" s="296">
        <v>86</v>
      </c>
    </row>
    <row r="256" spans="1:8" x14ac:dyDescent="0.2">
      <c r="A256" s="301">
        <f t="shared" si="3"/>
        <v>86</v>
      </c>
      <c r="B256" s="38" t="s">
        <v>257</v>
      </c>
      <c r="C256" s="303"/>
      <c r="G256" s="296" t="s">
        <v>258</v>
      </c>
      <c r="H256" s="296">
        <v>828</v>
      </c>
    </row>
    <row r="257" spans="1:8" x14ac:dyDescent="0.2">
      <c r="A257" s="301">
        <f t="shared" si="3"/>
        <v>828</v>
      </c>
      <c r="B257" s="38" t="s">
        <v>258</v>
      </c>
      <c r="C257" s="40">
        <v>8605</v>
      </c>
      <c r="G257" s="296" t="s">
        <v>259</v>
      </c>
      <c r="H257" s="296">
        <v>584</v>
      </c>
    </row>
    <row r="258" spans="1:8" x14ac:dyDescent="0.2">
      <c r="A258" s="301">
        <f t="shared" si="3"/>
        <v>584</v>
      </c>
      <c r="B258" s="38" t="s">
        <v>259</v>
      </c>
      <c r="C258" s="40">
        <v>982</v>
      </c>
      <c r="G258" s="296" t="s">
        <v>260</v>
      </c>
      <c r="H258" s="296">
        <v>1509</v>
      </c>
    </row>
    <row r="259" spans="1:8" x14ac:dyDescent="0.2">
      <c r="A259" s="301">
        <f t="shared" ref="A259:A322" si="4">VLOOKUP(B259,gemeentenummer,2,FALSE)</f>
        <v>1509</v>
      </c>
      <c r="B259" s="38" t="s">
        <v>260</v>
      </c>
      <c r="C259" s="40">
        <v>944</v>
      </c>
      <c r="G259" s="296" t="s">
        <v>261</v>
      </c>
      <c r="H259" s="296">
        <v>437</v>
      </c>
    </row>
    <row r="260" spans="1:8" x14ac:dyDescent="0.2">
      <c r="A260" s="301">
        <f t="shared" si="4"/>
        <v>437</v>
      </c>
      <c r="B260" s="38" t="s">
        <v>261</v>
      </c>
      <c r="C260" s="40">
        <v>418</v>
      </c>
      <c r="G260" s="296" t="s">
        <v>263</v>
      </c>
      <c r="H260" s="296">
        <v>589</v>
      </c>
    </row>
    <row r="261" spans="1:8" x14ac:dyDescent="0.2">
      <c r="A261" s="301">
        <f t="shared" si="4"/>
        <v>589</v>
      </c>
      <c r="B261" s="38" t="s">
        <v>263</v>
      </c>
      <c r="C261" s="40">
        <v>681</v>
      </c>
      <c r="G261" s="296" t="s">
        <v>264</v>
      </c>
      <c r="H261" s="296">
        <v>1734</v>
      </c>
    </row>
    <row r="262" spans="1:8" x14ac:dyDescent="0.2">
      <c r="A262" s="301">
        <f t="shared" si="4"/>
        <v>1734</v>
      </c>
      <c r="B262" s="38" t="s">
        <v>264</v>
      </c>
      <c r="C262" s="40">
        <v>3581</v>
      </c>
      <c r="G262" s="296" t="s">
        <v>265</v>
      </c>
      <c r="H262" s="296">
        <v>590</v>
      </c>
    </row>
    <row r="263" spans="1:8" x14ac:dyDescent="0.2">
      <c r="A263" s="301">
        <f t="shared" si="4"/>
        <v>590</v>
      </c>
      <c r="B263" s="38" t="s">
        <v>265</v>
      </c>
      <c r="C263" s="40">
        <v>2003</v>
      </c>
      <c r="G263" s="296" t="s">
        <v>499</v>
      </c>
      <c r="H263" s="296">
        <v>1894</v>
      </c>
    </row>
    <row r="264" spans="1:8" x14ac:dyDescent="0.2">
      <c r="A264" s="301">
        <f t="shared" si="4"/>
        <v>1894</v>
      </c>
      <c r="B264" s="38" t="s">
        <v>499</v>
      </c>
      <c r="C264" s="40">
        <v>1799</v>
      </c>
      <c r="G264" s="296" t="s">
        <v>266</v>
      </c>
      <c r="H264" s="296">
        <v>765</v>
      </c>
    </row>
    <row r="265" spans="1:8" x14ac:dyDescent="0.2">
      <c r="A265" s="301">
        <f t="shared" si="4"/>
        <v>765</v>
      </c>
      <c r="B265" s="38" t="s">
        <v>266</v>
      </c>
      <c r="C265" s="40">
        <v>335</v>
      </c>
      <c r="G265" s="296" t="s">
        <v>267</v>
      </c>
      <c r="H265" s="296">
        <v>1926</v>
      </c>
    </row>
    <row r="266" spans="1:8" x14ac:dyDescent="0.2">
      <c r="A266" s="301">
        <f t="shared" si="4"/>
        <v>1926</v>
      </c>
      <c r="B266" s="38" t="s">
        <v>267</v>
      </c>
      <c r="C266" s="40">
        <v>3810</v>
      </c>
      <c r="G266" s="296" t="s">
        <v>268</v>
      </c>
      <c r="H266" s="296">
        <v>439</v>
      </c>
    </row>
    <row r="267" spans="1:8" x14ac:dyDescent="0.2">
      <c r="A267" s="301">
        <f t="shared" si="4"/>
        <v>439</v>
      </c>
      <c r="B267" s="38" t="s">
        <v>268</v>
      </c>
      <c r="C267" s="40">
        <v>6008</v>
      </c>
      <c r="G267" s="296" t="s">
        <v>269</v>
      </c>
      <c r="H267" s="296">
        <v>273</v>
      </c>
    </row>
    <row r="268" spans="1:8" x14ac:dyDescent="0.2">
      <c r="A268" s="301">
        <f t="shared" si="4"/>
        <v>273</v>
      </c>
      <c r="B268" s="38" t="s">
        <v>269</v>
      </c>
      <c r="C268" s="40">
        <v>954</v>
      </c>
      <c r="G268" s="296" t="s">
        <v>270</v>
      </c>
      <c r="H268" s="296">
        <v>177</v>
      </c>
    </row>
    <row r="269" spans="1:8" x14ac:dyDescent="0.2">
      <c r="A269" s="301">
        <f t="shared" si="4"/>
        <v>177</v>
      </c>
      <c r="B269" s="38" t="s">
        <v>270</v>
      </c>
      <c r="C269" s="40">
        <v>4466</v>
      </c>
      <c r="G269" s="296" t="s">
        <v>271</v>
      </c>
      <c r="H269" s="296">
        <v>703</v>
      </c>
    </row>
    <row r="270" spans="1:8" x14ac:dyDescent="0.2">
      <c r="A270" s="301">
        <f t="shared" si="4"/>
        <v>703</v>
      </c>
      <c r="B270" s="38" t="s">
        <v>271</v>
      </c>
      <c r="C270" s="40">
        <v>1958</v>
      </c>
      <c r="G270" s="296" t="s">
        <v>272</v>
      </c>
      <c r="H270" s="296">
        <v>274</v>
      </c>
    </row>
    <row r="271" spans="1:8" x14ac:dyDescent="0.2">
      <c r="A271" s="301">
        <f t="shared" si="4"/>
        <v>274</v>
      </c>
      <c r="B271" s="38" t="s">
        <v>272</v>
      </c>
      <c r="C271" s="40">
        <v>1860</v>
      </c>
      <c r="G271" s="296" t="s">
        <v>273</v>
      </c>
      <c r="H271" s="296">
        <v>339</v>
      </c>
    </row>
    <row r="272" spans="1:8" x14ac:dyDescent="0.2">
      <c r="A272" s="301">
        <f t="shared" si="4"/>
        <v>339</v>
      </c>
      <c r="B272" s="38" t="s">
        <v>273</v>
      </c>
      <c r="C272" s="40">
        <v>78</v>
      </c>
      <c r="G272" s="296" t="s">
        <v>274</v>
      </c>
      <c r="H272" s="296">
        <v>1667</v>
      </c>
    </row>
    <row r="273" spans="1:8" x14ac:dyDescent="0.2">
      <c r="A273" s="301">
        <f t="shared" si="4"/>
        <v>1667</v>
      </c>
      <c r="B273" s="38" t="s">
        <v>274</v>
      </c>
      <c r="C273" s="40">
        <v>567</v>
      </c>
      <c r="G273" s="296" t="s">
        <v>275</v>
      </c>
      <c r="H273" s="296">
        <v>275</v>
      </c>
    </row>
    <row r="274" spans="1:8" x14ac:dyDescent="0.2">
      <c r="A274" s="301">
        <f t="shared" si="4"/>
        <v>275</v>
      </c>
      <c r="B274" s="38" t="s">
        <v>275</v>
      </c>
      <c r="C274" s="40">
        <v>2477</v>
      </c>
      <c r="G274" s="296" t="s">
        <v>276</v>
      </c>
      <c r="H274" s="296">
        <v>340</v>
      </c>
    </row>
    <row r="275" spans="1:8" x14ac:dyDescent="0.2">
      <c r="A275" s="301">
        <f t="shared" si="4"/>
        <v>340</v>
      </c>
      <c r="B275" s="38" t="s">
        <v>276</v>
      </c>
      <c r="C275" s="303"/>
      <c r="G275" s="296" t="s">
        <v>277</v>
      </c>
      <c r="H275" s="296">
        <v>597</v>
      </c>
    </row>
    <row r="276" spans="1:8" x14ac:dyDescent="0.2">
      <c r="A276" s="301">
        <f t="shared" si="4"/>
        <v>597</v>
      </c>
      <c r="B276" s="38" t="s">
        <v>277</v>
      </c>
      <c r="C276" s="40">
        <v>4290</v>
      </c>
      <c r="G276" s="296" t="s">
        <v>278</v>
      </c>
      <c r="H276" s="296">
        <v>196</v>
      </c>
    </row>
    <row r="277" spans="1:8" x14ac:dyDescent="0.2">
      <c r="A277" s="301">
        <f t="shared" si="4"/>
        <v>196</v>
      </c>
      <c r="B277" s="38" t="s">
        <v>278</v>
      </c>
      <c r="C277" s="40">
        <v>356</v>
      </c>
      <c r="G277" s="296" t="s">
        <v>280</v>
      </c>
      <c r="H277" s="296">
        <v>1742</v>
      </c>
    </row>
    <row r="278" spans="1:8" x14ac:dyDescent="0.2">
      <c r="A278" s="301">
        <f t="shared" si="4"/>
        <v>1742</v>
      </c>
      <c r="B278" s="38" t="s">
        <v>280</v>
      </c>
      <c r="C278" s="40">
        <v>3366</v>
      </c>
      <c r="G278" s="296" t="s">
        <v>281</v>
      </c>
      <c r="H278" s="296">
        <v>603</v>
      </c>
    </row>
    <row r="279" spans="1:8" x14ac:dyDescent="0.2">
      <c r="A279" s="301">
        <f t="shared" si="4"/>
        <v>603</v>
      </c>
      <c r="B279" s="38" t="s">
        <v>281</v>
      </c>
      <c r="C279" s="40">
        <v>2178</v>
      </c>
      <c r="G279" s="296" t="s">
        <v>282</v>
      </c>
      <c r="H279" s="296">
        <v>1669</v>
      </c>
    </row>
    <row r="280" spans="1:8" x14ac:dyDescent="0.2">
      <c r="A280" s="301">
        <f t="shared" si="4"/>
        <v>1669</v>
      </c>
      <c r="B280" s="38" t="s">
        <v>282</v>
      </c>
      <c r="C280" s="40">
        <v>944</v>
      </c>
      <c r="G280" s="296" t="s">
        <v>283</v>
      </c>
      <c r="H280" s="296">
        <v>957</v>
      </c>
    </row>
    <row r="281" spans="1:8" x14ac:dyDescent="0.2">
      <c r="A281" s="301">
        <f t="shared" si="4"/>
        <v>957</v>
      </c>
      <c r="B281" s="38" t="s">
        <v>283</v>
      </c>
      <c r="C281" s="40">
        <v>2347</v>
      </c>
      <c r="G281" s="296" t="s">
        <v>284</v>
      </c>
      <c r="H281" s="296">
        <v>1674</v>
      </c>
    </row>
    <row r="282" spans="1:8" x14ac:dyDescent="0.2">
      <c r="A282" s="301">
        <f t="shared" si="4"/>
        <v>736</v>
      </c>
      <c r="B282" s="38" t="s">
        <v>72</v>
      </c>
      <c r="C282" s="40">
        <v>2106</v>
      </c>
      <c r="G282" s="296" t="s">
        <v>285</v>
      </c>
      <c r="H282" s="296">
        <v>599</v>
      </c>
    </row>
    <row r="283" spans="1:8" x14ac:dyDescent="0.2">
      <c r="A283" s="301">
        <f t="shared" si="4"/>
        <v>1674</v>
      </c>
      <c r="B283" s="38" t="s">
        <v>284</v>
      </c>
      <c r="C283" s="40">
        <v>5883</v>
      </c>
      <c r="G283" s="296" t="s">
        <v>286</v>
      </c>
      <c r="H283" s="296">
        <v>277</v>
      </c>
    </row>
    <row r="284" spans="1:8" x14ac:dyDescent="0.2">
      <c r="A284" s="301">
        <f t="shared" si="4"/>
        <v>599</v>
      </c>
      <c r="B284" s="38" t="s">
        <v>285</v>
      </c>
      <c r="C284" s="40">
        <v>67497</v>
      </c>
      <c r="G284" s="296" t="s">
        <v>287</v>
      </c>
      <c r="H284" s="296">
        <v>840</v>
      </c>
    </row>
    <row r="285" spans="1:8" x14ac:dyDescent="0.2">
      <c r="A285" s="301">
        <f t="shared" si="4"/>
        <v>277</v>
      </c>
      <c r="B285" s="38" t="s">
        <v>286</v>
      </c>
      <c r="C285" s="40">
        <v>368</v>
      </c>
      <c r="G285" s="296" t="s">
        <v>288</v>
      </c>
      <c r="H285" s="296">
        <v>441</v>
      </c>
    </row>
    <row r="286" spans="1:8" x14ac:dyDescent="0.2">
      <c r="A286" s="301">
        <f t="shared" si="4"/>
        <v>840</v>
      </c>
      <c r="B286" s="38" t="s">
        <v>287</v>
      </c>
      <c r="C286" s="40">
        <v>534</v>
      </c>
      <c r="G286" s="296" t="s">
        <v>290</v>
      </c>
      <c r="H286" s="296">
        <v>279</v>
      </c>
    </row>
    <row r="287" spans="1:8" x14ac:dyDescent="0.2">
      <c r="A287" s="301">
        <f t="shared" si="4"/>
        <v>441</v>
      </c>
      <c r="B287" s="38" t="s">
        <v>288</v>
      </c>
      <c r="C287" s="303"/>
      <c r="G287" s="296" t="s">
        <v>291</v>
      </c>
      <c r="H287" s="296">
        <v>606</v>
      </c>
    </row>
    <row r="288" spans="1:8" x14ac:dyDescent="0.2">
      <c r="A288" s="301">
        <f t="shared" si="4"/>
        <v>279</v>
      </c>
      <c r="B288" s="38" t="s">
        <v>290</v>
      </c>
      <c r="C288" s="40">
        <v>655</v>
      </c>
      <c r="G288" s="296" t="s">
        <v>292</v>
      </c>
      <c r="H288" s="296">
        <v>88</v>
      </c>
    </row>
    <row r="289" spans="1:8" x14ac:dyDescent="0.2">
      <c r="A289" s="301">
        <f t="shared" si="4"/>
        <v>606</v>
      </c>
      <c r="B289" s="38" t="s">
        <v>291</v>
      </c>
      <c r="C289" s="40">
        <v>7313</v>
      </c>
      <c r="G289" s="296" t="s">
        <v>293</v>
      </c>
      <c r="H289" s="296">
        <v>844</v>
      </c>
    </row>
    <row r="290" spans="1:8" x14ac:dyDescent="0.2">
      <c r="A290" s="301">
        <f t="shared" si="4"/>
        <v>88</v>
      </c>
      <c r="B290" s="38" t="s">
        <v>292</v>
      </c>
      <c r="C290" s="40">
        <v>78</v>
      </c>
      <c r="G290" s="296" t="s">
        <v>294</v>
      </c>
      <c r="H290" s="296">
        <v>962</v>
      </c>
    </row>
    <row r="291" spans="1:8" x14ac:dyDescent="0.2">
      <c r="A291" s="301">
        <f t="shared" si="4"/>
        <v>844</v>
      </c>
      <c r="B291" s="38" t="s">
        <v>293</v>
      </c>
      <c r="C291" s="40">
        <v>2609</v>
      </c>
      <c r="G291" s="296" t="s">
        <v>296</v>
      </c>
      <c r="H291" s="296">
        <v>1676</v>
      </c>
    </row>
    <row r="292" spans="1:8" x14ac:dyDescent="0.2">
      <c r="A292" s="301">
        <f t="shared" si="4"/>
        <v>962</v>
      </c>
      <c r="B292" s="38" t="s">
        <v>294</v>
      </c>
      <c r="C292" s="40">
        <v>98</v>
      </c>
      <c r="G292" s="296" t="s">
        <v>297</v>
      </c>
      <c r="H292" s="296">
        <v>518</v>
      </c>
    </row>
    <row r="293" spans="1:8" x14ac:dyDescent="0.2">
      <c r="A293" s="301">
        <f t="shared" si="4"/>
        <v>1676</v>
      </c>
      <c r="B293" s="38" t="s">
        <v>296</v>
      </c>
      <c r="C293" s="40">
        <v>1790</v>
      </c>
      <c r="G293" s="296" t="s">
        <v>298</v>
      </c>
      <c r="H293" s="296">
        <v>796</v>
      </c>
    </row>
    <row r="294" spans="1:8" x14ac:dyDescent="0.2">
      <c r="A294" s="301">
        <f t="shared" si="4"/>
        <v>965</v>
      </c>
      <c r="B294" s="38" t="s">
        <v>299</v>
      </c>
      <c r="C294" s="40">
        <v>323</v>
      </c>
      <c r="G294" s="296" t="s">
        <v>299</v>
      </c>
      <c r="H294" s="296">
        <v>965</v>
      </c>
    </row>
    <row r="295" spans="1:8" x14ac:dyDescent="0.2">
      <c r="A295" s="301">
        <f t="shared" si="4"/>
        <v>1702</v>
      </c>
      <c r="B295" s="38" t="s">
        <v>300</v>
      </c>
      <c r="C295" s="40">
        <v>1221</v>
      </c>
      <c r="G295" s="296" t="s">
        <v>300</v>
      </c>
      <c r="H295" s="296">
        <v>1702</v>
      </c>
    </row>
    <row r="296" spans="1:8" x14ac:dyDescent="0.2">
      <c r="A296" s="301">
        <f t="shared" si="4"/>
        <v>845</v>
      </c>
      <c r="B296" s="38" t="s">
        <v>301</v>
      </c>
      <c r="C296" s="40">
        <v>2667</v>
      </c>
      <c r="G296" s="296" t="s">
        <v>301</v>
      </c>
      <c r="H296" s="296">
        <v>845</v>
      </c>
    </row>
    <row r="297" spans="1:8" x14ac:dyDescent="0.2">
      <c r="A297" s="301">
        <f t="shared" si="4"/>
        <v>846</v>
      </c>
      <c r="B297" s="38" t="s">
        <v>302</v>
      </c>
      <c r="C297" s="40">
        <v>357</v>
      </c>
      <c r="G297" s="296" t="s">
        <v>302</v>
      </c>
      <c r="H297" s="296">
        <v>846</v>
      </c>
    </row>
    <row r="298" spans="1:8" x14ac:dyDescent="0.2">
      <c r="A298" s="301">
        <f t="shared" si="4"/>
        <v>1883</v>
      </c>
      <c r="B298" s="38" t="s">
        <v>303</v>
      </c>
      <c r="C298" s="303"/>
      <c r="G298" s="296" t="s">
        <v>303</v>
      </c>
      <c r="H298" s="296">
        <v>1883</v>
      </c>
    </row>
    <row r="299" spans="1:8" x14ac:dyDescent="0.2">
      <c r="A299" s="301">
        <f t="shared" si="4"/>
        <v>610</v>
      </c>
      <c r="B299" s="38" t="s">
        <v>304</v>
      </c>
      <c r="C299" s="40">
        <v>1656</v>
      </c>
      <c r="G299" s="296" t="s">
        <v>304</v>
      </c>
      <c r="H299" s="296">
        <v>610</v>
      </c>
    </row>
    <row r="300" spans="1:8" x14ac:dyDescent="0.2">
      <c r="A300" s="301">
        <f t="shared" si="4"/>
        <v>40</v>
      </c>
      <c r="B300" s="38" t="s">
        <v>305</v>
      </c>
      <c r="C300" s="40">
        <v>872</v>
      </c>
      <c r="G300" s="296" t="s">
        <v>305</v>
      </c>
      <c r="H300" s="296">
        <v>40</v>
      </c>
    </row>
    <row r="301" spans="1:8" x14ac:dyDescent="0.2">
      <c r="A301" s="301">
        <f t="shared" si="4"/>
        <v>1714</v>
      </c>
      <c r="B301" s="38" t="s">
        <v>306</v>
      </c>
      <c r="C301" s="40">
        <v>727</v>
      </c>
      <c r="G301" s="296" t="s">
        <v>306</v>
      </c>
      <c r="H301" s="296">
        <v>1714</v>
      </c>
    </row>
    <row r="302" spans="1:8" x14ac:dyDescent="0.2">
      <c r="A302" s="301">
        <f t="shared" si="4"/>
        <v>90</v>
      </c>
      <c r="B302" s="38" t="s">
        <v>307</v>
      </c>
      <c r="C302" s="40">
        <v>4689</v>
      </c>
      <c r="G302" s="296" t="s">
        <v>307</v>
      </c>
      <c r="H302" s="296">
        <v>90</v>
      </c>
    </row>
    <row r="303" spans="1:8" x14ac:dyDescent="0.2">
      <c r="A303" s="301">
        <f t="shared" si="4"/>
        <v>342</v>
      </c>
      <c r="B303" s="38" t="s">
        <v>308</v>
      </c>
      <c r="C303" s="40">
        <v>1904</v>
      </c>
      <c r="G303" s="296" t="s">
        <v>308</v>
      </c>
      <c r="H303" s="296">
        <v>342</v>
      </c>
    </row>
    <row r="304" spans="1:8" x14ac:dyDescent="0.2">
      <c r="A304" s="301">
        <f t="shared" si="4"/>
        <v>847</v>
      </c>
      <c r="B304" s="38" t="s">
        <v>309</v>
      </c>
      <c r="C304" s="40">
        <v>1075</v>
      </c>
      <c r="G304" s="296" t="s">
        <v>309</v>
      </c>
      <c r="H304" s="296">
        <v>847</v>
      </c>
    </row>
    <row r="305" spans="1:8" x14ac:dyDescent="0.2">
      <c r="A305" s="301">
        <f t="shared" si="4"/>
        <v>848</v>
      </c>
      <c r="B305" s="38" t="s">
        <v>310</v>
      </c>
      <c r="C305" s="40">
        <v>997</v>
      </c>
      <c r="G305" s="296" t="s">
        <v>310</v>
      </c>
      <c r="H305" s="296">
        <v>848</v>
      </c>
    </row>
    <row r="306" spans="1:8" x14ac:dyDescent="0.2">
      <c r="A306" s="301">
        <f t="shared" si="4"/>
        <v>37</v>
      </c>
      <c r="B306" s="38" t="s">
        <v>312</v>
      </c>
      <c r="C306" s="40">
        <v>2124</v>
      </c>
      <c r="G306" s="296" t="s">
        <v>312</v>
      </c>
      <c r="H306" s="296">
        <v>37</v>
      </c>
    </row>
    <row r="307" spans="1:8" x14ac:dyDescent="0.2">
      <c r="A307" s="301">
        <f t="shared" si="4"/>
        <v>180</v>
      </c>
      <c r="B307" s="38" t="s">
        <v>313</v>
      </c>
      <c r="C307" s="40">
        <v>976</v>
      </c>
      <c r="G307" s="296" t="s">
        <v>313</v>
      </c>
      <c r="H307" s="296">
        <v>180</v>
      </c>
    </row>
    <row r="308" spans="1:8" x14ac:dyDescent="0.2">
      <c r="A308" s="301">
        <f t="shared" si="4"/>
        <v>532</v>
      </c>
      <c r="B308" s="38" t="s">
        <v>314</v>
      </c>
      <c r="C308" s="40">
        <v>972</v>
      </c>
      <c r="G308" s="296" t="s">
        <v>314</v>
      </c>
      <c r="H308" s="296">
        <v>532</v>
      </c>
    </row>
    <row r="309" spans="1:8" x14ac:dyDescent="0.2">
      <c r="A309" s="301">
        <f t="shared" si="4"/>
        <v>851</v>
      </c>
      <c r="B309" s="38" t="s">
        <v>315</v>
      </c>
      <c r="C309" s="40">
        <v>715</v>
      </c>
      <c r="G309" s="296" t="s">
        <v>315</v>
      </c>
      <c r="H309" s="296">
        <v>851</v>
      </c>
    </row>
    <row r="310" spans="1:8" x14ac:dyDescent="0.2">
      <c r="A310" s="301">
        <f t="shared" si="4"/>
        <v>1708</v>
      </c>
      <c r="B310" s="38" t="s">
        <v>316</v>
      </c>
      <c r="C310" s="40">
        <v>2539</v>
      </c>
      <c r="G310" s="296" t="s">
        <v>316</v>
      </c>
      <c r="H310" s="296">
        <v>1708</v>
      </c>
    </row>
    <row r="311" spans="1:8" x14ac:dyDescent="0.2">
      <c r="A311" s="301">
        <f t="shared" si="4"/>
        <v>971</v>
      </c>
      <c r="B311" s="38" t="s">
        <v>317</v>
      </c>
      <c r="C311" s="40">
        <v>1244</v>
      </c>
      <c r="G311" s="296" t="s">
        <v>317</v>
      </c>
      <c r="H311" s="296">
        <v>971</v>
      </c>
    </row>
    <row r="312" spans="1:8" x14ac:dyDescent="0.2">
      <c r="A312" s="301">
        <f t="shared" si="4"/>
        <v>1904</v>
      </c>
      <c r="B312" s="38" t="s">
        <v>537</v>
      </c>
      <c r="C312" s="40">
        <v>3702</v>
      </c>
      <c r="G312" s="296" t="s">
        <v>537</v>
      </c>
      <c r="H312" s="296">
        <v>1904</v>
      </c>
    </row>
    <row r="313" spans="1:8" x14ac:dyDescent="0.2">
      <c r="A313" s="301">
        <f t="shared" si="4"/>
        <v>617</v>
      </c>
      <c r="B313" s="38" t="s">
        <v>318</v>
      </c>
      <c r="C313" s="40">
        <v>250</v>
      </c>
      <c r="G313" s="296" t="s">
        <v>318</v>
      </c>
      <c r="H313" s="296">
        <v>617</v>
      </c>
    </row>
    <row r="314" spans="1:8" x14ac:dyDescent="0.2">
      <c r="A314" s="301">
        <f t="shared" si="4"/>
        <v>1900</v>
      </c>
      <c r="B314" s="304" t="s">
        <v>536</v>
      </c>
      <c r="C314" s="303"/>
      <c r="G314" s="296" t="s">
        <v>536</v>
      </c>
      <c r="H314" s="296">
        <v>1900</v>
      </c>
    </row>
    <row r="315" spans="1:8" x14ac:dyDescent="0.2">
      <c r="A315" s="301">
        <f t="shared" si="4"/>
        <v>715</v>
      </c>
      <c r="B315" s="38" t="s">
        <v>320</v>
      </c>
      <c r="C315" s="40">
        <v>3598</v>
      </c>
      <c r="G315" s="296" t="s">
        <v>319</v>
      </c>
      <c r="H315" s="296">
        <v>9</v>
      </c>
    </row>
    <row r="316" spans="1:8" x14ac:dyDescent="0.2">
      <c r="A316" s="301">
        <f t="shared" si="4"/>
        <v>93</v>
      </c>
      <c r="B316" s="38" t="s">
        <v>321</v>
      </c>
      <c r="C316" s="40">
        <v>521</v>
      </c>
      <c r="G316" s="296" t="s">
        <v>320</v>
      </c>
      <c r="H316" s="296">
        <v>715</v>
      </c>
    </row>
    <row r="317" spans="1:8" x14ac:dyDescent="0.2">
      <c r="A317" s="301">
        <f t="shared" si="4"/>
        <v>448</v>
      </c>
      <c r="B317" s="38" t="s">
        <v>322</v>
      </c>
      <c r="C317" s="40">
        <v>1052</v>
      </c>
      <c r="G317" s="296" t="s">
        <v>321</v>
      </c>
      <c r="H317" s="296">
        <v>93</v>
      </c>
    </row>
    <row r="318" spans="1:8" x14ac:dyDescent="0.2">
      <c r="A318" s="301">
        <f t="shared" si="4"/>
        <v>1525</v>
      </c>
      <c r="B318" s="38" t="s">
        <v>323</v>
      </c>
      <c r="C318" s="40">
        <v>2684</v>
      </c>
      <c r="G318" s="296" t="s">
        <v>322</v>
      </c>
      <c r="H318" s="296">
        <v>448</v>
      </c>
    </row>
    <row r="319" spans="1:8" x14ac:dyDescent="0.2">
      <c r="A319" s="301">
        <f t="shared" si="4"/>
        <v>716</v>
      </c>
      <c r="B319" s="38" t="s">
        <v>324</v>
      </c>
      <c r="C319" s="40">
        <v>827</v>
      </c>
      <c r="G319" s="296" t="s">
        <v>323</v>
      </c>
      <c r="H319" s="296">
        <v>1525</v>
      </c>
    </row>
    <row r="320" spans="1:8" x14ac:dyDescent="0.2">
      <c r="A320" s="301">
        <f t="shared" si="4"/>
        <v>281</v>
      </c>
      <c r="B320" s="38" t="s">
        <v>325</v>
      </c>
      <c r="C320" s="40">
        <v>3118</v>
      </c>
      <c r="G320" s="296" t="s">
        <v>324</v>
      </c>
      <c r="H320" s="296">
        <v>716</v>
      </c>
    </row>
    <row r="321" spans="1:8" x14ac:dyDescent="0.2">
      <c r="A321" s="301">
        <f t="shared" si="4"/>
        <v>855</v>
      </c>
      <c r="B321" s="38" t="s">
        <v>326</v>
      </c>
      <c r="C321" s="40">
        <v>14771</v>
      </c>
      <c r="G321" s="296" t="s">
        <v>325</v>
      </c>
      <c r="H321" s="296">
        <v>281</v>
      </c>
    </row>
    <row r="322" spans="1:8" x14ac:dyDescent="0.2">
      <c r="A322" s="301">
        <f t="shared" si="4"/>
        <v>183</v>
      </c>
      <c r="B322" s="38" t="s">
        <v>327</v>
      </c>
      <c r="C322" s="40">
        <v>1205</v>
      </c>
      <c r="G322" s="296" t="s">
        <v>326</v>
      </c>
      <c r="H322" s="296">
        <v>855</v>
      </c>
    </row>
    <row r="323" spans="1:8" x14ac:dyDescent="0.2">
      <c r="A323" s="301">
        <f t="shared" ref="A323:A386" si="5">VLOOKUP(B323,gemeentenummer,2,FALSE)</f>
        <v>1700</v>
      </c>
      <c r="B323" s="38" t="s">
        <v>328</v>
      </c>
      <c r="C323" s="40">
        <v>1418</v>
      </c>
      <c r="G323" s="296" t="s">
        <v>327</v>
      </c>
      <c r="H323" s="296">
        <v>183</v>
      </c>
    </row>
    <row r="324" spans="1:8" x14ac:dyDescent="0.2">
      <c r="A324" s="301">
        <f t="shared" si="5"/>
        <v>1730</v>
      </c>
      <c r="B324" s="38" t="s">
        <v>329</v>
      </c>
      <c r="C324" s="303"/>
      <c r="G324" s="296" t="s">
        <v>328</v>
      </c>
      <c r="H324" s="296">
        <v>1700</v>
      </c>
    </row>
    <row r="325" spans="1:8" x14ac:dyDescent="0.2">
      <c r="A325" s="301">
        <f t="shared" si="5"/>
        <v>737</v>
      </c>
      <c r="B325" s="38" t="s">
        <v>330</v>
      </c>
      <c r="C325" s="40">
        <v>2731</v>
      </c>
      <c r="G325" s="296" t="s">
        <v>329</v>
      </c>
      <c r="H325" s="296">
        <v>1730</v>
      </c>
    </row>
    <row r="326" spans="1:8" x14ac:dyDescent="0.2">
      <c r="A326" s="301">
        <f t="shared" si="5"/>
        <v>856</v>
      </c>
      <c r="B326" s="38" t="s">
        <v>332</v>
      </c>
      <c r="C326" s="40">
        <v>3248</v>
      </c>
      <c r="G326" s="296" t="s">
        <v>330</v>
      </c>
      <c r="H326" s="296">
        <v>737</v>
      </c>
    </row>
    <row r="327" spans="1:8" x14ac:dyDescent="0.2">
      <c r="A327" s="301">
        <f t="shared" si="5"/>
        <v>450</v>
      </c>
      <c r="B327" s="38" t="s">
        <v>333</v>
      </c>
      <c r="C327" s="40">
        <v>553</v>
      </c>
      <c r="G327" s="296" t="s">
        <v>332</v>
      </c>
      <c r="H327" s="296">
        <v>856</v>
      </c>
    </row>
    <row r="328" spans="1:8" x14ac:dyDescent="0.2">
      <c r="A328" s="301">
        <f t="shared" si="5"/>
        <v>451</v>
      </c>
      <c r="B328" s="38" t="s">
        <v>334</v>
      </c>
      <c r="C328" s="40">
        <v>4671</v>
      </c>
      <c r="G328" s="296" t="s">
        <v>333</v>
      </c>
      <c r="H328" s="296">
        <v>450</v>
      </c>
    </row>
    <row r="329" spans="1:8" x14ac:dyDescent="0.2">
      <c r="A329" s="301">
        <f t="shared" si="5"/>
        <v>184</v>
      </c>
      <c r="B329" s="38" t="s">
        <v>335</v>
      </c>
      <c r="C329" s="40">
        <v>1624</v>
      </c>
      <c r="G329" s="296" t="s">
        <v>334</v>
      </c>
      <c r="H329" s="296">
        <v>451</v>
      </c>
    </row>
    <row r="330" spans="1:8" x14ac:dyDescent="0.2">
      <c r="A330" s="301">
        <f t="shared" si="5"/>
        <v>344</v>
      </c>
      <c r="B330" s="38" t="s">
        <v>336</v>
      </c>
      <c r="C330" s="40">
        <v>37353</v>
      </c>
      <c r="G330" s="296" t="s">
        <v>335</v>
      </c>
      <c r="H330" s="296">
        <v>184</v>
      </c>
    </row>
    <row r="331" spans="1:8" x14ac:dyDescent="0.2">
      <c r="A331" s="301">
        <f t="shared" si="5"/>
        <v>1581</v>
      </c>
      <c r="B331" s="38" t="s">
        <v>337</v>
      </c>
      <c r="C331" s="40">
        <v>4694</v>
      </c>
      <c r="G331" s="296" t="s">
        <v>336</v>
      </c>
      <c r="H331" s="296">
        <v>344</v>
      </c>
    </row>
    <row r="332" spans="1:8" x14ac:dyDescent="0.2">
      <c r="A332" s="301">
        <f t="shared" si="5"/>
        <v>981</v>
      </c>
      <c r="B332" s="38" t="s">
        <v>338</v>
      </c>
      <c r="C332" s="40">
        <v>148</v>
      </c>
      <c r="G332" s="296" t="s">
        <v>337</v>
      </c>
      <c r="H332" s="296">
        <v>1581</v>
      </c>
    </row>
    <row r="333" spans="1:8" x14ac:dyDescent="0.2">
      <c r="A333" s="301">
        <f t="shared" si="5"/>
        <v>994</v>
      </c>
      <c r="B333" s="38" t="s">
        <v>339</v>
      </c>
      <c r="C333" s="40">
        <v>1234</v>
      </c>
      <c r="G333" s="296" t="s">
        <v>338</v>
      </c>
      <c r="H333" s="296">
        <v>981</v>
      </c>
    </row>
    <row r="334" spans="1:8" x14ac:dyDescent="0.2">
      <c r="A334" s="301">
        <f t="shared" si="5"/>
        <v>858</v>
      </c>
      <c r="B334" s="38" t="s">
        <v>340</v>
      </c>
      <c r="C334" s="40">
        <v>2246</v>
      </c>
      <c r="G334" s="296" t="s">
        <v>339</v>
      </c>
      <c r="H334" s="296">
        <v>994</v>
      </c>
    </row>
    <row r="335" spans="1:8" x14ac:dyDescent="0.2">
      <c r="A335" s="301">
        <f t="shared" si="5"/>
        <v>47</v>
      </c>
      <c r="B335" s="38" t="s">
        <v>341</v>
      </c>
      <c r="C335" s="40">
        <v>1944</v>
      </c>
      <c r="G335" s="296" t="s">
        <v>340</v>
      </c>
      <c r="H335" s="296">
        <v>858</v>
      </c>
    </row>
    <row r="336" spans="1:8" x14ac:dyDescent="0.2">
      <c r="A336" s="301">
        <f t="shared" si="5"/>
        <v>345</v>
      </c>
      <c r="B336" s="38" t="s">
        <v>342</v>
      </c>
      <c r="C336" s="303"/>
      <c r="G336" s="296" t="s">
        <v>341</v>
      </c>
      <c r="H336" s="296">
        <v>47</v>
      </c>
    </row>
    <row r="337" spans="1:8" x14ac:dyDescent="0.2">
      <c r="A337" s="301">
        <f t="shared" si="5"/>
        <v>717</v>
      </c>
      <c r="B337" s="38" t="s">
        <v>343</v>
      </c>
      <c r="C337" s="40">
        <v>728</v>
      </c>
      <c r="G337" s="296" t="s">
        <v>342</v>
      </c>
      <c r="H337" s="296">
        <v>345</v>
      </c>
    </row>
    <row r="338" spans="1:8" x14ac:dyDescent="0.2">
      <c r="A338" s="301">
        <f t="shared" si="5"/>
        <v>860</v>
      </c>
      <c r="B338" s="38" t="s">
        <v>344</v>
      </c>
      <c r="C338" s="40">
        <v>3813</v>
      </c>
      <c r="G338" s="296" t="s">
        <v>343</v>
      </c>
      <c r="H338" s="296">
        <v>717</v>
      </c>
    </row>
    <row r="339" spans="1:8" x14ac:dyDescent="0.2">
      <c r="A339" s="301">
        <f t="shared" si="5"/>
        <v>861</v>
      </c>
      <c r="B339" s="38" t="s">
        <v>345</v>
      </c>
      <c r="C339" s="40">
        <v>5102</v>
      </c>
      <c r="G339" s="296" t="s">
        <v>344</v>
      </c>
      <c r="H339" s="296">
        <v>860</v>
      </c>
    </row>
    <row r="340" spans="1:8" x14ac:dyDescent="0.2">
      <c r="A340" s="301">
        <f t="shared" si="5"/>
        <v>453</v>
      </c>
      <c r="B340" s="38" t="s">
        <v>346</v>
      </c>
      <c r="C340" s="40">
        <v>5749</v>
      </c>
      <c r="G340" s="296" t="s">
        <v>345</v>
      </c>
      <c r="H340" s="296">
        <v>861</v>
      </c>
    </row>
    <row r="341" spans="1:8" x14ac:dyDescent="0.2">
      <c r="A341" s="301">
        <f t="shared" si="5"/>
        <v>983</v>
      </c>
      <c r="B341" s="38" t="s">
        <v>347</v>
      </c>
      <c r="C341" s="40">
        <v>8544</v>
      </c>
      <c r="G341" s="296" t="s">
        <v>346</v>
      </c>
      <c r="H341" s="296">
        <v>453</v>
      </c>
    </row>
    <row r="342" spans="1:8" x14ac:dyDescent="0.2">
      <c r="A342" s="301">
        <f t="shared" si="5"/>
        <v>984</v>
      </c>
      <c r="B342" s="38" t="s">
        <v>348</v>
      </c>
      <c r="C342" s="40">
        <v>3276</v>
      </c>
      <c r="G342" s="296" t="s">
        <v>347</v>
      </c>
      <c r="H342" s="296">
        <v>983</v>
      </c>
    </row>
    <row r="343" spans="1:8" x14ac:dyDescent="0.2">
      <c r="A343" s="301">
        <f t="shared" si="5"/>
        <v>620</v>
      </c>
      <c r="B343" s="38" t="s">
        <v>349</v>
      </c>
      <c r="C343" s="40">
        <v>1450</v>
      </c>
      <c r="G343" s="296" t="s">
        <v>348</v>
      </c>
      <c r="H343" s="296">
        <v>984</v>
      </c>
    </row>
    <row r="344" spans="1:8" x14ac:dyDescent="0.2">
      <c r="A344" s="301">
        <f t="shared" si="5"/>
        <v>622</v>
      </c>
      <c r="B344" s="38" t="s">
        <v>350</v>
      </c>
      <c r="C344" s="40">
        <v>4994</v>
      </c>
      <c r="G344" s="296" t="s">
        <v>349</v>
      </c>
      <c r="H344" s="296">
        <v>620</v>
      </c>
    </row>
    <row r="345" spans="1:8" x14ac:dyDescent="0.2">
      <c r="A345" s="301">
        <f t="shared" si="5"/>
        <v>48</v>
      </c>
      <c r="B345" s="38" t="s">
        <v>351</v>
      </c>
      <c r="C345" s="40">
        <v>844</v>
      </c>
      <c r="G345" s="296" t="s">
        <v>350</v>
      </c>
      <c r="H345" s="296">
        <v>622</v>
      </c>
    </row>
    <row r="346" spans="1:8" x14ac:dyDescent="0.2">
      <c r="A346" s="301">
        <f t="shared" si="5"/>
        <v>96</v>
      </c>
      <c r="B346" s="38" t="s">
        <v>352</v>
      </c>
      <c r="C346" s="40">
        <v>824</v>
      </c>
      <c r="G346" s="296" t="s">
        <v>351</v>
      </c>
      <c r="H346" s="296">
        <v>48</v>
      </c>
    </row>
    <row r="347" spans="1:8" x14ac:dyDescent="0.2">
      <c r="A347" s="301">
        <f t="shared" si="5"/>
        <v>718</v>
      </c>
      <c r="B347" s="38" t="s">
        <v>353</v>
      </c>
      <c r="C347" s="40">
        <v>4365</v>
      </c>
      <c r="G347" s="296" t="s">
        <v>352</v>
      </c>
      <c r="H347" s="296">
        <v>96</v>
      </c>
    </row>
    <row r="348" spans="1:8" x14ac:dyDescent="0.2">
      <c r="A348" s="301">
        <f t="shared" si="5"/>
        <v>986</v>
      </c>
      <c r="B348" s="38" t="s">
        <v>355</v>
      </c>
      <c r="C348" s="40">
        <v>603</v>
      </c>
      <c r="G348" s="296" t="s">
        <v>353</v>
      </c>
      <c r="H348" s="296">
        <v>718</v>
      </c>
    </row>
    <row r="349" spans="1:8" x14ac:dyDescent="0.2">
      <c r="A349" s="301">
        <f t="shared" si="5"/>
        <v>626</v>
      </c>
      <c r="B349" s="38" t="s">
        <v>356</v>
      </c>
      <c r="C349" s="40">
        <v>1197</v>
      </c>
      <c r="G349" s="296" t="s">
        <v>355</v>
      </c>
      <c r="H349" s="296">
        <v>986</v>
      </c>
    </row>
    <row r="350" spans="1:8" x14ac:dyDescent="0.2">
      <c r="A350" s="301">
        <f t="shared" si="5"/>
        <v>285</v>
      </c>
      <c r="B350" s="38" t="s">
        <v>357</v>
      </c>
      <c r="C350" s="40">
        <v>1449</v>
      </c>
      <c r="G350" s="296" t="s">
        <v>356</v>
      </c>
      <c r="H350" s="296">
        <v>626</v>
      </c>
    </row>
    <row r="351" spans="1:8" x14ac:dyDescent="0.2">
      <c r="A351" s="301">
        <f t="shared" si="5"/>
        <v>865</v>
      </c>
      <c r="B351" s="38" t="s">
        <v>358</v>
      </c>
      <c r="C351" s="40">
        <v>3159</v>
      </c>
      <c r="G351" s="296" t="s">
        <v>357</v>
      </c>
      <c r="H351" s="296">
        <v>285</v>
      </c>
    </row>
    <row r="352" spans="1:8" x14ac:dyDescent="0.2">
      <c r="A352" s="301">
        <f t="shared" si="5"/>
        <v>866</v>
      </c>
      <c r="B352" s="38" t="s">
        <v>359</v>
      </c>
      <c r="C352" s="40">
        <v>866</v>
      </c>
      <c r="G352" s="296" t="s">
        <v>358</v>
      </c>
      <c r="H352" s="296">
        <v>865</v>
      </c>
    </row>
    <row r="353" spans="1:8" x14ac:dyDescent="0.2">
      <c r="A353" s="301">
        <f t="shared" si="5"/>
        <v>867</v>
      </c>
      <c r="B353" s="38" t="s">
        <v>360</v>
      </c>
      <c r="C353" s="40">
        <v>5006</v>
      </c>
      <c r="G353" s="296" t="s">
        <v>359</v>
      </c>
      <c r="H353" s="296">
        <v>866</v>
      </c>
    </row>
    <row r="354" spans="1:8" x14ac:dyDescent="0.2">
      <c r="A354" s="301">
        <f t="shared" si="5"/>
        <v>627</v>
      </c>
      <c r="B354" s="38" t="s">
        <v>361</v>
      </c>
      <c r="C354" s="40">
        <v>1057</v>
      </c>
      <c r="G354" s="296" t="s">
        <v>360</v>
      </c>
      <c r="H354" s="296">
        <v>867</v>
      </c>
    </row>
    <row r="355" spans="1:8" x14ac:dyDescent="0.2">
      <c r="A355" s="301">
        <f t="shared" si="5"/>
        <v>289</v>
      </c>
      <c r="B355" s="38" t="s">
        <v>362</v>
      </c>
      <c r="C355" s="303"/>
      <c r="G355" s="296" t="s">
        <v>361</v>
      </c>
      <c r="H355" s="296">
        <v>627</v>
      </c>
    </row>
    <row r="356" spans="1:8" x14ac:dyDescent="0.2">
      <c r="A356" s="301">
        <f t="shared" si="5"/>
        <v>629</v>
      </c>
      <c r="B356" s="38" t="s">
        <v>363</v>
      </c>
      <c r="C356" s="40">
        <v>1808</v>
      </c>
      <c r="G356" s="296" t="s">
        <v>362</v>
      </c>
      <c r="H356" s="296">
        <v>289</v>
      </c>
    </row>
    <row r="357" spans="1:8" x14ac:dyDescent="0.2">
      <c r="A357" s="301">
        <f t="shared" si="5"/>
        <v>852</v>
      </c>
      <c r="B357" s="38" t="s">
        <v>364</v>
      </c>
      <c r="C357" s="40">
        <v>669</v>
      </c>
      <c r="G357" s="296" t="s">
        <v>363</v>
      </c>
      <c r="H357" s="296">
        <v>629</v>
      </c>
    </row>
    <row r="358" spans="1:8" x14ac:dyDescent="0.2">
      <c r="A358" s="301">
        <f t="shared" si="5"/>
        <v>988</v>
      </c>
      <c r="B358" s="38" t="s">
        <v>365</v>
      </c>
      <c r="C358" s="40">
        <v>3710</v>
      </c>
      <c r="G358" s="296" t="s">
        <v>364</v>
      </c>
      <c r="H358" s="296">
        <v>852</v>
      </c>
    </row>
    <row r="359" spans="1:8" x14ac:dyDescent="0.2">
      <c r="A359" s="301">
        <f t="shared" si="5"/>
        <v>457</v>
      </c>
      <c r="B359" s="38" t="s">
        <v>366</v>
      </c>
      <c r="C359" s="40">
        <v>1530</v>
      </c>
      <c r="G359" s="296" t="s">
        <v>365</v>
      </c>
      <c r="H359" s="296">
        <v>988</v>
      </c>
    </row>
    <row r="360" spans="1:8" x14ac:dyDescent="0.2">
      <c r="A360" s="301">
        <f t="shared" si="5"/>
        <v>870</v>
      </c>
      <c r="B360" s="38" t="s">
        <v>367</v>
      </c>
      <c r="C360" s="40">
        <v>1611</v>
      </c>
      <c r="G360" s="296" t="s">
        <v>366</v>
      </c>
      <c r="H360" s="296">
        <v>457</v>
      </c>
    </row>
    <row r="361" spans="1:8" x14ac:dyDescent="0.2">
      <c r="A361" s="301">
        <f t="shared" si="5"/>
        <v>668</v>
      </c>
      <c r="B361" s="38" t="s">
        <v>368</v>
      </c>
      <c r="C361" s="40">
        <v>832</v>
      </c>
      <c r="G361" s="296" t="s">
        <v>367</v>
      </c>
      <c r="H361" s="296">
        <v>870</v>
      </c>
    </row>
    <row r="362" spans="1:8" x14ac:dyDescent="0.2">
      <c r="A362" s="301">
        <f t="shared" si="5"/>
        <v>1701</v>
      </c>
      <c r="B362" s="38" t="s">
        <v>369</v>
      </c>
      <c r="C362" s="40">
        <v>1099</v>
      </c>
      <c r="G362" s="296" t="s">
        <v>368</v>
      </c>
      <c r="H362" s="296">
        <v>668</v>
      </c>
    </row>
    <row r="363" spans="1:8" x14ac:dyDescent="0.2">
      <c r="A363" s="301">
        <f t="shared" si="5"/>
        <v>293</v>
      </c>
      <c r="B363" s="38" t="s">
        <v>370</v>
      </c>
      <c r="C363" s="40">
        <v>538</v>
      </c>
      <c r="G363" s="296" t="s">
        <v>369</v>
      </c>
      <c r="H363" s="296">
        <v>1701</v>
      </c>
    </row>
    <row r="364" spans="1:8" x14ac:dyDescent="0.2">
      <c r="A364" s="301">
        <f t="shared" si="5"/>
        <v>1783</v>
      </c>
      <c r="B364" s="38" t="s">
        <v>371</v>
      </c>
      <c r="C364" s="40">
        <v>7436</v>
      </c>
      <c r="G364" s="296" t="s">
        <v>370</v>
      </c>
      <c r="H364" s="296">
        <v>293</v>
      </c>
    </row>
    <row r="365" spans="1:8" x14ac:dyDescent="0.2">
      <c r="A365" s="301">
        <f t="shared" si="5"/>
        <v>98</v>
      </c>
      <c r="B365" s="38" t="s">
        <v>372</v>
      </c>
      <c r="C365" s="40">
        <v>2716</v>
      </c>
      <c r="G365" s="296" t="s">
        <v>371</v>
      </c>
      <c r="H365" s="296">
        <v>1783</v>
      </c>
    </row>
    <row r="366" spans="1:8" x14ac:dyDescent="0.2">
      <c r="A366" s="301">
        <f t="shared" si="5"/>
        <v>614</v>
      </c>
      <c r="B366" s="38" t="s">
        <v>373</v>
      </c>
      <c r="C366" s="40">
        <v>735</v>
      </c>
      <c r="G366" s="296" t="s">
        <v>372</v>
      </c>
      <c r="H366" s="296">
        <v>98</v>
      </c>
    </row>
    <row r="367" spans="1:8" x14ac:dyDescent="0.2">
      <c r="A367" s="301">
        <f t="shared" si="5"/>
        <v>189</v>
      </c>
      <c r="B367" s="38" t="s">
        <v>374</v>
      </c>
      <c r="C367" s="40">
        <v>875</v>
      </c>
      <c r="G367" s="296" t="s">
        <v>373</v>
      </c>
      <c r="H367" s="296">
        <v>614</v>
      </c>
    </row>
    <row r="368" spans="1:8" x14ac:dyDescent="0.2">
      <c r="A368" s="301">
        <f t="shared" si="5"/>
        <v>296</v>
      </c>
      <c r="B368" s="38" t="s">
        <v>375</v>
      </c>
      <c r="C368" s="40">
        <v>3064</v>
      </c>
      <c r="G368" s="296" t="s">
        <v>374</v>
      </c>
      <c r="H368" s="296">
        <v>189</v>
      </c>
    </row>
    <row r="369" spans="1:8" x14ac:dyDescent="0.2">
      <c r="A369" s="301">
        <f t="shared" si="5"/>
        <v>1696</v>
      </c>
      <c r="B369" s="38" t="s">
        <v>376</v>
      </c>
      <c r="C369" s="303"/>
      <c r="G369" s="296" t="s">
        <v>375</v>
      </c>
      <c r="H369" s="296">
        <v>296</v>
      </c>
    </row>
    <row r="370" spans="1:8" x14ac:dyDescent="0.2">
      <c r="A370" s="301">
        <f t="shared" si="5"/>
        <v>352</v>
      </c>
      <c r="B370" s="38" t="s">
        <v>377</v>
      </c>
      <c r="C370" s="40">
        <v>1943</v>
      </c>
      <c r="G370" s="296" t="s">
        <v>376</v>
      </c>
      <c r="H370" s="296">
        <v>1696</v>
      </c>
    </row>
    <row r="371" spans="1:8" x14ac:dyDescent="0.2">
      <c r="A371" s="301">
        <f t="shared" si="5"/>
        <v>53</v>
      </c>
      <c r="B371" s="38" t="s">
        <v>378</v>
      </c>
      <c r="C371" s="40">
        <v>647</v>
      </c>
      <c r="G371" s="296" t="s">
        <v>377</v>
      </c>
      <c r="H371" s="296">
        <v>352</v>
      </c>
    </row>
    <row r="372" spans="1:8" x14ac:dyDescent="0.2">
      <c r="A372" s="301">
        <f t="shared" si="5"/>
        <v>294</v>
      </c>
      <c r="B372" s="38" t="s">
        <v>379</v>
      </c>
      <c r="C372" s="40">
        <v>2031</v>
      </c>
      <c r="G372" s="296" t="s">
        <v>378</v>
      </c>
      <c r="H372" s="296">
        <v>53</v>
      </c>
    </row>
    <row r="373" spans="1:8" x14ac:dyDescent="0.2">
      <c r="A373" s="301">
        <f t="shared" si="5"/>
        <v>873</v>
      </c>
      <c r="B373" s="38" t="s">
        <v>380</v>
      </c>
      <c r="C373" s="40">
        <v>876</v>
      </c>
      <c r="G373" s="296" t="s">
        <v>379</v>
      </c>
      <c r="H373" s="296">
        <v>294</v>
      </c>
    </row>
    <row r="374" spans="1:8" x14ac:dyDescent="0.2">
      <c r="A374" s="301">
        <f t="shared" si="5"/>
        <v>632</v>
      </c>
      <c r="B374" s="38" t="s">
        <v>381</v>
      </c>
      <c r="C374" s="40">
        <v>4561</v>
      </c>
      <c r="G374" s="296" t="s">
        <v>380</v>
      </c>
      <c r="H374" s="296">
        <v>873</v>
      </c>
    </row>
    <row r="375" spans="1:8" x14ac:dyDescent="0.2">
      <c r="A375" s="301">
        <f t="shared" si="5"/>
        <v>1690</v>
      </c>
      <c r="B375" s="38" t="s">
        <v>73</v>
      </c>
      <c r="C375" s="40">
        <v>1543</v>
      </c>
      <c r="G375" s="296" t="s">
        <v>381</v>
      </c>
      <c r="H375" s="296">
        <v>632</v>
      </c>
    </row>
    <row r="376" spans="1:8" x14ac:dyDescent="0.2">
      <c r="A376" s="301">
        <f t="shared" si="5"/>
        <v>880</v>
      </c>
      <c r="B376" s="38" t="s">
        <v>382</v>
      </c>
      <c r="C376" s="40">
        <v>708</v>
      </c>
      <c r="G376" s="296" t="s">
        <v>382</v>
      </c>
      <c r="H376" s="296">
        <v>880</v>
      </c>
    </row>
    <row r="377" spans="1:8" x14ac:dyDescent="0.2">
      <c r="A377" s="301">
        <f t="shared" si="5"/>
        <v>351</v>
      </c>
      <c r="B377" s="38" t="s">
        <v>383</v>
      </c>
      <c r="C377" s="303"/>
      <c r="G377" s="296" t="s">
        <v>383</v>
      </c>
      <c r="H377" s="296">
        <v>351</v>
      </c>
    </row>
    <row r="378" spans="1:8" x14ac:dyDescent="0.2">
      <c r="A378" s="301">
        <f t="shared" si="5"/>
        <v>874</v>
      </c>
      <c r="B378" s="38" t="s">
        <v>384</v>
      </c>
      <c r="C378" s="40">
        <v>738</v>
      </c>
      <c r="G378" s="296" t="s">
        <v>384</v>
      </c>
      <c r="H378" s="296">
        <v>874</v>
      </c>
    </row>
    <row r="379" spans="1:8" x14ac:dyDescent="0.2">
      <c r="A379" s="301">
        <f t="shared" si="5"/>
        <v>479</v>
      </c>
      <c r="B379" s="38" t="s">
        <v>385</v>
      </c>
      <c r="C379" s="40">
        <v>17987</v>
      </c>
      <c r="G379" s="296" t="s">
        <v>385</v>
      </c>
      <c r="H379" s="296">
        <v>479</v>
      </c>
    </row>
    <row r="380" spans="1:8" x14ac:dyDescent="0.2">
      <c r="A380" s="301">
        <f t="shared" si="5"/>
        <v>297</v>
      </c>
      <c r="B380" s="38" t="s">
        <v>386</v>
      </c>
      <c r="C380" s="40">
        <v>2585</v>
      </c>
      <c r="G380" s="296" t="s">
        <v>386</v>
      </c>
      <c r="H380" s="296">
        <v>297</v>
      </c>
    </row>
    <row r="381" spans="1:8" x14ac:dyDescent="0.2">
      <c r="A381" s="301">
        <f t="shared" si="5"/>
        <v>473</v>
      </c>
      <c r="B381" s="38" t="s">
        <v>387</v>
      </c>
      <c r="C381" s="40">
        <v>1044</v>
      </c>
      <c r="G381" s="296" t="s">
        <v>387</v>
      </c>
      <c r="H381" s="296">
        <v>473</v>
      </c>
    </row>
    <row r="382" spans="1:8" x14ac:dyDescent="0.2">
      <c r="A382" s="301">
        <f t="shared" si="5"/>
        <v>707</v>
      </c>
      <c r="B382" s="38" t="s">
        <v>388</v>
      </c>
      <c r="C382" s="303"/>
      <c r="G382" s="296" t="s">
        <v>388</v>
      </c>
      <c r="H382" s="296">
        <v>707</v>
      </c>
    </row>
    <row r="383" spans="1:8" x14ac:dyDescent="0.2">
      <c r="A383" s="301">
        <f t="shared" si="5"/>
        <v>478</v>
      </c>
      <c r="B383" s="38" t="s">
        <v>389</v>
      </c>
      <c r="C383" s="40">
        <v>575</v>
      </c>
      <c r="G383" s="296" t="s">
        <v>389</v>
      </c>
      <c r="H383" s="296">
        <v>478</v>
      </c>
    </row>
    <row r="384" spans="1:8" x14ac:dyDescent="0.2">
      <c r="A384" s="301">
        <f t="shared" si="5"/>
        <v>50</v>
      </c>
      <c r="B384" s="38" t="s">
        <v>390</v>
      </c>
      <c r="C384" s="40">
        <v>1417</v>
      </c>
      <c r="G384" s="296" t="s">
        <v>390</v>
      </c>
      <c r="H384" s="296">
        <v>50</v>
      </c>
    </row>
    <row r="385" spans="1:8" x14ac:dyDescent="0.2">
      <c r="A385" s="301">
        <f t="shared" si="5"/>
        <v>355</v>
      </c>
      <c r="B385" s="38" t="s">
        <v>391</v>
      </c>
      <c r="C385" s="40">
        <v>5613</v>
      </c>
      <c r="G385" s="296" t="s">
        <v>391</v>
      </c>
      <c r="H385" s="296">
        <v>355</v>
      </c>
    </row>
    <row r="386" spans="1:8" x14ac:dyDescent="0.2">
      <c r="A386" s="301">
        <f t="shared" si="5"/>
        <v>299</v>
      </c>
      <c r="B386" s="38" t="s">
        <v>392</v>
      </c>
      <c r="C386" s="40">
        <v>3640</v>
      </c>
      <c r="G386" s="296" t="s">
        <v>392</v>
      </c>
      <c r="H386" s="296">
        <v>299</v>
      </c>
    </row>
    <row r="387" spans="1:8" x14ac:dyDescent="0.2">
      <c r="A387" s="301">
        <f t="shared" ref="A387:A396" si="6">VLOOKUP(B387,gemeentenummer,2,FALSE)</f>
        <v>637</v>
      </c>
      <c r="B387" s="38" t="s">
        <v>394</v>
      </c>
      <c r="C387" s="40">
        <v>12504</v>
      </c>
      <c r="G387" s="296" t="s">
        <v>394</v>
      </c>
      <c r="H387" s="296">
        <v>637</v>
      </c>
    </row>
    <row r="388" spans="1:8" x14ac:dyDescent="0.2">
      <c r="A388" s="301">
        <f t="shared" si="6"/>
        <v>638</v>
      </c>
      <c r="B388" s="38" t="s">
        <v>395</v>
      </c>
      <c r="C388" s="40">
        <v>182</v>
      </c>
      <c r="G388" s="296" t="s">
        <v>395</v>
      </c>
      <c r="H388" s="296">
        <v>638</v>
      </c>
    </row>
    <row r="389" spans="1:8" x14ac:dyDescent="0.2">
      <c r="A389" s="301">
        <f t="shared" si="6"/>
        <v>56</v>
      </c>
      <c r="B389" s="38" t="s">
        <v>396</v>
      </c>
      <c r="C389" s="40">
        <v>1635</v>
      </c>
      <c r="G389" s="296" t="s">
        <v>396</v>
      </c>
      <c r="H389" s="296">
        <v>56</v>
      </c>
    </row>
    <row r="390" spans="1:8" x14ac:dyDescent="0.2">
      <c r="A390" s="301">
        <f t="shared" si="6"/>
        <v>1892</v>
      </c>
      <c r="B390" s="38" t="s">
        <v>498</v>
      </c>
      <c r="C390" s="40">
        <v>2764</v>
      </c>
      <c r="G390" s="296" t="s">
        <v>498</v>
      </c>
      <c r="H390" s="296">
        <v>1892</v>
      </c>
    </row>
    <row r="391" spans="1:8" x14ac:dyDescent="0.2">
      <c r="A391" s="301">
        <f t="shared" si="6"/>
        <v>879</v>
      </c>
      <c r="B391" s="38" t="s">
        <v>397</v>
      </c>
      <c r="C391" s="40">
        <v>1363</v>
      </c>
      <c r="G391" s="296" t="s">
        <v>397</v>
      </c>
      <c r="H391" s="296">
        <v>879</v>
      </c>
    </row>
    <row r="392" spans="1:8" x14ac:dyDescent="0.2">
      <c r="A392" s="301">
        <f t="shared" si="6"/>
        <v>301</v>
      </c>
      <c r="B392" s="38" t="s">
        <v>398</v>
      </c>
      <c r="C392" s="40">
        <v>4802</v>
      </c>
      <c r="G392" s="296" t="s">
        <v>398</v>
      </c>
      <c r="H392" s="296">
        <v>301</v>
      </c>
    </row>
    <row r="393" spans="1:8" x14ac:dyDescent="0.2">
      <c r="A393" s="301">
        <f t="shared" si="6"/>
        <v>1896</v>
      </c>
      <c r="B393" s="38" t="s">
        <v>399</v>
      </c>
      <c r="C393" s="40">
        <v>1498</v>
      </c>
      <c r="G393" s="296" t="s">
        <v>399</v>
      </c>
      <c r="H393" s="296">
        <v>1896</v>
      </c>
    </row>
    <row r="394" spans="1:8" x14ac:dyDescent="0.2">
      <c r="A394" s="301">
        <f t="shared" si="6"/>
        <v>642</v>
      </c>
      <c r="B394" s="38" t="s">
        <v>400</v>
      </c>
      <c r="C394" s="40">
        <v>2170</v>
      </c>
      <c r="G394" s="296" t="s">
        <v>400</v>
      </c>
      <c r="H394" s="296">
        <v>642</v>
      </c>
    </row>
    <row r="395" spans="1:8" x14ac:dyDescent="0.2">
      <c r="A395" s="301">
        <f t="shared" si="6"/>
        <v>193</v>
      </c>
      <c r="B395" s="38" t="s">
        <v>401</v>
      </c>
      <c r="C395" s="40">
        <v>12894</v>
      </c>
      <c r="G395" s="296" t="s">
        <v>401</v>
      </c>
      <c r="H395" s="296">
        <v>193</v>
      </c>
    </row>
    <row r="396" spans="1:8" x14ac:dyDescent="0.2">
      <c r="A396" s="301">
        <f t="shared" si="6"/>
        <v>9999</v>
      </c>
      <c r="B396" s="38" t="s">
        <v>534</v>
      </c>
      <c r="C396" s="28">
        <f>SUM(C3:C395)</f>
        <v>1258128</v>
      </c>
      <c r="G396" s="26" t="s">
        <v>534</v>
      </c>
      <c r="H396" s="26">
        <v>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90"/>
  <sheetViews>
    <sheetView workbookViewId="0"/>
  </sheetViews>
  <sheetFormatPr defaultRowHeight="12.75" x14ac:dyDescent="0.2"/>
  <cols>
    <col min="2" max="2" width="17.7109375" customWidth="1"/>
    <col min="3" max="3" width="10" customWidth="1"/>
    <col min="4" max="4" width="10" style="251" customWidth="1"/>
    <col min="5" max="5" width="10.140625" customWidth="1"/>
    <col min="6" max="6" width="10.7109375" customWidth="1"/>
    <col min="7" max="7" width="12.140625" style="251" customWidth="1"/>
    <col min="8" max="8" width="9.42578125" style="251" customWidth="1"/>
    <col min="13" max="13" width="9.42578125" style="251" customWidth="1"/>
    <col min="14" max="14" width="11.42578125" customWidth="1"/>
    <col min="15" max="15" width="8.7109375" style="251" customWidth="1"/>
  </cols>
  <sheetData>
    <row r="1" spans="1:17" x14ac:dyDescent="0.2">
      <c r="A1" s="25">
        <v>1</v>
      </c>
      <c r="B1" s="25">
        <v>2</v>
      </c>
      <c r="C1" s="25">
        <v>3</v>
      </c>
      <c r="D1" s="25">
        <v>4</v>
      </c>
      <c r="E1" s="25">
        <v>5</v>
      </c>
      <c r="F1" s="25">
        <v>6</v>
      </c>
      <c r="G1" s="25">
        <v>7</v>
      </c>
      <c r="H1" s="25">
        <v>8</v>
      </c>
      <c r="I1" s="25">
        <v>9</v>
      </c>
      <c r="J1" s="25">
        <v>10</v>
      </c>
      <c r="K1" s="25">
        <v>11</v>
      </c>
      <c r="L1" s="25">
        <v>12</v>
      </c>
      <c r="M1" s="25">
        <v>13</v>
      </c>
      <c r="N1" s="25">
        <v>14</v>
      </c>
      <c r="O1" s="25">
        <v>15</v>
      </c>
      <c r="P1" s="25">
        <v>16</v>
      </c>
      <c r="Q1" s="25">
        <v>17</v>
      </c>
    </row>
    <row r="2" spans="1:17" x14ac:dyDescent="0.2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">
      <c r="A3" s="25" t="s">
        <v>524</v>
      </c>
      <c r="B3" s="25" t="s">
        <v>525</v>
      </c>
      <c r="C3" s="296" t="s">
        <v>663</v>
      </c>
      <c r="D3" s="296" t="s">
        <v>531</v>
      </c>
      <c r="E3" s="296" t="s">
        <v>709</v>
      </c>
      <c r="F3" s="296" t="s">
        <v>526</v>
      </c>
      <c r="G3" s="296" t="s">
        <v>503</v>
      </c>
      <c r="H3" s="296" t="s">
        <v>527</v>
      </c>
      <c r="I3" s="296" t="s">
        <v>528</v>
      </c>
      <c r="J3" s="296" t="s">
        <v>710</v>
      </c>
      <c r="K3" s="296" t="s">
        <v>710</v>
      </c>
      <c r="L3" s="296" t="s">
        <v>711</v>
      </c>
      <c r="M3" s="296" t="s">
        <v>712</v>
      </c>
      <c r="N3" s="296" t="s">
        <v>530</v>
      </c>
      <c r="O3" s="296" t="s">
        <v>496</v>
      </c>
      <c r="P3" s="296" t="s">
        <v>713</v>
      </c>
      <c r="Q3" s="296" t="s">
        <v>714</v>
      </c>
    </row>
    <row r="4" spans="1:17" s="26" customFormat="1" x14ac:dyDescent="0.2">
      <c r="J4" s="26" t="s">
        <v>531</v>
      </c>
      <c r="K4" s="26" t="s">
        <v>715</v>
      </c>
      <c r="N4" s="26" t="s">
        <v>532</v>
      </c>
    </row>
    <row r="5" spans="1:17" x14ac:dyDescent="0.2">
      <c r="A5" s="296">
        <v>1680</v>
      </c>
      <c r="B5" s="296" t="s">
        <v>0</v>
      </c>
      <c r="C5" s="297">
        <v>25357</v>
      </c>
      <c r="D5" s="297">
        <v>5401</v>
      </c>
      <c r="E5" s="297">
        <v>1830.5</v>
      </c>
      <c r="F5" s="297">
        <v>165</v>
      </c>
      <c r="G5" s="297">
        <v>3590</v>
      </c>
      <c r="H5" s="297">
        <v>0</v>
      </c>
      <c r="I5" s="297">
        <v>185.60000000000002</v>
      </c>
      <c r="J5" s="297">
        <v>0</v>
      </c>
      <c r="K5" s="297">
        <v>15.299999999999983</v>
      </c>
      <c r="L5" s="297">
        <v>27621</v>
      </c>
      <c r="M5" s="297">
        <v>267</v>
      </c>
      <c r="N5" s="297">
        <v>3569.8049999999998</v>
      </c>
      <c r="O5" s="297">
        <v>35</v>
      </c>
      <c r="P5" s="297">
        <v>0</v>
      </c>
      <c r="Q5" s="297">
        <v>0</v>
      </c>
    </row>
    <row r="6" spans="1:17" x14ac:dyDescent="0.2">
      <c r="A6" s="296">
        <v>738</v>
      </c>
      <c r="B6" s="296" t="s">
        <v>1</v>
      </c>
      <c r="C6" s="297">
        <v>12846</v>
      </c>
      <c r="D6" s="297">
        <v>3516</v>
      </c>
      <c r="E6" s="297">
        <v>678</v>
      </c>
      <c r="F6" s="297">
        <v>75</v>
      </c>
      <c r="G6" s="297">
        <v>1610</v>
      </c>
      <c r="H6" s="297">
        <v>0</v>
      </c>
      <c r="I6" s="297">
        <v>492</v>
      </c>
      <c r="J6" s="297">
        <v>0</v>
      </c>
      <c r="K6" s="297">
        <v>8.8999999999999773</v>
      </c>
      <c r="L6" s="297">
        <v>5040</v>
      </c>
      <c r="M6" s="297">
        <v>277</v>
      </c>
      <c r="N6" s="297">
        <v>1867.44</v>
      </c>
      <c r="O6" s="297">
        <v>7</v>
      </c>
      <c r="P6" s="297">
        <v>0</v>
      </c>
      <c r="Q6" s="297">
        <v>0</v>
      </c>
    </row>
    <row r="7" spans="1:17" x14ac:dyDescent="0.2">
      <c r="A7" s="296">
        <v>358</v>
      </c>
      <c r="B7" s="296" t="s">
        <v>2</v>
      </c>
      <c r="C7" s="297">
        <v>30759</v>
      </c>
      <c r="D7" s="297">
        <v>7804</v>
      </c>
      <c r="E7" s="297">
        <v>1578.8</v>
      </c>
      <c r="F7" s="297">
        <v>1115</v>
      </c>
      <c r="G7" s="297">
        <v>4090</v>
      </c>
      <c r="H7" s="297">
        <v>0</v>
      </c>
      <c r="I7" s="297">
        <v>0</v>
      </c>
      <c r="J7" s="297">
        <v>1731.9999999999991</v>
      </c>
      <c r="K7" s="297">
        <v>0</v>
      </c>
      <c r="L7" s="297">
        <v>2011</v>
      </c>
      <c r="M7" s="297">
        <v>1218</v>
      </c>
      <c r="N7" s="297">
        <v>11389.868</v>
      </c>
      <c r="O7" s="297">
        <v>3</v>
      </c>
      <c r="P7" s="297">
        <v>0</v>
      </c>
      <c r="Q7" s="297">
        <v>0</v>
      </c>
    </row>
    <row r="8" spans="1:17" x14ac:dyDescent="0.2">
      <c r="A8" s="296">
        <v>197</v>
      </c>
      <c r="B8" s="296" t="s">
        <v>3</v>
      </c>
      <c r="C8" s="297">
        <v>27013</v>
      </c>
      <c r="D8" s="297">
        <v>6358</v>
      </c>
      <c r="E8" s="297">
        <v>2409.5</v>
      </c>
      <c r="F8" s="297">
        <v>465</v>
      </c>
      <c r="G8" s="297">
        <v>18200</v>
      </c>
      <c r="H8" s="297">
        <v>420.96000000000004</v>
      </c>
      <c r="I8" s="297">
        <v>1333.6000000000001</v>
      </c>
      <c r="J8" s="297">
        <v>0</v>
      </c>
      <c r="K8" s="297">
        <v>0</v>
      </c>
      <c r="L8" s="297">
        <v>9653</v>
      </c>
      <c r="M8" s="297">
        <v>52</v>
      </c>
      <c r="N8" s="297">
        <v>9297.8050000000003</v>
      </c>
      <c r="O8" s="297">
        <v>10</v>
      </c>
      <c r="P8" s="297">
        <v>0</v>
      </c>
      <c r="Q8" s="297">
        <v>0</v>
      </c>
    </row>
    <row r="9" spans="1:17" x14ac:dyDescent="0.2">
      <c r="A9" s="296">
        <v>59</v>
      </c>
      <c r="B9" s="296" t="s">
        <v>4</v>
      </c>
      <c r="C9" s="297">
        <v>28016</v>
      </c>
      <c r="D9" s="297">
        <v>7048</v>
      </c>
      <c r="E9" s="297">
        <v>2776.3999999999996</v>
      </c>
      <c r="F9" s="297">
        <v>155</v>
      </c>
      <c r="G9" s="297">
        <v>7260</v>
      </c>
      <c r="H9" s="297">
        <v>0</v>
      </c>
      <c r="I9" s="297">
        <v>1377.6000000000001</v>
      </c>
      <c r="J9" s="297">
        <v>0</v>
      </c>
      <c r="K9" s="297">
        <v>0</v>
      </c>
      <c r="L9" s="297">
        <v>10227</v>
      </c>
      <c r="M9" s="297">
        <v>172</v>
      </c>
      <c r="N9" s="297">
        <v>5001.1840000000002</v>
      </c>
      <c r="O9" s="297">
        <v>14</v>
      </c>
      <c r="P9" s="297">
        <v>0</v>
      </c>
      <c r="Q9" s="297">
        <v>0</v>
      </c>
    </row>
    <row r="10" spans="1:17" x14ac:dyDescent="0.2">
      <c r="A10" s="296">
        <v>482</v>
      </c>
      <c r="B10" s="296" t="s">
        <v>5</v>
      </c>
      <c r="C10" s="297">
        <v>19801</v>
      </c>
      <c r="D10" s="297">
        <v>5219</v>
      </c>
      <c r="E10" s="297">
        <v>1556.1</v>
      </c>
      <c r="F10" s="297">
        <v>980</v>
      </c>
      <c r="G10" s="297">
        <v>3990</v>
      </c>
      <c r="H10" s="297">
        <v>0</v>
      </c>
      <c r="I10" s="297">
        <v>0</v>
      </c>
      <c r="J10" s="297">
        <v>0</v>
      </c>
      <c r="K10" s="297">
        <v>0</v>
      </c>
      <c r="L10" s="297">
        <v>875</v>
      </c>
      <c r="M10" s="297">
        <v>131</v>
      </c>
      <c r="N10" s="297">
        <v>11972.468999999999</v>
      </c>
      <c r="O10" s="297">
        <v>3</v>
      </c>
      <c r="P10" s="297">
        <v>0</v>
      </c>
      <c r="Q10" s="297">
        <v>0</v>
      </c>
    </row>
    <row r="11" spans="1:17" x14ac:dyDescent="0.2">
      <c r="A11" s="296">
        <v>613</v>
      </c>
      <c r="B11" s="296" t="s">
        <v>6</v>
      </c>
      <c r="C11" s="297">
        <v>25069</v>
      </c>
      <c r="D11" s="297">
        <v>6258</v>
      </c>
      <c r="E11" s="297">
        <v>1153.0999999999999</v>
      </c>
      <c r="F11" s="297">
        <v>1980</v>
      </c>
      <c r="G11" s="297">
        <v>2460</v>
      </c>
      <c r="H11" s="297">
        <v>0</v>
      </c>
      <c r="I11" s="297">
        <v>0</v>
      </c>
      <c r="J11" s="297">
        <v>537.99999999999909</v>
      </c>
      <c r="K11" s="297">
        <v>0</v>
      </c>
      <c r="L11" s="297">
        <v>2168</v>
      </c>
      <c r="M11" s="297">
        <v>207</v>
      </c>
      <c r="N11" s="297">
        <v>10250.352000000001</v>
      </c>
      <c r="O11" s="297">
        <v>2</v>
      </c>
      <c r="P11" s="297">
        <v>0</v>
      </c>
      <c r="Q11" s="297">
        <v>0</v>
      </c>
    </row>
    <row r="12" spans="1:17" x14ac:dyDescent="0.2">
      <c r="A12" s="296">
        <v>361</v>
      </c>
      <c r="B12" s="296" t="s">
        <v>7</v>
      </c>
      <c r="C12" s="297">
        <v>106857</v>
      </c>
      <c r="D12" s="297">
        <v>23361</v>
      </c>
      <c r="E12" s="297">
        <v>11210.7</v>
      </c>
      <c r="F12" s="297">
        <v>7770</v>
      </c>
      <c r="G12" s="297">
        <v>129980</v>
      </c>
      <c r="H12" s="297">
        <v>2935.44</v>
      </c>
      <c r="I12" s="297">
        <v>6080</v>
      </c>
      <c r="J12" s="297">
        <v>0</v>
      </c>
      <c r="K12" s="297">
        <v>0</v>
      </c>
      <c r="L12" s="297">
        <v>11040</v>
      </c>
      <c r="M12" s="297">
        <v>694</v>
      </c>
      <c r="N12" s="297">
        <v>110996.651</v>
      </c>
      <c r="O12" s="297">
        <v>12</v>
      </c>
      <c r="P12" s="297">
        <v>0</v>
      </c>
      <c r="Q12" s="297">
        <v>0</v>
      </c>
    </row>
    <row r="13" spans="1:17" x14ac:dyDescent="0.2">
      <c r="A13" s="296">
        <v>141</v>
      </c>
      <c r="B13" s="296" t="s">
        <v>8</v>
      </c>
      <c r="C13" s="297">
        <v>72459</v>
      </c>
      <c r="D13" s="297">
        <v>17258</v>
      </c>
      <c r="E13" s="297">
        <v>8311.7000000000007</v>
      </c>
      <c r="F13" s="297">
        <v>7900</v>
      </c>
      <c r="G13" s="297">
        <v>115970</v>
      </c>
      <c r="H13" s="297">
        <v>4355.26</v>
      </c>
      <c r="I13" s="297">
        <v>4868</v>
      </c>
      <c r="J13" s="297">
        <v>0</v>
      </c>
      <c r="K13" s="297">
        <v>0</v>
      </c>
      <c r="L13" s="297">
        <v>6723</v>
      </c>
      <c r="M13" s="297">
        <v>217</v>
      </c>
      <c r="N13" s="297">
        <v>49618.970999999998</v>
      </c>
      <c r="O13" s="297">
        <v>3</v>
      </c>
      <c r="P13" s="297">
        <v>0</v>
      </c>
      <c r="Q13" s="297">
        <v>0</v>
      </c>
    </row>
    <row r="14" spans="1:17" x14ac:dyDescent="0.2">
      <c r="A14" s="296">
        <v>34</v>
      </c>
      <c r="B14" s="296" t="s">
        <v>9</v>
      </c>
      <c r="C14" s="297">
        <v>196013</v>
      </c>
      <c r="D14" s="297">
        <v>53094</v>
      </c>
      <c r="E14" s="297">
        <v>14031.599999999999</v>
      </c>
      <c r="F14" s="297">
        <v>39490</v>
      </c>
      <c r="G14" s="297">
        <v>266120</v>
      </c>
      <c r="H14" s="297">
        <v>4939</v>
      </c>
      <c r="I14" s="297">
        <v>10088</v>
      </c>
      <c r="J14" s="297">
        <v>0</v>
      </c>
      <c r="K14" s="297">
        <v>710.19999999999891</v>
      </c>
      <c r="L14" s="297">
        <v>12923</v>
      </c>
      <c r="M14" s="297">
        <v>2070</v>
      </c>
      <c r="N14" s="297">
        <v>123609.96</v>
      </c>
      <c r="O14" s="297">
        <v>7</v>
      </c>
      <c r="P14" s="297">
        <v>287.40000000000146</v>
      </c>
      <c r="Q14" s="297">
        <v>0</v>
      </c>
    </row>
    <row r="15" spans="1:17" x14ac:dyDescent="0.2">
      <c r="A15" s="296">
        <v>484</v>
      </c>
      <c r="B15" s="296" t="s">
        <v>10</v>
      </c>
      <c r="C15" s="297">
        <v>106785</v>
      </c>
      <c r="D15" s="297">
        <v>25825</v>
      </c>
      <c r="E15" s="297">
        <v>7583.5999999999995</v>
      </c>
      <c r="F15" s="297">
        <v>6550</v>
      </c>
      <c r="G15" s="297">
        <v>80670</v>
      </c>
      <c r="H15" s="297">
        <v>2181.6800000000003</v>
      </c>
      <c r="I15" s="297">
        <v>5967.2000000000007</v>
      </c>
      <c r="J15" s="297">
        <v>0</v>
      </c>
      <c r="K15" s="297">
        <v>583.99999999999909</v>
      </c>
      <c r="L15" s="297">
        <v>12627</v>
      </c>
      <c r="M15" s="297">
        <v>623</v>
      </c>
      <c r="N15" s="297">
        <v>79583.596000000005</v>
      </c>
      <c r="O15" s="297">
        <v>12</v>
      </c>
      <c r="P15" s="297">
        <v>0</v>
      </c>
      <c r="Q15" s="297">
        <v>0</v>
      </c>
    </row>
    <row r="16" spans="1:17" x14ac:dyDescent="0.2">
      <c r="A16" s="296">
        <v>1723</v>
      </c>
      <c r="B16" s="296" t="s">
        <v>11</v>
      </c>
      <c r="C16" s="297">
        <v>9717</v>
      </c>
      <c r="D16" s="297">
        <v>2171</v>
      </c>
      <c r="E16" s="297">
        <v>484.79999999999995</v>
      </c>
      <c r="F16" s="297">
        <v>55</v>
      </c>
      <c r="G16" s="297">
        <v>340</v>
      </c>
      <c r="H16" s="297">
        <v>0</v>
      </c>
      <c r="I16" s="297">
        <v>0</v>
      </c>
      <c r="J16" s="297">
        <v>0</v>
      </c>
      <c r="K16" s="297">
        <v>0</v>
      </c>
      <c r="L16" s="297">
        <v>9303</v>
      </c>
      <c r="M16" s="297">
        <v>49</v>
      </c>
      <c r="N16" s="297">
        <v>1244.672</v>
      </c>
      <c r="O16" s="297">
        <v>8</v>
      </c>
      <c r="P16" s="297">
        <v>0</v>
      </c>
      <c r="Q16" s="297">
        <v>0</v>
      </c>
    </row>
    <row r="17" spans="1:17" x14ac:dyDescent="0.2">
      <c r="A17" s="296">
        <v>60</v>
      </c>
      <c r="B17" s="296" t="s">
        <v>12</v>
      </c>
      <c r="C17" s="297">
        <v>3578</v>
      </c>
      <c r="D17" s="297">
        <v>808</v>
      </c>
      <c r="E17" s="297">
        <v>136.69999999999999</v>
      </c>
      <c r="F17" s="297">
        <v>0</v>
      </c>
      <c r="G17" s="297">
        <v>230</v>
      </c>
      <c r="H17" s="297">
        <v>0</v>
      </c>
      <c r="I17" s="297">
        <v>144</v>
      </c>
      <c r="J17" s="297">
        <v>0</v>
      </c>
      <c r="K17" s="297">
        <v>17.199999999999989</v>
      </c>
      <c r="L17" s="297">
        <v>5829</v>
      </c>
      <c r="M17" s="297">
        <v>65</v>
      </c>
      <c r="N17" s="297">
        <v>872.65099999999995</v>
      </c>
      <c r="O17" s="297">
        <v>4</v>
      </c>
      <c r="P17" s="297">
        <v>0</v>
      </c>
      <c r="Q17" s="297">
        <v>0</v>
      </c>
    </row>
    <row r="18" spans="1:17" x14ac:dyDescent="0.2">
      <c r="A18" s="296">
        <v>307</v>
      </c>
      <c r="B18" s="296" t="s">
        <v>13</v>
      </c>
      <c r="C18" s="297">
        <v>150897</v>
      </c>
      <c r="D18" s="297">
        <v>39640</v>
      </c>
      <c r="E18" s="297">
        <v>11815.2</v>
      </c>
      <c r="F18" s="297">
        <v>15045</v>
      </c>
      <c r="G18" s="297">
        <v>240230</v>
      </c>
      <c r="H18" s="297">
        <v>5878.6</v>
      </c>
      <c r="I18" s="297">
        <v>11721.6</v>
      </c>
      <c r="J18" s="297">
        <v>79.599999999998545</v>
      </c>
      <c r="K18" s="297">
        <v>342.09999999999854</v>
      </c>
      <c r="L18" s="297">
        <v>6264</v>
      </c>
      <c r="M18" s="297">
        <v>122</v>
      </c>
      <c r="N18" s="297">
        <v>145028.88399999999</v>
      </c>
      <c r="O18" s="297">
        <v>3</v>
      </c>
      <c r="P18" s="297">
        <v>0</v>
      </c>
      <c r="Q18" s="297">
        <v>0</v>
      </c>
    </row>
    <row r="19" spans="1:17" x14ac:dyDescent="0.2">
      <c r="A19" s="296">
        <v>362</v>
      </c>
      <c r="B19" s="296" t="s">
        <v>14</v>
      </c>
      <c r="C19" s="297">
        <v>85015</v>
      </c>
      <c r="D19" s="297">
        <v>19088</v>
      </c>
      <c r="E19" s="297">
        <v>5995.9</v>
      </c>
      <c r="F19" s="297">
        <v>5560</v>
      </c>
      <c r="G19" s="297">
        <v>53400</v>
      </c>
      <c r="H19" s="297">
        <v>437.58</v>
      </c>
      <c r="I19" s="297">
        <v>4569.6000000000004</v>
      </c>
      <c r="J19" s="297">
        <v>0</v>
      </c>
      <c r="K19" s="297">
        <v>512.29999999999927</v>
      </c>
      <c r="L19" s="297">
        <v>4132</v>
      </c>
      <c r="M19" s="297">
        <v>276</v>
      </c>
      <c r="N19" s="297">
        <v>108861.327</v>
      </c>
      <c r="O19" s="297">
        <v>6</v>
      </c>
      <c r="P19" s="297">
        <v>0</v>
      </c>
      <c r="Q19" s="297">
        <v>0</v>
      </c>
    </row>
    <row r="20" spans="1:17" x14ac:dyDescent="0.2">
      <c r="A20" s="296">
        <v>363</v>
      </c>
      <c r="B20" s="296" t="s">
        <v>15</v>
      </c>
      <c r="C20" s="297">
        <v>810937</v>
      </c>
      <c r="D20" s="297">
        <v>164602</v>
      </c>
      <c r="E20" s="297">
        <v>104245.79999999999</v>
      </c>
      <c r="F20" s="297">
        <v>200640</v>
      </c>
      <c r="G20" s="297">
        <v>1674260</v>
      </c>
      <c r="H20" s="297">
        <v>16685.120800000001</v>
      </c>
      <c r="I20" s="297">
        <v>29489.600000000002</v>
      </c>
      <c r="J20" s="297">
        <v>0</v>
      </c>
      <c r="K20" s="297">
        <v>828.19999999999709</v>
      </c>
      <c r="L20" s="297">
        <v>16524</v>
      </c>
      <c r="M20" s="297">
        <v>3103</v>
      </c>
      <c r="N20" s="297">
        <v>2480387.9580000001</v>
      </c>
      <c r="O20" s="297">
        <v>21</v>
      </c>
      <c r="P20" s="297">
        <v>38452.599999999977</v>
      </c>
      <c r="Q20" s="297">
        <v>4772.7</v>
      </c>
    </row>
    <row r="21" spans="1:17" x14ac:dyDescent="0.2">
      <c r="A21" s="296">
        <v>200</v>
      </c>
      <c r="B21" s="296" t="s">
        <v>16</v>
      </c>
      <c r="C21" s="297">
        <v>157545</v>
      </c>
      <c r="D21" s="297">
        <v>35639</v>
      </c>
      <c r="E21" s="297">
        <v>14359.5</v>
      </c>
      <c r="F21" s="297">
        <v>7610</v>
      </c>
      <c r="G21" s="297">
        <v>247640</v>
      </c>
      <c r="H21" s="297">
        <v>6567.22</v>
      </c>
      <c r="I21" s="297">
        <v>9180.8000000000011</v>
      </c>
      <c r="J21" s="297">
        <v>0</v>
      </c>
      <c r="K21" s="297">
        <v>0</v>
      </c>
      <c r="L21" s="297">
        <v>33988</v>
      </c>
      <c r="M21" s="297">
        <v>127</v>
      </c>
      <c r="N21" s="297">
        <v>121569.03</v>
      </c>
      <c r="O21" s="297">
        <v>23</v>
      </c>
      <c r="P21" s="297">
        <v>0</v>
      </c>
      <c r="Q21" s="297">
        <v>0</v>
      </c>
    </row>
    <row r="22" spans="1:17" x14ac:dyDescent="0.2">
      <c r="A22" s="296">
        <v>3</v>
      </c>
      <c r="B22" s="296" t="s">
        <v>17</v>
      </c>
      <c r="C22" s="297">
        <v>12064</v>
      </c>
      <c r="D22" s="297">
        <v>2529</v>
      </c>
      <c r="E22" s="297">
        <v>1624.9</v>
      </c>
      <c r="F22" s="297">
        <v>490</v>
      </c>
      <c r="G22" s="297">
        <v>8300</v>
      </c>
      <c r="H22" s="297">
        <v>587.36</v>
      </c>
      <c r="I22" s="297">
        <v>923.2</v>
      </c>
      <c r="J22" s="297">
        <v>0</v>
      </c>
      <c r="K22" s="297">
        <v>83.699999999999818</v>
      </c>
      <c r="L22" s="297">
        <v>2376</v>
      </c>
      <c r="M22" s="297">
        <v>82</v>
      </c>
      <c r="N22" s="297">
        <v>5968.02</v>
      </c>
      <c r="O22" s="297">
        <v>1</v>
      </c>
      <c r="P22" s="297">
        <v>0</v>
      </c>
      <c r="Q22" s="297">
        <v>0</v>
      </c>
    </row>
    <row r="23" spans="1:17" x14ac:dyDescent="0.2">
      <c r="A23" s="296">
        <v>202</v>
      </c>
      <c r="B23" s="296" t="s">
        <v>18</v>
      </c>
      <c r="C23" s="297">
        <v>150823</v>
      </c>
      <c r="D23" s="297">
        <v>33193</v>
      </c>
      <c r="E23" s="297">
        <v>19577.3</v>
      </c>
      <c r="F23" s="297">
        <v>17625</v>
      </c>
      <c r="G23" s="297">
        <v>314630</v>
      </c>
      <c r="H23" s="297">
        <v>7787.0695999999998</v>
      </c>
      <c r="I23" s="297">
        <v>6910.4000000000005</v>
      </c>
      <c r="J23" s="297">
        <v>0</v>
      </c>
      <c r="K23" s="297">
        <v>0</v>
      </c>
      <c r="L23" s="297">
        <v>9796</v>
      </c>
      <c r="M23" s="297">
        <v>358</v>
      </c>
      <c r="N23" s="297">
        <v>149023.86300000001</v>
      </c>
      <c r="O23" s="297">
        <v>6</v>
      </c>
      <c r="P23" s="297">
        <v>0</v>
      </c>
      <c r="Q23" s="297">
        <v>0</v>
      </c>
    </row>
    <row r="24" spans="1:17" x14ac:dyDescent="0.2">
      <c r="A24" s="296">
        <v>106</v>
      </c>
      <c r="B24" s="296" t="s">
        <v>19</v>
      </c>
      <c r="C24" s="297">
        <v>67190</v>
      </c>
      <c r="D24" s="297">
        <v>16363</v>
      </c>
      <c r="E24" s="297">
        <v>7004.2999999999993</v>
      </c>
      <c r="F24" s="297">
        <v>1700</v>
      </c>
      <c r="G24" s="297">
        <v>109670</v>
      </c>
      <c r="H24" s="297">
        <v>1930.28</v>
      </c>
      <c r="I24" s="297">
        <v>3795.2000000000003</v>
      </c>
      <c r="J24" s="297">
        <v>0</v>
      </c>
      <c r="K24" s="297">
        <v>0</v>
      </c>
      <c r="L24" s="297">
        <v>8189</v>
      </c>
      <c r="M24" s="297">
        <v>156</v>
      </c>
      <c r="N24" s="297">
        <v>46596.855000000003</v>
      </c>
      <c r="O24" s="297">
        <v>3</v>
      </c>
      <c r="P24" s="297">
        <v>0</v>
      </c>
      <c r="Q24" s="297">
        <v>0</v>
      </c>
    </row>
    <row r="25" spans="1:17" x14ac:dyDescent="0.2">
      <c r="A25" s="296">
        <v>743</v>
      </c>
      <c r="B25" s="296" t="s">
        <v>20</v>
      </c>
      <c r="C25" s="297">
        <v>16440</v>
      </c>
      <c r="D25" s="297">
        <v>3756</v>
      </c>
      <c r="E25" s="297">
        <v>1289.6999999999998</v>
      </c>
      <c r="F25" s="297">
        <v>230</v>
      </c>
      <c r="G25" s="297">
        <v>8180</v>
      </c>
      <c r="H25" s="297">
        <v>0</v>
      </c>
      <c r="I25" s="297">
        <v>862.40000000000009</v>
      </c>
      <c r="J25" s="297">
        <v>0</v>
      </c>
      <c r="K25" s="297">
        <v>0</v>
      </c>
      <c r="L25" s="297">
        <v>7016</v>
      </c>
      <c r="M25" s="297">
        <v>118</v>
      </c>
      <c r="N25" s="297">
        <v>6233.79</v>
      </c>
      <c r="O25" s="297">
        <v>2</v>
      </c>
      <c r="P25" s="297">
        <v>0</v>
      </c>
      <c r="Q25" s="297">
        <v>0</v>
      </c>
    </row>
    <row r="26" spans="1:17" x14ac:dyDescent="0.2">
      <c r="A26" s="296">
        <v>744</v>
      </c>
      <c r="B26" s="296" t="s">
        <v>21</v>
      </c>
      <c r="C26" s="297">
        <v>6612</v>
      </c>
      <c r="D26" s="297">
        <v>1222</v>
      </c>
      <c r="E26" s="297">
        <v>485</v>
      </c>
      <c r="F26" s="297">
        <v>60</v>
      </c>
      <c r="G26" s="297">
        <v>420</v>
      </c>
      <c r="H26" s="297">
        <v>0</v>
      </c>
      <c r="I26" s="297">
        <v>200.8</v>
      </c>
      <c r="J26" s="297">
        <v>0</v>
      </c>
      <c r="K26" s="297">
        <v>0</v>
      </c>
      <c r="L26" s="297">
        <v>7612</v>
      </c>
      <c r="M26" s="297">
        <v>17</v>
      </c>
      <c r="N26" s="297">
        <v>1160.7</v>
      </c>
      <c r="O26" s="297">
        <v>7</v>
      </c>
      <c r="P26" s="297">
        <v>0</v>
      </c>
      <c r="Q26" s="297">
        <v>0</v>
      </c>
    </row>
    <row r="27" spans="1:17" x14ac:dyDescent="0.2">
      <c r="A27" s="296">
        <v>308</v>
      </c>
      <c r="B27" s="296" t="s">
        <v>22</v>
      </c>
      <c r="C27" s="297">
        <v>24314</v>
      </c>
      <c r="D27" s="297">
        <v>5297</v>
      </c>
      <c r="E27" s="297">
        <v>1941.6</v>
      </c>
      <c r="F27" s="297">
        <v>985</v>
      </c>
      <c r="G27" s="297">
        <v>8170</v>
      </c>
      <c r="H27" s="297">
        <v>0</v>
      </c>
      <c r="I27" s="297">
        <v>1141.6000000000001</v>
      </c>
      <c r="J27" s="297">
        <v>0</v>
      </c>
      <c r="K27" s="297">
        <v>33.299999999999955</v>
      </c>
      <c r="L27" s="297">
        <v>3253</v>
      </c>
      <c r="M27" s="297">
        <v>48</v>
      </c>
      <c r="N27" s="297">
        <v>18671.031999999999</v>
      </c>
      <c r="O27" s="297">
        <v>5</v>
      </c>
      <c r="P27" s="297">
        <v>0</v>
      </c>
      <c r="Q27" s="297">
        <v>0</v>
      </c>
    </row>
    <row r="28" spans="1:17" x14ac:dyDescent="0.2">
      <c r="A28" s="296">
        <v>489</v>
      </c>
      <c r="B28" s="296" t="s">
        <v>23</v>
      </c>
      <c r="C28" s="297">
        <v>47377</v>
      </c>
      <c r="D28" s="297">
        <v>12888</v>
      </c>
      <c r="E28" s="297">
        <v>1733.1999999999998</v>
      </c>
      <c r="F28" s="297">
        <v>4790</v>
      </c>
      <c r="G28" s="297">
        <v>19420</v>
      </c>
      <c r="H28" s="297">
        <v>1769.3999999999999</v>
      </c>
      <c r="I28" s="297">
        <v>2989.6000000000004</v>
      </c>
      <c r="J28" s="297">
        <v>937.59999999999854</v>
      </c>
      <c r="K28" s="297">
        <v>1362.1</v>
      </c>
      <c r="L28" s="297">
        <v>1966</v>
      </c>
      <c r="M28" s="297">
        <v>207</v>
      </c>
      <c r="N28" s="297">
        <v>30924.651999999998</v>
      </c>
      <c r="O28" s="297">
        <v>4</v>
      </c>
      <c r="P28" s="297">
        <v>0</v>
      </c>
      <c r="Q28" s="297">
        <v>0</v>
      </c>
    </row>
    <row r="29" spans="1:17" x14ac:dyDescent="0.2">
      <c r="A29" s="296">
        <v>203</v>
      </c>
      <c r="B29" s="296" t="s">
        <v>24</v>
      </c>
      <c r="C29" s="297">
        <v>54152</v>
      </c>
      <c r="D29" s="297">
        <v>15979</v>
      </c>
      <c r="E29" s="297">
        <v>2323.2999999999997</v>
      </c>
      <c r="F29" s="297">
        <v>1255</v>
      </c>
      <c r="G29" s="297">
        <v>29410</v>
      </c>
      <c r="H29" s="297">
        <v>1210</v>
      </c>
      <c r="I29" s="297">
        <v>4074.4</v>
      </c>
      <c r="J29" s="297">
        <v>0</v>
      </c>
      <c r="K29" s="297">
        <v>660</v>
      </c>
      <c r="L29" s="297">
        <v>17595</v>
      </c>
      <c r="M29" s="297">
        <v>74</v>
      </c>
      <c r="N29" s="297">
        <v>20897.037</v>
      </c>
      <c r="O29" s="297">
        <v>17</v>
      </c>
      <c r="P29" s="297">
        <v>0</v>
      </c>
      <c r="Q29" s="297">
        <v>0</v>
      </c>
    </row>
    <row r="30" spans="1:17" x14ac:dyDescent="0.2">
      <c r="A30" s="296">
        <v>5</v>
      </c>
      <c r="B30" s="296" t="s">
        <v>25</v>
      </c>
      <c r="C30" s="297">
        <v>10494</v>
      </c>
      <c r="D30" s="297">
        <v>2490</v>
      </c>
      <c r="E30" s="297">
        <v>877.09999999999991</v>
      </c>
      <c r="F30" s="297">
        <v>105</v>
      </c>
      <c r="G30" s="297">
        <v>1850</v>
      </c>
      <c r="H30" s="297">
        <v>0</v>
      </c>
      <c r="I30" s="297">
        <v>0</v>
      </c>
      <c r="J30" s="297">
        <v>0</v>
      </c>
      <c r="K30" s="297">
        <v>0</v>
      </c>
      <c r="L30" s="297">
        <v>4454</v>
      </c>
      <c r="M30" s="297">
        <v>41</v>
      </c>
      <c r="N30" s="297">
        <v>3048.0169999999998</v>
      </c>
      <c r="O30" s="297">
        <v>3</v>
      </c>
      <c r="P30" s="297">
        <v>0</v>
      </c>
      <c r="Q30" s="297">
        <v>0</v>
      </c>
    </row>
    <row r="31" spans="1:17" x14ac:dyDescent="0.2">
      <c r="A31" s="296">
        <v>888</v>
      </c>
      <c r="B31" s="296" t="s">
        <v>26</v>
      </c>
      <c r="C31" s="297">
        <v>16271</v>
      </c>
      <c r="D31" s="297">
        <v>3143</v>
      </c>
      <c r="E31" s="297">
        <v>1458</v>
      </c>
      <c r="F31" s="297">
        <v>335</v>
      </c>
      <c r="G31" s="297">
        <v>4990</v>
      </c>
      <c r="H31" s="297">
        <v>0</v>
      </c>
      <c r="I31" s="297">
        <v>0</v>
      </c>
      <c r="J31" s="297">
        <v>0</v>
      </c>
      <c r="K31" s="297">
        <v>0</v>
      </c>
      <c r="L31" s="297">
        <v>2103</v>
      </c>
      <c r="M31" s="297">
        <v>0</v>
      </c>
      <c r="N31" s="297">
        <v>6499.92</v>
      </c>
      <c r="O31" s="297">
        <v>3</v>
      </c>
      <c r="P31" s="297">
        <v>0</v>
      </c>
      <c r="Q31" s="297">
        <v>0</v>
      </c>
    </row>
    <row r="32" spans="1:17" x14ac:dyDescent="0.2">
      <c r="A32" s="296">
        <v>370</v>
      </c>
      <c r="B32" s="296" t="s">
        <v>27</v>
      </c>
      <c r="C32" s="297">
        <v>8910</v>
      </c>
      <c r="D32" s="297">
        <v>2053</v>
      </c>
      <c r="E32" s="297">
        <v>504.79999999999995</v>
      </c>
      <c r="F32" s="297">
        <v>120</v>
      </c>
      <c r="G32" s="297">
        <v>210</v>
      </c>
      <c r="H32" s="297">
        <v>0</v>
      </c>
      <c r="I32" s="297">
        <v>0</v>
      </c>
      <c r="J32" s="297">
        <v>0</v>
      </c>
      <c r="K32" s="297">
        <v>0</v>
      </c>
      <c r="L32" s="297">
        <v>7059</v>
      </c>
      <c r="M32" s="297">
        <v>148</v>
      </c>
      <c r="N32" s="297">
        <v>2074.3359999999998</v>
      </c>
      <c r="O32" s="297">
        <v>4</v>
      </c>
      <c r="P32" s="297">
        <v>0</v>
      </c>
      <c r="Q32" s="297">
        <v>0</v>
      </c>
    </row>
    <row r="33" spans="1:17" x14ac:dyDescent="0.2">
      <c r="A33" s="296">
        <v>889</v>
      </c>
      <c r="B33" s="296" t="s">
        <v>28</v>
      </c>
      <c r="C33" s="297">
        <v>13617</v>
      </c>
      <c r="D33" s="297">
        <v>2973</v>
      </c>
      <c r="E33" s="297">
        <v>1128.0999999999999</v>
      </c>
      <c r="F33" s="297">
        <v>535</v>
      </c>
      <c r="G33" s="297">
        <v>9590</v>
      </c>
      <c r="H33" s="297">
        <v>0</v>
      </c>
      <c r="I33" s="297">
        <v>243.20000000000002</v>
      </c>
      <c r="J33" s="297">
        <v>0</v>
      </c>
      <c r="K33" s="297">
        <v>0</v>
      </c>
      <c r="L33" s="297">
        <v>2806</v>
      </c>
      <c r="M33" s="297">
        <v>109</v>
      </c>
      <c r="N33" s="297">
        <v>4698.7079999999996</v>
      </c>
      <c r="O33" s="297">
        <v>2</v>
      </c>
      <c r="P33" s="297">
        <v>0</v>
      </c>
      <c r="Q33" s="297">
        <v>0</v>
      </c>
    </row>
    <row r="34" spans="1:17" x14ac:dyDescent="0.2">
      <c r="A34" s="296">
        <v>7</v>
      </c>
      <c r="B34" s="296" t="s">
        <v>29</v>
      </c>
      <c r="C34" s="297">
        <v>8920</v>
      </c>
      <c r="D34" s="297">
        <v>1690</v>
      </c>
      <c r="E34" s="297">
        <v>964.8</v>
      </c>
      <c r="F34" s="297">
        <v>85</v>
      </c>
      <c r="G34" s="297">
        <v>950</v>
      </c>
      <c r="H34" s="297">
        <v>0</v>
      </c>
      <c r="I34" s="297">
        <v>132.80000000000001</v>
      </c>
      <c r="J34" s="297">
        <v>0</v>
      </c>
      <c r="K34" s="297">
        <v>0</v>
      </c>
      <c r="L34" s="297">
        <v>10836</v>
      </c>
      <c r="M34" s="297">
        <v>173</v>
      </c>
      <c r="N34" s="297">
        <v>646.30399999999997</v>
      </c>
      <c r="O34" s="297">
        <v>14</v>
      </c>
      <c r="P34" s="297">
        <v>0</v>
      </c>
      <c r="Q34" s="297">
        <v>0</v>
      </c>
    </row>
    <row r="35" spans="1:17" x14ac:dyDescent="0.2">
      <c r="A35" s="296">
        <v>1724</v>
      </c>
      <c r="B35" s="296" t="s">
        <v>31</v>
      </c>
      <c r="C35" s="297">
        <v>18256</v>
      </c>
      <c r="D35" s="297">
        <v>4189</v>
      </c>
      <c r="E35" s="297">
        <v>1000.3</v>
      </c>
      <c r="F35" s="297">
        <v>105</v>
      </c>
      <c r="G35" s="297">
        <v>3610</v>
      </c>
      <c r="H35" s="297">
        <v>0</v>
      </c>
      <c r="I35" s="297">
        <v>0</v>
      </c>
      <c r="J35" s="297">
        <v>0</v>
      </c>
      <c r="K35" s="297">
        <v>0</v>
      </c>
      <c r="L35" s="297">
        <v>10103</v>
      </c>
      <c r="M35" s="297">
        <v>73</v>
      </c>
      <c r="N35" s="297">
        <v>4206.0150000000003</v>
      </c>
      <c r="O35" s="297">
        <v>9</v>
      </c>
      <c r="P35" s="297">
        <v>0</v>
      </c>
      <c r="Q35" s="297">
        <v>0</v>
      </c>
    </row>
    <row r="36" spans="1:17" x14ac:dyDescent="0.2">
      <c r="A36" s="296">
        <v>893</v>
      </c>
      <c r="B36" s="296" t="s">
        <v>32</v>
      </c>
      <c r="C36" s="297">
        <v>13237</v>
      </c>
      <c r="D36" s="297">
        <v>2789</v>
      </c>
      <c r="E36" s="297">
        <v>1059.5</v>
      </c>
      <c r="F36" s="297">
        <v>105</v>
      </c>
      <c r="G36" s="297">
        <v>1500</v>
      </c>
      <c r="H36" s="297">
        <v>0</v>
      </c>
      <c r="I36" s="297">
        <v>0</v>
      </c>
      <c r="J36" s="297">
        <v>0</v>
      </c>
      <c r="K36" s="297">
        <v>0</v>
      </c>
      <c r="L36" s="297">
        <v>10341</v>
      </c>
      <c r="M36" s="297">
        <v>508</v>
      </c>
      <c r="N36" s="297">
        <v>1692.71</v>
      </c>
      <c r="O36" s="297">
        <v>11</v>
      </c>
      <c r="P36" s="297">
        <v>0</v>
      </c>
      <c r="Q36" s="297">
        <v>0</v>
      </c>
    </row>
    <row r="37" spans="1:17" x14ac:dyDescent="0.2">
      <c r="A37" s="296">
        <v>373</v>
      </c>
      <c r="B37" s="296" t="s">
        <v>33</v>
      </c>
      <c r="C37" s="297">
        <v>30076</v>
      </c>
      <c r="D37" s="297">
        <v>5956</v>
      </c>
      <c r="E37" s="297">
        <v>2067.1999999999998</v>
      </c>
      <c r="F37" s="297">
        <v>295</v>
      </c>
      <c r="G37" s="297">
        <v>8150</v>
      </c>
      <c r="H37" s="297">
        <v>453.26</v>
      </c>
      <c r="I37" s="297">
        <v>1385.6000000000001</v>
      </c>
      <c r="J37" s="297">
        <v>0</v>
      </c>
      <c r="K37" s="297">
        <v>140.29999999999995</v>
      </c>
      <c r="L37" s="297">
        <v>9712</v>
      </c>
      <c r="M37" s="297">
        <v>86</v>
      </c>
      <c r="N37" s="297">
        <v>14705.544</v>
      </c>
      <c r="O37" s="297">
        <v>6</v>
      </c>
      <c r="P37" s="297">
        <v>0</v>
      </c>
      <c r="Q37" s="297">
        <v>0</v>
      </c>
    </row>
    <row r="38" spans="1:17" x14ac:dyDescent="0.2">
      <c r="A38" s="296">
        <v>748</v>
      </c>
      <c r="B38" s="296" t="s">
        <v>34</v>
      </c>
      <c r="C38" s="297">
        <v>66419</v>
      </c>
      <c r="D38" s="297">
        <v>14267</v>
      </c>
      <c r="E38" s="297">
        <v>6492.9</v>
      </c>
      <c r="F38" s="297">
        <v>7550</v>
      </c>
      <c r="G38" s="297">
        <v>84030</v>
      </c>
      <c r="H38" s="297">
        <v>2128.8199999999997</v>
      </c>
      <c r="I38" s="297">
        <v>4716</v>
      </c>
      <c r="J38" s="297">
        <v>0</v>
      </c>
      <c r="K38" s="297">
        <v>0</v>
      </c>
      <c r="L38" s="297">
        <v>7985</v>
      </c>
      <c r="M38" s="297">
        <v>1328</v>
      </c>
      <c r="N38" s="297">
        <v>54157.870999999999</v>
      </c>
      <c r="O38" s="297">
        <v>8</v>
      </c>
      <c r="P38" s="297">
        <v>0</v>
      </c>
      <c r="Q38" s="297">
        <v>0</v>
      </c>
    </row>
    <row r="39" spans="1:17" x14ac:dyDescent="0.2">
      <c r="A39" s="296">
        <v>1859</v>
      </c>
      <c r="B39" s="296" t="s">
        <v>35</v>
      </c>
      <c r="C39" s="297">
        <v>44666</v>
      </c>
      <c r="D39" s="297">
        <v>10181</v>
      </c>
      <c r="E39" s="297">
        <v>3397.8</v>
      </c>
      <c r="F39" s="297">
        <v>565</v>
      </c>
      <c r="G39" s="297">
        <v>19990</v>
      </c>
      <c r="H39" s="297">
        <v>2979.6600000000003</v>
      </c>
      <c r="I39" s="297">
        <v>1295.2</v>
      </c>
      <c r="J39" s="297">
        <v>0</v>
      </c>
      <c r="K39" s="297">
        <v>0</v>
      </c>
      <c r="L39" s="297">
        <v>25848</v>
      </c>
      <c r="M39" s="297">
        <v>205</v>
      </c>
      <c r="N39" s="297">
        <v>12864.477999999999</v>
      </c>
      <c r="O39" s="297">
        <v>23</v>
      </c>
      <c r="P39" s="297">
        <v>0</v>
      </c>
      <c r="Q39" s="297">
        <v>0</v>
      </c>
    </row>
    <row r="40" spans="1:17" x14ac:dyDescent="0.2">
      <c r="A40" s="296">
        <v>1721</v>
      </c>
      <c r="B40" s="296" t="s">
        <v>36</v>
      </c>
      <c r="C40" s="297">
        <v>29690</v>
      </c>
      <c r="D40" s="297">
        <v>7380</v>
      </c>
      <c r="E40" s="297">
        <v>1739.1</v>
      </c>
      <c r="F40" s="297">
        <v>280</v>
      </c>
      <c r="G40" s="297">
        <v>6150</v>
      </c>
      <c r="H40" s="297">
        <v>0</v>
      </c>
      <c r="I40" s="297">
        <v>868</v>
      </c>
      <c r="J40" s="297">
        <v>0</v>
      </c>
      <c r="K40" s="297">
        <v>0</v>
      </c>
      <c r="L40" s="297">
        <v>8972</v>
      </c>
      <c r="M40" s="297">
        <v>68</v>
      </c>
      <c r="N40" s="297">
        <v>7661.7420000000002</v>
      </c>
      <c r="O40" s="297">
        <v>8</v>
      </c>
      <c r="P40" s="297">
        <v>0</v>
      </c>
      <c r="Q40" s="297">
        <v>0</v>
      </c>
    </row>
    <row r="41" spans="1:17" x14ac:dyDescent="0.2">
      <c r="A41" s="296">
        <v>753</v>
      </c>
      <c r="B41" s="296" t="s">
        <v>38</v>
      </c>
      <c r="C41" s="297">
        <v>28617</v>
      </c>
      <c r="D41" s="297">
        <v>6970</v>
      </c>
      <c r="E41" s="297">
        <v>1624.3999999999999</v>
      </c>
      <c r="F41" s="297">
        <v>1050</v>
      </c>
      <c r="G41" s="297">
        <v>17310</v>
      </c>
      <c r="H41" s="297">
        <v>96.88</v>
      </c>
      <c r="I41" s="297">
        <v>1458.4</v>
      </c>
      <c r="J41" s="297">
        <v>0</v>
      </c>
      <c r="K41" s="297">
        <v>0</v>
      </c>
      <c r="L41" s="297">
        <v>3431</v>
      </c>
      <c r="M41" s="297">
        <v>79</v>
      </c>
      <c r="N41" s="297">
        <v>16128.644</v>
      </c>
      <c r="O41" s="297">
        <v>2</v>
      </c>
      <c r="P41" s="297">
        <v>0</v>
      </c>
      <c r="Q41" s="297">
        <v>0</v>
      </c>
    </row>
    <row r="42" spans="1:17" x14ac:dyDescent="0.2">
      <c r="A42" s="296">
        <v>209</v>
      </c>
      <c r="B42" s="296" t="s">
        <v>39</v>
      </c>
      <c r="C42" s="297">
        <v>25288</v>
      </c>
      <c r="D42" s="297">
        <v>5935</v>
      </c>
      <c r="E42" s="297">
        <v>1578.6</v>
      </c>
      <c r="F42" s="297">
        <v>545</v>
      </c>
      <c r="G42" s="297">
        <v>9850</v>
      </c>
      <c r="H42" s="297">
        <v>164.34</v>
      </c>
      <c r="I42" s="297">
        <v>0</v>
      </c>
      <c r="J42" s="297">
        <v>0</v>
      </c>
      <c r="K42" s="297">
        <v>0</v>
      </c>
      <c r="L42" s="297">
        <v>4363</v>
      </c>
      <c r="M42" s="297">
        <v>346</v>
      </c>
      <c r="N42" s="297">
        <v>10316.556</v>
      </c>
      <c r="O42" s="297">
        <v>7</v>
      </c>
      <c r="P42" s="297">
        <v>0</v>
      </c>
      <c r="Q42" s="297">
        <v>0</v>
      </c>
    </row>
    <row r="43" spans="1:17" x14ac:dyDescent="0.2">
      <c r="A43" s="296">
        <v>375</v>
      </c>
      <c r="B43" s="296" t="s">
        <v>40</v>
      </c>
      <c r="C43" s="297">
        <v>40093</v>
      </c>
      <c r="D43" s="297">
        <v>9048</v>
      </c>
      <c r="E43" s="297">
        <v>4253.2</v>
      </c>
      <c r="F43" s="297">
        <v>3235</v>
      </c>
      <c r="G43" s="297">
        <v>21110</v>
      </c>
      <c r="H43" s="297">
        <v>2503.34</v>
      </c>
      <c r="I43" s="297">
        <v>1406.4</v>
      </c>
      <c r="J43" s="297">
        <v>0</v>
      </c>
      <c r="K43" s="297">
        <v>0</v>
      </c>
      <c r="L43" s="297">
        <v>1833</v>
      </c>
      <c r="M43" s="297">
        <v>48</v>
      </c>
      <c r="N43" s="297">
        <v>50298.239999999998</v>
      </c>
      <c r="O43" s="297">
        <v>3</v>
      </c>
      <c r="P43" s="297">
        <v>0</v>
      </c>
      <c r="Q43" s="297">
        <v>0</v>
      </c>
    </row>
    <row r="44" spans="1:17" x14ac:dyDescent="0.2">
      <c r="A44" s="296">
        <v>585</v>
      </c>
      <c r="B44" s="296" t="s">
        <v>41</v>
      </c>
      <c r="C44" s="297">
        <v>28710</v>
      </c>
      <c r="D44" s="297">
        <v>6240</v>
      </c>
      <c r="E44" s="297">
        <v>1676.8999999999999</v>
      </c>
      <c r="F44" s="297">
        <v>405</v>
      </c>
      <c r="G44" s="297">
        <v>1640</v>
      </c>
      <c r="H44" s="297">
        <v>0</v>
      </c>
      <c r="I44" s="297">
        <v>0</v>
      </c>
      <c r="J44" s="297">
        <v>0</v>
      </c>
      <c r="K44" s="297">
        <v>0</v>
      </c>
      <c r="L44" s="297">
        <v>6931</v>
      </c>
      <c r="M44" s="297">
        <v>626</v>
      </c>
      <c r="N44" s="297">
        <v>8195.2739999999994</v>
      </c>
      <c r="O44" s="297">
        <v>9</v>
      </c>
      <c r="P44" s="297">
        <v>0</v>
      </c>
      <c r="Q44" s="297">
        <v>0</v>
      </c>
    </row>
    <row r="45" spans="1:17" x14ac:dyDescent="0.2">
      <c r="A45" s="296">
        <v>1728</v>
      </c>
      <c r="B45" s="296" t="s">
        <v>42</v>
      </c>
      <c r="C45" s="297">
        <v>19834</v>
      </c>
      <c r="D45" s="297">
        <v>4607</v>
      </c>
      <c r="E45" s="297">
        <v>1192.9000000000001</v>
      </c>
      <c r="F45" s="297">
        <v>185</v>
      </c>
      <c r="G45" s="297">
        <v>4810</v>
      </c>
      <c r="H45" s="297">
        <v>681.12</v>
      </c>
      <c r="I45" s="297">
        <v>1678.4</v>
      </c>
      <c r="J45" s="297">
        <v>0</v>
      </c>
      <c r="K45" s="297">
        <v>0</v>
      </c>
      <c r="L45" s="297">
        <v>7531</v>
      </c>
      <c r="M45" s="297">
        <v>31</v>
      </c>
      <c r="N45" s="297">
        <v>5965.7150000000001</v>
      </c>
      <c r="O45" s="297">
        <v>8</v>
      </c>
      <c r="P45" s="297">
        <v>0</v>
      </c>
      <c r="Q45" s="297">
        <v>0</v>
      </c>
    </row>
    <row r="46" spans="1:17" x14ac:dyDescent="0.2">
      <c r="A46" s="296">
        <v>376</v>
      </c>
      <c r="B46" s="296" t="s">
        <v>43</v>
      </c>
      <c r="C46" s="297">
        <v>9094</v>
      </c>
      <c r="D46" s="297">
        <v>1978</v>
      </c>
      <c r="E46" s="297">
        <v>452.7</v>
      </c>
      <c r="F46" s="297">
        <v>270</v>
      </c>
      <c r="G46" s="297">
        <v>410</v>
      </c>
      <c r="H46" s="297">
        <v>0</v>
      </c>
      <c r="I46" s="297">
        <v>0</v>
      </c>
      <c r="J46" s="297">
        <v>0</v>
      </c>
      <c r="K46" s="297">
        <v>0</v>
      </c>
      <c r="L46" s="297">
        <v>1115</v>
      </c>
      <c r="M46" s="297">
        <v>441</v>
      </c>
      <c r="N46" s="297">
        <v>3948.252</v>
      </c>
      <c r="O46" s="297">
        <v>3</v>
      </c>
      <c r="P46" s="297">
        <v>0</v>
      </c>
      <c r="Q46" s="297">
        <v>0</v>
      </c>
    </row>
    <row r="47" spans="1:17" x14ac:dyDescent="0.2">
      <c r="A47" s="296">
        <v>377</v>
      </c>
      <c r="B47" s="296" t="s">
        <v>44</v>
      </c>
      <c r="C47" s="297">
        <v>22059</v>
      </c>
      <c r="D47" s="297">
        <v>5333</v>
      </c>
      <c r="E47" s="297">
        <v>1026.5999999999999</v>
      </c>
      <c r="F47" s="297">
        <v>355</v>
      </c>
      <c r="G47" s="297">
        <v>980</v>
      </c>
      <c r="H47" s="297">
        <v>117.64</v>
      </c>
      <c r="I47" s="297">
        <v>1400.8000000000002</v>
      </c>
      <c r="J47" s="297">
        <v>0</v>
      </c>
      <c r="K47" s="297">
        <v>228.59999999999991</v>
      </c>
      <c r="L47" s="297">
        <v>3969</v>
      </c>
      <c r="M47" s="297">
        <v>72</v>
      </c>
      <c r="N47" s="297">
        <v>10134.968000000001</v>
      </c>
      <c r="O47" s="297">
        <v>5</v>
      </c>
      <c r="P47" s="297">
        <v>0</v>
      </c>
      <c r="Q47" s="297">
        <v>0</v>
      </c>
    </row>
    <row r="48" spans="1:17" x14ac:dyDescent="0.2">
      <c r="A48" s="296">
        <v>1901</v>
      </c>
      <c r="B48" s="296" t="s">
        <v>538</v>
      </c>
      <c r="C48" s="297">
        <v>32910</v>
      </c>
      <c r="D48" s="297">
        <v>8358</v>
      </c>
      <c r="E48" s="297">
        <v>1633.6999999999998</v>
      </c>
      <c r="F48" s="297">
        <v>1145</v>
      </c>
      <c r="G48" s="297">
        <v>4070</v>
      </c>
      <c r="H48" s="297">
        <v>0</v>
      </c>
      <c r="I48" s="297">
        <v>0</v>
      </c>
      <c r="J48" s="297">
        <v>0</v>
      </c>
      <c r="K48" s="297">
        <v>0</v>
      </c>
      <c r="L48" s="297">
        <v>7575</v>
      </c>
      <c r="M48" s="297">
        <v>1289</v>
      </c>
      <c r="N48" s="297">
        <v>14958.177</v>
      </c>
      <c r="O48" s="297">
        <v>17</v>
      </c>
      <c r="P48" s="297">
        <v>0</v>
      </c>
      <c r="Q48" s="297">
        <v>0</v>
      </c>
    </row>
    <row r="49" spans="1:17" x14ac:dyDescent="0.2">
      <c r="A49" s="296">
        <v>755</v>
      </c>
      <c r="B49" s="296" t="s">
        <v>46</v>
      </c>
      <c r="C49" s="297">
        <v>10089</v>
      </c>
      <c r="D49" s="297">
        <v>2576</v>
      </c>
      <c r="E49" s="297">
        <v>599.4</v>
      </c>
      <c r="F49" s="297">
        <v>70</v>
      </c>
      <c r="G49" s="297">
        <v>1850</v>
      </c>
      <c r="H49" s="297">
        <v>0</v>
      </c>
      <c r="I49" s="297">
        <v>0</v>
      </c>
      <c r="J49" s="297">
        <v>0</v>
      </c>
      <c r="K49" s="297">
        <v>0</v>
      </c>
      <c r="L49" s="297">
        <v>3451</v>
      </c>
      <c r="M49" s="297">
        <v>1</v>
      </c>
      <c r="N49" s="297">
        <v>1902.222</v>
      </c>
      <c r="O49" s="297">
        <v>6</v>
      </c>
      <c r="P49" s="297">
        <v>0</v>
      </c>
      <c r="Q49" s="297">
        <v>0</v>
      </c>
    </row>
    <row r="50" spans="1:17" x14ac:dyDescent="0.2">
      <c r="A50" s="296">
        <v>1681</v>
      </c>
      <c r="B50" s="296" t="s">
        <v>47</v>
      </c>
      <c r="C50" s="297">
        <v>25627</v>
      </c>
      <c r="D50" s="297">
        <v>5575</v>
      </c>
      <c r="E50" s="297">
        <v>2208</v>
      </c>
      <c r="F50" s="297">
        <v>175</v>
      </c>
      <c r="G50" s="297">
        <v>3910</v>
      </c>
      <c r="H50" s="297">
        <v>0</v>
      </c>
      <c r="I50" s="297">
        <v>204</v>
      </c>
      <c r="J50" s="297">
        <v>0</v>
      </c>
      <c r="K50" s="297">
        <v>47.099999999999994</v>
      </c>
      <c r="L50" s="297">
        <v>27531</v>
      </c>
      <c r="M50" s="297">
        <v>258</v>
      </c>
      <c r="N50" s="297">
        <v>3149.24</v>
      </c>
      <c r="O50" s="297">
        <v>36</v>
      </c>
      <c r="P50" s="297">
        <v>0</v>
      </c>
      <c r="Q50" s="297">
        <v>0</v>
      </c>
    </row>
    <row r="51" spans="1:17" x14ac:dyDescent="0.2">
      <c r="A51" s="296">
        <v>147</v>
      </c>
      <c r="B51" s="296" t="s">
        <v>48</v>
      </c>
      <c r="C51" s="297">
        <v>21884</v>
      </c>
      <c r="D51" s="297">
        <v>5290</v>
      </c>
      <c r="E51" s="297">
        <v>1466.6999999999998</v>
      </c>
      <c r="F51" s="297">
        <v>440</v>
      </c>
      <c r="G51" s="297">
        <v>12120</v>
      </c>
      <c r="H51" s="297">
        <v>0</v>
      </c>
      <c r="I51" s="297">
        <v>500</v>
      </c>
      <c r="J51" s="297">
        <v>0</v>
      </c>
      <c r="K51" s="297">
        <v>0</v>
      </c>
      <c r="L51" s="297">
        <v>2600</v>
      </c>
      <c r="M51" s="297">
        <v>17</v>
      </c>
      <c r="N51" s="297">
        <v>11162.697</v>
      </c>
      <c r="O51" s="297">
        <v>3</v>
      </c>
      <c r="P51" s="297">
        <v>0</v>
      </c>
      <c r="Q51" s="297">
        <v>0</v>
      </c>
    </row>
    <row r="52" spans="1:17" x14ac:dyDescent="0.2">
      <c r="A52" s="296">
        <v>654</v>
      </c>
      <c r="B52" s="296" t="s">
        <v>49</v>
      </c>
      <c r="C52" s="297">
        <v>22579</v>
      </c>
      <c r="D52" s="297">
        <v>5648</v>
      </c>
      <c r="E52" s="297">
        <v>1529.6</v>
      </c>
      <c r="F52" s="297">
        <v>215</v>
      </c>
      <c r="G52" s="297">
        <v>5390</v>
      </c>
      <c r="H52" s="297">
        <v>0</v>
      </c>
      <c r="I52" s="297">
        <v>0</v>
      </c>
      <c r="J52" s="297">
        <v>0</v>
      </c>
      <c r="K52" s="297">
        <v>0</v>
      </c>
      <c r="L52" s="297">
        <v>14153</v>
      </c>
      <c r="M52" s="297">
        <v>257</v>
      </c>
      <c r="N52" s="297">
        <v>3141.2559999999999</v>
      </c>
      <c r="O52" s="297">
        <v>18</v>
      </c>
      <c r="P52" s="297">
        <v>0</v>
      </c>
      <c r="Q52" s="297">
        <v>0</v>
      </c>
    </row>
    <row r="53" spans="1:17" x14ac:dyDescent="0.2">
      <c r="A53" s="296">
        <v>756</v>
      </c>
      <c r="B53" s="296" t="s">
        <v>51</v>
      </c>
      <c r="C53" s="297">
        <v>28147</v>
      </c>
      <c r="D53" s="297">
        <v>6427</v>
      </c>
      <c r="E53" s="297">
        <v>2016</v>
      </c>
      <c r="F53" s="297">
        <v>600</v>
      </c>
      <c r="G53" s="297">
        <v>11490</v>
      </c>
      <c r="H53" s="297">
        <v>520.74</v>
      </c>
      <c r="I53" s="297">
        <v>2110.4</v>
      </c>
      <c r="J53" s="297">
        <v>0</v>
      </c>
      <c r="K53" s="297">
        <v>778.99999999999977</v>
      </c>
      <c r="L53" s="297">
        <v>11141</v>
      </c>
      <c r="M53" s="297">
        <v>243</v>
      </c>
      <c r="N53" s="297">
        <v>7563.22</v>
      </c>
      <c r="O53" s="297">
        <v>12</v>
      </c>
      <c r="P53" s="297">
        <v>0</v>
      </c>
      <c r="Q53" s="297">
        <v>0</v>
      </c>
    </row>
    <row r="54" spans="1:17" x14ac:dyDescent="0.2">
      <c r="A54" s="296">
        <v>757</v>
      </c>
      <c r="B54" s="296" t="s">
        <v>52</v>
      </c>
      <c r="C54" s="297">
        <v>30320</v>
      </c>
      <c r="D54" s="297">
        <v>7015</v>
      </c>
      <c r="E54" s="297">
        <v>2388.1999999999998</v>
      </c>
      <c r="F54" s="297">
        <v>1385</v>
      </c>
      <c r="G54" s="297">
        <v>18700</v>
      </c>
      <c r="H54" s="297">
        <v>1501.88</v>
      </c>
      <c r="I54" s="297">
        <v>1551.2</v>
      </c>
      <c r="J54" s="297">
        <v>0</v>
      </c>
      <c r="K54" s="297">
        <v>0</v>
      </c>
      <c r="L54" s="297">
        <v>6371</v>
      </c>
      <c r="M54" s="297">
        <v>114</v>
      </c>
      <c r="N54" s="297">
        <v>16059.87</v>
      </c>
      <c r="O54" s="297">
        <v>3</v>
      </c>
      <c r="P54" s="297">
        <v>0</v>
      </c>
      <c r="Q54" s="297">
        <v>0</v>
      </c>
    </row>
    <row r="55" spans="1:17" x14ac:dyDescent="0.2">
      <c r="A55" s="296">
        <v>758</v>
      </c>
      <c r="B55" s="296" t="s">
        <v>53</v>
      </c>
      <c r="C55" s="297">
        <v>179623</v>
      </c>
      <c r="D55" s="297">
        <v>40281</v>
      </c>
      <c r="E55" s="297">
        <v>17187.3</v>
      </c>
      <c r="F55" s="297">
        <v>13420</v>
      </c>
      <c r="G55" s="297">
        <v>284140</v>
      </c>
      <c r="H55" s="297">
        <v>7369.5391999999993</v>
      </c>
      <c r="I55" s="297">
        <v>8684</v>
      </c>
      <c r="J55" s="297">
        <v>0</v>
      </c>
      <c r="K55" s="297">
        <v>83.799999999999272</v>
      </c>
      <c r="L55" s="297">
        <v>12582</v>
      </c>
      <c r="M55" s="297">
        <v>286</v>
      </c>
      <c r="N55" s="297">
        <v>170949.35399999999</v>
      </c>
      <c r="O55" s="297">
        <v>3</v>
      </c>
      <c r="P55" s="297">
        <v>0</v>
      </c>
      <c r="Q55" s="297">
        <v>0</v>
      </c>
    </row>
    <row r="56" spans="1:17" x14ac:dyDescent="0.2">
      <c r="A56" s="296">
        <v>501</v>
      </c>
      <c r="B56" s="296" t="s">
        <v>54</v>
      </c>
      <c r="C56" s="297">
        <v>16312</v>
      </c>
      <c r="D56" s="297">
        <v>3413</v>
      </c>
      <c r="E56" s="297">
        <v>938.59999999999991</v>
      </c>
      <c r="F56" s="297">
        <v>330</v>
      </c>
      <c r="G56" s="297">
        <v>1990</v>
      </c>
      <c r="H56" s="297">
        <v>657.66000000000008</v>
      </c>
      <c r="I56" s="297">
        <v>1247.2</v>
      </c>
      <c r="J56" s="297">
        <v>0</v>
      </c>
      <c r="K56" s="297">
        <v>0</v>
      </c>
      <c r="L56" s="297">
        <v>2753</v>
      </c>
      <c r="M56" s="297">
        <v>361</v>
      </c>
      <c r="N56" s="297">
        <v>6510.616</v>
      </c>
      <c r="O56" s="297">
        <v>4</v>
      </c>
      <c r="P56" s="297">
        <v>0</v>
      </c>
      <c r="Q56" s="297">
        <v>0</v>
      </c>
    </row>
    <row r="57" spans="1:17" x14ac:dyDescent="0.2">
      <c r="A57" s="296">
        <v>1876</v>
      </c>
      <c r="B57" s="296" t="s">
        <v>55</v>
      </c>
      <c r="C57" s="297">
        <v>36932</v>
      </c>
      <c r="D57" s="297">
        <v>8188</v>
      </c>
      <c r="E57" s="297">
        <v>2573.6999999999998</v>
      </c>
      <c r="F57" s="297">
        <v>270</v>
      </c>
      <c r="G57" s="297">
        <v>7620</v>
      </c>
      <c r="H57" s="297">
        <v>0</v>
      </c>
      <c r="I57" s="297">
        <v>349.6</v>
      </c>
      <c r="J57" s="297">
        <v>0</v>
      </c>
      <c r="K57" s="297">
        <v>0</v>
      </c>
      <c r="L57" s="297">
        <v>28352</v>
      </c>
      <c r="M57" s="297">
        <v>290</v>
      </c>
      <c r="N57" s="297">
        <v>6272.4030000000002</v>
      </c>
      <c r="O57" s="297">
        <v>24</v>
      </c>
      <c r="P57" s="297">
        <v>0</v>
      </c>
      <c r="Q57" s="297">
        <v>0</v>
      </c>
    </row>
    <row r="58" spans="1:17" x14ac:dyDescent="0.2">
      <c r="A58" s="296">
        <v>213</v>
      </c>
      <c r="B58" s="296" t="s">
        <v>56</v>
      </c>
      <c r="C58" s="297">
        <v>21177</v>
      </c>
      <c r="D58" s="297">
        <v>4621</v>
      </c>
      <c r="E58" s="297">
        <v>1516.5</v>
      </c>
      <c r="F58" s="297">
        <v>870</v>
      </c>
      <c r="G58" s="297">
        <v>6120</v>
      </c>
      <c r="H58" s="297">
        <v>335.62</v>
      </c>
      <c r="I58" s="297">
        <v>0</v>
      </c>
      <c r="J58" s="297">
        <v>0</v>
      </c>
      <c r="K58" s="297">
        <v>0</v>
      </c>
      <c r="L58" s="297">
        <v>8395</v>
      </c>
      <c r="M58" s="297">
        <v>106</v>
      </c>
      <c r="N58" s="297">
        <v>7332.2349999999997</v>
      </c>
      <c r="O58" s="297">
        <v>7</v>
      </c>
      <c r="P58" s="297">
        <v>0</v>
      </c>
      <c r="Q58" s="297">
        <v>0</v>
      </c>
    </row>
    <row r="59" spans="1:17" x14ac:dyDescent="0.2">
      <c r="A59" s="296">
        <v>899</v>
      </c>
      <c r="B59" s="296" t="s">
        <v>57</v>
      </c>
      <c r="C59" s="297">
        <v>28958</v>
      </c>
      <c r="D59" s="297">
        <v>5463</v>
      </c>
      <c r="E59" s="297">
        <v>4016.3999999999996</v>
      </c>
      <c r="F59" s="297">
        <v>780</v>
      </c>
      <c r="G59" s="297">
        <v>25750</v>
      </c>
      <c r="H59" s="297">
        <v>253.44</v>
      </c>
      <c r="I59" s="297">
        <v>549.6</v>
      </c>
      <c r="J59" s="297">
        <v>0</v>
      </c>
      <c r="K59" s="297">
        <v>0</v>
      </c>
      <c r="L59" s="297">
        <v>1721</v>
      </c>
      <c r="M59" s="297">
        <v>13</v>
      </c>
      <c r="N59" s="297">
        <v>24333.263999999999</v>
      </c>
      <c r="O59" s="297">
        <v>2</v>
      </c>
      <c r="P59" s="297">
        <v>0</v>
      </c>
      <c r="Q59" s="297">
        <v>0</v>
      </c>
    </row>
    <row r="60" spans="1:17" x14ac:dyDescent="0.2">
      <c r="A60" s="296">
        <v>312</v>
      </c>
      <c r="B60" s="296" t="s">
        <v>58</v>
      </c>
      <c r="C60" s="297">
        <v>14626</v>
      </c>
      <c r="D60" s="297">
        <v>3587</v>
      </c>
      <c r="E60" s="297">
        <v>568.79999999999995</v>
      </c>
      <c r="F60" s="297">
        <v>305</v>
      </c>
      <c r="G60" s="297">
        <v>660</v>
      </c>
      <c r="H60" s="297">
        <v>0</v>
      </c>
      <c r="I60" s="297">
        <v>0</v>
      </c>
      <c r="J60" s="297">
        <v>0</v>
      </c>
      <c r="K60" s="297">
        <v>0</v>
      </c>
      <c r="L60" s="297">
        <v>3693</v>
      </c>
      <c r="M60" s="297">
        <v>64</v>
      </c>
      <c r="N60" s="297">
        <v>3994.3159999999998</v>
      </c>
      <c r="O60" s="297">
        <v>3</v>
      </c>
      <c r="P60" s="297">
        <v>0</v>
      </c>
      <c r="Q60" s="297">
        <v>0</v>
      </c>
    </row>
    <row r="61" spans="1:17" x14ac:dyDescent="0.2">
      <c r="A61" s="296">
        <v>313</v>
      </c>
      <c r="B61" s="296" t="s">
        <v>59</v>
      </c>
      <c r="C61" s="297">
        <v>20492</v>
      </c>
      <c r="D61" s="297">
        <v>5553</v>
      </c>
      <c r="E61" s="297">
        <v>1032.3</v>
      </c>
      <c r="F61" s="297">
        <v>575</v>
      </c>
      <c r="G61" s="297">
        <v>5960</v>
      </c>
      <c r="H61" s="297">
        <v>0</v>
      </c>
      <c r="I61" s="297">
        <v>354.40000000000003</v>
      </c>
      <c r="J61" s="297">
        <v>0</v>
      </c>
      <c r="K61" s="297">
        <v>0</v>
      </c>
      <c r="L61" s="297">
        <v>3044</v>
      </c>
      <c r="M61" s="297">
        <v>437</v>
      </c>
      <c r="N61" s="297">
        <v>8990.0789999999997</v>
      </c>
      <c r="O61" s="297">
        <v>2</v>
      </c>
      <c r="P61" s="297">
        <v>0</v>
      </c>
      <c r="Q61" s="297">
        <v>0</v>
      </c>
    </row>
    <row r="62" spans="1:17" x14ac:dyDescent="0.2">
      <c r="A62" s="296">
        <v>214</v>
      </c>
      <c r="B62" s="296" t="s">
        <v>60</v>
      </c>
      <c r="C62" s="297">
        <v>26019</v>
      </c>
      <c r="D62" s="297">
        <v>6210</v>
      </c>
      <c r="E62" s="297">
        <v>1350.8999999999999</v>
      </c>
      <c r="F62" s="297">
        <v>215</v>
      </c>
      <c r="G62" s="297">
        <v>1040</v>
      </c>
      <c r="H62" s="297">
        <v>0</v>
      </c>
      <c r="I62" s="297">
        <v>0</v>
      </c>
      <c r="J62" s="297">
        <v>0</v>
      </c>
      <c r="K62" s="297">
        <v>0</v>
      </c>
      <c r="L62" s="297">
        <v>13419</v>
      </c>
      <c r="M62" s="297">
        <v>873</v>
      </c>
      <c r="N62" s="297">
        <v>2801.0419999999999</v>
      </c>
      <c r="O62" s="297">
        <v>21</v>
      </c>
      <c r="P62" s="297">
        <v>0</v>
      </c>
      <c r="Q62" s="297">
        <v>0</v>
      </c>
    </row>
    <row r="63" spans="1:17" x14ac:dyDescent="0.2">
      <c r="A63" s="296">
        <v>381</v>
      </c>
      <c r="B63" s="296" t="s">
        <v>61</v>
      </c>
      <c r="C63" s="297">
        <v>32631</v>
      </c>
      <c r="D63" s="297">
        <v>8146</v>
      </c>
      <c r="E63" s="297">
        <v>3156.8</v>
      </c>
      <c r="F63" s="297">
        <v>1505</v>
      </c>
      <c r="G63" s="297">
        <v>16580</v>
      </c>
      <c r="H63" s="297">
        <v>128.69999999999999</v>
      </c>
      <c r="I63" s="297">
        <v>3367.2000000000003</v>
      </c>
      <c r="J63" s="297">
        <v>23.599999999999454</v>
      </c>
      <c r="K63" s="297">
        <v>71.899999999999636</v>
      </c>
      <c r="L63" s="297">
        <v>808</v>
      </c>
      <c r="M63" s="297">
        <v>7</v>
      </c>
      <c r="N63" s="297">
        <v>38611.040000000001</v>
      </c>
      <c r="O63" s="297">
        <v>2</v>
      </c>
      <c r="P63" s="297">
        <v>0</v>
      </c>
      <c r="Q63" s="297">
        <v>0</v>
      </c>
    </row>
    <row r="64" spans="1:17" x14ac:dyDescent="0.2">
      <c r="A64" s="296">
        <v>502</v>
      </c>
      <c r="B64" s="296" t="s">
        <v>62</v>
      </c>
      <c r="C64" s="297">
        <v>66178</v>
      </c>
      <c r="D64" s="297">
        <v>14950</v>
      </c>
      <c r="E64" s="297">
        <v>6507.1</v>
      </c>
      <c r="F64" s="297">
        <v>9085</v>
      </c>
      <c r="G64" s="297">
        <v>35400</v>
      </c>
      <c r="H64" s="297">
        <v>1587.22</v>
      </c>
      <c r="I64" s="297">
        <v>2168</v>
      </c>
      <c r="J64" s="297">
        <v>0</v>
      </c>
      <c r="K64" s="297">
        <v>0</v>
      </c>
      <c r="L64" s="297">
        <v>1422</v>
      </c>
      <c r="M64" s="297">
        <v>118</v>
      </c>
      <c r="N64" s="297">
        <v>69263.165999999997</v>
      </c>
      <c r="O64" s="297">
        <v>1</v>
      </c>
      <c r="P64" s="297">
        <v>0</v>
      </c>
      <c r="Q64" s="297">
        <v>0</v>
      </c>
    </row>
    <row r="65" spans="1:17" x14ac:dyDescent="0.2">
      <c r="A65" s="296">
        <v>383</v>
      </c>
      <c r="B65" s="296" t="s">
        <v>63</v>
      </c>
      <c r="C65" s="297">
        <v>34288</v>
      </c>
      <c r="D65" s="297">
        <v>7661</v>
      </c>
      <c r="E65" s="297">
        <v>1834.5</v>
      </c>
      <c r="F65" s="297">
        <v>435</v>
      </c>
      <c r="G65" s="297">
        <v>8610</v>
      </c>
      <c r="H65" s="297">
        <v>563.98</v>
      </c>
      <c r="I65" s="297">
        <v>2916.8</v>
      </c>
      <c r="J65" s="297">
        <v>0</v>
      </c>
      <c r="K65" s="297">
        <v>0</v>
      </c>
      <c r="L65" s="297">
        <v>4960</v>
      </c>
      <c r="M65" s="297">
        <v>556</v>
      </c>
      <c r="N65" s="297">
        <v>20586.060000000001</v>
      </c>
      <c r="O65" s="297">
        <v>7</v>
      </c>
      <c r="P65" s="297">
        <v>0</v>
      </c>
      <c r="Q65" s="297">
        <v>0</v>
      </c>
    </row>
    <row r="66" spans="1:17" x14ac:dyDescent="0.2">
      <c r="A66" s="296">
        <v>109</v>
      </c>
      <c r="B66" s="296" t="s">
        <v>64</v>
      </c>
      <c r="C66" s="297">
        <v>35769</v>
      </c>
      <c r="D66" s="297">
        <v>7980</v>
      </c>
      <c r="E66" s="297">
        <v>3308.6</v>
      </c>
      <c r="F66" s="297">
        <v>500</v>
      </c>
      <c r="G66" s="297">
        <v>18750</v>
      </c>
      <c r="H66" s="297">
        <v>110.88</v>
      </c>
      <c r="I66" s="297">
        <v>1460</v>
      </c>
      <c r="J66" s="297">
        <v>0</v>
      </c>
      <c r="K66" s="297">
        <v>149.69999999999982</v>
      </c>
      <c r="L66" s="297">
        <v>29618</v>
      </c>
      <c r="M66" s="297">
        <v>351</v>
      </c>
      <c r="N66" s="297">
        <v>8368.7459999999992</v>
      </c>
      <c r="O66" s="297">
        <v>27</v>
      </c>
      <c r="P66" s="297">
        <v>0</v>
      </c>
      <c r="Q66" s="297">
        <v>0</v>
      </c>
    </row>
    <row r="67" spans="1:17" x14ac:dyDescent="0.2">
      <c r="A67" s="296">
        <v>1706</v>
      </c>
      <c r="B67" s="296" t="s">
        <v>65</v>
      </c>
      <c r="C67" s="297">
        <v>20344</v>
      </c>
      <c r="D67" s="297">
        <v>4367</v>
      </c>
      <c r="E67" s="297">
        <v>1442.6</v>
      </c>
      <c r="F67" s="297">
        <v>260</v>
      </c>
      <c r="G67" s="297">
        <v>5710</v>
      </c>
      <c r="H67" s="297">
        <v>0</v>
      </c>
      <c r="I67" s="297">
        <v>180.8</v>
      </c>
      <c r="J67" s="297">
        <v>0</v>
      </c>
      <c r="K67" s="297">
        <v>0</v>
      </c>
      <c r="L67" s="297">
        <v>7642</v>
      </c>
      <c r="M67" s="297">
        <v>163</v>
      </c>
      <c r="N67" s="297">
        <v>5097.6940000000004</v>
      </c>
      <c r="O67" s="297">
        <v>10</v>
      </c>
      <c r="P67" s="297">
        <v>0</v>
      </c>
      <c r="Q67" s="297">
        <v>0</v>
      </c>
    </row>
    <row r="68" spans="1:17" x14ac:dyDescent="0.2">
      <c r="A68" s="296">
        <v>611</v>
      </c>
      <c r="B68" s="296" t="s">
        <v>66</v>
      </c>
      <c r="C68" s="297">
        <v>12738</v>
      </c>
      <c r="D68" s="297">
        <v>2790</v>
      </c>
      <c r="E68" s="297">
        <v>747.3</v>
      </c>
      <c r="F68" s="297">
        <v>115</v>
      </c>
      <c r="G68" s="297">
        <v>820</v>
      </c>
      <c r="H68" s="297">
        <v>0</v>
      </c>
      <c r="I68" s="297">
        <v>0</v>
      </c>
      <c r="J68" s="297">
        <v>0</v>
      </c>
      <c r="K68" s="297">
        <v>0</v>
      </c>
      <c r="L68" s="297">
        <v>5429</v>
      </c>
      <c r="M68" s="297">
        <v>1604</v>
      </c>
      <c r="N68" s="297">
        <v>3680.058</v>
      </c>
      <c r="O68" s="297">
        <v>5</v>
      </c>
      <c r="P68" s="297">
        <v>0</v>
      </c>
      <c r="Q68" s="297">
        <v>0</v>
      </c>
    </row>
    <row r="69" spans="1:17" x14ac:dyDescent="0.2">
      <c r="A69" s="296">
        <v>1684</v>
      </c>
      <c r="B69" s="296" t="s">
        <v>67</v>
      </c>
      <c r="C69" s="297">
        <v>24783</v>
      </c>
      <c r="D69" s="297">
        <v>5774</v>
      </c>
      <c r="E69" s="297">
        <v>2128.6999999999998</v>
      </c>
      <c r="F69" s="297">
        <v>1725</v>
      </c>
      <c r="G69" s="297">
        <v>14560</v>
      </c>
      <c r="H69" s="297">
        <v>146.52000000000001</v>
      </c>
      <c r="I69" s="297">
        <v>912</v>
      </c>
      <c r="J69" s="297">
        <v>0</v>
      </c>
      <c r="K69" s="297">
        <v>0</v>
      </c>
      <c r="L69" s="297">
        <v>5121</v>
      </c>
      <c r="M69" s="297">
        <v>586</v>
      </c>
      <c r="N69" s="297">
        <v>8547.0689999999995</v>
      </c>
      <c r="O69" s="297">
        <v>6</v>
      </c>
      <c r="P69" s="297">
        <v>0</v>
      </c>
      <c r="Q69" s="297">
        <v>0</v>
      </c>
    </row>
    <row r="70" spans="1:17" x14ac:dyDescent="0.2">
      <c r="A70" s="296">
        <v>216</v>
      </c>
      <c r="B70" s="296" t="s">
        <v>68</v>
      </c>
      <c r="C70" s="297">
        <v>27590</v>
      </c>
      <c r="D70" s="297">
        <v>6996</v>
      </c>
      <c r="E70" s="297">
        <v>2097</v>
      </c>
      <c r="F70" s="297">
        <v>3015</v>
      </c>
      <c r="G70" s="297">
        <v>15530</v>
      </c>
      <c r="H70" s="297">
        <v>419.76</v>
      </c>
      <c r="I70" s="297">
        <v>3289.6000000000004</v>
      </c>
      <c r="J70" s="297">
        <v>0</v>
      </c>
      <c r="K70" s="297">
        <v>425.89999999999964</v>
      </c>
      <c r="L70" s="297">
        <v>2935</v>
      </c>
      <c r="M70" s="297">
        <v>180</v>
      </c>
      <c r="N70" s="297">
        <v>16545.55</v>
      </c>
      <c r="O70" s="297">
        <v>1</v>
      </c>
      <c r="P70" s="297">
        <v>0</v>
      </c>
      <c r="Q70" s="297">
        <v>0</v>
      </c>
    </row>
    <row r="71" spans="1:17" x14ac:dyDescent="0.2">
      <c r="A71" s="296">
        <v>148</v>
      </c>
      <c r="B71" s="296" t="s">
        <v>69</v>
      </c>
      <c r="C71" s="297">
        <v>27674</v>
      </c>
      <c r="D71" s="297">
        <v>6949</v>
      </c>
      <c r="E71" s="297">
        <v>1574.5</v>
      </c>
      <c r="F71" s="297">
        <v>145</v>
      </c>
      <c r="G71" s="297">
        <v>10650</v>
      </c>
      <c r="H71" s="297">
        <v>0</v>
      </c>
      <c r="I71" s="297">
        <v>162.4</v>
      </c>
      <c r="J71" s="297">
        <v>0</v>
      </c>
      <c r="K71" s="297">
        <v>0</v>
      </c>
      <c r="L71" s="297">
        <v>16510</v>
      </c>
      <c r="M71" s="297">
        <v>142</v>
      </c>
      <c r="N71" s="297">
        <v>5592.62</v>
      </c>
      <c r="O71" s="297">
        <v>10</v>
      </c>
      <c r="P71" s="297">
        <v>0</v>
      </c>
      <c r="Q71" s="297">
        <v>0</v>
      </c>
    </row>
    <row r="72" spans="1:17" x14ac:dyDescent="0.2">
      <c r="A72" s="296">
        <v>1891</v>
      </c>
      <c r="B72" s="296" t="s">
        <v>402</v>
      </c>
      <c r="C72" s="297">
        <v>19030</v>
      </c>
      <c r="D72" s="297">
        <v>4568</v>
      </c>
      <c r="E72" s="297">
        <v>1924.1999999999998</v>
      </c>
      <c r="F72" s="297">
        <v>130</v>
      </c>
      <c r="G72" s="297">
        <v>6430</v>
      </c>
      <c r="H72" s="297">
        <v>688.54</v>
      </c>
      <c r="I72" s="297">
        <v>344.8</v>
      </c>
      <c r="J72" s="297">
        <v>0</v>
      </c>
      <c r="K72" s="297">
        <v>6.3999999999999773</v>
      </c>
      <c r="L72" s="297">
        <v>8488</v>
      </c>
      <c r="M72" s="297">
        <v>265</v>
      </c>
      <c r="N72" s="297">
        <v>3553.578</v>
      </c>
      <c r="O72" s="297">
        <v>9</v>
      </c>
      <c r="P72" s="297">
        <v>0</v>
      </c>
      <c r="Q72" s="297">
        <v>0</v>
      </c>
    </row>
    <row r="73" spans="1:17" x14ac:dyDescent="0.2">
      <c r="A73" s="296">
        <v>310</v>
      </c>
      <c r="B73" s="296" t="s">
        <v>70</v>
      </c>
      <c r="C73" s="297">
        <v>42036</v>
      </c>
      <c r="D73" s="297">
        <v>9853</v>
      </c>
      <c r="E73" s="297">
        <v>2885.1</v>
      </c>
      <c r="F73" s="297">
        <v>1560</v>
      </c>
      <c r="G73" s="297">
        <v>12810</v>
      </c>
      <c r="H73" s="297">
        <v>1172.94</v>
      </c>
      <c r="I73" s="297">
        <v>1828</v>
      </c>
      <c r="J73" s="297">
        <v>0</v>
      </c>
      <c r="K73" s="297">
        <v>0</v>
      </c>
      <c r="L73" s="297">
        <v>6620</v>
      </c>
      <c r="M73" s="297">
        <v>93</v>
      </c>
      <c r="N73" s="297">
        <v>24148.620999999999</v>
      </c>
      <c r="O73" s="297">
        <v>10</v>
      </c>
      <c r="P73" s="297">
        <v>0</v>
      </c>
      <c r="Q73" s="297">
        <v>0</v>
      </c>
    </row>
    <row r="74" spans="1:17" x14ac:dyDescent="0.2">
      <c r="A74" s="296">
        <v>1921</v>
      </c>
      <c r="B74" s="296" t="s">
        <v>625</v>
      </c>
      <c r="C74" s="297">
        <v>51414</v>
      </c>
      <c r="D74" s="297">
        <v>12428</v>
      </c>
      <c r="E74" s="297">
        <v>3965.6</v>
      </c>
      <c r="F74" s="297">
        <v>575</v>
      </c>
      <c r="G74" s="297">
        <v>28190</v>
      </c>
      <c r="H74" s="297">
        <v>328.7</v>
      </c>
      <c r="I74" s="297">
        <v>1182.4000000000001</v>
      </c>
      <c r="J74" s="297">
        <v>0</v>
      </c>
      <c r="K74" s="297">
        <v>0</v>
      </c>
      <c r="L74" s="297">
        <v>35142</v>
      </c>
      <c r="M74" s="297">
        <v>6651</v>
      </c>
      <c r="N74" s="297">
        <v>13032.864</v>
      </c>
      <c r="O74" s="297">
        <v>42</v>
      </c>
      <c r="P74" s="297">
        <v>0</v>
      </c>
      <c r="Q74" s="297">
        <v>0</v>
      </c>
    </row>
    <row r="75" spans="1:17" x14ac:dyDescent="0.2">
      <c r="A75" s="296">
        <v>1663</v>
      </c>
      <c r="B75" s="296" t="s">
        <v>71</v>
      </c>
      <c r="C75" s="297">
        <v>10209</v>
      </c>
      <c r="D75" s="297">
        <v>2196</v>
      </c>
      <c r="E75" s="297">
        <v>1229.8</v>
      </c>
      <c r="F75" s="297">
        <v>60</v>
      </c>
      <c r="G75" s="297">
        <v>330</v>
      </c>
      <c r="H75" s="297">
        <v>0</v>
      </c>
      <c r="I75" s="297">
        <v>145.6</v>
      </c>
      <c r="J75" s="297">
        <v>0</v>
      </c>
      <c r="K75" s="297">
        <v>0</v>
      </c>
      <c r="L75" s="297">
        <v>17070</v>
      </c>
      <c r="M75" s="297">
        <v>1503</v>
      </c>
      <c r="N75" s="297">
        <v>827.11199999999997</v>
      </c>
      <c r="O75" s="297">
        <v>17</v>
      </c>
      <c r="P75" s="297">
        <v>0</v>
      </c>
      <c r="Q75" s="297">
        <v>0</v>
      </c>
    </row>
    <row r="76" spans="1:17" x14ac:dyDescent="0.2">
      <c r="A76" s="296">
        <v>736</v>
      </c>
      <c r="B76" s="296" t="s">
        <v>72</v>
      </c>
      <c r="C76" s="297">
        <v>42642</v>
      </c>
      <c r="D76" s="297">
        <v>10195</v>
      </c>
      <c r="E76" s="297">
        <v>2292.6</v>
      </c>
      <c r="F76" s="297">
        <v>1505</v>
      </c>
      <c r="G76" s="297">
        <v>5820</v>
      </c>
      <c r="H76" s="297">
        <v>0</v>
      </c>
      <c r="I76" s="297">
        <v>1465.6000000000001</v>
      </c>
      <c r="J76" s="297">
        <v>0</v>
      </c>
      <c r="K76" s="297">
        <v>0</v>
      </c>
      <c r="L76" s="297">
        <v>9990</v>
      </c>
      <c r="M76" s="297">
        <v>1708</v>
      </c>
      <c r="N76" s="297">
        <v>15795.27</v>
      </c>
      <c r="O76" s="297">
        <v>22</v>
      </c>
      <c r="P76" s="297">
        <v>0</v>
      </c>
      <c r="Q76" s="297">
        <v>0</v>
      </c>
    </row>
    <row r="77" spans="1:17" x14ac:dyDescent="0.2">
      <c r="A77" s="296">
        <v>1690</v>
      </c>
      <c r="B77" s="296" t="s">
        <v>73</v>
      </c>
      <c r="C77" s="297">
        <v>23583</v>
      </c>
      <c r="D77" s="297">
        <v>5434</v>
      </c>
      <c r="E77" s="297">
        <v>1645.8999999999999</v>
      </c>
      <c r="F77" s="297">
        <v>105</v>
      </c>
      <c r="G77" s="297">
        <v>5010</v>
      </c>
      <c r="H77" s="297">
        <v>0</v>
      </c>
      <c r="I77" s="297">
        <v>0</v>
      </c>
      <c r="J77" s="297">
        <v>0</v>
      </c>
      <c r="K77" s="297">
        <v>0</v>
      </c>
      <c r="L77" s="297">
        <v>22470</v>
      </c>
      <c r="M77" s="297">
        <v>165</v>
      </c>
      <c r="N77" s="297">
        <v>3160.377</v>
      </c>
      <c r="O77" s="297">
        <v>21</v>
      </c>
      <c r="P77" s="297">
        <v>0</v>
      </c>
      <c r="Q77" s="297">
        <v>0</v>
      </c>
    </row>
    <row r="78" spans="1:17" x14ac:dyDescent="0.2">
      <c r="A78" s="296">
        <v>503</v>
      </c>
      <c r="B78" s="296" t="s">
        <v>74</v>
      </c>
      <c r="C78" s="297">
        <v>100046</v>
      </c>
      <c r="D78" s="297">
        <v>19107</v>
      </c>
      <c r="E78" s="297">
        <v>10127.599999999999</v>
      </c>
      <c r="F78" s="297">
        <v>8355</v>
      </c>
      <c r="G78" s="297">
        <v>87160</v>
      </c>
      <c r="H78" s="297">
        <v>2293.38</v>
      </c>
      <c r="I78" s="297">
        <v>5303.2000000000007</v>
      </c>
      <c r="J78" s="297">
        <v>0</v>
      </c>
      <c r="K78" s="297">
        <v>0</v>
      </c>
      <c r="L78" s="297">
        <v>2276</v>
      </c>
      <c r="M78" s="297">
        <v>130</v>
      </c>
      <c r="N78" s="297">
        <v>166918.584</v>
      </c>
      <c r="O78" s="297">
        <v>3</v>
      </c>
      <c r="P78" s="297">
        <v>0</v>
      </c>
      <c r="Q78" s="297">
        <v>0</v>
      </c>
    </row>
    <row r="79" spans="1:17" x14ac:dyDescent="0.2">
      <c r="A79" s="296">
        <v>10</v>
      </c>
      <c r="B79" s="296" t="s">
        <v>75</v>
      </c>
      <c r="C79" s="297">
        <v>25698</v>
      </c>
      <c r="D79" s="297">
        <v>5328</v>
      </c>
      <c r="E79" s="297">
        <v>3024.3999999999996</v>
      </c>
      <c r="F79" s="297">
        <v>1695</v>
      </c>
      <c r="G79" s="297">
        <v>19090</v>
      </c>
      <c r="H79" s="297">
        <v>0</v>
      </c>
      <c r="I79" s="297">
        <v>959.2</v>
      </c>
      <c r="J79" s="297">
        <v>0</v>
      </c>
      <c r="K79" s="297">
        <v>0</v>
      </c>
      <c r="L79" s="297">
        <v>13317</v>
      </c>
      <c r="M79" s="297">
        <v>474</v>
      </c>
      <c r="N79" s="297">
        <v>8272.7999999999993</v>
      </c>
      <c r="O79" s="297">
        <v>11</v>
      </c>
      <c r="P79" s="297">
        <v>0</v>
      </c>
      <c r="Q79" s="297">
        <v>0</v>
      </c>
    </row>
    <row r="80" spans="1:17" x14ac:dyDescent="0.2">
      <c r="A80" s="296">
        <v>400</v>
      </c>
      <c r="B80" s="296" t="s">
        <v>76</v>
      </c>
      <c r="C80" s="297">
        <v>56597</v>
      </c>
      <c r="D80" s="297">
        <v>11871</v>
      </c>
      <c r="E80" s="297">
        <v>6383.1</v>
      </c>
      <c r="F80" s="297">
        <v>2620</v>
      </c>
      <c r="G80" s="297">
        <v>58640</v>
      </c>
      <c r="H80" s="297">
        <v>1530.74</v>
      </c>
      <c r="I80" s="297">
        <v>2262.4</v>
      </c>
      <c r="J80" s="297">
        <v>0</v>
      </c>
      <c r="K80" s="297">
        <v>0</v>
      </c>
      <c r="L80" s="297">
        <v>4508</v>
      </c>
      <c r="M80" s="297">
        <v>336</v>
      </c>
      <c r="N80" s="297">
        <v>49640.224000000002</v>
      </c>
      <c r="O80" s="297">
        <v>3</v>
      </c>
      <c r="P80" s="297">
        <v>0</v>
      </c>
      <c r="Q80" s="297">
        <v>0</v>
      </c>
    </row>
    <row r="81" spans="1:17" x14ac:dyDescent="0.2">
      <c r="A81" s="296">
        <v>762</v>
      </c>
      <c r="B81" s="296" t="s">
        <v>77</v>
      </c>
      <c r="C81" s="297">
        <v>31659</v>
      </c>
      <c r="D81" s="297">
        <v>7203</v>
      </c>
      <c r="E81" s="297">
        <v>2270.8999999999996</v>
      </c>
      <c r="F81" s="297">
        <v>500</v>
      </c>
      <c r="G81" s="297">
        <v>22760</v>
      </c>
      <c r="H81" s="297">
        <v>703.9</v>
      </c>
      <c r="I81" s="297">
        <v>2140.8000000000002</v>
      </c>
      <c r="J81" s="297">
        <v>0</v>
      </c>
      <c r="K81" s="297">
        <v>0</v>
      </c>
      <c r="L81" s="297">
        <v>11692</v>
      </c>
      <c r="M81" s="297">
        <v>143</v>
      </c>
      <c r="N81" s="297">
        <v>11224.512000000001</v>
      </c>
      <c r="O81" s="297">
        <v>6</v>
      </c>
      <c r="P81" s="297">
        <v>0</v>
      </c>
      <c r="Q81" s="297">
        <v>0</v>
      </c>
    </row>
    <row r="82" spans="1:17" x14ac:dyDescent="0.2">
      <c r="A82" s="296">
        <v>150</v>
      </c>
      <c r="B82" s="296" t="s">
        <v>78</v>
      </c>
      <c r="C82" s="297">
        <v>98322</v>
      </c>
      <c r="D82" s="297">
        <v>23268</v>
      </c>
      <c r="E82" s="297">
        <v>9912.0999999999985</v>
      </c>
      <c r="F82" s="297">
        <v>8635</v>
      </c>
      <c r="G82" s="297">
        <v>146810</v>
      </c>
      <c r="H82" s="297">
        <v>2391.52</v>
      </c>
      <c r="I82" s="297">
        <v>3832.8</v>
      </c>
      <c r="J82" s="297">
        <v>0</v>
      </c>
      <c r="K82" s="297">
        <v>23.599999999999454</v>
      </c>
      <c r="L82" s="297">
        <v>13123</v>
      </c>
      <c r="M82" s="297">
        <v>310</v>
      </c>
      <c r="N82" s="297">
        <v>71822.324999999997</v>
      </c>
      <c r="O82" s="297">
        <v>7</v>
      </c>
      <c r="P82" s="297">
        <v>0</v>
      </c>
      <c r="Q82" s="297">
        <v>0</v>
      </c>
    </row>
    <row r="83" spans="1:17" x14ac:dyDescent="0.2">
      <c r="A83" s="296">
        <v>384</v>
      </c>
      <c r="B83" s="296" t="s">
        <v>79</v>
      </c>
      <c r="C83" s="297">
        <v>25930</v>
      </c>
      <c r="D83" s="297">
        <v>5679</v>
      </c>
      <c r="E83" s="297">
        <v>1933.8</v>
      </c>
      <c r="F83" s="297">
        <v>4380</v>
      </c>
      <c r="G83" s="297">
        <v>2990</v>
      </c>
      <c r="H83" s="297">
        <v>0</v>
      </c>
      <c r="I83" s="297">
        <v>0</v>
      </c>
      <c r="J83" s="297">
        <v>0</v>
      </c>
      <c r="K83" s="297">
        <v>0</v>
      </c>
      <c r="L83" s="297">
        <v>1193</v>
      </c>
      <c r="M83" s="297">
        <v>99</v>
      </c>
      <c r="N83" s="297">
        <v>31773.067999999999</v>
      </c>
      <c r="O83" s="297">
        <v>1</v>
      </c>
      <c r="P83" s="297">
        <v>0</v>
      </c>
      <c r="Q83" s="297">
        <v>0</v>
      </c>
    </row>
    <row r="84" spans="1:17" x14ac:dyDescent="0.2">
      <c r="A84" s="296">
        <v>1774</v>
      </c>
      <c r="B84" s="296" t="s">
        <v>80</v>
      </c>
      <c r="C84" s="297">
        <v>25947</v>
      </c>
      <c r="D84" s="297">
        <v>6487</v>
      </c>
      <c r="E84" s="297">
        <v>1464</v>
      </c>
      <c r="F84" s="297">
        <v>165</v>
      </c>
      <c r="G84" s="297">
        <v>8190</v>
      </c>
      <c r="H84" s="297">
        <v>0</v>
      </c>
      <c r="I84" s="297">
        <v>286.40000000000003</v>
      </c>
      <c r="J84" s="297">
        <v>0</v>
      </c>
      <c r="K84" s="297">
        <v>0</v>
      </c>
      <c r="L84" s="297">
        <v>17569</v>
      </c>
      <c r="M84" s="297">
        <v>113</v>
      </c>
      <c r="N84" s="297">
        <v>4741.4399999999996</v>
      </c>
      <c r="O84" s="297">
        <v>11</v>
      </c>
      <c r="P84" s="297">
        <v>0</v>
      </c>
      <c r="Q84" s="297">
        <v>0</v>
      </c>
    </row>
    <row r="85" spans="1:17" x14ac:dyDescent="0.2">
      <c r="A85" s="296">
        <v>221</v>
      </c>
      <c r="B85" s="296" t="s">
        <v>82</v>
      </c>
      <c r="C85" s="297">
        <v>11437</v>
      </c>
      <c r="D85" s="297">
        <v>2551</v>
      </c>
      <c r="E85" s="297">
        <v>1333.3</v>
      </c>
      <c r="F85" s="297">
        <v>940</v>
      </c>
      <c r="G85" s="297">
        <v>5300</v>
      </c>
      <c r="H85" s="297">
        <v>0</v>
      </c>
      <c r="I85" s="297">
        <v>0</v>
      </c>
      <c r="J85" s="297">
        <v>0</v>
      </c>
      <c r="K85" s="297">
        <v>0</v>
      </c>
      <c r="L85" s="297">
        <v>1158</v>
      </c>
      <c r="M85" s="297">
        <v>138</v>
      </c>
      <c r="N85" s="297">
        <v>4329.9459999999999</v>
      </c>
      <c r="O85" s="297">
        <v>1</v>
      </c>
      <c r="P85" s="297">
        <v>0</v>
      </c>
      <c r="Q85" s="297">
        <v>0</v>
      </c>
    </row>
    <row r="86" spans="1:17" x14ac:dyDescent="0.2">
      <c r="A86" s="296">
        <v>222</v>
      </c>
      <c r="B86" s="296" t="s">
        <v>83</v>
      </c>
      <c r="C86" s="297">
        <v>56344</v>
      </c>
      <c r="D86" s="297">
        <v>12876</v>
      </c>
      <c r="E86" s="297">
        <v>5381.2</v>
      </c>
      <c r="F86" s="297">
        <v>2240</v>
      </c>
      <c r="G86" s="297">
        <v>63810</v>
      </c>
      <c r="H86" s="297">
        <v>3269.84</v>
      </c>
      <c r="I86" s="297">
        <v>4650.4000000000005</v>
      </c>
      <c r="J86" s="297">
        <v>0</v>
      </c>
      <c r="K86" s="297">
        <v>284.39999999999964</v>
      </c>
      <c r="L86" s="297">
        <v>7905</v>
      </c>
      <c r="M86" s="297">
        <v>60</v>
      </c>
      <c r="N86" s="297">
        <v>27948.031999999999</v>
      </c>
      <c r="O86" s="297">
        <v>7</v>
      </c>
      <c r="P86" s="297">
        <v>0</v>
      </c>
      <c r="Q86" s="297">
        <v>0</v>
      </c>
    </row>
    <row r="87" spans="1:17" x14ac:dyDescent="0.2">
      <c r="A87" s="296">
        <v>766</v>
      </c>
      <c r="B87" s="296" t="s">
        <v>84</v>
      </c>
      <c r="C87" s="297">
        <v>25358</v>
      </c>
      <c r="D87" s="297">
        <v>5766</v>
      </c>
      <c r="E87" s="297">
        <v>1911.7</v>
      </c>
      <c r="F87" s="297">
        <v>1100</v>
      </c>
      <c r="G87" s="297">
        <v>9970</v>
      </c>
      <c r="H87" s="297">
        <v>0</v>
      </c>
      <c r="I87" s="297">
        <v>1110.4000000000001</v>
      </c>
      <c r="J87" s="297">
        <v>0</v>
      </c>
      <c r="K87" s="297">
        <v>0</v>
      </c>
      <c r="L87" s="297">
        <v>2927</v>
      </c>
      <c r="M87" s="297">
        <v>47</v>
      </c>
      <c r="N87" s="297">
        <v>12249.487999999999</v>
      </c>
      <c r="O87" s="297">
        <v>3</v>
      </c>
      <c r="P87" s="297">
        <v>0</v>
      </c>
      <c r="Q87" s="297">
        <v>0</v>
      </c>
    </row>
    <row r="88" spans="1:17" x14ac:dyDescent="0.2">
      <c r="A88" s="296">
        <v>58</v>
      </c>
      <c r="B88" s="296" t="s">
        <v>85</v>
      </c>
      <c r="C88" s="297">
        <v>24160</v>
      </c>
      <c r="D88" s="297">
        <v>5868</v>
      </c>
      <c r="E88" s="297">
        <v>2527.1</v>
      </c>
      <c r="F88" s="297">
        <v>190</v>
      </c>
      <c r="G88" s="297">
        <v>14340</v>
      </c>
      <c r="H88" s="297">
        <v>902.88</v>
      </c>
      <c r="I88" s="297">
        <v>1571.2</v>
      </c>
      <c r="J88" s="297">
        <v>0</v>
      </c>
      <c r="K88" s="297">
        <v>0</v>
      </c>
      <c r="L88" s="297">
        <v>16672</v>
      </c>
      <c r="M88" s="297">
        <v>978</v>
      </c>
      <c r="N88" s="297">
        <v>6162.9759999999997</v>
      </c>
      <c r="O88" s="297">
        <v>22</v>
      </c>
      <c r="P88" s="297">
        <v>0</v>
      </c>
      <c r="Q88" s="297">
        <v>0</v>
      </c>
    </row>
    <row r="89" spans="1:17" x14ac:dyDescent="0.2">
      <c r="A89" s="296">
        <v>505</v>
      </c>
      <c r="B89" s="296" t="s">
        <v>86</v>
      </c>
      <c r="C89" s="297">
        <v>118691</v>
      </c>
      <c r="D89" s="297">
        <v>26983</v>
      </c>
      <c r="E89" s="297">
        <v>12931.9</v>
      </c>
      <c r="F89" s="297">
        <v>15855</v>
      </c>
      <c r="G89" s="297">
        <v>168790</v>
      </c>
      <c r="H89" s="297">
        <v>3721.38</v>
      </c>
      <c r="I89" s="297">
        <v>5072.8</v>
      </c>
      <c r="J89" s="297">
        <v>0</v>
      </c>
      <c r="K89" s="297">
        <v>0</v>
      </c>
      <c r="L89" s="297">
        <v>7844</v>
      </c>
      <c r="M89" s="297">
        <v>2103</v>
      </c>
      <c r="N89" s="297">
        <v>136616.24299999999</v>
      </c>
      <c r="O89" s="297">
        <v>3</v>
      </c>
      <c r="P89" s="297">
        <v>0</v>
      </c>
      <c r="Q89" s="297">
        <v>40.899999999999864</v>
      </c>
    </row>
    <row r="90" spans="1:17" x14ac:dyDescent="0.2">
      <c r="A90" s="296">
        <v>498</v>
      </c>
      <c r="B90" s="296" t="s">
        <v>87</v>
      </c>
      <c r="C90" s="297">
        <v>19250</v>
      </c>
      <c r="D90" s="297">
        <v>4649</v>
      </c>
      <c r="E90" s="297">
        <v>1265.5</v>
      </c>
      <c r="F90" s="297">
        <v>210</v>
      </c>
      <c r="G90" s="297">
        <v>2230</v>
      </c>
      <c r="H90" s="297">
        <v>0</v>
      </c>
      <c r="I90" s="297">
        <v>0</v>
      </c>
      <c r="J90" s="297">
        <v>0</v>
      </c>
      <c r="K90" s="297">
        <v>0</v>
      </c>
      <c r="L90" s="297">
        <v>5905</v>
      </c>
      <c r="M90" s="297">
        <v>64</v>
      </c>
      <c r="N90" s="297">
        <v>3836.2950000000001</v>
      </c>
      <c r="O90" s="297">
        <v>10</v>
      </c>
      <c r="P90" s="297">
        <v>0</v>
      </c>
      <c r="Q90" s="297">
        <v>0</v>
      </c>
    </row>
    <row r="91" spans="1:17" x14ac:dyDescent="0.2">
      <c r="A91" s="296">
        <v>1719</v>
      </c>
      <c r="B91" s="296" t="s">
        <v>88</v>
      </c>
      <c r="C91" s="297">
        <v>26695</v>
      </c>
      <c r="D91" s="297">
        <v>5808</v>
      </c>
      <c r="E91" s="297">
        <v>1685.6</v>
      </c>
      <c r="F91" s="297">
        <v>230</v>
      </c>
      <c r="G91" s="297">
        <v>2610</v>
      </c>
      <c r="H91" s="297">
        <v>0</v>
      </c>
      <c r="I91" s="297">
        <v>648</v>
      </c>
      <c r="J91" s="297">
        <v>0</v>
      </c>
      <c r="K91" s="297">
        <v>120.29999999999995</v>
      </c>
      <c r="L91" s="297">
        <v>9519</v>
      </c>
      <c r="M91" s="297">
        <v>2424</v>
      </c>
      <c r="N91" s="297">
        <v>8560.1119999999992</v>
      </c>
      <c r="O91" s="297">
        <v>7</v>
      </c>
      <c r="P91" s="297">
        <v>0</v>
      </c>
      <c r="Q91" s="297">
        <v>0</v>
      </c>
    </row>
    <row r="92" spans="1:17" x14ac:dyDescent="0.2">
      <c r="A92" s="296">
        <v>303</v>
      </c>
      <c r="B92" s="296" t="s">
        <v>89</v>
      </c>
      <c r="C92" s="297">
        <v>40413</v>
      </c>
      <c r="D92" s="297">
        <v>10519</v>
      </c>
      <c r="E92" s="297">
        <v>2497.1999999999998</v>
      </c>
      <c r="F92" s="297">
        <v>1915</v>
      </c>
      <c r="G92" s="297">
        <v>24110</v>
      </c>
      <c r="H92" s="297">
        <v>356.4</v>
      </c>
      <c r="I92" s="297">
        <v>1876.8000000000002</v>
      </c>
      <c r="J92" s="297">
        <v>0</v>
      </c>
      <c r="K92" s="297">
        <v>150.39999999999964</v>
      </c>
      <c r="L92" s="297">
        <v>33375</v>
      </c>
      <c r="M92" s="297">
        <v>5753</v>
      </c>
      <c r="N92" s="297">
        <v>13321.28</v>
      </c>
      <c r="O92" s="297">
        <v>10</v>
      </c>
      <c r="P92" s="297">
        <v>0</v>
      </c>
      <c r="Q92" s="297">
        <v>0</v>
      </c>
    </row>
    <row r="93" spans="1:17" x14ac:dyDescent="0.2">
      <c r="A93" s="296">
        <v>225</v>
      </c>
      <c r="B93" s="296" t="s">
        <v>90</v>
      </c>
      <c r="C93" s="297">
        <v>18210</v>
      </c>
      <c r="D93" s="297">
        <v>4465</v>
      </c>
      <c r="E93" s="297">
        <v>1308.6999999999998</v>
      </c>
      <c r="F93" s="297">
        <v>795</v>
      </c>
      <c r="G93" s="297">
        <v>5690</v>
      </c>
      <c r="H93" s="297">
        <v>951.8</v>
      </c>
      <c r="I93" s="297">
        <v>1508</v>
      </c>
      <c r="J93" s="297">
        <v>0</v>
      </c>
      <c r="K93" s="297">
        <v>0</v>
      </c>
      <c r="L93" s="297">
        <v>3781</v>
      </c>
      <c r="M93" s="297">
        <v>465</v>
      </c>
      <c r="N93" s="297">
        <v>5823.9449999999997</v>
      </c>
      <c r="O93" s="297">
        <v>6</v>
      </c>
      <c r="P93" s="297">
        <v>0</v>
      </c>
      <c r="Q93" s="297">
        <v>0</v>
      </c>
    </row>
    <row r="94" spans="1:17" x14ac:dyDescent="0.2">
      <c r="A94" s="296">
        <v>226</v>
      </c>
      <c r="B94" s="296" t="s">
        <v>91</v>
      </c>
      <c r="C94" s="297">
        <v>25609</v>
      </c>
      <c r="D94" s="297">
        <v>6445</v>
      </c>
      <c r="E94" s="297">
        <v>1608.2</v>
      </c>
      <c r="F94" s="297">
        <v>645</v>
      </c>
      <c r="G94" s="297">
        <v>17710</v>
      </c>
      <c r="H94" s="297">
        <v>0</v>
      </c>
      <c r="I94" s="297">
        <v>1875.2</v>
      </c>
      <c r="J94" s="297">
        <v>0</v>
      </c>
      <c r="K94" s="297">
        <v>0</v>
      </c>
      <c r="L94" s="297">
        <v>3391</v>
      </c>
      <c r="M94" s="297">
        <v>128</v>
      </c>
      <c r="N94" s="297">
        <v>12146.992</v>
      </c>
      <c r="O94" s="297">
        <v>5</v>
      </c>
      <c r="P94" s="297">
        <v>0</v>
      </c>
      <c r="Q94" s="297">
        <v>0</v>
      </c>
    </row>
    <row r="95" spans="1:17" x14ac:dyDescent="0.2">
      <c r="A95" s="296">
        <v>1711</v>
      </c>
      <c r="B95" s="296" t="s">
        <v>92</v>
      </c>
      <c r="C95" s="297">
        <v>31976</v>
      </c>
      <c r="D95" s="297">
        <v>5965</v>
      </c>
      <c r="E95" s="297">
        <v>2972.5</v>
      </c>
      <c r="F95" s="297">
        <v>410</v>
      </c>
      <c r="G95" s="297">
        <v>16780</v>
      </c>
      <c r="H95" s="297">
        <v>233.64</v>
      </c>
      <c r="I95" s="297">
        <v>1366.4</v>
      </c>
      <c r="J95" s="297">
        <v>0</v>
      </c>
      <c r="K95" s="297">
        <v>0</v>
      </c>
      <c r="L95" s="297">
        <v>10311</v>
      </c>
      <c r="M95" s="297">
        <v>151</v>
      </c>
      <c r="N95" s="297">
        <v>10289.950000000001</v>
      </c>
      <c r="O95" s="297">
        <v>11</v>
      </c>
      <c r="P95" s="297">
        <v>0</v>
      </c>
      <c r="Q95" s="297">
        <v>0</v>
      </c>
    </row>
    <row r="96" spans="1:17" x14ac:dyDescent="0.2">
      <c r="A96" s="296">
        <v>385</v>
      </c>
      <c r="B96" s="296" t="s">
        <v>93</v>
      </c>
      <c r="C96" s="297">
        <v>28920</v>
      </c>
      <c r="D96" s="297">
        <v>7203</v>
      </c>
      <c r="E96" s="297">
        <v>1531.5</v>
      </c>
      <c r="F96" s="297">
        <v>590</v>
      </c>
      <c r="G96" s="297">
        <v>10860</v>
      </c>
      <c r="H96" s="297">
        <v>275.21999999999997</v>
      </c>
      <c r="I96" s="297">
        <v>1671.2</v>
      </c>
      <c r="J96" s="297">
        <v>0</v>
      </c>
      <c r="K96" s="297">
        <v>123.29999999999995</v>
      </c>
      <c r="L96" s="297">
        <v>1630</v>
      </c>
      <c r="M96" s="297">
        <v>69</v>
      </c>
      <c r="N96" s="297">
        <v>18378.36</v>
      </c>
      <c r="O96" s="297">
        <v>1</v>
      </c>
      <c r="P96" s="297">
        <v>0</v>
      </c>
      <c r="Q96" s="297">
        <v>0</v>
      </c>
    </row>
    <row r="97" spans="1:17" x14ac:dyDescent="0.2">
      <c r="A97" s="296">
        <v>228</v>
      </c>
      <c r="B97" s="296" t="s">
        <v>94</v>
      </c>
      <c r="C97" s="297">
        <v>110656</v>
      </c>
      <c r="D97" s="297">
        <v>28503</v>
      </c>
      <c r="E97" s="297">
        <v>7400.7</v>
      </c>
      <c r="F97" s="297">
        <v>5755</v>
      </c>
      <c r="G97" s="297">
        <v>129610</v>
      </c>
      <c r="H97" s="297">
        <v>3388.54</v>
      </c>
      <c r="I97" s="297">
        <v>3889.6000000000004</v>
      </c>
      <c r="J97" s="297">
        <v>0</v>
      </c>
      <c r="K97" s="297">
        <v>0</v>
      </c>
      <c r="L97" s="297">
        <v>31818</v>
      </c>
      <c r="M97" s="297">
        <v>44</v>
      </c>
      <c r="N97" s="297">
        <v>69155.576000000001</v>
      </c>
      <c r="O97" s="297">
        <v>29</v>
      </c>
      <c r="P97" s="297">
        <v>0</v>
      </c>
      <c r="Q97" s="297">
        <v>0</v>
      </c>
    </row>
    <row r="98" spans="1:17" x14ac:dyDescent="0.2">
      <c r="A98" s="296">
        <v>317</v>
      </c>
      <c r="B98" s="296" t="s">
        <v>95</v>
      </c>
      <c r="C98" s="297">
        <v>8779</v>
      </c>
      <c r="D98" s="297">
        <v>2227</v>
      </c>
      <c r="E98" s="297">
        <v>408</v>
      </c>
      <c r="F98" s="297">
        <v>155</v>
      </c>
      <c r="G98" s="297">
        <v>770</v>
      </c>
      <c r="H98" s="297">
        <v>0</v>
      </c>
      <c r="I98" s="297">
        <v>0</v>
      </c>
      <c r="J98" s="297">
        <v>0</v>
      </c>
      <c r="K98" s="297">
        <v>0</v>
      </c>
      <c r="L98" s="297">
        <v>3105</v>
      </c>
      <c r="M98" s="297">
        <v>266</v>
      </c>
      <c r="N98" s="297">
        <v>3160.26</v>
      </c>
      <c r="O98" s="297">
        <v>3</v>
      </c>
      <c r="P98" s="297">
        <v>0</v>
      </c>
      <c r="Q98" s="297">
        <v>0</v>
      </c>
    </row>
    <row r="99" spans="1:17" x14ac:dyDescent="0.2">
      <c r="A99" s="296">
        <v>1651</v>
      </c>
      <c r="B99" s="296" t="s">
        <v>96</v>
      </c>
      <c r="C99" s="297">
        <v>15928</v>
      </c>
      <c r="D99" s="297">
        <v>3653</v>
      </c>
      <c r="E99" s="297">
        <v>1803</v>
      </c>
      <c r="F99" s="297">
        <v>185</v>
      </c>
      <c r="G99" s="297">
        <v>2810</v>
      </c>
      <c r="H99" s="297">
        <v>0</v>
      </c>
      <c r="I99" s="297">
        <v>904</v>
      </c>
      <c r="J99" s="297">
        <v>0</v>
      </c>
      <c r="K99" s="297">
        <v>23.399999999999864</v>
      </c>
      <c r="L99" s="297">
        <v>19030</v>
      </c>
      <c r="M99" s="297">
        <v>387</v>
      </c>
      <c r="N99" s="297">
        <v>2726.55</v>
      </c>
      <c r="O99" s="297">
        <v>13</v>
      </c>
      <c r="P99" s="297">
        <v>0</v>
      </c>
      <c r="Q99" s="297">
        <v>0</v>
      </c>
    </row>
    <row r="100" spans="1:17" x14ac:dyDescent="0.2">
      <c r="A100" s="296">
        <v>770</v>
      </c>
      <c r="B100" s="296" t="s">
        <v>97</v>
      </c>
      <c r="C100" s="297">
        <v>18183</v>
      </c>
      <c r="D100" s="297">
        <v>4011</v>
      </c>
      <c r="E100" s="297">
        <v>964.8</v>
      </c>
      <c r="F100" s="297">
        <v>125</v>
      </c>
      <c r="G100" s="297">
        <v>4480</v>
      </c>
      <c r="H100" s="297">
        <v>366.76</v>
      </c>
      <c r="I100" s="297">
        <v>1049.6000000000001</v>
      </c>
      <c r="J100" s="297">
        <v>0</v>
      </c>
      <c r="K100" s="297">
        <v>0</v>
      </c>
      <c r="L100" s="297">
        <v>8246</v>
      </c>
      <c r="M100" s="297">
        <v>86</v>
      </c>
      <c r="N100" s="297">
        <v>4516.2079999999996</v>
      </c>
      <c r="O100" s="297">
        <v>12</v>
      </c>
      <c r="P100" s="297">
        <v>0</v>
      </c>
      <c r="Q100" s="297">
        <v>0</v>
      </c>
    </row>
    <row r="101" spans="1:17" x14ac:dyDescent="0.2">
      <c r="A101" s="296">
        <v>1903</v>
      </c>
      <c r="B101" s="296" t="s">
        <v>539</v>
      </c>
      <c r="C101" s="297">
        <v>24979</v>
      </c>
      <c r="D101" s="297">
        <v>5203</v>
      </c>
      <c r="E101" s="297">
        <v>1350.8999999999999</v>
      </c>
      <c r="F101" s="297">
        <v>190</v>
      </c>
      <c r="G101" s="297">
        <v>2440</v>
      </c>
      <c r="H101" s="297">
        <v>640.1</v>
      </c>
      <c r="I101" s="297">
        <v>0</v>
      </c>
      <c r="J101" s="297">
        <v>0</v>
      </c>
      <c r="K101" s="297">
        <v>0</v>
      </c>
      <c r="L101" s="297">
        <v>7744</v>
      </c>
      <c r="M101" s="297">
        <v>97</v>
      </c>
      <c r="N101" s="297">
        <v>4781.085</v>
      </c>
      <c r="O101" s="297">
        <v>19</v>
      </c>
      <c r="P101" s="297">
        <v>0</v>
      </c>
      <c r="Q101" s="297">
        <v>0</v>
      </c>
    </row>
    <row r="102" spans="1:17" x14ac:dyDescent="0.2">
      <c r="A102" s="296">
        <v>772</v>
      </c>
      <c r="B102" s="296" t="s">
        <v>98</v>
      </c>
      <c r="C102" s="297">
        <v>220920</v>
      </c>
      <c r="D102" s="297">
        <v>45164</v>
      </c>
      <c r="E102" s="297">
        <v>25259</v>
      </c>
      <c r="F102" s="297">
        <v>23800</v>
      </c>
      <c r="G102" s="297">
        <v>498370</v>
      </c>
      <c r="H102" s="297">
        <v>8200.7199999999993</v>
      </c>
      <c r="I102" s="297">
        <v>11155.2</v>
      </c>
      <c r="J102" s="297">
        <v>0</v>
      </c>
      <c r="K102" s="297">
        <v>0</v>
      </c>
      <c r="L102" s="297">
        <v>8753</v>
      </c>
      <c r="M102" s="297">
        <v>135</v>
      </c>
      <c r="N102" s="297">
        <v>254620.71</v>
      </c>
      <c r="O102" s="297">
        <v>2</v>
      </c>
      <c r="P102" s="297">
        <v>0</v>
      </c>
      <c r="Q102" s="297">
        <v>0</v>
      </c>
    </row>
    <row r="103" spans="1:17" x14ac:dyDescent="0.2">
      <c r="A103" s="296">
        <v>230</v>
      </c>
      <c r="B103" s="296" t="s">
        <v>99</v>
      </c>
      <c r="C103" s="297">
        <v>22645</v>
      </c>
      <c r="D103" s="297">
        <v>5921</v>
      </c>
      <c r="E103" s="297">
        <v>1370.6999999999998</v>
      </c>
      <c r="F103" s="297">
        <v>155</v>
      </c>
      <c r="G103" s="297">
        <v>8910</v>
      </c>
      <c r="H103" s="297">
        <v>0</v>
      </c>
      <c r="I103" s="297">
        <v>1720.8000000000002</v>
      </c>
      <c r="J103" s="297">
        <v>0</v>
      </c>
      <c r="K103" s="297">
        <v>0</v>
      </c>
      <c r="L103" s="297">
        <v>6382</v>
      </c>
      <c r="M103" s="297">
        <v>209</v>
      </c>
      <c r="N103" s="297">
        <v>6522.1379999999999</v>
      </c>
      <c r="O103" s="297">
        <v>5</v>
      </c>
      <c r="P103" s="297">
        <v>0</v>
      </c>
      <c r="Q103" s="297">
        <v>0</v>
      </c>
    </row>
    <row r="104" spans="1:17" x14ac:dyDescent="0.2">
      <c r="A104" s="296">
        <v>114</v>
      </c>
      <c r="B104" s="296" t="s">
        <v>100</v>
      </c>
      <c r="C104" s="297">
        <v>108052</v>
      </c>
      <c r="D104" s="297">
        <v>23805</v>
      </c>
      <c r="E104" s="297">
        <v>12123.099999999999</v>
      </c>
      <c r="F104" s="297">
        <v>2370</v>
      </c>
      <c r="G104" s="297">
        <v>120050</v>
      </c>
      <c r="H104" s="297">
        <v>2413.42</v>
      </c>
      <c r="I104" s="297">
        <v>5405.6</v>
      </c>
      <c r="J104" s="297">
        <v>0</v>
      </c>
      <c r="K104" s="297">
        <v>0</v>
      </c>
      <c r="L104" s="297">
        <v>33586</v>
      </c>
      <c r="M104" s="297">
        <v>1040</v>
      </c>
      <c r="N104" s="297">
        <v>41257.146000000001</v>
      </c>
      <c r="O104" s="297">
        <v>28</v>
      </c>
      <c r="P104" s="297">
        <v>0</v>
      </c>
      <c r="Q104" s="297">
        <v>0</v>
      </c>
    </row>
    <row r="105" spans="1:17" x14ac:dyDescent="0.2">
      <c r="A105" s="296">
        <v>388</v>
      </c>
      <c r="B105" s="296" t="s">
        <v>101</v>
      </c>
      <c r="C105" s="297">
        <v>18376</v>
      </c>
      <c r="D105" s="297">
        <v>4098</v>
      </c>
      <c r="E105" s="297">
        <v>2027.9</v>
      </c>
      <c r="F105" s="297">
        <v>700</v>
      </c>
      <c r="G105" s="297">
        <v>10620</v>
      </c>
      <c r="H105" s="297">
        <v>0</v>
      </c>
      <c r="I105" s="297">
        <v>1314.4</v>
      </c>
      <c r="J105" s="297">
        <v>0</v>
      </c>
      <c r="K105" s="297">
        <v>168.99999999999977</v>
      </c>
      <c r="L105" s="297">
        <v>1268</v>
      </c>
      <c r="M105" s="297">
        <v>228</v>
      </c>
      <c r="N105" s="297">
        <v>11810.77</v>
      </c>
      <c r="O105" s="297">
        <v>1</v>
      </c>
      <c r="P105" s="297">
        <v>0</v>
      </c>
      <c r="Q105" s="297">
        <v>0</v>
      </c>
    </row>
    <row r="106" spans="1:17" x14ac:dyDescent="0.2">
      <c r="A106" s="296">
        <v>153</v>
      </c>
      <c r="B106" s="296" t="s">
        <v>102</v>
      </c>
      <c r="C106" s="297">
        <v>158586</v>
      </c>
      <c r="D106" s="297">
        <v>35175</v>
      </c>
      <c r="E106" s="297">
        <v>19385.099999999999</v>
      </c>
      <c r="F106" s="297">
        <v>14990</v>
      </c>
      <c r="G106" s="297">
        <v>249150</v>
      </c>
      <c r="H106" s="297">
        <v>6525.1413999999995</v>
      </c>
      <c r="I106" s="297">
        <v>6161.6</v>
      </c>
      <c r="J106" s="297">
        <v>0</v>
      </c>
      <c r="K106" s="297">
        <v>0</v>
      </c>
      <c r="L106" s="297">
        <v>14098</v>
      </c>
      <c r="M106" s="297">
        <v>174</v>
      </c>
      <c r="N106" s="297">
        <v>156402.11600000001</v>
      </c>
      <c r="O106" s="297">
        <v>9</v>
      </c>
      <c r="P106" s="297">
        <v>0</v>
      </c>
      <c r="Q106" s="297">
        <v>0</v>
      </c>
    </row>
    <row r="107" spans="1:17" x14ac:dyDescent="0.2">
      <c r="A107" s="296">
        <v>232</v>
      </c>
      <c r="B107" s="296" t="s">
        <v>103</v>
      </c>
      <c r="C107" s="297">
        <v>32351</v>
      </c>
      <c r="D107" s="297">
        <v>7089</v>
      </c>
      <c r="E107" s="297">
        <v>2479.5</v>
      </c>
      <c r="F107" s="297">
        <v>1215</v>
      </c>
      <c r="G107" s="297">
        <v>13730</v>
      </c>
      <c r="H107" s="297">
        <v>150.47999999999999</v>
      </c>
      <c r="I107" s="297">
        <v>861.6</v>
      </c>
      <c r="J107" s="297">
        <v>0</v>
      </c>
      <c r="K107" s="297">
        <v>0</v>
      </c>
      <c r="L107" s="297">
        <v>15610</v>
      </c>
      <c r="M107" s="297">
        <v>127</v>
      </c>
      <c r="N107" s="297">
        <v>10234.68</v>
      </c>
      <c r="O107" s="297">
        <v>13</v>
      </c>
      <c r="P107" s="297">
        <v>0</v>
      </c>
      <c r="Q107" s="297">
        <v>0</v>
      </c>
    </row>
    <row r="108" spans="1:17" x14ac:dyDescent="0.2">
      <c r="A108" s="296">
        <v>233</v>
      </c>
      <c r="B108" s="296" t="s">
        <v>104</v>
      </c>
      <c r="C108" s="297">
        <v>26045</v>
      </c>
      <c r="D108" s="297">
        <v>5913</v>
      </c>
      <c r="E108" s="297">
        <v>1546.8999999999999</v>
      </c>
      <c r="F108" s="297">
        <v>510</v>
      </c>
      <c r="G108" s="297">
        <v>16380</v>
      </c>
      <c r="H108" s="297">
        <v>1155.6400000000001</v>
      </c>
      <c r="I108" s="297">
        <v>1869.6000000000001</v>
      </c>
      <c r="J108" s="297">
        <v>0</v>
      </c>
      <c r="K108" s="297">
        <v>35.799999999999727</v>
      </c>
      <c r="L108" s="297">
        <v>8562</v>
      </c>
      <c r="M108" s="297">
        <v>170</v>
      </c>
      <c r="N108" s="297">
        <v>12588.992</v>
      </c>
      <c r="O108" s="297">
        <v>8</v>
      </c>
      <c r="P108" s="297">
        <v>0</v>
      </c>
      <c r="Q108" s="297">
        <v>0</v>
      </c>
    </row>
    <row r="109" spans="1:17" x14ac:dyDescent="0.2">
      <c r="A109" s="296">
        <v>777</v>
      </c>
      <c r="B109" s="296" t="s">
        <v>105</v>
      </c>
      <c r="C109" s="297">
        <v>42357</v>
      </c>
      <c r="D109" s="297">
        <v>9816</v>
      </c>
      <c r="E109" s="297">
        <v>3060</v>
      </c>
      <c r="F109" s="297">
        <v>2395</v>
      </c>
      <c r="G109" s="297">
        <v>36750</v>
      </c>
      <c r="H109" s="297">
        <v>289.08</v>
      </c>
      <c r="I109" s="297">
        <v>2550.4</v>
      </c>
      <c r="J109" s="297">
        <v>0</v>
      </c>
      <c r="K109" s="297">
        <v>0</v>
      </c>
      <c r="L109" s="297">
        <v>5529</v>
      </c>
      <c r="M109" s="297">
        <v>64</v>
      </c>
      <c r="N109" s="297">
        <v>29520.400000000001</v>
      </c>
      <c r="O109" s="297">
        <v>3</v>
      </c>
      <c r="P109" s="297">
        <v>0</v>
      </c>
      <c r="Q109" s="297">
        <v>0</v>
      </c>
    </row>
    <row r="110" spans="1:17" x14ac:dyDescent="0.2">
      <c r="A110" s="296">
        <v>1722</v>
      </c>
      <c r="B110" s="296" t="s">
        <v>106</v>
      </c>
      <c r="C110" s="297">
        <v>8790</v>
      </c>
      <c r="D110" s="297">
        <v>2225</v>
      </c>
      <c r="E110" s="297">
        <v>814.7</v>
      </c>
      <c r="F110" s="297">
        <v>70</v>
      </c>
      <c r="G110" s="297">
        <v>770</v>
      </c>
      <c r="H110" s="297">
        <v>0</v>
      </c>
      <c r="I110" s="297">
        <v>178.4</v>
      </c>
      <c r="J110" s="297">
        <v>0</v>
      </c>
      <c r="K110" s="297">
        <v>0</v>
      </c>
      <c r="L110" s="297">
        <v>9796</v>
      </c>
      <c r="M110" s="297">
        <v>89</v>
      </c>
      <c r="N110" s="297">
        <v>797.57100000000003</v>
      </c>
      <c r="O110" s="297">
        <v>8</v>
      </c>
      <c r="P110" s="297">
        <v>0</v>
      </c>
      <c r="Q110" s="297">
        <v>0</v>
      </c>
    </row>
    <row r="111" spans="1:17" x14ac:dyDescent="0.2">
      <c r="A111" s="296">
        <v>70</v>
      </c>
      <c r="B111" s="296" t="s">
        <v>107</v>
      </c>
      <c r="C111" s="297">
        <v>20445</v>
      </c>
      <c r="D111" s="297">
        <v>4795</v>
      </c>
      <c r="E111" s="297">
        <v>2270.9</v>
      </c>
      <c r="F111" s="297">
        <v>265</v>
      </c>
      <c r="G111" s="297">
        <v>14990</v>
      </c>
      <c r="H111" s="297">
        <v>427.58</v>
      </c>
      <c r="I111" s="297">
        <v>1046.4000000000001</v>
      </c>
      <c r="J111" s="297">
        <v>0</v>
      </c>
      <c r="K111" s="297">
        <v>161.79999999999995</v>
      </c>
      <c r="L111" s="297">
        <v>10257</v>
      </c>
      <c r="M111" s="297">
        <v>170</v>
      </c>
      <c r="N111" s="297">
        <v>6548.79</v>
      </c>
      <c r="O111" s="297">
        <v>11</v>
      </c>
      <c r="P111" s="297">
        <v>0</v>
      </c>
      <c r="Q111" s="297">
        <v>0</v>
      </c>
    </row>
    <row r="112" spans="1:17" x14ac:dyDescent="0.2">
      <c r="A112" s="296">
        <v>779</v>
      </c>
      <c r="B112" s="296" t="s">
        <v>109</v>
      </c>
      <c r="C112" s="297">
        <v>21571</v>
      </c>
      <c r="D112" s="297">
        <v>4842</v>
      </c>
      <c r="E112" s="297">
        <v>1592.1</v>
      </c>
      <c r="F112" s="297">
        <v>375</v>
      </c>
      <c r="G112" s="297">
        <v>7480</v>
      </c>
      <c r="H112" s="297">
        <v>0</v>
      </c>
      <c r="I112" s="297">
        <v>1217.6000000000001</v>
      </c>
      <c r="J112" s="297">
        <v>0</v>
      </c>
      <c r="K112" s="297">
        <v>0</v>
      </c>
      <c r="L112" s="297">
        <v>2661</v>
      </c>
      <c r="M112" s="297">
        <v>303</v>
      </c>
      <c r="N112" s="297">
        <v>10374.057000000001</v>
      </c>
      <c r="O112" s="297">
        <v>3</v>
      </c>
      <c r="P112" s="297">
        <v>0</v>
      </c>
      <c r="Q112" s="297">
        <v>0</v>
      </c>
    </row>
    <row r="113" spans="1:17" x14ac:dyDescent="0.2">
      <c r="A113" s="296">
        <v>236</v>
      </c>
      <c r="B113" s="296" t="s">
        <v>110</v>
      </c>
      <c r="C113" s="297">
        <v>26300</v>
      </c>
      <c r="D113" s="297">
        <v>6757</v>
      </c>
      <c r="E113" s="297">
        <v>1452.2</v>
      </c>
      <c r="F113" s="297">
        <v>500</v>
      </c>
      <c r="G113" s="297">
        <v>8800</v>
      </c>
      <c r="H113" s="297">
        <v>0</v>
      </c>
      <c r="I113" s="297">
        <v>914.40000000000009</v>
      </c>
      <c r="J113" s="297">
        <v>0</v>
      </c>
      <c r="K113" s="297">
        <v>211.29999999999995</v>
      </c>
      <c r="L113" s="297">
        <v>9983</v>
      </c>
      <c r="M113" s="297">
        <v>190</v>
      </c>
      <c r="N113" s="297">
        <v>6219.8639999999996</v>
      </c>
      <c r="O113" s="297">
        <v>8</v>
      </c>
      <c r="P113" s="297">
        <v>0</v>
      </c>
      <c r="Q113" s="297">
        <v>0</v>
      </c>
    </row>
    <row r="114" spans="1:17" x14ac:dyDescent="0.2">
      <c r="A114" s="296">
        <v>1771</v>
      </c>
      <c r="B114" s="296" t="s">
        <v>111</v>
      </c>
      <c r="C114" s="297">
        <v>38854</v>
      </c>
      <c r="D114" s="297">
        <v>8699</v>
      </c>
      <c r="E114" s="297">
        <v>3030.8</v>
      </c>
      <c r="F114" s="297">
        <v>1430</v>
      </c>
      <c r="G114" s="297">
        <v>19900</v>
      </c>
      <c r="H114" s="297">
        <v>306.89999999999998</v>
      </c>
      <c r="I114" s="297">
        <v>1401.6000000000001</v>
      </c>
      <c r="J114" s="297">
        <v>0</v>
      </c>
      <c r="K114" s="297">
        <v>0</v>
      </c>
      <c r="L114" s="297">
        <v>3100</v>
      </c>
      <c r="M114" s="297">
        <v>39</v>
      </c>
      <c r="N114" s="297">
        <v>23270.495999999999</v>
      </c>
      <c r="O114" s="297">
        <v>2</v>
      </c>
      <c r="P114" s="297">
        <v>0</v>
      </c>
      <c r="Q114" s="297">
        <v>0</v>
      </c>
    </row>
    <row r="115" spans="1:17" x14ac:dyDescent="0.2">
      <c r="A115" s="296">
        <v>1652</v>
      </c>
      <c r="B115" s="296" t="s">
        <v>112</v>
      </c>
      <c r="C115" s="297">
        <v>29315</v>
      </c>
      <c r="D115" s="297">
        <v>6852</v>
      </c>
      <c r="E115" s="297">
        <v>2178.5</v>
      </c>
      <c r="F115" s="297">
        <v>245</v>
      </c>
      <c r="G115" s="297">
        <v>10690</v>
      </c>
      <c r="H115" s="297">
        <v>415.8</v>
      </c>
      <c r="I115" s="297">
        <v>1712</v>
      </c>
      <c r="J115" s="297">
        <v>0</v>
      </c>
      <c r="K115" s="297">
        <v>0</v>
      </c>
      <c r="L115" s="297">
        <v>12225</v>
      </c>
      <c r="M115" s="297">
        <v>109</v>
      </c>
      <c r="N115" s="297">
        <v>9311.25</v>
      </c>
      <c r="O115" s="297">
        <v>9</v>
      </c>
      <c r="P115" s="297">
        <v>0</v>
      </c>
      <c r="Q115" s="297">
        <v>0</v>
      </c>
    </row>
    <row r="116" spans="1:17" x14ac:dyDescent="0.2">
      <c r="A116" s="296">
        <v>907</v>
      </c>
      <c r="B116" s="296" t="s">
        <v>113</v>
      </c>
      <c r="C116" s="297">
        <v>17286</v>
      </c>
      <c r="D116" s="297">
        <v>3807</v>
      </c>
      <c r="E116" s="297">
        <v>1409.6999999999998</v>
      </c>
      <c r="F116" s="297">
        <v>425</v>
      </c>
      <c r="G116" s="297">
        <v>6350</v>
      </c>
      <c r="H116" s="297">
        <v>742.26</v>
      </c>
      <c r="I116" s="297">
        <v>430.40000000000003</v>
      </c>
      <c r="J116" s="297">
        <v>0</v>
      </c>
      <c r="K116" s="297">
        <v>0</v>
      </c>
      <c r="L116" s="297">
        <v>4766</v>
      </c>
      <c r="M116" s="297">
        <v>276</v>
      </c>
      <c r="N116" s="297">
        <v>5145.4049999999997</v>
      </c>
      <c r="O116" s="297">
        <v>5</v>
      </c>
      <c r="P116" s="297">
        <v>0</v>
      </c>
      <c r="Q116" s="297">
        <v>0</v>
      </c>
    </row>
    <row r="117" spans="1:17" x14ac:dyDescent="0.2">
      <c r="A117" s="296">
        <v>689</v>
      </c>
      <c r="B117" s="296" t="s">
        <v>114</v>
      </c>
      <c r="C117" s="297">
        <v>14442</v>
      </c>
      <c r="D117" s="297">
        <v>3652</v>
      </c>
      <c r="E117" s="297">
        <v>652.1</v>
      </c>
      <c r="F117" s="297">
        <v>140</v>
      </c>
      <c r="G117" s="297">
        <v>520</v>
      </c>
      <c r="H117" s="297">
        <v>0</v>
      </c>
      <c r="I117" s="297">
        <v>0</v>
      </c>
      <c r="J117" s="297">
        <v>0</v>
      </c>
      <c r="K117" s="297">
        <v>0</v>
      </c>
      <c r="L117" s="297">
        <v>6343</v>
      </c>
      <c r="M117" s="297">
        <v>168</v>
      </c>
      <c r="N117" s="297">
        <v>1651.999</v>
      </c>
      <c r="O117" s="297">
        <v>9</v>
      </c>
      <c r="P117" s="297">
        <v>0</v>
      </c>
      <c r="Q117" s="297">
        <v>0</v>
      </c>
    </row>
    <row r="118" spans="1:17" x14ac:dyDescent="0.2">
      <c r="A118" s="296">
        <v>784</v>
      </c>
      <c r="B118" s="296" t="s">
        <v>115</v>
      </c>
      <c r="C118" s="297">
        <v>26069</v>
      </c>
      <c r="D118" s="297">
        <v>6112</v>
      </c>
      <c r="E118" s="297">
        <v>1899.7</v>
      </c>
      <c r="F118" s="297">
        <v>1375</v>
      </c>
      <c r="G118" s="297">
        <v>6530</v>
      </c>
      <c r="H118" s="297">
        <v>0</v>
      </c>
      <c r="I118" s="297">
        <v>0</v>
      </c>
      <c r="J118" s="297">
        <v>0</v>
      </c>
      <c r="K118" s="297">
        <v>0</v>
      </c>
      <c r="L118" s="297">
        <v>6548</v>
      </c>
      <c r="M118" s="297">
        <v>18</v>
      </c>
      <c r="N118" s="297">
        <v>12018.762000000001</v>
      </c>
      <c r="O118" s="297">
        <v>5</v>
      </c>
      <c r="P118" s="297">
        <v>0</v>
      </c>
      <c r="Q118" s="297">
        <v>0</v>
      </c>
    </row>
    <row r="119" spans="1:17" x14ac:dyDescent="0.2">
      <c r="A119" s="296">
        <v>1924</v>
      </c>
      <c r="B119" s="296" t="s">
        <v>620</v>
      </c>
      <c r="C119" s="297">
        <v>48245</v>
      </c>
      <c r="D119" s="297">
        <v>11331</v>
      </c>
      <c r="E119" s="297">
        <v>2882.7999999999997</v>
      </c>
      <c r="F119" s="297">
        <v>445</v>
      </c>
      <c r="G119" s="297">
        <v>5710</v>
      </c>
      <c r="H119" s="297">
        <v>558.62</v>
      </c>
      <c r="I119" s="297">
        <v>2274.4</v>
      </c>
      <c r="J119" s="297">
        <v>0</v>
      </c>
      <c r="K119" s="297">
        <v>0</v>
      </c>
      <c r="L119" s="297">
        <v>26208</v>
      </c>
      <c r="M119" s="297">
        <v>11721</v>
      </c>
      <c r="N119" s="297">
        <v>15813.951999999999</v>
      </c>
      <c r="O119" s="297">
        <v>21</v>
      </c>
      <c r="P119" s="297">
        <v>0</v>
      </c>
      <c r="Q119" s="297">
        <v>0</v>
      </c>
    </row>
    <row r="120" spans="1:17" x14ac:dyDescent="0.2">
      <c r="A120" s="296">
        <v>664</v>
      </c>
      <c r="B120" s="296" t="s">
        <v>117</v>
      </c>
      <c r="C120" s="297">
        <v>36954</v>
      </c>
      <c r="D120" s="297">
        <v>7850</v>
      </c>
      <c r="E120" s="297">
        <v>3939.8</v>
      </c>
      <c r="F120" s="297">
        <v>1245</v>
      </c>
      <c r="G120" s="297">
        <v>49060</v>
      </c>
      <c r="H120" s="297">
        <v>3403.7033999999999</v>
      </c>
      <c r="I120" s="297">
        <v>4680</v>
      </c>
      <c r="J120" s="297">
        <v>0</v>
      </c>
      <c r="K120" s="297">
        <v>0</v>
      </c>
      <c r="L120" s="297">
        <v>9254</v>
      </c>
      <c r="M120" s="297">
        <v>630</v>
      </c>
      <c r="N120" s="297">
        <v>22623.155999999999</v>
      </c>
      <c r="O120" s="297">
        <v>6</v>
      </c>
      <c r="P120" s="297">
        <v>0</v>
      </c>
      <c r="Q120" s="297">
        <v>0</v>
      </c>
    </row>
    <row r="121" spans="1:17" x14ac:dyDescent="0.2">
      <c r="A121" s="296">
        <v>785</v>
      </c>
      <c r="B121" s="296" t="s">
        <v>118</v>
      </c>
      <c r="C121" s="297">
        <v>23098</v>
      </c>
      <c r="D121" s="297">
        <v>5292</v>
      </c>
      <c r="E121" s="297">
        <v>1463.1</v>
      </c>
      <c r="F121" s="297">
        <v>585</v>
      </c>
      <c r="G121" s="297">
        <v>5730</v>
      </c>
      <c r="H121" s="297">
        <v>1470.5</v>
      </c>
      <c r="I121" s="297">
        <v>1293.6000000000001</v>
      </c>
      <c r="J121" s="297">
        <v>0</v>
      </c>
      <c r="K121" s="297">
        <v>127.59999999999991</v>
      </c>
      <c r="L121" s="297">
        <v>4209</v>
      </c>
      <c r="M121" s="297">
        <v>26</v>
      </c>
      <c r="N121" s="297">
        <v>11517.123</v>
      </c>
      <c r="O121" s="297">
        <v>3</v>
      </c>
      <c r="P121" s="297">
        <v>0</v>
      </c>
      <c r="Q121" s="297">
        <v>0</v>
      </c>
    </row>
    <row r="122" spans="1:17" x14ac:dyDescent="0.2">
      <c r="A122" s="296">
        <v>512</v>
      </c>
      <c r="B122" s="296" t="s">
        <v>119</v>
      </c>
      <c r="C122" s="297">
        <v>35242</v>
      </c>
      <c r="D122" s="297">
        <v>8272</v>
      </c>
      <c r="E122" s="297">
        <v>3591.6</v>
      </c>
      <c r="F122" s="297">
        <v>4195</v>
      </c>
      <c r="G122" s="297">
        <v>26990</v>
      </c>
      <c r="H122" s="297">
        <v>1904.02</v>
      </c>
      <c r="I122" s="297">
        <v>5164</v>
      </c>
      <c r="J122" s="297">
        <v>0</v>
      </c>
      <c r="K122" s="297">
        <v>468.79999999999927</v>
      </c>
      <c r="L122" s="297">
        <v>1877</v>
      </c>
      <c r="M122" s="297">
        <v>316</v>
      </c>
      <c r="N122" s="297">
        <v>27572.400000000001</v>
      </c>
      <c r="O122" s="297">
        <v>2</v>
      </c>
      <c r="P122" s="297">
        <v>0</v>
      </c>
      <c r="Q122" s="297">
        <v>0</v>
      </c>
    </row>
    <row r="123" spans="1:17" x14ac:dyDescent="0.2">
      <c r="A123" s="296">
        <v>513</v>
      </c>
      <c r="B123" s="296" t="s">
        <v>120</v>
      </c>
      <c r="C123" s="297">
        <v>70941</v>
      </c>
      <c r="D123" s="297">
        <v>17243</v>
      </c>
      <c r="E123" s="297">
        <v>6675.7999999999993</v>
      </c>
      <c r="F123" s="297">
        <v>8975</v>
      </c>
      <c r="G123" s="297">
        <v>66560</v>
      </c>
      <c r="H123" s="297">
        <v>3395.04</v>
      </c>
      <c r="I123" s="297">
        <v>6920.8</v>
      </c>
      <c r="J123" s="297">
        <v>0</v>
      </c>
      <c r="K123" s="297">
        <v>0</v>
      </c>
      <c r="L123" s="297">
        <v>1670</v>
      </c>
      <c r="M123" s="297">
        <v>141</v>
      </c>
      <c r="N123" s="297">
        <v>77164.801999999996</v>
      </c>
      <c r="O123" s="297">
        <v>1</v>
      </c>
      <c r="P123" s="297">
        <v>0</v>
      </c>
      <c r="Q123" s="297">
        <v>0</v>
      </c>
    </row>
    <row r="124" spans="1:17" x14ac:dyDescent="0.2">
      <c r="A124" s="296">
        <v>786</v>
      </c>
      <c r="B124" s="296" t="s">
        <v>123</v>
      </c>
      <c r="C124" s="297">
        <v>12695</v>
      </c>
      <c r="D124" s="297">
        <v>2880</v>
      </c>
      <c r="E124" s="297">
        <v>870.19999999999993</v>
      </c>
      <c r="F124" s="297">
        <v>250</v>
      </c>
      <c r="G124" s="297">
        <v>3130</v>
      </c>
      <c r="H124" s="297">
        <v>439.42</v>
      </c>
      <c r="I124" s="297">
        <v>638.40000000000009</v>
      </c>
      <c r="J124" s="297">
        <v>0</v>
      </c>
      <c r="K124" s="297">
        <v>0</v>
      </c>
      <c r="L124" s="297">
        <v>2718</v>
      </c>
      <c r="M124" s="297">
        <v>85</v>
      </c>
      <c r="N124" s="297">
        <v>3332.442</v>
      </c>
      <c r="O124" s="297">
        <v>3</v>
      </c>
      <c r="P124" s="297">
        <v>0</v>
      </c>
      <c r="Q124" s="297">
        <v>0</v>
      </c>
    </row>
    <row r="125" spans="1:17" x14ac:dyDescent="0.2">
      <c r="A125" s="296">
        <v>241</v>
      </c>
      <c r="B125" s="296" t="s">
        <v>124</v>
      </c>
      <c r="C125" s="297">
        <v>34304</v>
      </c>
      <c r="D125" s="297">
        <v>7139</v>
      </c>
      <c r="E125" s="297">
        <v>3375</v>
      </c>
      <c r="F125" s="297">
        <v>440</v>
      </c>
      <c r="G125" s="297">
        <v>8170</v>
      </c>
      <c r="H125" s="297">
        <v>3011.4399999999996</v>
      </c>
      <c r="I125" s="297">
        <v>748</v>
      </c>
      <c r="J125" s="297">
        <v>0</v>
      </c>
      <c r="K125" s="297">
        <v>0</v>
      </c>
      <c r="L125" s="297">
        <v>8663</v>
      </c>
      <c r="M125" s="297">
        <v>668</v>
      </c>
      <c r="N125" s="297">
        <v>9409.5499999999993</v>
      </c>
      <c r="O125" s="297">
        <v>12</v>
      </c>
      <c r="P125" s="297">
        <v>0</v>
      </c>
      <c r="Q125" s="297">
        <v>0</v>
      </c>
    </row>
    <row r="126" spans="1:17" x14ac:dyDescent="0.2">
      <c r="A126" s="296">
        <v>14</v>
      </c>
      <c r="B126" s="296" t="s">
        <v>125</v>
      </c>
      <c r="C126" s="297">
        <v>198317</v>
      </c>
      <c r="D126" s="297">
        <v>38308</v>
      </c>
      <c r="E126" s="297">
        <v>25605.1</v>
      </c>
      <c r="F126" s="297">
        <v>10290</v>
      </c>
      <c r="G126" s="297">
        <v>484640</v>
      </c>
      <c r="H126" s="297">
        <v>7185.92</v>
      </c>
      <c r="I126" s="297">
        <v>10166.400000000001</v>
      </c>
      <c r="J126" s="297">
        <v>0</v>
      </c>
      <c r="K126" s="297">
        <v>0</v>
      </c>
      <c r="L126" s="297">
        <v>7916</v>
      </c>
      <c r="M126" s="297">
        <v>459</v>
      </c>
      <c r="N126" s="297">
        <v>324051.94500000001</v>
      </c>
      <c r="O126" s="297">
        <v>4</v>
      </c>
      <c r="P126" s="297">
        <v>0</v>
      </c>
      <c r="Q126" s="297">
        <v>0</v>
      </c>
    </row>
    <row r="127" spans="1:17" x14ac:dyDescent="0.2">
      <c r="A127" s="296">
        <v>15</v>
      </c>
      <c r="B127" s="296" t="s">
        <v>126</v>
      </c>
      <c r="C127" s="297">
        <v>12165</v>
      </c>
      <c r="D127" s="297">
        <v>3209</v>
      </c>
      <c r="E127" s="297">
        <v>956.2</v>
      </c>
      <c r="F127" s="297">
        <v>50</v>
      </c>
      <c r="G127" s="297">
        <v>1190</v>
      </c>
      <c r="H127" s="297">
        <v>0</v>
      </c>
      <c r="I127" s="297">
        <v>160.80000000000001</v>
      </c>
      <c r="J127" s="297">
        <v>0</v>
      </c>
      <c r="K127" s="297">
        <v>0</v>
      </c>
      <c r="L127" s="297">
        <v>8670</v>
      </c>
      <c r="M127" s="297">
        <v>103</v>
      </c>
      <c r="N127" s="297">
        <v>1076.4839999999999</v>
      </c>
      <c r="O127" s="297">
        <v>9</v>
      </c>
      <c r="P127" s="297">
        <v>0</v>
      </c>
      <c r="Q127" s="297">
        <v>0</v>
      </c>
    </row>
    <row r="128" spans="1:17" x14ac:dyDescent="0.2">
      <c r="A128" s="296">
        <v>1729</v>
      </c>
      <c r="B128" s="296" t="s">
        <v>127</v>
      </c>
      <c r="C128" s="297">
        <v>14484</v>
      </c>
      <c r="D128" s="297">
        <v>2532</v>
      </c>
      <c r="E128" s="297">
        <v>1214.4000000000001</v>
      </c>
      <c r="F128" s="297">
        <v>95</v>
      </c>
      <c r="G128" s="297">
        <v>810</v>
      </c>
      <c r="H128" s="297">
        <v>318.77999999999997</v>
      </c>
      <c r="I128" s="297">
        <v>1300.8000000000002</v>
      </c>
      <c r="J128" s="297">
        <v>0</v>
      </c>
      <c r="K128" s="297">
        <v>0</v>
      </c>
      <c r="L128" s="297">
        <v>7317</v>
      </c>
      <c r="M128" s="297">
        <v>19</v>
      </c>
      <c r="N128" s="297">
        <v>1989.7919999999999</v>
      </c>
      <c r="O128" s="297">
        <v>19</v>
      </c>
      <c r="P128" s="297">
        <v>0</v>
      </c>
      <c r="Q128" s="297">
        <v>0</v>
      </c>
    </row>
    <row r="129" spans="1:17" x14ac:dyDescent="0.2">
      <c r="A129" s="296">
        <v>158</v>
      </c>
      <c r="B129" s="296" t="s">
        <v>128</v>
      </c>
      <c r="C129" s="297">
        <v>24344</v>
      </c>
      <c r="D129" s="297">
        <v>5635</v>
      </c>
      <c r="E129" s="297">
        <v>1747.1</v>
      </c>
      <c r="F129" s="297">
        <v>870</v>
      </c>
      <c r="G129" s="297">
        <v>18350</v>
      </c>
      <c r="H129" s="297">
        <v>0</v>
      </c>
      <c r="I129" s="297">
        <v>1256</v>
      </c>
      <c r="J129" s="297">
        <v>0</v>
      </c>
      <c r="K129" s="297">
        <v>0</v>
      </c>
      <c r="L129" s="297">
        <v>10476</v>
      </c>
      <c r="M129" s="297">
        <v>74</v>
      </c>
      <c r="N129" s="297">
        <v>10345.567999999999</v>
      </c>
      <c r="O129" s="297">
        <v>6</v>
      </c>
      <c r="P129" s="297">
        <v>0</v>
      </c>
      <c r="Q129" s="297">
        <v>0</v>
      </c>
    </row>
    <row r="130" spans="1:17" x14ac:dyDescent="0.2">
      <c r="A130" s="296">
        <v>788</v>
      </c>
      <c r="B130" s="296" t="s">
        <v>129</v>
      </c>
      <c r="C130" s="297">
        <v>13587</v>
      </c>
      <c r="D130" s="297">
        <v>3126</v>
      </c>
      <c r="E130" s="297">
        <v>685.4</v>
      </c>
      <c r="F130" s="297">
        <v>115</v>
      </c>
      <c r="G130" s="297">
        <v>710</v>
      </c>
      <c r="H130" s="297">
        <v>0</v>
      </c>
      <c r="I130" s="297">
        <v>0</v>
      </c>
      <c r="J130" s="297">
        <v>0</v>
      </c>
      <c r="K130" s="297">
        <v>0</v>
      </c>
      <c r="L130" s="297">
        <v>5770</v>
      </c>
      <c r="M130" s="297">
        <v>86</v>
      </c>
      <c r="N130" s="297">
        <v>1791.3579999999999</v>
      </c>
      <c r="O130" s="297">
        <v>6</v>
      </c>
      <c r="P130" s="297">
        <v>0</v>
      </c>
      <c r="Q130" s="297">
        <v>0</v>
      </c>
    </row>
    <row r="131" spans="1:17" x14ac:dyDescent="0.2">
      <c r="A131" s="296">
        <v>392</v>
      </c>
      <c r="B131" s="296" t="s">
        <v>130</v>
      </c>
      <c r="C131" s="297">
        <v>155147</v>
      </c>
      <c r="D131" s="297">
        <v>33894</v>
      </c>
      <c r="E131" s="297">
        <v>16955</v>
      </c>
      <c r="F131" s="297">
        <v>15340</v>
      </c>
      <c r="G131" s="297">
        <v>197580</v>
      </c>
      <c r="H131" s="297">
        <v>4683.12</v>
      </c>
      <c r="I131" s="297">
        <v>8833.6</v>
      </c>
      <c r="J131" s="297">
        <v>0</v>
      </c>
      <c r="K131" s="297">
        <v>0</v>
      </c>
      <c r="L131" s="297">
        <v>2913</v>
      </c>
      <c r="M131" s="297">
        <v>296</v>
      </c>
      <c r="N131" s="297">
        <v>250734.75</v>
      </c>
      <c r="O131" s="297">
        <v>2</v>
      </c>
      <c r="P131" s="297">
        <v>0</v>
      </c>
      <c r="Q131" s="297">
        <v>0</v>
      </c>
    </row>
    <row r="132" spans="1:17" x14ac:dyDescent="0.2">
      <c r="A132" s="296">
        <v>393</v>
      </c>
      <c r="B132" s="296" t="s">
        <v>131</v>
      </c>
      <c r="C132" s="297">
        <v>5535</v>
      </c>
      <c r="D132" s="297">
        <v>1274</v>
      </c>
      <c r="E132" s="297">
        <v>281.79999999999995</v>
      </c>
      <c r="F132" s="297">
        <v>150</v>
      </c>
      <c r="G132" s="297">
        <v>50</v>
      </c>
      <c r="H132" s="297">
        <v>0</v>
      </c>
      <c r="I132" s="297">
        <v>0</v>
      </c>
      <c r="J132" s="297">
        <v>0</v>
      </c>
      <c r="K132" s="297">
        <v>0</v>
      </c>
      <c r="L132" s="297">
        <v>1921</v>
      </c>
      <c r="M132" s="297">
        <v>197</v>
      </c>
      <c r="N132" s="297">
        <v>1423.9680000000001</v>
      </c>
      <c r="O132" s="297">
        <v>5</v>
      </c>
      <c r="P132" s="297">
        <v>0</v>
      </c>
      <c r="Q132" s="297">
        <v>0</v>
      </c>
    </row>
    <row r="133" spans="1:17" x14ac:dyDescent="0.2">
      <c r="A133" s="296">
        <v>394</v>
      </c>
      <c r="B133" s="296" t="s">
        <v>132</v>
      </c>
      <c r="C133" s="297">
        <v>144061</v>
      </c>
      <c r="D133" s="297">
        <v>36788</v>
      </c>
      <c r="E133" s="297">
        <v>7437.4</v>
      </c>
      <c r="F133" s="297">
        <v>11435</v>
      </c>
      <c r="G133" s="297">
        <v>77510</v>
      </c>
      <c r="H133" s="297">
        <v>2294.06</v>
      </c>
      <c r="I133" s="297">
        <v>5689.6</v>
      </c>
      <c r="J133" s="297">
        <v>0</v>
      </c>
      <c r="K133" s="297">
        <v>1169.7999999999993</v>
      </c>
      <c r="L133" s="297">
        <v>17831</v>
      </c>
      <c r="M133" s="297">
        <v>699</v>
      </c>
      <c r="N133" s="297">
        <v>91243.388000000006</v>
      </c>
      <c r="O133" s="297">
        <v>28</v>
      </c>
      <c r="P133" s="297">
        <v>0</v>
      </c>
      <c r="Q133" s="297">
        <v>0</v>
      </c>
    </row>
    <row r="134" spans="1:17" x14ac:dyDescent="0.2">
      <c r="A134" s="296">
        <v>1655</v>
      </c>
      <c r="B134" s="296" t="s">
        <v>133</v>
      </c>
      <c r="C134" s="297">
        <v>29340</v>
      </c>
      <c r="D134" s="297">
        <v>6130</v>
      </c>
      <c r="E134" s="297">
        <v>2180.3000000000002</v>
      </c>
      <c r="F134" s="297">
        <v>1460</v>
      </c>
      <c r="G134" s="297">
        <v>4820</v>
      </c>
      <c r="H134" s="297">
        <v>0</v>
      </c>
      <c r="I134" s="297">
        <v>1160</v>
      </c>
      <c r="J134" s="297">
        <v>0</v>
      </c>
      <c r="K134" s="297">
        <v>0</v>
      </c>
      <c r="L134" s="297">
        <v>7449</v>
      </c>
      <c r="M134" s="297">
        <v>73</v>
      </c>
      <c r="N134" s="297">
        <v>9765.7800000000007</v>
      </c>
      <c r="O134" s="297">
        <v>8</v>
      </c>
      <c r="P134" s="297">
        <v>0</v>
      </c>
      <c r="Q134" s="297">
        <v>0</v>
      </c>
    </row>
    <row r="135" spans="1:17" x14ac:dyDescent="0.2">
      <c r="A135" s="296">
        <v>160</v>
      </c>
      <c r="B135" s="296" t="s">
        <v>134</v>
      </c>
      <c r="C135" s="297">
        <v>59577</v>
      </c>
      <c r="D135" s="297">
        <v>15390</v>
      </c>
      <c r="E135" s="297">
        <v>4077.3999999999996</v>
      </c>
      <c r="F135" s="297">
        <v>455</v>
      </c>
      <c r="G135" s="297">
        <v>39800</v>
      </c>
      <c r="H135" s="297">
        <v>987.16000000000008</v>
      </c>
      <c r="I135" s="297">
        <v>3329.6000000000004</v>
      </c>
      <c r="J135" s="297">
        <v>0</v>
      </c>
      <c r="K135" s="297">
        <v>178.89999999999964</v>
      </c>
      <c r="L135" s="297">
        <v>31245</v>
      </c>
      <c r="M135" s="297">
        <v>470</v>
      </c>
      <c r="N135" s="297">
        <v>13138.65</v>
      </c>
      <c r="O135" s="297">
        <v>23</v>
      </c>
      <c r="P135" s="297">
        <v>0</v>
      </c>
      <c r="Q135" s="297">
        <v>0</v>
      </c>
    </row>
    <row r="136" spans="1:17" x14ac:dyDescent="0.2">
      <c r="A136" s="296">
        <v>243</v>
      </c>
      <c r="B136" s="296" t="s">
        <v>135</v>
      </c>
      <c r="C136" s="297">
        <v>45732</v>
      </c>
      <c r="D136" s="297">
        <v>11484</v>
      </c>
      <c r="E136" s="297">
        <v>3526.3999999999996</v>
      </c>
      <c r="F136" s="297">
        <v>3750</v>
      </c>
      <c r="G136" s="297">
        <v>45630</v>
      </c>
      <c r="H136" s="297">
        <v>1202.74</v>
      </c>
      <c r="I136" s="297">
        <v>3036</v>
      </c>
      <c r="J136" s="297">
        <v>0</v>
      </c>
      <c r="K136" s="297">
        <v>0</v>
      </c>
      <c r="L136" s="297">
        <v>3864</v>
      </c>
      <c r="M136" s="297">
        <v>963</v>
      </c>
      <c r="N136" s="297">
        <v>28959.64</v>
      </c>
      <c r="O136" s="297">
        <v>2</v>
      </c>
      <c r="P136" s="297">
        <v>0</v>
      </c>
      <c r="Q136" s="297">
        <v>0</v>
      </c>
    </row>
    <row r="137" spans="1:17" x14ac:dyDescent="0.2">
      <c r="A137" s="296">
        <v>523</v>
      </c>
      <c r="B137" s="296" t="s">
        <v>136</v>
      </c>
      <c r="C137" s="297">
        <v>17758</v>
      </c>
      <c r="D137" s="297">
        <v>4766</v>
      </c>
      <c r="E137" s="297">
        <v>1082.1999999999998</v>
      </c>
      <c r="F137" s="297">
        <v>215</v>
      </c>
      <c r="G137" s="297">
        <v>5380</v>
      </c>
      <c r="H137" s="297">
        <v>0</v>
      </c>
      <c r="I137" s="297">
        <v>692.80000000000007</v>
      </c>
      <c r="J137" s="297">
        <v>0</v>
      </c>
      <c r="K137" s="297">
        <v>108.09999999999991</v>
      </c>
      <c r="L137" s="297">
        <v>1688</v>
      </c>
      <c r="M137" s="297">
        <v>247</v>
      </c>
      <c r="N137" s="297">
        <v>6702.866</v>
      </c>
      <c r="O137" s="297">
        <v>2</v>
      </c>
      <c r="P137" s="297">
        <v>0</v>
      </c>
      <c r="Q137" s="297">
        <v>0</v>
      </c>
    </row>
    <row r="138" spans="1:17" x14ac:dyDescent="0.2">
      <c r="A138" s="296">
        <v>17</v>
      </c>
      <c r="B138" s="296" t="s">
        <v>137</v>
      </c>
      <c r="C138" s="297">
        <v>18782</v>
      </c>
      <c r="D138" s="297">
        <v>4284</v>
      </c>
      <c r="E138" s="297">
        <v>1258.3</v>
      </c>
      <c r="F138" s="297">
        <v>230</v>
      </c>
      <c r="G138" s="297">
        <v>6020</v>
      </c>
      <c r="H138" s="297">
        <v>2046.0017999999998</v>
      </c>
      <c r="I138" s="297">
        <v>2703.2000000000003</v>
      </c>
      <c r="J138" s="297">
        <v>0</v>
      </c>
      <c r="K138" s="297">
        <v>1840.1</v>
      </c>
      <c r="L138" s="297">
        <v>4548</v>
      </c>
      <c r="M138" s="297">
        <v>525</v>
      </c>
      <c r="N138" s="297">
        <v>7609.0709999999999</v>
      </c>
      <c r="O138" s="297">
        <v>6</v>
      </c>
      <c r="P138" s="297">
        <v>0</v>
      </c>
      <c r="Q138" s="297">
        <v>0</v>
      </c>
    </row>
    <row r="139" spans="1:17" x14ac:dyDescent="0.2">
      <c r="A139" s="296">
        <v>72</v>
      </c>
      <c r="B139" s="296" t="s">
        <v>139</v>
      </c>
      <c r="C139" s="297">
        <v>15821</v>
      </c>
      <c r="D139" s="297">
        <v>3640</v>
      </c>
      <c r="E139" s="297">
        <v>1951.8</v>
      </c>
      <c r="F139" s="297">
        <v>300</v>
      </c>
      <c r="G139" s="297">
        <v>17140</v>
      </c>
      <c r="H139" s="297">
        <v>0</v>
      </c>
      <c r="I139" s="297">
        <v>1143.2</v>
      </c>
      <c r="J139" s="297">
        <v>0</v>
      </c>
      <c r="K139" s="297">
        <v>0</v>
      </c>
      <c r="L139" s="297">
        <v>2495</v>
      </c>
      <c r="M139" s="297">
        <v>169</v>
      </c>
      <c r="N139" s="297">
        <v>7661.5680000000002</v>
      </c>
      <c r="O139" s="297">
        <v>2</v>
      </c>
      <c r="P139" s="297">
        <v>0</v>
      </c>
      <c r="Q139" s="297">
        <v>0</v>
      </c>
    </row>
    <row r="140" spans="1:17" x14ac:dyDescent="0.2">
      <c r="A140" s="296">
        <v>244</v>
      </c>
      <c r="B140" s="296" t="s">
        <v>140</v>
      </c>
      <c r="C140" s="297">
        <v>11732</v>
      </c>
      <c r="D140" s="297">
        <v>2839</v>
      </c>
      <c r="E140" s="297">
        <v>792.4</v>
      </c>
      <c r="F140" s="297">
        <v>105</v>
      </c>
      <c r="G140" s="297">
        <v>3030</v>
      </c>
      <c r="H140" s="297">
        <v>0</v>
      </c>
      <c r="I140" s="297">
        <v>138.4</v>
      </c>
      <c r="J140" s="297">
        <v>0</v>
      </c>
      <c r="K140" s="297">
        <v>0</v>
      </c>
      <c r="L140" s="297">
        <v>2308</v>
      </c>
      <c r="M140" s="297">
        <v>107</v>
      </c>
      <c r="N140" s="297">
        <v>4379.08</v>
      </c>
      <c r="O140" s="297">
        <v>2</v>
      </c>
      <c r="P140" s="297">
        <v>0</v>
      </c>
      <c r="Q140" s="297">
        <v>0</v>
      </c>
    </row>
    <row r="141" spans="1:17" x14ac:dyDescent="0.2">
      <c r="A141" s="296">
        <v>396</v>
      </c>
      <c r="B141" s="296" t="s">
        <v>141</v>
      </c>
      <c r="C141" s="297">
        <v>39088</v>
      </c>
      <c r="D141" s="297">
        <v>8647</v>
      </c>
      <c r="E141" s="297">
        <v>3193.8</v>
      </c>
      <c r="F141" s="297">
        <v>2020</v>
      </c>
      <c r="G141" s="297">
        <v>23750</v>
      </c>
      <c r="H141" s="297">
        <v>410.2</v>
      </c>
      <c r="I141" s="297">
        <v>1535.2</v>
      </c>
      <c r="J141" s="297">
        <v>0</v>
      </c>
      <c r="K141" s="297">
        <v>893.8</v>
      </c>
      <c r="L141" s="297">
        <v>2719</v>
      </c>
      <c r="M141" s="297">
        <v>44</v>
      </c>
      <c r="N141" s="297">
        <v>39776.341999999997</v>
      </c>
      <c r="O141" s="297">
        <v>3</v>
      </c>
      <c r="P141" s="297">
        <v>0</v>
      </c>
      <c r="Q141" s="297">
        <v>0</v>
      </c>
    </row>
    <row r="142" spans="1:17" x14ac:dyDescent="0.2">
      <c r="A142" s="296">
        <v>397</v>
      </c>
      <c r="B142" s="296" t="s">
        <v>142</v>
      </c>
      <c r="C142" s="297">
        <v>26364</v>
      </c>
      <c r="D142" s="297">
        <v>6219</v>
      </c>
      <c r="E142" s="297">
        <v>1597.8999999999999</v>
      </c>
      <c r="F142" s="297">
        <v>645</v>
      </c>
      <c r="G142" s="297">
        <v>6000</v>
      </c>
      <c r="H142" s="297">
        <v>0</v>
      </c>
      <c r="I142" s="297">
        <v>1390.4</v>
      </c>
      <c r="J142" s="297">
        <v>0</v>
      </c>
      <c r="K142" s="297">
        <v>0</v>
      </c>
      <c r="L142" s="297">
        <v>918</v>
      </c>
      <c r="M142" s="297">
        <v>47</v>
      </c>
      <c r="N142" s="297">
        <v>21081.231</v>
      </c>
      <c r="O142" s="297">
        <v>1</v>
      </c>
      <c r="P142" s="297">
        <v>0</v>
      </c>
      <c r="Q142" s="297">
        <v>0</v>
      </c>
    </row>
    <row r="143" spans="1:17" x14ac:dyDescent="0.2">
      <c r="A143" s="296">
        <v>246</v>
      </c>
      <c r="B143" s="296" t="s">
        <v>143</v>
      </c>
      <c r="C143" s="297">
        <v>18490</v>
      </c>
      <c r="D143" s="297">
        <v>4207</v>
      </c>
      <c r="E143" s="297">
        <v>1264.9000000000001</v>
      </c>
      <c r="F143" s="297">
        <v>145</v>
      </c>
      <c r="G143" s="297">
        <v>5730</v>
      </c>
      <c r="H143" s="297">
        <v>294.10000000000002</v>
      </c>
      <c r="I143" s="297">
        <v>806.40000000000009</v>
      </c>
      <c r="J143" s="297">
        <v>0</v>
      </c>
      <c r="K143" s="297">
        <v>16.899999999999864</v>
      </c>
      <c r="L143" s="297">
        <v>7873</v>
      </c>
      <c r="M143" s="297">
        <v>169</v>
      </c>
      <c r="N143" s="297">
        <v>4702.7489999999998</v>
      </c>
      <c r="O143" s="297">
        <v>8</v>
      </c>
      <c r="P143" s="297">
        <v>0</v>
      </c>
      <c r="Q143" s="297">
        <v>0</v>
      </c>
    </row>
    <row r="144" spans="1:17" x14ac:dyDescent="0.2">
      <c r="A144" s="296">
        <v>74</v>
      </c>
      <c r="B144" s="296" t="s">
        <v>144</v>
      </c>
      <c r="C144" s="297">
        <v>49899</v>
      </c>
      <c r="D144" s="297">
        <v>11596</v>
      </c>
      <c r="E144" s="297">
        <v>4987.7</v>
      </c>
      <c r="F144" s="297">
        <v>1460</v>
      </c>
      <c r="G144" s="297">
        <v>54060</v>
      </c>
      <c r="H144" s="297">
        <v>723.76</v>
      </c>
      <c r="I144" s="297">
        <v>3231.2000000000003</v>
      </c>
      <c r="J144" s="297">
        <v>0</v>
      </c>
      <c r="K144" s="297">
        <v>0</v>
      </c>
      <c r="L144" s="297">
        <v>19013</v>
      </c>
      <c r="M144" s="297">
        <v>804</v>
      </c>
      <c r="N144" s="297">
        <v>25104.062999999998</v>
      </c>
      <c r="O144" s="297">
        <v>23</v>
      </c>
      <c r="P144" s="297">
        <v>0</v>
      </c>
      <c r="Q144" s="297">
        <v>0</v>
      </c>
    </row>
    <row r="145" spans="1:17" x14ac:dyDescent="0.2">
      <c r="A145" s="296">
        <v>398</v>
      </c>
      <c r="B145" s="296" t="s">
        <v>145</v>
      </c>
      <c r="C145" s="297">
        <v>53307</v>
      </c>
      <c r="D145" s="297">
        <v>13693</v>
      </c>
      <c r="E145" s="297">
        <v>3468.2</v>
      </c>
      <c r="F145" s="297">
        <v>3430</v>
      </c>
      <c r="G145" s="297">
        <v>51570</v>
      </c>
      <c r="H145" s="297">
        <v>1182.5999999999999</v>
      </c>
      <c r="I145" s="297">
        <v>3558.4</v>
      </c>
      <c r="J145" s="297">
        <v>0</v>
      </c>
      <c r="K145" s="297">
        <v>654.09999999999991</v>
      </c>
      <c r="L145" s="297">
        <v>3829</v>
      </c>
      <c r="M145" s="297">
        <v>170</v>
      </c>
      <c r="N145" s="297">
        <v>37392.894</v>
      </c>
      <c r="O145" s="297">
        <v>5</v>
      </c>
      <c r="P145" s="297">
        <v>0</v>
      </c>
      <c r="Q145" s="297">
        <v>0</v>
      </c>
    </row>
    <row r="146" spans="1:17" x14ac:dyDescent="0.2">
      <c r="A146" s="296">
        <v>917</v>
      </c>
      <c r="B146" s="296" t="s">
        <v>146</v>
      </c>
      <c r="C146" s="297">
        <v>88259</v>
      </c>
      <c r="D146" s="297">
        <v>16065</v>
      </c>
      <c r="E146" s="297">
        <v>14391.8</v>
      </c>
      <c r="F146" s="297">
        <v>4635</v>
      </c>
      <c r="G146" s="297">
        <v>153970</v>
      </c>
      <c r="H146" s="297">
        <v>6001.0725999999995</v>
      </c>
      <c r="I146" s="297">
        <v>6120</v>
      </c>
      <c r="J146" s="297">
        <v>0</v>
      </c>
      <c r="K146" s="297">
        <v>0</v>
      </c>
      <c r="L146" s="297">
        <v>4492</v>
      </c>
      <c r="M146" s="297">
        <v>61</v>
      </c>
      <c r="N146" s="297">
        <v>80649.87</v>
      </c>
      <c r="O146" s="297">
        <v>5</v>
      </c>
      <c r="P146" s="297">
        <v>0</v>
      </c>
      <c r="Q146" s="297">
        <v>0</v>
      </c>
    </row>
    <row r="147" spans="1:17" x14ac:dyDescent="0.2">
      <c r="A147" s="296">
        <v>1658</v>
      </c>
      <c r="B147" s="296" t="s">
        <v>147</v>
      </c>
      <c r="C147" s="297">
        <v>15353</v>
      </c>
      <c r="D147" s="297">
        <v>3311</v>
      </c>
      <c r="E147" s="297">
        <v>802.09999999999991</v>
      </c>
      <c r="F147" s="297">
        <v>125</v>
      </c>
      <c r="G147" s="297">
        <v>2300</v>
      </c>
      <c r="H147" s="297">
        <v>2276.6799999999998</v>
      </c>
      <c r="I147" s="297">
        <v>0</v>
      </c>
      <c r="J147" s="297">
        <v>0</v>
      </c>
      <c r="K147" s="297">
        <v>0</v>
      </c>
      <c r="L147" s="297">
        <v>10403</v>
      </c>
      <c r="M147" s="297">
        <v>102</v>
      </c>
      <c r="N147" s="297">
        <v>3864.03</v>
      </c>
      <c r="O147" s="297">
        <v>6</v>
      </c>
      <c r="P147" s="297">
        <v>0</v>
      </c>
      <c r="Q147" s="297">
        <v>0</v>
      </c>
    </row>
    <row r="148" spans="1:17" x14ac:dyDescent="0.2">
      <c r="A148" s="296">
        <v>399</v>
      </c>
      <c r="B148" s="296" t="s">
        <v>148</v>
      </c>
      <c r="C148" s="297">
        <v>22636</v>
      </c>
      <c r="D148" s="297">
        <v>5121</v>
      </c>
      <c r="E148" s="297">
        <v>1259.0999999999999</v>
      </c>
      <c r="F148" s="297">
        <v>320</v>
      </c>
      <c r="G148" s="297">
        <v>8300</v>
      </c>
      <c r="H148" s="297">
        <v>0</v>
      </c>
      <c r="I148" s="297">
        <v>227.20000000000002</v>
      </c>
      <c r="J148" s="297">
        <v>0</v>
      </c>
      <c r="K148" s="297">
        <v>0</v>
      </c>
      <c r="L148" s="297">
        <v>1871</v>
      </c>
      <c r="M148" s="297">
        <v>30</v>
      </c>
      <c r="N148" s="297">
        <v>12975.638999999999</v>
      </c>
      <c r="O148" s="297">
        <v>3</v>
      </c>
      <c r="P148" s="297">
        <v>0</v>
      </c>
      <c r="Q148" s="297">
        <v>0</v>
      </c>
    </row>
    <row r="149" spans="1:17" x14ac:dyDescent="0.2">
      <c r="A149" s="296">
        <v>163</v>
      </c>
      <c r="B149" s="296" t="s">
        <v>149</v>
      </c>
      <c r="C149" s="297">
        <v>35711</v>
      </c>
      <c r="D149" s="297">
        <v>8476</v>
      </c>
      <c r="E149" s="297">
        <v>2739.5</v>
      </c>
      <c r="F149" s="297">
        <v>350</v>
      </c>
      <c r="G149" s="297">
        <v>36140</v>
      </c>
      <c r="H149" s="297">
        <v>1000.6400000000001</v>
      </c>
      <c r="I149" s="297">
        <v>1396.8000000000002</v>
      </c>
      <c r="J149" s="297">
        <v>0</v>
      </c>
      <c r="K149" s="297">
        <v>0</v>
      </c>
      <c r="L149" s="297">
        <v>13797</v>
      </c>
      <c r="M149" s="297">
        <v>102</v>
      </c>
      <c r="N149" s="297">
        <v>11864.38</v>
      </c>
      <c r="O149" s="297">
        <v>8</v>
      </c>
      <c r="P149" s="297">
        <v>0</v>
      </c>
      <c r="Q149" s="297">
        <v>0</v>
      </c>
    </row>
    <row r="150" spans="1:17" x14ac:dyDescent="0.2">
      <c r="A150" s="296">
        <v>530</v>
      </c>
      <c r="B150" s="296" t="s">
        <v>150</v>
      </c>
      <c r="C150" s="297">
        <v>38953</v>
      </c>
      <c r="D150" s="297">
        <v>8583</v>
      </c>
      <c r="E150" s="297">
        <v>2825</v>
      </c>
      <c r="F150" s="297">
        <v>2200</v>
      </c>
      <c r="G150" s="297">
        <v>27540</v>
      </c>
      <c r="H150" s="297">
        <v>320.15999999999997</v>
      </c>
      <c r="I150" s="297">
        <v>2307.2000000000003</v>
      </c>
      <c r="J150" s="297">
        <v>0</v>
      </c>
      <c r="K150" s="297">
        <v>0</v>
      </c>
      <c r="L150" s="297">
        <v>3150</v>
      </c>
      <c r="M150" s="297">
        <v>1365</v>
      </c>
      <c r="N150" s="297">
        <v>27935.25</v>
      </c>
      <c r="O150" s="297">
        <v>2</v>
      </c>
      <c r="P150" s="297">
        <v>0</v>
      </c>
      <c r="Q150" s="297">
        <v>0</v>
      </c>
    </row>
    <row r="151" spans="1:17" x14ac:dyDescent="0.2">
      <c r="A151" s="296">
        <v>794</v>
      </c>
      <c r="B151" s="296" t="s">
        <v>151</v>
      </c>
      <c r="C151" s="297">
        <v>89256</v>
      </c>
      <c r="D151" s="297">
        <v>21978</v>
      </c>
      <c r="E151" s="297">
        <v>8893.4</v>
      </c>
      <c r="F151" s="297">
        <v>7885</v>
      </c>
      <c r="G151" s="297">
        <v>142040</v>
      </c>
      <c r="H151" s="297">
        <v>3026.46</v>
      </c>
      <c r="I151" s="297">
        <v>4345.6000000000004</v>
      </c>
      <c r="J151" s="297">
        <v>0</v>
      </c>
      <c r="K151" s="297">
        <v>0</v>
      </c>
      <c r="L151" s="297">
        <v>5318</v>
      </c>
      <c r="M151" s="297">
        <v>157</v>
      </c>
      <c r="N151" s="297">
        <v>67091.357999999993</v>
      </c>
      <c r="O151" s="297">
        <v>1</v>
      </c>
      <c r="P151" s="297">
        <v>0</v>
      </c>
      <c r="Q151" s="297">
        <v>0</v>
      </c>
    </row>
    <row r="152" spans="1:17" x14ac:dyDescent="0.2">
      <c r="A152" s="296">
        <v>531</v>
      </c>
      <c r="B152" s="296" t="s">
        <v>152</v>
      </c>
      <c r="C152" s="297">
        <v>28911</v>
      </c>
      <c r="D152" s="297">
        <v>7746</v>
      </c>
      <c r="E152" s="297">
        <v>1386</v>
      </c>
      <c r="F152" s="297">
        <v>1260</v>
      </c>
      <c r="G152" s="297">
        <v>10170</v>
      </c>
      <c r="H152" s="297">
        <v>0</v>
      </c>
      <c r="I152" s="297">
        <v>0</v>
      </c>
      <c r="J152" s="297">
        <v>477.19999999999982</v>
      </c>
      <c r="K152" s="297">
        <v>0</v>
      </c>
      <c r="L152" s="297">
        <v>1056</v>
      </c>
      <c r="M152" s="297">
        <v>134</v>
      </c>
      <c r="N152" s="297">
        <v>19997.52</v>
      </c>
      <c r="O152" s="297">
        <v>1</v>
      </c>
      <c r="P152" s="297">
        <v>0</v>
      </c>
      <c r="Q152" s="297">
        <v>0</v>
      </c>
    </row>
    <row r="153" spans="1:17" x14ac:dyDescent="0.2">
      <c r="A153" s="296">
        <v>164</v>
      </c>
      <c r="B153" s="296" t="s">
        <v>404</v>
      </c>
      <c r="C153" s="297">
        <v>80957</v>
      </c>
      <c r="D153" s="297">
        <v>18869</v>
      </c>
      <c r="E153" s="297">
        <v>8385.2999999999993</v>
      </c>
      <c r="F153" s="297">
        <v>6465</v>
      </c>
      <c r="G153" s="297">
        <v>115230</v>
      </c>
      <c r="H153" s="297">
        <v>4021.16</v>
      </c>
      <c r="I153" s="297">
        <v>4652</v>
      </c>
      <c r="J153" s="297">
        <v>0</v>
      </c>
      <c r="K153" s="297">
        <v>0</v>
      </c>
      <c r="L153" s="297">
        <v>6089</v>
      </c>
      <c r="M153" s="297">
        <v>94</v>
      </c>
      <c r="N153" s="297">
        <v>68057.841</v>
      </c>
      <c r="O153" s="297">
        <v>3</v>
      </c>
      <c r="P153" s="297">
        <v>0</v>
      </c>
      <c r="Q153" s="297">
        <v>0</v>
      </c>
    </row>
    <row r="154" spans="1:17" x14ac:dyDescent="0.2">
      <c r="A154" s="296">
        <v>63</v>
      </c>
      <c r="B154" s="296" t="s">
        <v>153</v>
      </c>
      <c r="C154" s="297">
        <v>10626</v>
      </c>
      <c r="D154" s="297">
        <v>2613</v>
      </c>
      <c r="E154" s="297">
        <v>1093.0999999999999</v>
      </c>
      <c r="F154" s="297">
        <v>220</v>
      </c>
      <c r="G154" s="297">
        <v>2150</v>
      </c>
      <c r="H154" s="297">
        <v>0</v>
      </c>
      <c r="I154" s="297">
        <v>484</v>
      </c>
      <c r="J154" s="297">
        <v>0</v>
      </c>
      <c r="K154" s="297">
        <v>0</v>
      </c>
      <c r="L154" s="297">
        <v>9357</v>
      </c>
      <c r="M154" s="297">
        <v>64</v>
      </c>
      <c r="N154" s="297">
        <v>1330.665</v>
      </c>
      <c r="O154" s="297">
        <v>9</v>
      </c>
      <c r="P154" s="297">
        <v>0</v>
      </c>
      <c r="Q154" s="297">
        <v>0</v>
      </c>
    </row>
    <row r="155" spans="1:17" x14ac:dyDescent="0.2">
      <c r="A155" s="296">
        <v>252</v>
      </c>
      <c r="B155" s="296" t="s">
        <v>154</v>
      </c>
      <c r="C155" s="297">
        <v>16334</v>
      </c>
      <c r="D155" s="297">
        <v>3916</v>
      </c>
      <c r="E155" s="297">
        <v>906.8</v>
      </c>
      <c r="F155" s="297">
        <v>240</v>
      </c>
      <c r="G155" s="297">
        <v>3820</v>
      </c>
      <c r="H155" s="297">
        <v>0</v>
      </c>
      <c r="I155" s="297">
        <v>0</v>
      </c>
      <c r="J155" s="297">
        <v>0</v>
      </c>
      <c r="K155" s="297">
        <v>0</v>
      </c>
      <c r="L155" s="297">
        <v>3982</v>
      </c>
      <c r="M155" s="297">
        <v>172</v>
      </c>
      <c r="N155" s="297">
        <v>5506.0559999999996</v>
      </c>
      <c r="O155" s="297">
        <v>5</v>
      </c>
      <c r="P155" s="297">
        <v>0</v>
      </c>
      <c r="Q155" s="297">
        <v>0</v>
      </c>
    </row>
    <row r="156" spans="1:17" x14ac:dyDescent="0.2">
      <c r="A156" s="296">
        <v>797</v>
      </c>
      <c r="B156" s="296" t="s">
        <v>155</v>
      </c>
      <c r="C156" s="297">
        <v>43165</v>
      </c>
      <c r="D156" s="297">
        <v>9987</v>
      </c>
      <c r="E156" s="297">
        <v>2838.8</v>
      </c>
      <c r="F156" s="297">
        <v>1815</v>
      </c>
      <c r="G156" s="297">
        <v>16080</v>
      </c>
      <c r="H156" s="297">
        <v>259.38</v>
      </c>
      <c r="I156" s="297">
        <v>1020</v>
      </c>
      <c r="J156" s="297">
        <v>0</v>
      </c>
      <c r="K156" s="297">
        <v>0</v>
      </c>
      <c r="L156" s="297">
        <v>7884</v>
      </c>
      <c r="M156" s="297">
        <v>238</v>
      </c>
      <c r="N156" s="297">
        <v>19177.236000000001</v>
      </c>
      <c r="O156" s="297">
        <v>4</v>
      </c>
      <c r="P156" s="297">
        <v>0</v>
      </c>
      <c r="Q156" s="297">
        <v>0</v>
      </c>
    </row>
    <row r="157" spans="1:17" x14ac:dyDescent="0.2">
      <c r="A157" s="296">
        <v>534</v>
      </c>
      <c r="B157" s="296" t="s">
        <v>156</v>
      </c>
      <c r="C157" s="297">
        <v>20944</v>
      </c>
      <c r="D157" s="297">
        <v>4616</v>
      </c>
      <c r="E157" s="297">
        <v>1769.6</v>
      </c>
      <c r="F157" s="297">
        <v>575</v>
      </c>
      <c r="G157" s="297">
        <v>4850</v>
      </c>
      <c r="H157" s="297">
        <v>124.74</v>
      </c>
      <c r="I157" s="297">
        <v>815.2</v>
      </c>
      <c r="J157" s="297">
        <v>0</v>
      </c>
      <c r="K157" s="297">
        <v>322.69999999999993</v>
      </c>
      <c r="L157" s="297">
        <v>1291</v>
      </c>
      <c r="M157" s="297">
        <v>55</v>
      </c>
      <c r="N157" s="297">
        <v>14218.848</v>
      </c>
      <c r="O157" s="297">
        <v>2</v>
      </c>
      <c r="P157" s="297">
        <v>0</v>
      </c>
      <c r="Q157" s="297">
        <v>0</v>
      </c>
    </row>
    <row r="158" spans="1:17" x14ac:dyDescent="0.2">
      <c r="A158" s="296">
        <v>798</v>
      </c>
      <c r="B158" s="296" t="s">
        <v>157</v>
      </c>
      <c r="C158" s="297">
        <v>15092</v>
      </c>
      <c r="D158" s="297">
        <v>3528</v>
      </c>
      <c r="E158" s="297">
        <v>787.59999999999991</v>
      </c>
      <c r="F158" s="297">
        <v>105</v>
      </c>
      <c r="G158" s="297">
        <v>1790</v>
      </c>
      <c r="H158" s="297">
        <v>0</v>
      </c>
      <c r="I158" s="297">
        <v>0</v>
      </c>
      <c r="J158" s="297">
        <v>0</v>
      </c>
      <c r="K158" s="297">
        <v>0</v>
      </c>
      <c r="L158" s="297">
        <v>9483</v>
      </c>
      <c r="M158" s="297">
        <v>168</v>
      </c>
      <c r="N158" s="297">
        <v>3735.9360000000001</v>
      </c>
      <c r="O158" s="297">
        <v>8</v>
      </c>
      <c r="P158" s="297">
        <v>0</v>
      </c>
      <c r="Q158" s="297">
        <v>0</v>
      </c>
    </row>
    <row r="159" spans="1:17" x14ac:dyDescent="0.2">
      <c r="A159" s="296">
        <v>402</v>
      </c>
      <c r="B159" s="296" t="s">
        <v>158</v>
      </c>
      <c r="C159" s="297">
        <v>86426</v>
      </c>
      <c r="D159" s="297">
        <v>19280</v>
      </c>
      <c r="E159" s="297">
        <v>9112.4</v>
      </c>
      <c r="F159" s="297">
        <v>6620</v>
      </c>
      <c r="G159" s="297">
        <v>89580</v>
      </c>
      <c r="H159" s="297">
        <v>2920.44</v>
      </c>
      <c r="I159" s="297">
        <v>5687.2000000000007</v>
      </c>
      <c r="J159" s="297">
        <v>0</v>
      </c>
      <c r="K159" s="297">
        <v>0</v>
      </c>
      <c r="L159" s="297">
        <v>4561</v>
      </c>
      <c r="M159" s="297">
        <v>74</v>
      </c>
      <c r="N159" s="297">
        <v>105541.83199999999</v>
      </c>
      <c r="O159" s="297">
        <v>5</v>
      </c>
      <c r="P159" s="297">
        <v>0</v>
      </c>
      <c r="Q159" s="297">
        <v>0</v>
      </c>
    </row>
    <row r="160" spans="1:17" x14ac:dyDescent="0.2">
      <c r="A160" s="296">
        <v>1735</v>
      </c>
      <c r="B160" s="296" t="s">
        <v>159</v>
      </c>
      <c r="C160" s="297">
        <v>34997</v>
      </c>
      <c r="D160" s="297">
        <v>7951</v>
      </c>
      <c r="E160" s="297">
        <v>2461.5</v>
      </c>
      <c r="F160" s="297">
        <v>540</v>
      </c>
      <c r="G160" s="297">
        <v>13750</v>
      </c>
      <c r="H160" s="297">
        <v>44.98</v>
      </c>
      <c r="I160" s="297">
        <v>640</v>
      </c>
      <c r="J160" s="297">
        <v>0</v>
      </c>
      <c r="K160" s="297">
        <v>55.299999999999955</v>
      </c>
      <c r="L160" s="297">
        <v>21252</v>
      </c>
      <c r="M160" s="297">
        <v>289</v>
      </c>
      <c r="N160" s="297">
        <v>9384.85</v>
      </c>
      <c r="O160" s="297">
        <v>9</v>
      </c>
      <c r="P160" s="297">
        <v>0</v>
      </c>
      <c r="Q160" s="297">
        <v>0</v>
      </c>
    </row>
    <row r="161" spans="1:17" x14ac:dyDescent="0.2">
      <c r="A161" s="296">
        <v>1911</v>
      </c>
      <c r="B161" s="296" t="s">
        <v>542</v>
      </c>
      <c r="C161" s="297">
        <v>47502</v>
      </c>
      <c r="D161" s="297">
        <v>11263</v>
      </c>
      <c r="E161" s="297">
        <v>3455</v>
      </c>
      <c r="F161" s="297">
        <v>485</v>
      </c>
      <c r="G161" s="297">
        <v>7940</v>
      </c>
      <c r="H161" s="297">
        <v>41.519999999999996</v>
      </c>
      <c r="I161" s="297">
        <v>864.80000000000007</v>
      </c>
      <c r="J161" s="297">
        <v>0</v>
      </c>
      <c r="K161" s="297">
        <v>0</v>
      </c>
      <c r="L161" s="297">
        <v>35763</v>
      </c>
      <c r="M161" s="297">
        <v>1754</v>
      </c>
      <c r="N161" s="297">
        <v>8817.5499999999993</v>
      </c>
      <c r="O161" s="297">
        <v>29</v>
      </c>
      <c r="P161" s="297">
        <v>0</v>
      </c>
      <c r="Q161" s="297">
        <v>0</v>
      </c>
    </row>
    <row r="162" spans="1:17" x14ac:dyDescent="0.2">
      <c r="A162" s="296">
        <v>118</v>
      </c>
      <c r="B162" s="296" t="s">
        <v>160</v>
      </c>
      <c r="C162" s="297">
        <v>54664</v>
      </c>
      <c r="D162" s="297">
        <v>13022</v>
      </c>
      <c r="E162" s="297">
        <v>5834.7</v>
      </c>
      <c r="F162" s="297">
        <v>870</v>
      </c>
      <c r="G162" s="297">
        <v>68790</v>
      </c>
      <c r="H162" s="297">
        <v>1489</v>
      </c>
      <c r="I162" s="297">
        <v>3079.2000000000003</v>
      </c>
      <c r="J162" s="297">
        <v>0</v>
      </c>
      <c r="K162" s="297">
        <v>0</v>
      </c>
      <c r="L162" s="297">
        <v>12758</v>
      </c>
      <c r="M162" s="297">
        <v>167</v>
      </c>
      <c r="N162" s="297">
        <v>28047.591</v>
      </c>
      <c r="O162" s="297">
        <v>14</v>
      </c>
      <c r="P162" s="297">
        <v>0</v>
      </c>
      <c r="Q162" s="297">
        <v>0</v>
      </c>
    </row>
    <row r="163" spans="1:17" x14ac:dyDescent="0.2">
      <c r="A163" s="296">
        <v>18</v>
      </c>
      <c r="B163" s="296" t="s">
        <v>161</v>
      </c>
      <c r="C163" s="297">
        <v>34304</v>
      </c>
      <c r="D163" s="297">
        <v>7503</v>
      </c>
      <c r="E163" s="297">
        <v>4664</v>
      </c>
      <c r="F163" s="297">
        <v>3210</v>
      </c>
      <c r="G163" s="297">
        <v>39360</v>
      </c>
      <c r="H163" s="297">
        <v>467.28</v>
      </c>
      <c r="I163" s="297">
        <v>1326.4</v>
      </c>
      <c r="J163" s="297">
        <v>0</v>
      </c>
      <c r="K163" s="297">
        <v>0</v>
      </c>
      <c r="L163" s="297">
        <v>6643</v>
      </c>
      <c r="M163" s="297">
        <v>656</v>
      </c>
      <c r="N163" s="297">
        <v>20006.080000000002</v>
      </c>
      <c r="O163" s="297">
        <v>6</v>
      </c>
      <c r="P163" s="297">
        <v>0</v>
      </c>
      <c r="Q163" s="297">
        <v>0</v>
      </c>
    </row>
    <row r="164" spans="1:17" x14ac:dyDescent="0.2">
      <c r="A164" s="296">
        <v>405</v>
      </c>
      <c r="B164" s="296" t="s">
        <v>162</v>
      </c>
      <c r="C164" s="297">
        <v>71703</v>
      </c>
      <c r="D164" s="297">
        <v>17119</v>
      </c>
      <c r="E164" s="297">
        <v>6941.1</v>
      </c>
      <c r="F164" s="297">
        <v>6340</v>
      </c>
      <c r="G164" s="297">
        <v>86810</v>
      </c>
      <c r="H164" s="297">
        <v>2764.02</v>
      </c>
      <c r="I164" s="297">
        <v>6486.4000000000005</v>
      </c>
      <c r="J164" s="297">
        <v>0</v>
      </c>
      <c r="K164" s="297">
        <v>0</v>
      </c>
      <c r="L164" s="297">
        <v>2013</v>
      </c>
      <c r="M164" s="297">
        <v>89</v>
      </c>
      <c r="N164" s="297">
        <v>53208.417000000001</v>
      </c>
      <c r="O164" s="297">
        <v>1</v>
      </c>
      <c r="P164" s="297">
        <v>0</v>
      </c>
      <c r="Q164" s="297">
        <v>0</v>
      </c>
    </row>
    <row r="165" spans="1:17" x14ac:dyDescent="0.2">
      <c r="A165" s="296">
        <v>1507</v>
      </c>
      <c r="B165" s="296" t="s">
        <v>163</v>
      </c>
      <c r="C165" s="297">
        <v>41727</v>
      </c>
      <c r="D165" s="297">
        <v>9656</v>
      </c>
      <c r="E165" s="297">
        <v>2699.6</v>
      </c>
      <c r="F165" s="297">
        <v>370</v>
      </c>
      <c r="G165" s="297">
        <v>17010</v>
      </c>
      <c r="H165" s="297">
        <v>176.22</v>
      </c>
      <c r="I165" s="297">
        <v>1715.2</v>
      </c>
      <c r="J165" s="297">
        <v>0</v>
      </c>
      <c r="K165" s="297">
        <v>0</v>
      </c>
      <c r="L165" s="297">
        <v>18871</v>
      </c>
      <c r="M165" s="297">
        <v>321</v>
      </c>
      <c r="N165" s="297">
        <v>10064.763999999999</v>
      </c>
      <c r="O165" s="297">
        <v>16</v>
      </c>
      <c r="P165" s="297">
        <v>0</v>
      </c>
      <c r="Q165" s="297">
        <v>0</v>
      </c>
    </row>
    <row r="166" spans="1:17" x14ac:dyDescent="0.2">
      <c r="A166" s="296">
        <v>321</v>
      </c>
      <c r="B166" s="296" t="s">
        <v>164</v>
      </c>
      <c r="C166" s="297">
        <v>48421</v>
      </c>
      <c r="D166" s="297">
        <v>13356</v>
      </c>
      <c r="E166" s="297">
        <v>1984.6</v>
      </c>
      <c r="F166" s="297">
        <v>1760</v>
      </c>
      <c r="G166" s="297">
        <v>31810</v>
      </c>
      <c r="H166" s="297">
        <v>1219.3400000000001</v>
      </c>
      <c r="I166" s="297">
        <v>1685.6000000000001</v>
      </c>
      <c r="J166" s="297">
        <v>0</v>
      </c>
      <c r="K166" s="297">
        <v>401.99999999999977</v>
      </c>
      <c r="L166" s="297">
        <v>5509</v>
      </c>
      <c r="M166" s="297">
        <v>390</v>
      </c>
      <c r="N166" s="297">
        <v>27935.944</v>
      </c>
      <c r="O166" s="297">
        <v>10</v>
      </c>
      <c r="P166" s="297">
        <v>0</v>
      </c>
      <c r="Q166" s="297">
        <v>0</v>
      </c>
    </row>
    <row r="167" spans="1:17" x14ac:dyDescent="0.2">
      <c r="A167" s="296">
        <v>406</v>
      </c>
      <c r="B167" s="296" t="s">
        <v>165</v>
      </c>
      <c r="C167" s="297">
        <v>41245</v>
      </c>
      <c r="D167" s="297">
        <v>9407</v>
      </c>
      <c r="E167" s="297">
        <v>3135</v>
      </c>
      <c r="F167" s="297">
        <v>2675</v>
      </c>
      <c r="G167" s="297">
        <v>26840</v>
      </c>
      <c r="H167" s="297">
        <v>1406.8890000000001</v>
      </c>
      <c r="I167" s="297">
        <v>1741.6000000000001</v>
      </c>
      <c r="J167" s="297">
        <v>0</v>
      </c>
      <c r="K167" s="297">
        <v>0</v>
      </c>
      <c r="L167" s="297">
        <v>1582</v>
      </c>
      <c r="M167" s="297">
        <v>751</v>
      </c>
      <c r="N167" s="297">
        <v>35801.5</v>
      </c>
      <c r="O167" s="297">
        <v>5</v>
      </c>
      <c r="P167" s="297">
        <v>0</v>
      </c>
      <c r="Q167" s="297">
        <v>0</v>
      </c>
    </row>
    <row r="168" spans="1:17" x14ac:dyDescent="0.2">
      <c r="A168" s="296">
        <v>677</v>
      </c>
      <c r="B168" s="296" t="s">
        <v>166</v>
      </c>
      <c r="C168" s="297">
        <v>27388</v>
      </c>
      <c r="D168" s="297">
        <v>5430</v>
      </c>
      <c r="E168" s="297">
        <v>2530.8000000000002</v>
      </c>
      <c r="F168" s="297">
        <v>300</v>
      </c>
      <c r="G168" s="297">
        <v>20990</v>
      </c>
      <c r="H168" s="297">
        <v>348.48</v>
      </c>
      <c r="I168" s="297">
        <v>1204</v>
      </c>
      <c r="J168" s="297">
        <v>0</v>
      </c>
      <c r="K168" s="297">
        <v>0</v>
      </c>
      <c r="L168" s="297">
        <v>20185</v>
      </c>
      <c r="M168" s="297">
        <v>334</v>
      </c>
      <c r="N168" s="297">
        <v>6332.16</v>
      </c>
      <c r="O168" s="297">
        <v>17</v>
      </c>
      <c r="P168" s="297">
        <v>0</v>
      </c>
      <c r="Q168" s="297">
        <v>0</v>
      </c>
    </row>
    <row r="169" spans="1:17" x14ac:dyDescent="0.2">
      <c r="A169" s="296">
        <v>353</v>
      </c>
      <c r="B169" s="296" t="s">
        <v>167</v>
      </c>
      <c r="C169" s="297">
        <v>34275</v>
      </c>
      <c r="D169" s="297">
        <v>8982</v>
      </c>
      <c r="E169" s="297">
        <v>2059.1</v>
      </c>
      <c r="F169" s="297">
        <v>3150</v>
      </c>
      <c r="G169" s="297">
        <v>15600</v>
      </c>
      <c r="H169" s="297">
        <v>786.06</v>
      </c>
      <c r="I169" s="297">
        <v>1408</v>
      </c>
      <c r="J169" s="297">
        <v>0</v>
      </c>
      <c r="K169" s="297">
        <v>519.19999999999982</v>
      </c>
      <c r="L169" s="297">
        <v>2106</v>
      </c>
      <c r="M169" s="297">
        <v>62</v>
      </c>
      <c r="N169" s="297">
        <v>25272.236000000001</v>
      </c>
      <c r="O169" s="297">
        <v>2</v>
      </c>
      <c r="P169" s="297">
        <v>0</v>
      </c>
      <c r="Q169" s="297">
        <v>0</v>
      </c>
    </row>
    <row r="170" spans="1:17" x14ac:dyDescent="0.2">
      <c r="A170" s="296">
        <v>1884</v>
      </c>
      <c r="B170" s="296" t="s">
        <v>405</v>
      </c>
      <c r="C170" s="297">
        <v>25745</v>
      </c>
      <c r="D170" s="297">
        <v>5976</v>
      </c>
      <c r="E170" s="297">
        <v>1444.3</v>
      </c>
      <c r="F170" s="297">
        <v>345</v>
      </c>
      <c r="G170" s="297">
        <v>2760</v>
      </c>
      <c r="H170" s="297">
        <v>0</v>
      </c>
      <c r="I170" s="297">
        <v>240.8</v>
      </c>
      <c r="J170" s="297">
        <v>0</v>
      </c>
      <c r="K170" s="297">
        <v>0</v>
      </c>
      <c r="L170" s="297">
        <v>6329</v>
      </c>
      <c r="M170" s="297">
        <v>895</v>
      </c>
      <c r="N170" s="297">
        <v>6147.5069999999996</v>
      </c>
      <c r="O170" s="297">
        <v>16</v>
      </c>
      <c r="P170" s="297">
        <v>0</v>
      </c>
      <c r="Q170" s="297">
        <v>0</v>
      </c>
    </row>
    <row r="171" spans="1:17" x14ac:dyDescent="0.2">
      <c r="A171" s="296">
        <v>166</v>
      </c>
      <c r="B171" s="296" t="s">
        <v>168</v>
      </c>
      <c r="C171" s="297">
        <v>51092</v>
      </c>
      <c r="D171" s="297">
        <v>13838</v>
      </c>
      <c r="E171" s="297">
        <v>4166.3999999999996</v>
      </c>
      <c r="F171" s="297">
        <v>1415</v>
      </c>
      <c r="G171" s="297">
        <v>60550</v>
      </c>
      <c r="H171" s="297">
        <v>1736.82</v>
      </c>
      <c r="I171" s="297">
        <v>3501.6000000000004</v>
      </c>
      <c r="J171" s="297">
        <v>0</v>
      </c>
      <c r="K171" s="297">
        <v>0</v>
      </c>
      <c r="L171" s="297">
        <v>14233</v>
      </c>
      <c r="M171" s="297">
        <v>1946</v>
      </c>
      <c r="N171" s="297">
        <v>29653.808000000001</v>
      </c>
      <c r="O171" s="297">
        <v>9</v>
      </c>
      <c r="P171" s="297">
        <v>0</v>
      </c>
      <c r="Q171" s="297">
        <v>0</v>
      </c>
    </row>
    <row r="172" spans="1:17" x14ac:dyDescent="0.2">
      <c r="A172" s="296">
        <v>678</v>
      </c>
      <c r="B172" s="296" t="s">
        <v>169</v>
      </c>
      <c r="C172" s="297">
        <v>12500</v>
      </c>
      <c r="D172" s="297">
        <v>3236</v>
      </c>
      <c r="E172" s="297">
        <v>651.1</v>
      </c>
      <c r="F172" s="297">
        <v>135</v>
      </c>
      <c r="G172" s="297">
        <v>5840</v>
      </c>
      <c r="H172" s="297">
        <v>470.28</v>
      </c>
      <c r="I172" s="297">
        <v>232.8</v>
      </c>
      <c r="J172" s="297">
        <v>0</v>
      </c>
      <c r="K172" s="297">
        <v>291</v>
      </c>
      <c r="L172" s="297">
        <v>3708</v>
      </c>
      <c r="M172" s="297">
        <v>109</v>
      </c>
      <c r="N172" s="297">
        <v>3400.4589999999998</v>
      </c>
      <c r="O172" s="297">
        <v>3</v>
      </c>
      <c r="P172" s="297">
        <v>0</v>
      </c>
      <c r="Q172" s="297">
        <v>0</v>
      </c>
    </row>
    <row r="173" spans="1:17" x14ac:dyDescent="0.2">
      <c r="A173" s="296">
        <v>537</v>
      </c>
      <c r="B173" s="296" t="s">
        <v>170</v>
      </c>
      <c r="C173" s="297">
        <v>62782</v>
      </c>
      <c r="D173" s="297">
        <v>16303</v>
      </c>
      <c r="E173" s="297">
        <v>4214.8999999999996</v>
      </c>
      <c r="F173" s="297">
        <v>1220</v>
      </c>
      <c r="G173" s="297">
        <v>48780</v>
      </c>
      <c r="H173" s="297">
        <v>1196.3</v>
      </c>
      <c r="I173" s="297">
        <v>1739.2</v>
      </c>
      <c r="J173" s="297">
        <v>0</v>
      </c>
      <c r="K173" s="297">
        <v>0</v>
      </c>
      <c r="L173" s="297">
        <v>2454</v>
      </c>
      <c r="M173" s="297">
        <v>163</v>
      </c>
      <c r="N173" s="297">
        <v>53401.59</v>
      </c>
      <c r="O173" s="297">
        <v>3</v>
      </c>
      <c r="P173" s="297">
        <v>0</v>
      </c>
      <c r="Q173" s="297">
        <v>0</v>
      </c>
    </row>
    <row r="174" spans="1:17" x14ac:dyDescent="0.2">
      <c r="A174" s="296">
        <v>928</v>
      </c>
      <c r="B174" s="296" t="s">
        <v>171</v>
      </c>
      <c r="C174" s="297">
        <v>46784</v>
      </c>
      <c r="D174" s="297">
        <v>8034</v>
      </c>
      <c r="E174" s="297">
        <v>7088.1</v>
      </c>
      <c r="F174" s="297">
        <v>1275</v>
      </c>
      <c r="G174" s="297">
        <v>53940</v>
      </c>
      <c r="H174" s="297">
        <v>796.14</v>
      </c>
      <c r="I174" s="297">
        <v>420.8</v>
      </c>
      <c r="J174" s="297">
        <v>0</v>
      </c>
      <c r="K174" s="297">
        <v>0</v>
      </c>
      <c r="L174" s="297">
        <v>2191</v>
      </c>
      <c r="M174" s="297">
        <v>24</v>
      </c>
      <c r="N174" s="297">
        <v>41721.002999999997</v>
      </c>
      <c r="O174" s="297">
        <v>2</v>
      </c>
      <c r="P174" s="297">
        <v>0</v>
      </c>
      <c r="Q174" s="297">
        <v>0</v>
      </c>
    </row>
    <row r="175" spans="1:17" x14ac:dyDescent="0.2">
      <c r="A175" s="296">
        <v>1598</v>
      </c>
      <c r="B175" s="296" t="s">
        <v>172</v>
      </c>
      <c r="C175" s="297">
        <v>22485</v>
      </c>
      <c r="D175" s="297">
        <v>5645</v>
      </c>
      <c r="E175" s="297">
        <v>1424.8</v>
      </c>
      <c r="F175" s="297">
        <v>265</v>
      </c>
      <c r="G175" s="297">
        <v>1230</v>
      </c>
      <c r="H175" s="297">
        <v>0</v>
      </c>
      <c r="I175" s="297">
        <v>0</v>
      </c>
      <c r="J175" s="297">
        <v>0</v>
      </c>
      <c r="K175" s="297">
        <v>0</v>
      </c>
      <c r="L175" s="297">
        <v>8035</v>
      </c>
      <c r="M175" s="297">
        <v>299</v>
      </c>
      <c r="N175" s="297">
        <v>3734.0160000000001</v>
      </c>
      <c r="O175" s="297">
        <v>17</v>
      </c>
      <c r="P175" s="297">
        <v>0</v>
      </c>
      <c r="Q175" s="297">
        <v>0</v>
      </c>
    </row>
    <row r="176" spans="1:17" x14ac:dyDescent="0.2">
      <c r="A176" s="296">
        <v>79</v>
      </c>
      <c r="B176" s="296" t="s">
        <v>173</v>
      </c>
      <c r="C176" s="297">
        <v>12878</v>
      </c>
      <c r="D176" s="297">
        <v>3140</v>
      </c>
      <c r="E176" s="297">
        <v>1270</v>
      </c>
      <c r="F176" s="297">
        <v>85</v>
      </c>
      <c r="G176" s="297">
        <v>3170</v>
      </c>
      <c r="H176" s="297">
        <v>0</v>
      </c>
      <c r="I176" s="297">
        <v>322.40000000000003</v>
      </c>
      <c r="J176" s="297">
        <v>0</v>
      </c>
      <c r="K176" s="297">
        <v>0</v>
      </c>
      <c r="L176" s="297">
        <v>10955</v>
      </c>
      <c r="M176" s="297">
        <v>680</v>
      </c>
      <c r="N176" s="297">
        <v>1985.5</v>
      </c>
      <c r="O176" s="297">
        <v>10</v>
      </c>
      <c r="P176" s="297">
        <v>0</v>
      </c>
      <c r="Q176" s="297">
        <v>0</v>
      </c>
    </row>
    <row r="177" spans="1:17" x14ac:dyDescent="0.2">
      <c r="A177" s="296">
        <v>588</v>
      </c>
      <c r="B177" s="296" t="s">
        <v>174</v>
      </c>
      <c r="C177" s="297">
        <v>10702</v>
      </c>
      <c r="D177" s="297">
        <v>2581</v>
      </c>
      <c r="E177" s="297">
        <v>600.09999999999991</v>
      </c>
      <c r="F177" s="297">
        <v>95</v>
      </c>
      <c r="G177" s="297">
        <v>170</v>
      </c>
      <c r="H177" s="297">
        <v>0</v>
      </c>
      <c r="I177" s="297">
        <v>0</v>
      </c>
      <c r="J177" s="297">
        <v>0</v>
      </c>
      <c r="K177" s="297">
        <v>0</v>
      </c>
      <c r="L177" s="297">
        <v>7609</v>
      </c>
      <c r="M177" s="297">
        <v>2438</v>
      </c>
      <c r="N177" s="297">
        <v>1376.8869999999999</v>
      </c>
      <c r="O177" s="297">
        <v>9</v>
      </c>
      <c r="P177" s="297">
        <v>0</v>
      </c>
      <c r="Q177" s="297">
        <v>0</v>
      </c>
    </row>
    <row r="178" spans="1:17" x14ac:dyDescent="0.2">
      <c r="A178" s="296">
        <v>542</v>
      </c>
      <c r="B178" s="296" t="s">
        <v>175</v>
      </c>
      <c r="C178" s="297">
        <v>28825</v>
      </c>
      <c r="D178" s="297">
        <v>6992</v>
      </c>
      <c r="E178" s="297">
        <v>2027.6999999999998</v>
      </c>
      <c r="F178" s="297">
        <v>975</v>
      </c>
      <c r="G178" s="297">
        <v>6320</v>
      </c>
      <c r="H178" s="297">
        <v>0</v>
      </c>
      <c r="I178" s="297">
        <v>1068</v>
      </c>
      <c r="J178" s="297">
        <v>0</v>
      </c>
      <c r="K178" s="297">
        <v>0</v>
      </c>
      <c r="L178" s="297">
        <v>766</v>
      </c>
      <c r="M178" s="297">
        <v>129</v>
      </c>
      <c r="N178" s="297">
        <v>23586.222000000002</v>
      </c>
      <c r="O178" s="297">
        <v>1</v>
      </c>
      <c r="P178" s="297">
        <v>0</v>
      </c>
      <c r="Q178" s="297">
        <v>0</v>
      </c>
    </row>
    <row r="179" spans="1:17" x14ac:dyDescent="0.2">
      <c r="A179" s="296">
        <v>1931</v>
      </c>
      <c r="B179" s="296" t="s">
        <v>716</v>
      </c>
      <c r="C179" s="297">
        <v>53853</v>
      </c>
      <c r="D179" s="297">
        <v>13043</v>
      </c>
      <c r="E179" s="297">
        <v>3451.7999999999997</v>
      </c>
      <c r="F179" s="297">
        <v>1600</v>
      </c>
      <c r="G179" s="297">
        <v>3230</v>
      </c>
      <c r="H179" s="297">
        <v>0</v>
      </c>
      <c r="I179" s="297">
        <v>2952.8</v>
      </c>
      <c r="J179" s="297">
        <v>0</v>
      </c>
      <c r="K179" s="297">
        <v>189.69999999999982</v>
      </c>
      <c r="L179" s="297">
        <v>14929</v>
      </c>
      <c r="M179" s="297">
        <v>1202</v>
      </c>
      <c r="N179" s="297">
        <v>17577.91</v>
      </c>
      <c r="O179" s="297">
        <v>23</v>
      </c>
      <c r="P179" s="297">
        <v>0</v>
      </c>
      <c r="Q179" s="297">
        <v>0</v>
      </c>
    </row>
    <row r="180" spans="1:17" x14ac:dyDescent="0.2">
      <c r="A180" s="296">
        <v>1659</v>
      </c>
      <c r="B180" s="296" t="s">
        <v>176</v>
      </c>
      <c r="C180" s="297">
        <v>21802</v>
      </c>
      <c r="D180" s="297">
        <v>5010</v>
      </c>
      <c r="E180" s="297">
        <v>1487.3</v>
      </c>
      <c r="F180" s="297">
        <v>195</v>
      </c>
      <c r="G180" s="297">
        <v>3260</v>
      </c>
      <c r="H180" s="297">
        <v>0</v>
      </c>
      <c r="I180" s="297">
        <v>340.8</v>
      </c>
      <c r="J180" s="297">
        <v>0</v>
      </c>
      <c r="K180" s="297">
        <v>91.599999999999966</v>
      </c>
      <c r="L180" s="297">
        <v>5535</v>
      </c>
      <c r="M180" s="297">
        <v>81</v>
      </c>
      <c r="N180" s="297">
        <v>5674.6049999999996</v>
      </c>
      <c r="O180" s="297">
        <v>7</v>
      </c>
      <c r="P180" s="297">
        <v>0</v>
      </c>
      <c r="Q180" s="297">
        <v>0</v>
      </c>
    </row>
    <row r="181" spans="1:17" x14ac:dyDescent="0.2">
      <c r="A181" s="296">
        <v>1685</v>
      </c>
      <c r="B181" s="296" t="s">
        <v>177</v>
      </c>
      <c r="C181" s="297">
        <v>15266</v>
      </c>
      <c r="D181" s="297">
        <v>3702</v>
      </c>
      <c r="E181" s="297">
        <v>879.3</v>
      </c>
      <c r="F181" s="297">
        <v>140</v>
      </c>
      <c r="G181" s="297">
        <v>1880</v>
      </c>
      <c r="H181" s="297">
        <v>491.32</v>
      </c>
      <c r="I181" s="297">
        <v>0</v>
      </c>
      <c r="J181" s="297">
        <v>0</v>
      </c>
      <c r="K181" s="297">
        <v>0</v>
      </c>
      <c r="L181" s="297">
        <v>7037</v>
      </c>
      <c r="M181" s="297">
        <v>34</v>
      </c>
      <c r="N181" s="297">
        <v>2786.9430000000002</v>
      </c>
      <c r="O181" s="297">
        <v>6</v>
      </c>
      <c r="P181" s="297">
        <v>0</v>
      </c>
      <c r="Q181" s="297">
        <v>0</v>
      </c>
    </row>
    <row r="182" spans="1:17" x14ac:dyDescent="0.2">
      <c r="A182" s="296">
        <v>882</v>
      </c>
      <c r="B182" s="296" t="s">
        <v>178</v>
      </c>
      <c r="C182" s="297">
        <v>37573</v>
      </c>
      <c r="D182" s="297">
        <v>6936</v>
      </c>
      <c r="E182" s="297">
        <v>4279.8</v>
      </c>
      <c r="F182" s="297">
        <v>545</v>
      </c>
      <c r="G182" s="297">
        <v>34660</v>
      </c>
      <c r="H182" s="297">
        <v>207.9</v>
      </c>
      <c r="I182" s="297">
        <v>1621.6000000000001</v>
      </c>
      <c r="J182" s="297">
        <v>0</v>
      </c>
      <c r="K182" s="297">
        <v>0</v>
      </c>
      <c r="L182" s="297">
        <v>2460</v>
      </c>
      <c r="M182" s="297">
        <v>7</v>
      </c>
      <c r="N182" s="297">
        <v>25922.096000000001</v>
      </c>
      <c r="O182" s="297">
        <v>2</v>
      </c>
      <c r="P182" s="297">
        <v>0</v>
      </c>
      <c r="Q182" s="297">
        <v>0</v>
      </c>
    </row>
    <row r="183" spans="1:17" x14ac:dyDescent="0.2">
      <c r="A183" s="296">
        <v>415</v>
      </c>
      <c r="B183" s="296" t="s">
        <v>179</v>
      </c>
      <c r="C183" s="297">
        <v>10444</v>
      </c>
      <c r="D183" s="297">
        <v>2343</v>
      </c>
      <c r="E183" s="297">
        <v>585.4</v>
      </c>
      <c r="F183" s="297">
        <v>285</v>
      </c>
      <c r="G183" s="297">
        <v>280</v>
      </c>
      <c r="H183" s="297">
        <v>0</v>
      </c>
      <c r="I183" s="297">
        <v>0</v>
      </c>
      <c r="J183" s="297">
        <v>0</v>
      </c>
      <c r="K183" s="297">
        <v>0</v>
      </c>
      <c r="L183" s="297">
        <v>2246</v>
      </c>
      <c r="M183" s="297">
        <v>404</v>
      </c>
      <c r="N183" s="297">
        <v>4520.558</v>
      </c>
      <c r="O183" s="297">
        <v>6</v>
      </c>
      <c r="P183" s="297">
        <v>0</v>
      </c>
      <c r="Q183" s="297">
        <v>0</v>
      </c>
    </row>
    <row r="184" spans="1:17" x14ac:dyDescent="0.2">
      <c r="A184" s="296">
        <v>416</v>
      </c>
      <c r="B184" s="296" t="s">
        <v>180</v>
      </c>
      <c r="C184" s="297">
        <v>26935</v>
      </c>
      <c r="D184" s="297">
        <v>6744</v>
      </c>
      <c r="E184" s="297">
        <v>1571.8</v>
      </c>
      <c r="F184" s="297">
        <v>620</v>
      </c>
      <c r="G184" s="297">
        <v>9440</v>
      </c>
      <c r="H184" s="297">
        <v>0</v>
      </c>
      <c r="I184" s="297">
        <v>428</v>
      </c>
      <c r="J184" s="297">
        <v>0</v>
      </c>
      <c r="K184" s="297">
        <v>80.699999999999989</v>
      </c>
      <c r="L184" s="297">
        <v>2393</v>
      </c>
      <c r="M184" s="297">
        <v>310</v>
      </c>
      <c r="N184" s="297">
        <v>9807.57</v>
      </c>
      <c r="O184" s="297">
        <v>6</v>
      </c>
      <c r="P184" s="297">
        <v>0</v>
      </c>
      <c r="Q184" s="297">
        <v>0</v>
      </c>
    </row>
    <row r="185" spans="1:17" x14ac:dyDescent="0.2">
      <c r="A185" s="296">
        <v>1621</v>
      </c>
      <c r="B185" s="296" t="s">
        <v>181</v>
      </c>
      <c r="C185" s="297">
        <v>57122</v>
      </c>
      <c r="D185" s="297">
        <v>16444</v>
      </c>
      <c r="E185" s="297">
        <v>1756.1999999999998</v>
      </c>
      <c r="F185" s="297">
        <v>3215</v>
      </c>
      <c r="G185" s="297">
        <v>15930</v>
      </c>
      <c r="H185" s="297">
        <v>0</v>
      </c>
      <c r="I185" s="297">
        <v>2906.4</v>
      </c>
      <c r="J185" s="297">
        <v>2161.5999999999985</v>
      </c>
      <c r="K185" s="297">
        <v>2204.1</v>
      </c>
      <c r="L185" s="297">
        <v>5383</v>
      </c>
      <c r="M185" s="297">
        <v>255</v>
      </c>
      <c r="N185" s="297">
        <v>26977.986000000001</v>
      </c>
      <c r="O185" s="297">
        <v>7</v>
      </c>
      <c r="P185" s="297">
        <v>0</v>
      </c>
      <c r="Q185" s="297">
        <v>0</v>
      </c>
    </row>
    <row r="186" spans="1:17" x14ac:dyDescent="0.2">
      <c r="A186" s="296">
        <v>417</v>
      </c>
      <c r="B186" s="296" t="s">
        <v>182</v>
      </c>
      <c r="C186" s="297">
        <v>10862</v>
      </c>
      <c r="D186" s="297">
        <v>2279</v>
      </c>
      <c r="E186" s="297">
        <v>762.9</v>
      </c>
      <c r="F186" s="297">
        <v>185</v>
      </c>
      <c r="G186" s="297">
        <v>1340</v>
      </c>
      <c r="H186" s="297">
        <v>0</v>
      </c>
      <c r="I186" s="297">
        <v>1426.4</v>
      </c>
      <c r="J186" s="297">
        <v>0</v>
      </c>
      <c r="K186" s="297">
        <v>0</v>
      </c>
      <c r="L186" s="297">
        <v>1241</v>
      </c>
      <c r="M186" s="297">
        <v>0</v>
      </c>
      <c r="N186" s="297">
        <v>5377.84</v>
      </c>
      <c r="O186" s="297">
        <v>1</v>
      </c>
      <c r="P186" s="297">
        <v>0</v>
      </c>
      <c r="Q186" s="297">
        <v>0</v>
      </c>
    </row>
    <row r="187" spans="1:17" x14ac:dyDescent="0.2">
      <c r="A187" s="296">
        <v>22</v>
      </c>
      <c r="B187" s="296" t="s">
        <v>183</v>
      </c>
      <c r="C187" s="297">
        <v>19597</v>
      </c>
      <c r="D187" s="297">
        <v>4677</v>
      </c>
      <c r="E187" s="297">
        <v>1808.8</v>
      </c>
      <c r="F187" s="297">
        <v>255</v>
      </c>
      <c r="G187" s="297">
        <v>13320</v>
      </c>
      <c r="H187" s="297">
        <v>0</v>
      </c>
      <c r="I187" s="297">
        <v>1486.4</v>
      </c>
      <c r="J187" s="297">
        <v>0</v>
      </c>
      <c r="K187" s="297">
        <v>0</v>
      </c>
      <c r="L187" s="297">
        <v>6320</v>
      </c>
      <c r="M187" s="297">
        <v>108</v>
      </c>
      <c r="N187" s="297">
        <v>6107.1120000000001</v>
      </c>
      <c r="O187" s="297">
        <v>6</v>
      </c>
      <c r="P187" s="297">
        <v>0</v>
      </c>
      <c r="Q187" s="297">
        <v>0</v>
      </c>
    </row>
    <row r="188" spans="1:17" x14ac:dyDescent="0.2">
      <c r="A188" s="296">
        <v>545</v>
      </c>
      <c r="B188" s="296" t="s">
        <v>184</v>
      </c>
      <c r="C188" s="297">
        <v>20590</v>
      </c>
      <c r="D188" s="297">
        <v>5012</v>
      </c>
      <c r="E188" s="297">
        <v>1832.1</v>
      </c>
      <c r="F188" s="297">
        <v>2400</v>
      </c>
      <c r="G188" s="297">
        <v>7160</v>
      </c>
      <c r="H188" s="297">
        <v>0</v>
      </c>
      <c r="I188" s="297">
        <v>990.40000000000009</v>
      </c>
      <c r="J188" s="297">
        <v>0</v>
      </c>
      <c r="K188" s="297">
        <v>0</v>
      </c>
      <c r="L188" s="297">
        <v>3374</v>
      </c>
      <c r="M188" s="297">
        <v>68</v>
      </c>
      <c r="N188" s="297">
        <v>10440.643</v>
      </c>
      <c r="O188" s="297">
        <v>4</v>
      </c>
      <c r="P188" s="297">
        <v>0</v>
      </c>
      <c r="Q188" s="297">
        <v>0</v>
      </c>
    </row>
    <row r="189" spans="1:17" x14ac:dyDescent="0.2">
      <c r="A189" s="296">
        <v>80</v>
      </c>
      <c r="B189" s="296" t="s">
        <v>185</v>
      </c>
      <c r="C189" s="297">
        <v>107342</v>
      </c>
      <c r="D189" s="297">
        <v>23594</v>
      </c>
      <c r="E189" s="297">
        <v>13813.599999999999</v>
      </c>
      <c r="F189" s="297">
        <v>4355</v>
      </c>
      <c r="G189" s="297">
        <v>208870</v>
      </c>
      <c r="H189" s="297">
        <v>3414.98</v>
      </c>
      <c r="I189" s="297">
        <v>5436.8</v>
      </c>
      <c r="J189" s="297">
        <v>0</v>
      </c>
      <c r="K189" s="297">
        <v>0</v>
      </c>
      <c r="L189" s="297">
        <v>15432</v>
      </c>
      <c r="M189" s="297">
        <v>1589</v>
      </c>
      <c r="N189" s="297">
        <v>116723.42</v>
      </c>
      <c r="O189" s="297">
        <v>9</v>
      </c>
      <c r="P189" s="297">
        <v>0</v>
      </c>
      <c r="Q189" s="297">
        <v>0</v>
      </c>
    </row>
    <row r="190" spans="1:17" x14ac:dyDescent="0.2">
      <c r="A190" s="296">
        <v>81</v>
      </c>
      <c r="B190" s="296" t="s">
        <v>186</v>
      </c>
      <c r="C190" s="297">
        <v>10278</v>
      </c>
      <c r="D190" s="297">
        <v>2400</v>
      </c>
      <c r="E190" s="297">
        <v>715.8</v>
      </c>
      <c r="F190" s="297">
        <v>150</v>
      </c>
      <c r="G190" s="297">
        <v>3390</v>
      </c>
      <c r="H190" s="297">
        <v>0</v>
      </c>
      <c r="I190" s="297">
        <v>0</v>
      </c>
      <c r="J190" s="297">
        <v>0</v>
      </c>
      <c r="K190" s="297">
        <v>0</v>
      </c>
      <c r="L190" s="297">
        <v>4089</v>
      </c>
      <c r="M190" s="297">
        <v>57</v>
      </c>
      <c r="N190" s="297">
        <v>2362.0479999999998</v>
      </c>
      <c r="O190" s="297">
        <v>5</v>
      </c>
      <c r="P190" s="297">
        <v>0</v>
      </c>
      <c r="Q190" s="297">
        <v>0</v>
      </c>
    </row>
    <row r="191" spans="1:17" x14ac:dyDescent="0.2">
      <c r="A191" s="296">
        <v>546</v>
      </c>
      <c r="B191" s="296" t="s">
        <v>187</v>
      </c>
      <c r="C191" s="297">
        <v>121163</v>
      </c>
      <c r="D191" s="297">
        <v>24397</v>
      </c>
      <c r="E191" s="297">
        <v>12557.7</v>
      </c>
      <c r="F191" s="297">
        <v>11250</v>
      </c>
      <c r="G191" s="297">
        <v>155970</v>
      </c>
      <c r="H191" s="297">
        <v>4656.34</v>
      </c>
      <c r="I191" s="297">
        <v>8198.4</v>
      </c>
      <c r="J191" s="297">
        <v>0</v>
      </c>
      <c r="K191" s="297">
        <v>0</v>
      </c>
      <c r="L191" s="297">
        <v>2190</v>
      </c>
      <c r="M191" s="297">
        <v>137</v>
      </c>
      <c r="N191" s="297">
        <v>195566.80499999999</v>
      </c>
      <c r="O191" s="297">
        <v>1</v>
      </c>
      <c r="P191" s="297">
        <v>0</v>
      </c>
      <c r="Q191" s="297">
        <v>0</v>
      </c>
    </row>
    <row r="192" spans="1:17" x14ac:dyDescent="0.2">
      <c r="A192" s="296">
        <v>547</v>
      </c>
      <c r="B192" s="296" t="s">
        <v>188</v>
      </c>
      <c r="C192" s="297">
        <v>26813</v>
      </c>
      <c r="D192" s="297">
        <v>6284</v>
      </c>
      <c r="E192" s="297">
        <v>1614.1</v>
      </c>
      <c r="F192" s="297">
        <v>1765</v>
      </c>
      <c r="G192" s="297">
        <v>6730</v>
      </c>
      <c r="H192" s="297">
        <v>460.18</v>
      </c>
      <c r="I192" s="297">
        <v>549.6</v>
      </c>
      <c r="J192" s="297">
        <v>0</v>
      </c>
      <c r="K192" s="297">
        <v>0</v>
      </c>
      <c r="L192" s="297">
        <v>1158</v>
      </c>
      <c r="M192" s="297">
        <v>70</v>
      </c>
      <c r="N192" s="297">
        <v>28869.026000000002</v>
      </c>
      <c r="O192" s="297">
        <v>2</v>
      </c>
      <c r="P192" s="297">
        <v>0</v>
      </c>
      <c r="Q192" s="297">
        <v>0</v>
      </c>
    </row>
    <row r="193" spans="1:17" x14ac:dyDescent="0.2">
      <c r="A193" s="296">
        <v>1916</v>
      </c>
      <c r="B193" s="296" t="s">
        <v>189</v>
      </c>
      <c r="C193" s="297">
        <v>73356</v>
      </c>
      <c r="D193" s="297">
        <v>15309</v>
      </c>
      <c r="E193" s="297">
        <v>6781</v>
      </c>
      <c r="F193" s="297">
        <v>5330</v>
      </c>
      <c r="G193" s="297">
        <v>33450</v>
      </c>
      <c r="H193" s="297">
        <v>613.24</v>
      </c>
      <c r="I193" s="297">
        <v>3865.6000000000004</v>
      </c>
      <c r="J193" s="297">
        <v>0</v>
      </c>
      <c r="K193" s="297">
        <v>0</v>
      </c>
      <c r="L193" s="297">
        <v>3262</v>
      </c>
      <c r="M193" s="297">
        <v>299</v>
      </c>
      <c r="N193" s="297">
        <v>103020.09</v>
      </c>
      <c r="O193" s="297">
        <v>4</v>
      </c>
      <c r="P193" s="297">
        <v>0</v>
      </c>
      <c r="Q193" s="297">
        <v>0</v>
      </c>
    </row>
    <row r="194" spans="1:17" x14ac:dyDescent="0.2">
      <c r="A194" s="296">
        <v>995</v>
      </c>
      <c r="B194" s="296" t="s">
        <v>190</v>
      </c>
      <c r="C194" s="297">
        <v>76142</v>
      </c>
      <c r="D194" s="297">
        <v>19170</v>
      </c>
      <c r="E194" s="297">
        <v>7263.7</v>
      </c>
      <c r="F194" s="297">
        <v>10900</v>
      </c>
      <c r="G194" s="297">
        <v>84230</v>
      </c>
      <c r="H194" s="297">
        <v>4028.7799999999997</v>
      </c>
      <c r="I194" s="297">
        <v>3008</v>
      </c>
      <c r="J194" s="297">
        <v>0</v>
      </c>
      <c r="K194" s="297">
        <v>0</v>
      </c>
      <c r="L194" s="297">
        <v>23059</v>
      </c>
      <c r="M194" s="297">
        <v>2828</v>
      </c>
      <c r="N194" s="297">
        <v>44225.701999999997</v>
      </c>
      <c r="O194" s="297">
        <v>6</v>
      </c>
      <c r="P194" s="297">
        <v>0</v>
      </c>
      <c r="Q194" s="297">
        <v>0</v>
      </c>
    </row>
    <row r="195" spans="1:17" x14ac:dyDescent="0.2">
      <c r="A195" s="296">
        <v>1640</v>
      </c>
      <c r="B195" s="296" t="s">
        <v>192</v>
      </c>
      <c r="C195" s="297">
        <v>36219</v>
      </c>
      <c r="D195" s="297">
        <v>7627</v>
      </c>
      <c r="E195" s="297">
        <v>2545.1999999999998</v>
      </c>
      <c r="F195" s="297">
        <v>390</v>
      </c>
      <c r="G195" s="297">
        <v>6870</v>
      </c>
      <c r="H195" s="297">
        <v>1906.46</v>
      </c>
      <c r="I195" s="297">
        <v>1771.2</v>
      </c>
      <c r="J195" s="297">
        <v>0</v>
      </c>
      <c r="K195" s="297">
        <v>0</v>
      </c>
      <c r="L195" s="297">
        <v>16277</v>
      </c>
      <c r="M195" s="297">
        <v>213</v>
      </c>
      <c r="N195" s="297">
        <v>6012.3959999999997</v>
      </c>
      <c r="O195" s="297">
        <v>17</v>
      </c>
      <c r="P195" s="297">
        <v>0</v>
      </c>
      <c r="Q195" s="297">
        <v>0</v>
      </c>
    </row>
    <row r="196" spans="1:17" x14ac:dyDescent="0.2">
      <c r="A196" s="296">
        <v>327</v>
      </c>
      <c r="B196" s="296" t="s">
        <v>193</v>
      </c>
      <c r="C196" s="297">
        <v>28997</v>
      </c>
      <c r="D196" s="297">
        <v>6924</v>
      </c>
      <c r="E196" s="297">
        <v>1329.8</v>
      </c>
      <c r="F196" s="297">
        <v>550</v>
      </c>
      <c r="G196" s="297">
        <v>11330</v>
      </c>
      <c r="H196" s="297">
        <v>0</v>
      </c>
      <c r="I196" s="297">
        <v>0</v>
      </c>
      <c r="J196" s="297">
        <v>0</v>
      </c>
      <c r="K196" s="297">
        <v>0</v>
      </c>
      <c r="L196" s="297">
        <v>5859</v>
      </c>
      <c r="M196" s="297">
        <v>31</v>
      </c>
      <c r="N196" s="297">
        <v>15006.42</v>
      </c>
      <c r="O196" s="297">
        <v>4</v>
      </c>
      <c r="P196" s="297">
        <v>0</v>
      </c>
      <c r="Q196" s="297">
        <v>0</v>
      </c>
    </row>
    <row r="197" spans="1:17" x14ac:dyDescent="0.2">
      <c r="A197" s="296">
        <v>733</v>
      </c>
      <c r="B197" s="296" t="s">
        <v>195</v>
      </c>
      <c r="C197" s="297">
        <v>11060</v>
      </c>
      <c r="D197" s="297">
        <v>2652</v>
      </c>
      <c r="E197" s="297">
        <v>599.20000000000005</v>
      </c>
      <c r="F197" s="297">
        <v>230</v>
      </c>
      <c r="G197" s="297">
        <v>310</v>
      </c>
      <c r="H197" s="297">
        <v>0</v>
      </c>
      <c r="I197" s="297">
        <v>0</v>
      </c>
      <c r="J197" s="297">
        <v>0</v>
      </c>
      <c r="K197" s="297">
        <v>0</v>
      </c>
      <c r="L197" s="297">
        <v>5036</v>
      </c>
      <c r="M197" s="297">
        <v>413</v>
      </c>
      <c r="N197" s="297">
        <v>1424.528</v>
      </c>
      <c r="O197" s="297">
        <v>8</v>
      </c>
      <c r="P197" s="297">
        <v>0</v>
      </c>
      <c r="Q197" s="297">
        <v>0</v>
      </c>
    </row>
    <row r="198" spans="1:17" x14ac:dyDescent="0.2">
      <c r="A198" s="296">
        <v>1705</v>
      </c>
      <c r="B198" s="296" t="s">
        <v>196</v>
      </c>
      <c r="C198" s="297">
        <v>45776</v>
      </c>
      <c r="D198" s="297">
        <v>11037</v>
      </c>
      <c r="E198" s="297">
        <v>3198.3</v>
      </c>
      <c r="F198" s="297">
        <v>585</v>
      </c>
      <c r="G198" s="297">
        <v>13740</v>
      </c>
      <c r="H198" s="297">
        <v>590.04</v>
      </c>
      <c r="I198" s="297">
        <v>2092.8000000000002</v>
      </c>
      <c r="J198" s="297">
        <v>0</v>
      </c>
      <c r="K198" s="297">
        <v>227.89999999999964</v>
      </c>
      <c r="L198" s="297">
        <v>6225</v>
      </c>
      <c r="M198" s="297">
        <v>689</v>
      </c>
      <c r="N198" s="297">
        <v>17449.036</v>
      </c>
      <c r="O198" s="297">
        <v>5</v>
      </c>
      <c r="P198" s="297">
        <v>0</v>
      </c>
      <c r="Q198" s="297">
        <v>0</v>
      </c>
    </row>
    <row r="199" spans="1:17" x14ac:dyDescent="0.2">
      <c r="A199" s="296">
        <v>553</v>
      </c>
      <c r="B199" s="296" t="s">
        <v>197</v>
      </c>
      <c r="C199" s="297">
        <v>22336</v>
      </c>
      <c r="D199" s="297">
        <v>5071</v>
      </c>
      <c r="E199" s="297">
        <v>1726.4</v>
      </c>
      <c r="F199" s="297">
        <v>355</v>
      </c>
      <c r="G199" s="297">
        <v>5800</v>
      </c>
      <c r="H199" s="297">
        <v>213.84</v>
      </c>
      <c r="I199" s="297">
        <v>1180</v>
      </c>
      <c r="J199" s="297">
        <v>0</v>
      </c>
      <c r="K199" s="297">
        <v>0</v>
      </c>
      <c r="L199" s="297">
        <v>1568</v>
      </c>
      <c r="M199" s="297">
        <v>37</v>
      </c>
      <c r="N199" s="297">
        <v>15629.328</v>
      </c>
      <c r="O199" s="297">
        <v>3</v>
      </c>
      <c r="P199" s="297">
        <v>0</v>
      </c>
      <c r="Q199" s="297">
        <v>0</v>
      </c>
    </row>
    <row r="200" spans="1:17" x14ac:dyDescent="0.2">
      <c r="A200" s="296">
        <v>140</v>
      </c>
      <c r="B200" s="296" t="s">
        <v>198</v>
      </c>
      <c r="C200" s="297">
        <v>10926</v>
      </c>
      <c r="D200" s="297">
        <v>2858</v>
      </c>
      <c r="E200" s="297">
        <v>746.3</v>
      </c>
      <c r="F200" s="297">
        <v>55</v>
      </c>
      <c r="G200" s="297">
        <v>570</v>
      </c>
      <c r="H200" s="297">
        <v>0</v>
      </c>
      <c r="I200" s="297">
        <v>109.60000000000001</v>
      </c>
      <c r="J200" s="297">
        <v>0</v>
      </c>
      <c r="K200" s="297">
        <v>0</v>
      </c>
      <c r="L200" s="297">
        <v>13064</v>
      </c>
      <c r="M200" s="297">
        <v>200</v>
      </c>
      <c r="N200" s="297">
        <v>589.80999999999995</v>
      </c>
      <c r="O200" s="297">
        <v>23</v>
      </c>
      <c r="P200" s="297">
        <v>0</v>
      </c>
      <c r="Q200" s="297">
        <v>0</v>
      </c>
    </row>
    <row r="201" spans="1:17" x14ac:dyDescent="0.2">
      <c r="A201" s="296">
        <v>262</v>
      </c>
      <c r="B201" s="296" t="s">
        <v>199</v>
      </c>
      <c r="C201" s="297">
        <v>33248</v>
      </c>
      <c r="D201" s="297">
        <v>7194</v>
      </c>
      <c r="E201" s="297">
        <v>2184.8999999999996</v>
      </c>
      <c r="F201" s="297">
        <v>875</v>
      </c>
      <c r="G201" s="297">
        <v>13130</v>
      </c>
      <c r="H201" s="297">
        <v>411.74</v>
      </c>
      <c r="I201" s="297">
        <v>1132</v>
      </c>
      <c r="J201" s="297">
        <v>0</v>
      </c>
      <c r="K201" s="297">
        <v>48.799999999999955</v>
      </c>
      <c r="L201" s="297">
        <v>21312</v>
      </c>
      <c r="M201" s="297">
        <v>282</v>
      </c>
      <c r="N201" s="297">
        <v>9221.7430000000004</v>
      </c>
      <c r="O201" s="297">
        <v>18</v>
      </c>
      <c r="P201" s="297">
        <v>0</v>
      </c>
      <c r="Q201" s="297">
        <v>0</v>
      </c>
    </row>
    <row r="202" spans="1:17" x14ac:dyDescent="0.2">
      <c r="A202" s="296">
        <v>809</v>
      </c>
      <c r="B202" s="296" t="s">
        <v>200</v>
      </c>
      <c r="C202" s="297">
        <v>23080</v>
      </c>
      <c r="D202" s="297">
        <v>5032</v>
      </c>
      <c r="E202" s="297">
        <v>1783.9</v>
      </c>
      <c r="F202" s="297">
        <v>460</v>
      </c>
      <c r="G202" s="297">
        <v>5500</v>
      </c>
      <c r="H202" s="297">
        <v>0</v>
      </c>
      <c r="I202" s="297">
        <v>242.4</v>
      </c>
      <c r="J202" s="297">
        <v>0</v>
      </c>
      <c r="K202" s="297">
        <v>0</v>
      </c>
      <c r="L202" s="297">
        <v>4993</v>
      </c>
      <c r="M202" s="297">
        <v>79</v>
      </c>
      <c r="N202" s="297">
        <v>10425.186</v>
      </c>
      <c r="O202" s="297">
        <v>5</v>
      </c>
      <c r="P202" s="297">
        <v>0</v>
      </c>
      <c r="Q202" s="297">
        <v>0</v>
      </c>
    </row>
    <row r="203" spans="1:17" x14ac:dyDescent="0.2">
      <c r="A203" s="296">
        <v>331</v>
      </c>
      <c r="B203" s="296" t="s">
        <v>201</v>
      </c>
      <c r="C203" s="297">
        <v>13999</v>
      </c>
      <c r="D203" s="297">
        <v>3800</v>
      </c>
      <c r="E203" s="297">
        <v>727.4</v>
      </c>
      <c r="F203" s="297">
        <v>320</v>
      </c>
      <c r="G203" s="297">
        <v>520</v>
      </c>
      <c r="H203" s="297">
        <v>0</v>
      </c>
      <c r="I203" s="297">
        <v>0</v>
      </c>
      <c r="J203" s="297">
        <v>0</v>
      </c>
      <c r="K203" s="297">
        <v>0</v>
      </c>
      <c r="L203" s="297">
        <v>7572</v>
      </c>
      <c r="M203" s="297">
        <v>326</v>
      </c>
      <c r="N203" s="297">
        <v>1915.3779999999999</v>
      </c>
      <c r="O203" s="297">
        <v>15</v>
      </c>
      <c r="P203" s="297">
        <v>0</v>
      </c>
      <c r="Q203" s="297">
        <v>0</v>
      </c>
    </row>
    <row r="204" spans="1:17" x14ac:dyDescent="0.2">
      <c r="A204" s="296">
        <v>24</v>
      </c>
      <c r="B204" s="296" t="s">
        <v>202</v>
      </c>
      <c r="C204" s="297">
        <v>10196</v>
      </c>
      <c r="D204" s="297">
        <v>2360</v>
      </c>
      <c r="E204" s="297">
        <v>1014.3</v>
      </c>
      <c r="F204" s="297">
        <v>105</v>
      </c>
      <c r="G204" s="297">
        <v>500</v>
      </c>
      <c r="H204" s="297">
        <v>0</v>
      </c>
      <c r="I204" s="297">
        <v>0</v>
      </c>
      <c r="J204" s="297">
        <v>0</v>
      </c>
      <c r="K204" s="297">
        <v>0</v>
      </c>
      <c r="L204" s="297">
        <v>11103</v>
      </c>
      <c r="M204" s="297">
        <v>96</v>
      </c>
      <c r="N204" s="297">
        <v>950.02800000000002</v>
      </c>
      <c r="O204" s="297">
        <v>15</v>
      </c>
      <c r="P204" s="297">
        <v>0</v>
      </c>
      <c r="Q204" s="297">
        <v>0</v>
      </c>
    </row>
    <row r="205" spans="1:17" x14ac:dyDescent="0.2">
      <c r="A205" s="296">
        <v>168</v>
      </c>
      <c r="B205" s="296" t="s">
        <v>203</v>
      </c>
      <c r="C205" s="297">
        <v>22612</v>
      </c>
      <c r="D205" s="297">
        <v>5150</v>
      </c>
      <c r="E205" s="297">
        <v>1858.1</v>
      </c>
      <c r="F205" s="297">
        <v>360</v>
      </c>
      <c r="G205" s="297">
        <v>6800</v>
      </c>
      <c r="H205" s="297">
        <v>76.12</v>
      </c>
      <c r="I205" s="297">
        <v>523.20000000000005</v>
      </c>
      <c r="J205" s="297">
        <v>0</v>
      </c>
      <c r="K205" s="297">
        <v>72.099999999999909</v>
      </c>
      <c r="L205" s="297">
        <v>9876</v>
      </c>
      <c r="M205" s="297">
        <v>86</v>
      </c>
      <c r="N205" s="297">
        <v>7041.1080000000002</v>
      </c>
      <c r="O205" s="297">
        <v>7</v>
      </c>
      <c r="P205" s="297">
        <v>0</v>
      </c>
      <c r="Q205" s="297">
        <v>0</v>
      </c>
    </row>
    <row r="206" spans="1:17" x14ac:dyDescent="0.2">
      <c r="A206" s="296">
        <v>263</v>
      </c>
      <c r="B206" s="296" t="s">
        <v>205</v>
      </c>
      <c r="C206" s="297">
        <v>24156</v>
      </c>
      <c r="D206" s="297">
        <v>5685</v>
      </c>
      <c r="E206" s="297">
        <v>1615.9</v>
      </c>
      <c r="F206" s="297">
        <v>320</v>
      </c>
      <c r="G206" s="297">
        <v>1630</v>
      </c>
      <c r="H206" s="297">
        <v>0</v>
      </c>
      <c r="I206" s="297">
        <v>0</v>
      </c>
      <c r="J206" s="297">
        <v>0</v>
      </c>
      <c r="K206" s="297">
        <v>0</v>
      </c>
      <c r="L206" s="297">
        <v>6615</v>
      </c>
      <c r="M206" s="297">
        <v>931</v>
      </c>
      <c r="N206" s="297">
        <v>4719.2700000000004</v>
      </c>
      <c r="O206" s="297">
        <v>14</v>
      </c>
      <c r="P206" s="297">
        <v>0</v>
      </c>
      <c r="Q206" s="297">
        <v>0</v>
      </c>
    </row>
    <row r="207" spans="1:17" x14ac:dyDescent="0.2">
      <c r="A207" s="296">
        <v>1641</v>
      </c>
      <c r="B207" s="296" t="s">
        <v>206</v>
      </c>
      <c r="C207" s="297">
        <v>23907</v>
      </c>
      <c r="D207" s="297">
        <v>4451</v>
      </c>
      <c r="E207" s="297">
        <v>1909.1</v>
      </c>
      <c r="F207" s="297">
        <v>200</v>
      </c>
      <c r="G207" s="297">
        <v>5560</v>
      </c>
      <c r="H207" s="297">
        <v>584.55999999999995</v>
      </c>
      <c r="I207" s="297">
        <v>0</v>
      </c>
      <c r="J207" s="297">
        <v>0</v>
      </c>
      <c r="K207" s="297">
        <v>0</v>
      </c>
      <c r="L207" s="297">
        <v>4568</v>
      </c>
      <c r="M207" s="297">
        <v>1244</v>
      </c>
      <c r="N207" s="297">
        <v>4808.6610000000001</v>
      </c>
      <c r="O207" s="297">
        <v>9</v>
      </c>
      <c r="P207" s="297">
        <v>0</v>
      </c>
      <c r="Q207" s="297">
        <v>0</v>
      </c>
    </row>
    <row r="208" spans="1:17" x14ac:dyDescent="0.2">
      <c r="A208" s="296">
        <v>556</v>
      </c>
      <c r="B208" s="296" t="s">
        <v>207</v>
      </c>
      <c r="C208" s="297">
        <v>32080</v>
      </c>
      <c r="D208" s="297">
        <v>6964</v>
      </c>
      <c r="E208" s="297">
        <v>2825.3</v>
      </c>
      <c r="F208" s="297">
        <v>4680</v>
      </c>
      <c r="G208" s="297">
        <v>12960</v>
      </c>
      <c r="H208" s="297">
        <v>114.84</v>
      </c>
      <c r="I208" s="297">
        <v>940.80000000000007</v>
      </c>
      <c r="J208" s="297">
        <v>0</v>
      </c>
      <c r="K208" s="297">
        <v>0</v>
      </c>
      <c r="L208" s="297">
        <v>848</v>
      </c>
      <c r="M208" s="297">
        <v>164</v>
      </c>
      <c r="N208" s="297">
        <v>29144.661</v>
      </c>
      <c r="O208" s="297">
        <v>1</v>
      </c>
      <c r="P208" s="297">
        <v>0</v>
      </c>
      <c r="Q208" s="297">
        <v>0</v>
      </c>
    </row>
    <row r="209" spans="1:17" x14ac:dyDescent="0.2">
      <c r="A209" s="296">
        <v>935</v>
      </c>
      <c r="B209" s="296" t="s">
        <v>208</v>
      </c>
      <c r="C209" s="297">
        <v>122488</v>
      </c>
      <c r="D209" s="297">
        <v>21621</v>
      </c>
      <c r="E209" s="297">
        <v>14290</v>
      </c>
      <c r="F209" s="297">
        <v>4930</v>
      </c>
      <c r="G209" s="297">
        <v>191590</v>
      </c>
      <c r="H209" s="297">
        <v>3716.08</v>
      </c>
      <c r="I209" s="297">
        <v>5381.6</v>
      </c>
      <c r="J209" s="297">
        <v>0</v>
      </c>
      <c r="K209" s="297">
        <v>0</v>
      </c>
      <c r="L209" s="297">
        <v>5588</v>
      </c>
      <c r="M209" s="297">
        <v>425</v>
      </c>
      <c r="N209" s="297">
        <v>141785.60000000001</v>
      </c>
      <c r="O209" s="297">
        <v>2</v>
      </c>
      <c r="P209" s="297">
        <v>0</v>
      </c>
      <c r="Q209" s="297">
        <v>0</v>
      </c>
    </row>
    <row r="210" spans="1:17" x14ac:dyDescent="0.2">
      <c r="A210" s="296">
        <v>25</v>
      </c>
      <c r="B210" s="296" t="s">
        <v>209</v>
      </c>
      <c r="C210" s="297">
        <v>10378</v>
      </c>
      <c r="D210" s="297">
        <v>2581</v>
      </c>
      <c r="E210" s="297">
        <v>754.5</v>
      </c>
      <c r="F210" s="297">
        <v>80</v>
      </c>
      <c r="G210" s="297">
        <v>2440</v>
      </c>
      <c r="H210" s="297">
        <v>0</v>
      </c>
      <c r="I210" s="297">
        <v>0</v>
      </c>
      <c r="J210" s="297">
        <v>0</v>
      </c>
      <c r="K210" s="297">
        <v>0</v>
      </c>
      <c r="L210" s="297">
        <v>6446</v>
      </c>
      <c r="M210" s="297">
        <v>43</v>
      </c>
      <c r="N210" s="297">
        <v>1408.405</v>
      </c>
      <c r="O210" s="297">
        <v>7</v>
      </c>
      <c r="P210" s="297">
        <v>0</v>
      </c>
      <c r="Q210" s="297">
        <v>0</v>
      </c>
    </row>
    <row r="211" spans="1:17" x14ac:dyDescent="0.2">
      <c r="A211" s="296">
        <v>420</v>
      </c>
      <c r="B211" s="296" t="s">
        <v>210</v>
      </c>
      <c r="C211" s="297">
        <v>43320</v>
      </c>
      <c r="D211" s="297">
        <v>10462</v>
      </c>
      <c r="E211" s="297">
        <v>3151.2</v>
      </c>
      <c r="F211" s="297">
        <v>915</v>
      </c>
      <c r="G211" s="297">
        <v>7300</v>
      </c>
      <c r="H211" s="297">
        <v>0</v>
      </c>
      <c r="I211" s="297">
        <v>300.8</v>
      </c>
      <c r="J211" s="297">
        <v>0</v>
      </c>
      <c r="K211" s="297">
        <v>39.399999999999977</v>
      </c>
      <c r="L211" s="297">
        <v>12136</v>
      </c>
      <c r="M211" s="297">
        <v>586</v>
      </c>
      <c r="N211" s="297">
        <v>9677.616</v>
      </c>
      <c r="O211" s="297">
        <v>23</v>
      </c>
      <c r="P211" s="297">
        <v>0</v>
      </c>
      <c r="Q211" s="297">
        <v>0</v>
      </c>
    </row>
    <row r="212" spans="1:17" x14ac:dyDescent="0.2">
      <c r="A212" s="296">
        <v>938</v>
      </c>
      <c r="B212" s="296" t="s">
        <v>211</v>
      </c>
      <c r="C212" s="297">
        <v>19254</v>
      </c>
      <c r="D212" s="297">
        <v>3795</v>
      </c>
      <c r="E212" s="297">
        <v>1394.9</v>
      </c>
      <c r="F212" s="297">
        <v>160</v>
      </c>
      <c r="G212" s="297">
        <v>4880</v>
      </c>
      <c r="H212" s="297">
        <v>0</v>
      </c>
      <c r="I212" s="297">
        <v>1024.8</v>
      </c>
      <c r="J212" s="297">
        <v>0</v>
      </c>
      <c r="K212" s="297">
        <v>146.89999999999986</v>
      </c>
      <c r="L212" s="297">
        <v>2699</v>
      </c>
      <c r="M212" s="297">
        <v>70</v>
      </c>
      <c r="N212" s="297">
        <v>4977.6390000000001</v>
      </c>
      <c r="O212" s="297">
        <v>7</v>
      </c>
      <c r="P212" s="297">
        <v>0</v>
      </c>
      <c r="Q212" s="297">
        <v>0</v>
      </c>
    </row>
    <row r="213" spans="1:17" x14ac:dyDescent="0.2">
      <c r="A213" s="296">
        <v>1908</v>
      </c>
      <c r="B213" s="296" t="s">
        <v>535</v>
      </c>
      <c r="C213" s="297">
        <v>13673</v>
      </c>
      <c r="D213" s="297">
        <v>3336</v>
      </c>
      <c r="E213" s="297">
        <v>1024.4000000000001</v>
      </c>
      <c r="F213" s="297">
        <v>105</v>
      </c>
      <c r="G213" s="297">
        <v>1470</v>
      </c>
      <c r="H213" s="297">
        <v>0</v>
      </c>
      <c r="I213" s="297">
        <v>0</v>
      </c>
      <c r="J213" s="297">
        <v>0</v>
      </c>
      <c r="K213" s="297">
        <v>0</v>
      </c>
      <c r="L213" s="297">
        <v>6884</v>
      </c>
      <c r="M213" s="297">
        <v>119</v>
      </c>
      <c r="N213" s="297">
        <v>1545.9839999999999</v>
      </c>
      <c r="O213" s="297">
        <v>10</v>
      </c>
      <c r="P213" s="297">
        <v>0</v>
      </c>
      <c r="Q213" s="297">
        <v>0</v>
      </c>
    </row>
    <row r="214" spans="1:17" x14ac:dyDescent="0.2">
      <c r="A214" s="296">
        <v>1987</v>
      </c>
      <c r="B214" s="296" t="s">
        <v>212</v>
      </c>
      <c r="C214" s="297">
        <v>12258</v>
      </c>
      <c r="D214" s="297">
        <v>2674</v>
      </c>
      <c r="E214" s="297">
        <v>1229.1999999999998</v>
      </c>
      <c r="F214" s="297">
        <v>125</v>
      </c>
      <c r="G214" s="297">
        <v>1770</v>
      </c>
      <c r="H214" s="297">
        <v>0</v>
      </c>
      <c r="I214" s="297">
        <v>0</v>
      </c>
      <c r="J214" s="297">
        <v>0</v>
      </c>
      <c r="K214" s="297">
        <v>0</v>
      </c>
      <c r="L214" s="297">
        <v>8025</v>
      </c>
      <c r="M214" s="297">
        <v>137</v>
      </c>
      <c r="N214" s="297">
        <v>1941.472</v>
      </c>
      <c r="O214" s="297">
        <v>6</v>
      </c>
      <c r="P214" s="297">
        <v>0</v>
      </c>
      <c r="Q214" s="297">
        <v>0</v>
      </c>
    </row>
    <row r="215" spans="1:17" x14ac:dyDescent="0.2">
      <c r="A215" s="296">
        <v>119</v>
      </c>
      <c r="B215" s="296" t="s">
        <v>213</v>
      </c>
      <c r="C215" s="297">
        <v>32867</v>
      </c>
      <c r="D215" s="297">
        <v>7916</v>
      </c>
      <c r="E215" s="297">
        <v>3102</v>
      </c>
      <c r="F215" s="297">
        <v>1030</v>
      </c>
      <c r="G215" s="297">
        <v>38470</v>
      </c>
      <c r="H215" s="297">
        <v>1175.6199999999999</v>
      </c>
      <c r="I215" s="297">
        <v>2810.4</v>
      </c>
      <c r="J215" s="297">
        <v>0</v>
      </c>
      <c r="K215" s="297">
        <v>0</v>
      </c>
      <c r="L215" s="297">
        <v>5548</v>
      </c>
      <c r="M215" s="297">
        <v>155</v>
      </c>
      <c r="N215" s="297">
        <v>18608.72</v>
      </c>
      <c r="O215" s="297">
        <v>5</v>
      </c>
      <c r="P215" s="297">
        <v>0</v>
      </c>
      <c r="Q215" s="297">
        <v>0</v>
      </c>
    </row>
    <row r="216" spans="1:17" x14ac:dyDescent="0.2">
      <c r="A216" s="296">
        <v>687</v>
      </c>
      <c r="B216" s="296" t="s">
        <v>214</v>
      </c>
      <c r="C216" s="297">
        <v>47642</v>
      </c>
      <c r="D216" s="297">
        <v>10966</v>
      </c>
      <c r="E216" s="297">
        <v>4707.3999999999996</v>
      </c>
      <c r="F216" s="297">
        <v>2070</v>
      </c>
      <c r="G216" s="297">
        <v>67190</v>
      </c>
      <c r="H216" s="297">
        <v>1551.28</v>
      </c>
      <c r="I216" s="297">
        <v>3818.4</v>
      </c>
      <c r="J216" s="297">
        <v>0</v>
      </c>
      <c r="K216" s="297">
        <v>0</v>
      </c>
      <c r="L216" s="297">
        <v>4844</v>
      </c>
      <c r="M216" s="297">
        <v>460</v>
      </c>
      <c r="N216" s="297">
        <v>39822.972000000002</v>
      </c>
      <c r="O216" s="297">
        <v>4</v>
      </c>
      <c r="P216" s="297">
        <v>0</v>
      </c>
      <c r="Q216" s="297">
        <v>0</v>
      </c>
    </row>
    <row r="217" spans="1:17" x14ac:dyDescent="0.2">
      <c r="A217" s="296">
        <v>1731</v>
      </c>
      <c r="B217" s="296" t="s">
        <v>216</v>
      </c>
      <c r="C217" s="297">
        <v>33366</v>
      </c>
      <c r="D217" s="297">
        <v>7595</v>
      </c>
      <c r="E217" s="297">
        <v>2332.8000000000002</v>
      </c>
      <c r="F217" s="297">
        <v>255</v>
      </c>
      <c r="G217" s="297">
        <v>12810</v>
      </c>
      <c r="H217" s="297">
        <v>543.22</v>
      </c>
      <c r="I217" s="297">
        <v>636</v>
      </c>
      <c r="J217" s="297">
        <v>0</v>
      </c>
      <c r="K217" s="297">
        <v>122.89999999999998</v>
      </c>
      <c r="L217" s="297">
        <v>34075</v>
      </c>
      <c r="M217" s="297">
        <v>512</v>
      </c>
      <c r="N217" s="297">
        <v>6245.7120000000004</v>
      </c>
      <c r="O217" s="297">
        <v>30</v>
      </c>
      <c r="P217" s="297">
        <v>0</v>
      </c>
      <c r="Q217" s="297">
        <v>0</v>
      </c>
    </row>
    <row r="218" spans="1:17" x14ac:dyDescent="0.2">
      <c r="A218" s="296">
        <v>1842</v>
      </c>
      <c r="B218" s="296" t="s">
        <v>217</v>
      </c>
      <c r="C218" s="297">
        <v>18456</v>
      </c>
      <c r="D218" s="297">
        <v>4730</v>
      </c>
      <c r="E218" s="297">
        <v>661.4</v>
      </c>
      <c r="F218" s="297">
        <v>390</v>
      </c>
      <c r="G218" s="297">
        <v>600</v>
      </c>
      <c r="H218" s="297">
        <v>0</v>
      </c>
      <c r="I218" s="297">
        <v>0</v>
      </c>
      <c r="J218" s="297">
        <v>0</v>
      </c>
      <c r="K218" s="297">
        <v>0</v>
      </c>
      <c r="L218" s="297">
        <v>4734</v>
      </c>
      <c r="M218" s="297">
        <v>204</v>
      </c>
      <c r="N218" s="297">
        <v>9414.2260000000006</v>
      </c>
      <c r="O218" s="297">
        <v>11</v>
      </c>
      <c r="P218" s="297">
        <v>0</v>
      </c>
      <c r="Q218" s="297">
        <v>0</v>
      </c>
    </row>
    <row r="219" spans="1:17" x14ac:dyDescent="0.2">
      <c r="A219" s="296">
        <v>815</v>
      </c>
      <c r="B219" s="296" t="s">
        <v>218</v>
      </c>
      <c r="C219" s="297">
        <v>10850</v>
      </c>
      <c r="D219" s="297">
        <v>2460</v>
      </c>
      <c r="E219" s="297">
        <v>778.9</v>
      </c>
      <c r="F219" s="297">
        <v>80</v>
      </c>
      <c r="G219" s="297">
        <v>1230</v>
      </c>
      <c r="H219" s="297">
        <v>0</v>
      </c>
      <c r="I219" s="297">
        <v>356.8</v>
      </c>
      <c r="J219" s="297">
        <v>0</v>
      </c>
      <c r="K219" s="297">
        <v>0</v>
      </c>
      <c r="L219" s="297">
        <v>5224</v>
      </c>
      <c r="M219" s="297">
        <v>93</v>
      </c>
      <c r="N219" s="297">
        <v>1398.41</v>
      </c>
      <c r="O219" s="297">
        <v>6</v>
      </c>
      <c r="P219" s="297">
        <v>0</v>
      </c>
      <c r="Q219" s="297">
        <v>0</v>
      </c>
    </row>
    <row r="220" spans="1:17" x14ac:dyDescent="0.2">
      <c r="A220" s="296">
        <v>1709</v>
      </c>
      <c r="B220" s="296" t="s">
        <v>220</v>
      </c>
      <c r="C220" s="297">
        <v>36729</v>
      </c>
      <c r="D220" s="297">
        <v>8262</v>
      </c>
      <c r="E220" s="297">
        <v>2641</v>
      </c>
      <c r="F220" s="297">
        <v>900</v>
      </c>
      <c r="G220" s="297">
        <v>4830</v>
      </c>
      <c r="H220" s="297">
        <v>304.92</v>
      </c>
      <c r="I220" s="297">
        <v>765.6</v>
      </c>
      <c r="J220" s="297">
        <v>0</v>
      </c>
      <c r="K220" s="297">
        <v>350.9</v>
      </c>
      <c r="L220" s="297">
        <v>15917</v>
      </c>
      <c r="M220" s="297">
        <v>2486</v>
      </c>
      <c r="N220" s="297">
        <v>11842.24</v>
      </c>
      <c r="O220" s="297">
        <v>21</v>
      </c>
      <c r="P220" s="297">
        <v>0</v>
      </c>
      <c r="Q220" s="297">
        <v>0</v>
      </c>
    </row>
    <row r="221" spans="1:17" x14ac:dyDescent="0.2">
      <c r="A221" s="296">
        <v>1927</v>
      </c>
      <c r="B221" s="296" t="s">
        <v>621</v>
      </c>
      <c r="C221" s="297">
        <v>29032</v>
      </c>
      <c r="D221" s="297">
        <v>8554</v>
      </c>
      <c r="E221" s="297">
        <v>1357.7</v>
      </c>
      <c r="F221" s="297">
        <v>255</v>
      </c>
      <c r="G221" s="297">
        <v>1050</v>
      </c>
      <c r="H221" s="297">
        <v>0</v>
      </c>
      <c r="I221" s="297">
        <v>0</v>
      </c>
      <c r="J221" s="297">
        <v>0</v>
      </c>
      <c r="K221" s="297">
        <v>0</v>
      </c>
      <c r="L221" s="297">
        <v>11825</v>
      </c>
      <c r="M221" s="297">
        <v>823</v>
      </c>
      <c r="N221" s="297">
        <v>4827.9660000000003</v>
      </c>
      <c r="O221" s="297">
        <v>20</v>
      </c>
      <c r="P221" s="297">
        <v>0</v>
      </c>
      <c r="Q221" s="297">
        <v>0</v>
      </c>
    </row>
    <row r="222" spans="1:17" x14ac:dyDescent="0.2">
      <c r="A222" s="296">
        <v>1955</v>
      </c>
      <c r="B222" s="296" t="s">
        <v>221</v>
      </c>
      <c r="C222" s="297">
        <v>34987</v>
      </c>
      <c r="D222" s="297">
        <v>7629</v>
      </c>
      <c r="E222" s="297">
        <v>2894.8999999999996</v>
      </c>
      <c r="F222" s="297">
        <v>590</v>
      </c>
      <c r="G222" s="297">
        <v>16350</v>
      </c>
      <c r="H222" s="297">
        <v>1251.1399999999999</v>
      </c>
      <c r="I222" s="297">
        <v>513.6</v>
      </c>
      <c r="J222" s="297">
        <v>0</v>
      </c>
      <c r="K222" s="297">
        <v>0</v>
      </c>
      <c r="L222" s="297">
        <v>10569</v>
      </c>
      <c r="M222" s="297">
        <v>95</v>
      </c>
      <c r="N222" s="297">
        <v>11356.485000000001</v>
      </c>
      <c r="O222" s="297">
        <v>10</v>
      </c>
      <c r="P222" s="297">
        <v>0</v>
      </c>
      <c r="Q222" s="297">
        <v>0</v>
      </c>
    </row>
    <row r="223" spans="1:17" x14ac:dyDescent="0.2">
      <c r="A223" s="296">
        <v>335</v>
      </c>
      <c r="B223" s="296" t="s">
        <v>222</v>
      </c>
      <c r="C223" s="297">
        <v>13639</v>
      </c>
      <c r="D223" s="297">
        <v>3652</v>
      </c>
      <c r="E223" s="297">
        <v>559.19999999999993</v>
      </c>
      <c r="F223" s="297">
        <v>310</v>
      </c>
      <c r="G223" s="297">
        <v>850</v>
      </c>
      <c r="H223" s="297">
        <v>0</v>
      </c>
      <c r="I223" s="297">
        <v>0</v>
      </c>
      <c r="J223" s="297">
        <v>0</v>
      </c>
      <c r="K223" s="297">
        <v>0</v>
      </c>
      <c r="L223" s="297">
        <v>3760</v>
      </c>
      <c r="M223" s="297">
        <v>60</v>
      </c>
      <c r="N223" s="297">
        <v>4009.8240000000001</v>
      </c>
      <c r="O223" s="297">
        <v>4</v>
      </c>
      <c r="P223" s="297">
        <v>0</v>
      </c>
      <c r="Q223" s="297">
        <v>0</v>
      </c>
    </row>
    <row r="224" spans="1:17" x14ac:dyDescent="0.2">
      <c r="A224" s="296">
        <v>944</v>
      </c>
      <c r="B224" s="296" t="s">
        <v>223</v>
      </c>
      <c r="C224" s="297">
        <v>7796</v>
      </c>
      <c r="D224" s="297">
        <v>1693</v>
      </c>
      <c r="E224" s="297">
        <v>415.29999999999995</v>
      </c>
      <c r="F224" s="297">
        <v>75</v>
      </c>
      <c r="G224" s="297">
        <v>950</v>
      </c>
      <c r="H224" s="297">
        <v>0</v>
      </c>
      <c r="I224" s="297">
        <v>205.60000000000002</v>
      </c>
      <c r="J224" s="297">
        <v>0</v>
      </c>
      <c r="K224" s="297">
        <v>97.5</v>
      </c>
      <c r="L224" s="297">
        <v>1738</v>
      </c>
      <c r="M224" s="297">
        <v>143</v>
      </c>
      <c r="N224" s="297">
        <v>1472.0050000000001</v>
      </c>
      <c r="O224" s="297">
        <v>4</v>
      </c>
      <c r="P224" s="297">
        <v>0</v>
      </c>
      <c r="Q224" s="297">
        <v>0</v>
      </c>
    </row>
    <row r="225" spans="1:17" x14ac:dyDescent="0.2">
      <c r="A225" s="296">
        <v>424</v>
      </c>
      <c r="B225" s="296" t="s">
        <v>224</v>
      </c>
      <c r="C225" s="297">
        <v>6287</v>
      </c>
      <c r="D225" s="297">
        <v>1489</v>
      </c>
      <c r="E225" s="297">
        <v>341.8</v>
      </c>
      <c r="F225" s="297">
        <v>200</v>
      </c>
      <c r="G225" s="297">
        <v>80</v>
      </c>
      <c r="H225" s="297">
        <v>0</v>
      </c>
      <c r="I225" s="297">
        <v>0</v>
      </c>
      <c r="J225" s="297">
        <v>0</v>
      </c>
      <c r="K225" s="297">
        <v>0</v>
      </c>
      <c r="L225" s="297">
        <v>1445</v>
      </c>
      <c r="M225" s="297">
        <v>101</v>
      </c>
      <c r="N225" s="297">
        <v>1246.336</v>
      </c>
      <c r="O225" s="297">
        <v>3</v>
      </c>
      <c r="P225" s="297">
        <v>0</v>
      </c>
      <c r="Q225" s="297">
        <v>0</v>
      </c>
    </row>
    <row r="226" spans="1:17" x14ac:dyDescent="0.2">
      <c r="A226" s="296">
        <v>425</v>
      </c>
      <c r="B226" s="296" t="s">
        <v>225</v>
      </c>
      <c r="C226" s="297">
        <v>17205</v>
      </c>
      <c r="D226" s="297">
        <v>4704</v>
      </c>
      <c r="E226" s="297">
        <v>880.3</v>
      </c>
      <c r="F226" s="297">
        <v>635</v>
      </c>
      <c r="G226" s="297">
        <v>3480</v>
      </c>
      <c r="H226" s="297">
        <v>0</v>
      </c>
      <c r="I226" s="297">
        <v>278.40000000000003</v>
      </c>
      <c r="J226" s="297">
        <v>0</v>
      </c>
      <c r="K226" s="297">
        <v>0</v>
      </c>
      <c r="L226" s="297">
        <v>2140</v>
      </c>
      <c r="M226" s="297">
        <v>1145</v>
      </c>
      <c r="N226" s="297">
        <v>9259.491</v>
      </c>
      <c r="O226" s="297">
        <v>5</v>
      </c>
      <c r="P226" s="297">
        <v>0</v>
      </c>
      <c r="Q226" s="297">
        <v>0</v>
      </c>
    </row>
    <row r="227" spans="1:17" x14ac:dyDescent="0.2">
      <c r="A227" s="296">
        <v>1740</v>
      </c>
      <c r="B227" s="296" t="s">
        <v>226</v>
      </c>
      <c r="C227" s="297">
        <v>22555</v>
      </c>
      <c r="D227" s="297">
        <v>6564</v>
      </c>
      <c r="E227" s="297">
        <v>1296.5</v>
      </c>
      <c r="F227" s="297">
        <v>280</v>
      </c>
      <c r="G227" s="297">
        <v>2210</v>
      </c>
      <c r="H227" s="297">
        <v>226.12</v>
      </c>
      <c r="I227" s="297">
        <v>1185.6000000000001</v>
      </c>
      <c r="J227" s="297">
        <v>0</v>
      </c>
      <c r="K227" s="297">
        <v>453.5</v>
      </c>
      <c r="L227" s="297">
        <v>6079</v>
      </c>
      <c r="M227" s="297">
        <v>737</v>
      </c>
      <c r="N227" s="297">
        <v>3390.87</v>
      </c>
      <c r="O227" s="297">
        <v>11</v>
      </c>
      <c r="P227" s="297">
        <v>0</v>
      </c>
      <c r="Q227" s="297">
        <v>0</v>
      </c>
    </row>
    <row r="228" spans="1:17" x14ac:dyDescent="0.2">
      <c r="A228" s="296">
        <v>946</v>
      </c>
      <c r="B228" s="296" t="s">
        <v>228</v>
      </c>
      <c r="C228" s="297">
        <v>16751</v>
      </c>
      <c r="D228" s="297">
        <v>3591</v>
      </c>
      <c r="E228" s="297">
        <v>1207.6999999999998</v>
      </c>
      <c r="F228" s="297">
        <v>105</v>
      </c>
      <c r="G228" s="297">
        <v>6370</v>
      </c>
      <c r="H228" s="297">
        <v>0</v>
      </c>
      <c r="I228" s="297">
        <v>0</v>
      </c>
      <c r="J228" s="297">
        <v>0</v>
      </c>
      <c r="K228" s="297">
        <v>0</v>
      </c>
      <c r="L228" s="297">
        <v>9974</v>
      </c>
      <c r="M228" s="297">
        <v>205</v>
      </c>
      <c r="N228" s="297">
        <v>4380.6450000000004</v>
      </c>
      <c r="O228" s="297">
        <v>7</v>
      </c>
      <c r="P228" s="297">
        <v>0</v>
      </c>
      <c r="Q228" s="297">
        <v>0</v>
      </c>
    </row>
    <row r="229" spans="1:17" x14ac:dyDescent="0.2">
      <c r="A229" s="296">
        <v>304</v>
      </c>
      <c r="B229" s="296" t="s">
        <v>229</v>
      </c>
      <c r="C229" s="297">
        <v>12020</v>
      </c>
      <c r="D229" s="297">
        <v>3185</v>
      </c>
      <c r="E229" s="297">
        <v>613.70000000000005</v>
      </c>
      <c r="F229" s="297">
        <v>170</v>
      </c>
      <c r="G229" s="297">
        <v>320</v>
      </c>
      <c r="H229" s="297">
        <v>0</v>
      </c>
      <c r="I229" s="297">
        <v>0</v>
      </c>
      <c r="J229" s="297">
        <v>0</v>
      </c>
      <c r="K229" s="297">
        <v>0</v>
      </c>
      <c r="L229" s="297">
        <v>6604</v>
      </c>
      <c r="M229" s="297">
        <v>686</v>
      </c>
      <c r="N229" s="297">
        <v>857.99199999999996</v>
      </c>
      <c r="O229" s="297">
        <v>11</v>
      </c>
      <c r="P229" s="297">
        <v>0</v>
      </c>
      <c r="Q229" s="297">
        <v>0</v>
      </c>
    </row>
    <row r="230" spans="1:17" x14ac:dyDescent="0.2">
      <c r="A230" s="296">
        <v>356</v>
      </c>
      <c r="B230" s="296" t="s">
        <v>230</v>
      </c>
      <c r="C230" s="297">
        <v>61038</v>
      </c>
      <c r="D230" s="297">
        <v>13177</v>
      </c>
      <c r="E230" s="297">
        <v>4829</v>
      </c>
      <c r="F230" s="297">
        <v>5885</v>
      </c>
      <c r="G230" s="297">
        <v>49420</v>
      </c>
      <c r="H230" s="297">
        <v>473.21999999999997</v>
      </c>
      <c r="I230" s="297">
        <v>4348</v>
      </c>
      <c r="J230" s="297">
        <v>0</v>
      </c>
      <c r="K230" s="297">
        <v>0</v>
      </c>
      <c r="L230" s="297">
        <v>2360</v>
      </c>
      <c r="M230" s="297">
        <v>204</v>
      </c>
      <c r="N230" s="297">
        <v>51856.35</v>
      </c>
      <c r="O230" s="297">
        <v>1</v>
      </c>
      <c r="P230" s="297">
        <v>0</v>
      </c>
      <c r="Q230" s="297">
        <v>0</v>
      </c>
    </row>
    <row r="231" spans="1:17" x14ac:dyDescent="0.2">
      <c r="A231" s="296">
        <v>569</v>
      </c>
      <c r="B231" s="296" t="s">
        <v>231</v>
      </c>
      <c r="C231" s="297">
        <v>27104</v>
      </c>
      <c r="D231" s="297">
        <v>6319</v>
      </c>
      <c r="E231" s="297">
        <v>1590.6</v>
      </c>
      <c r="F231" s="297">
        <v>520</v>
      </c>
      <c r="G231" s="297">
        <v>1870</v>
      </c>
      <c r="H231" s="297">
        <v>0</v>
      </c>
      <c r="I231" s="297">
        <v>335.20000000000005</v>
      </c>
      <c r="J231" s="297">
        <v>0</v>
      </c>
      <c r="K231" s="297">
        <v>178.1</v>
      </c>
      <c r="L231" s="297">
        <v>7816</v>
      </c>
      <c r="M231" s="297">
        <v>1300</v>
      </c>
      <c r="N231" s="297">
        <v>5136.5219999999999</v>
      </c>
      <c r="O231" s="297">
        <v>15</v>
      </c>
      <c r="P231" s="297">
        <v>0</v>
      </c>
      <c r="Q231" s="297">
        <v>0</v>
      </c>
    </row>
    <row r="232" spans="1:17" x14ac:dyDescent="0.2">
      <c r="A232" s="296">
        <v>267</v>
      </c>
      <c r="B232" s="296" t="s">
        <v>233</v>
      </c>
      <c r="C232" s="297">
        <v>40638</v>
      </c>
      <c r="D232" s="297">
        <v>10539</v>
      </c>
      <c r="E232" s="297">
        <v>2412</v>
      </c>
      <c r="F232" s="297">
        <v>1570</v>
      </c>
      <c r="G232" s="297">
        <v>15680</v>
      </c>
      <c r="H232" s="297">
        <v>714.78</v>
      </c>
      <c r="I232" s="297">
        <v>1968.8000000000002</v>
      </c>
      <c r="J232" s="297">
        <v>0</v>
      </c>
      <c r="K232" s="297">
        <v>68.5</v>
      </c>
      <c r="L232" s="297">
        <v>6934</v>
      </c>
      <c r="M232" s="297">
        <v>266</v>
      </c>
      <c r="N232" s="297">
        <v>16683.12</v>
      </c>
      <c r="O232" s="297">
        <v>9</v>
      </c>
      <c r="P232" s="297">
        <v>0</v>
      </c>
      <c r="Q232" s="297">
        <v>0</v>
      </c>
    </row>
    <row r="233" spans="1:17" x14ac:dyDescent="0.2">
      <c r="A233" s="296">
        <v>268</v>
      </c>
      <c r="B233" s="296" t="s">
        <v>234</v>
      </c>
      <c r="C233" s="297">
        <v>168292</v>
      </c>
      <c r="D233" s="297">
        <v>34689</v>
      </c>
      <c r="E233" s="297">
        <v>20504.5</v>
      </c>
      <c r="F233" s="297">
        <v>13330</v>
      </c>
      <c r="G233" s="297">
        <v>341770</v>
      </c>
      <c r="H233" s="297">
        <v>5537.92</v>
      </c>
      <c r="I233" s="297">
        <v>11665.6</v>
      </c>
      <c r="J233" s="297">
        <v>0</v>
      </c>
      <c r="K233" s="297">
        <v>152.19999999999891</v>
      </c>
      <c r="L233" s="297">
        <v>5359</v>
      </c>
      <c r="M233" s="297">
        <v>401</v>
      </c>
      <c r="N233" s="297">
        <v>187513.52</v>
      </c>
      <c r="O233" s="297">
        <v>3</v>
      </c>
      <c r="P233" s="297">
        <v>0</v>
      </c>
      <c r="Q233" s="297">
        <v>0</v>
      </c>
    </row>
    <row r="234" spans="1:17" x14ac:dyDescent="0.2">
      <c r="A234" s="296">
        <v>1930</v>
      </c>
      <c r="B234" s="296" t="s">
        <v>717</v>
      </c>
      <c r="C234" s="297">
        <v>84929</v>
      </c>
      <c r="D234" s="297">
        <v>18327</v>
      </c>
      <c r="E234" s="297">
        <v>7360.7</v>
      </c>
      <c r="F234" s="297">
        <v>7145</v>
      </c>
      <c r="G234" s="297">
        <v>71360</v>
      </c>
      <c r="H234" s="297">
        <v>1779.1799999999998</v>
      </c>
      <c r="I234" s="297">
        <v>4014.4</v>
      </c>
      <c r="J234" s="297">
        <v>0</v>
      </c>
      <c r="K234" s="297">
        <v>0</v>
      </c>
      <c r="L234" s="297">
        <v>8329</v>
      </c>
      <c r="M234" s="297">
        <v>1544</v>
      </c>
      <c r="N234" s="297">
        <v>78219.957999999999</v>
      </c>
      <c r="O234" s="297">
        <v>7</v>
      </c>
      <c r="P234" s="297">
        <v>0</v>
      </c>
      <c r="Q234" s="297">
        <v>0</v>
      </c>
    </row>
    <row r="235" spans="1:17" x14ac:dyDescent="0.2">
      <c r="A235" s="296">
        <v>1695</v>
      </c>
      <c r="B235" s="296" t="s">
        <v>235</v>
      </c>
      <c r="C235" s="297">
        <v>7530</v>
      </c>
      <c r="D235" s="297">
        <v>1481</v>
      </c>
      <c r="E235" s="297">
        <v>555.1</v>
      </c>
      <c r="F235" s="297">
        <v>80</v>
      </c>
      <c r="G235" s="297">
        <v>470</v>
      </c>
      <c r="H235" s="297">
        <v>20.759999999999998</v>
      </c>
      <c r="I235" s="297">
        <v>0</v>
      </c>
      <c r="J235" s="297">
        <v>0</v>
      </c>
      <c r="K235" s="297">
        <v>0</v>
      </c>
      <c r="L235" s="297">
        <v>8586</v>
      </c>
      <c r="M235" s="297">
        <v>732</v>
      </c>
      <c r="N235" s="297">
        <v>1251.6859999999999</v>
      </c>
      <c r="O235" s="297">
        <v>13</v>
      </c>
      <c r="P235" s="297">
        <v>0</v>
      </c>
      <c r="Q235" s="297">
        <v>0</v>
      </c>
    </row>
    <row r="236" spans="1:17" x14ac:dyDescent="0.2">
      <c r="A236" s="296">
        <v>1699</v>
      </c>
      <c r="B236" s="296" t="s">
        <v>236</v>
      </c>
      <c r="C236" s="297">
        <v>31087</v>
      </c>
      <c r="D236" s="297">
        <v>6807</v>
      </c>
      <c r="E236" s="297">
        <v>2500.8000000000002</v>
      </c>
      <c r="F236" s="297">
        <v>365</v>
      </c>
      <c r="G236" s="297">
        <v>15340</v>
      </c>
      <c r="H236" s="297">
        <v>437.58</v>
      </c>
      <c r="I236" s="297">
        <v>442.40000000000003</v>
      </c>
      <c r="J236" s="297">
        <v>0</v>
      </c>
      <c r="K236" s="297">
        <v>64.599999999999966</v>
      </c>
      <c r="L236" s="297">
        <v>20050</v>
      </c>
      <c r="M236" s="297">
        <v>483</v>
      </c>
      <c r="N236" s="297">
        <v>9980.9279999999999</v>
      </c>
      <c r="O236" s="297">
        <v>14</v>
      </c>
      <c r="P236" s="297">
        <v>0</v>
      </c>
      <c r="Q236" s="297">
        <v>0</v>
      </c>
    </row>
    <row r="237" spans="1:17" x14ac:dyDescent="0.2">
      <c r="A237" s="296">
        <v>171</v>
      </c>
      <c r="B237" s="296" t="s">
        <v>237</v>
      </c>
      <c r="C237" s="297">
        <v>46356</v>
      </c>
      <c r="D237" s="297">
        <v>12259</v>
      </c>
      <c r="E237" s="297">
        <v>3791.8999999999996</v>
      </c>
      <c r="F237" s="297">
        <v>1730</v>
      </c>
      <c r="G237" s="297">
        <v>35420</v>
      </c>
      <c r="H237" s="297">
        <v>1979.8600000000001</v>
      </c>
      <c r="I237" s="297">
        <v>2708.8</v>
      </c>
      <c r="J237" s="297">
        <v>0</v>
      </c>
      <c r="K237" s="297">
        <v>0</v>
      </c>
      <c r="L237" s="297">
        <v>46009</v>
      </c>
      <c r="M237" s="297">
        <v>2863</v>
      </c>
      <c r="N237" s="297">
        <v>14470.359</v>
      </c>
      <c r="O237" s="297">
        <v>15</v>
      </c>
      <c r="P237" s="297">
        <v>0</v>
      </c>
      <c r="Q237" s="297">
        <v>0</v>
      </c>
    </row>
    <row r="238" spans="1:17" x14ac:dyDescent="0.2">
      <c r="A238" s="296">
        <v>575</v>
      </c>
      <c r="B238" s="296" t="s">
        <v>238</v>
      </c>
      <c r="C238" s="297">
        <v>25691</v>
      </c>
      <c r="D238" s="297">
        <v>5312</v>
      </c>
      <c r="E238" s="297">
        <v>2061.6</v>
      </c>
      <c r="F238" s="297">
        <v>565</v>
      </c>
      <c r="G238" s="297">
        <v>7730</v>
      </c>
      <c r="H238" s="297">
        <v>723.14</v>
      </c>
      <c r="I238" s="297">
        <v>814.40000000000009</v>
      </c>
      <c r="J238" s="297">
        <v>0</v>
      </c>
      <c r="K238" s="297">
        <v>0</v>
      </c>
      <c r="L238" s="297">
        <v>3576</v>
      </c>
      <c r="M238" s="297">
        <v>17</v>
      </c>
      <c r="N238" s="297">
        <v>19565.056</v>
      </c>
      <c r="O238" s="297">
        <v>4</v>
      </c>
      <c r="P238" s="297">
        <v>0</v>
      </c>
      <c r="Q238" s="297">
        <v>0</v>
      </c>
    </row>
    <row r="239" spans="1:17" x14ac:dyDescent="0.2">
      <c r="A239" s="296">
        <v>576</v>
      </c>
      <c r="B239" s="296" t="s">
        <v>239</v>
      </c>
      <c r="C239" s="297">
        <v>15956</v>
      </c>
      <c r="D239" s="297">
        <v>3640</v>
      </c>
      <c r="E239" s="297">
        <v>1098.0999999999999</v>
      </c>
      <c r="F239" s="297">
        <v>235</v>
      </c>
      <c r="G239" s="297">
        <v>1670</v>
      </c>
      <c r="H239" s="297">
        <v>0</v>
      </c>
      <c r="I239" s="297">
        <v>1214.4000000000001</v>
      </c>
      <c r="J239" s="297">
        <v>0</v>
      </c>
      <c r="K239" s="297">
        <v>392.69999999999982</v>
      </c>
      <c r="L239" s="297">
        <v>2259</v>
      </c>
      <c r="M239" s="297">
        <v>83</v>
      </c>
      <c r="N239" s="297">
        <v>7767.6930000000002</v>
      </c>
      <c r="O239" s="297">
        <v>6</v>
      </c>
      <c r="P239" s="297">
        <v>0</v>
      </c>
      <c r="Q239" s="297">
        <v>0</v>
      </c>
    </row>
    <row r="240" spans="1:17" x14ac:dyDescent="0.2">
      <c r="A240" s="296">
        <v>820</v>
      </c>
      <c r="B240" s="296" t="s">
        <v>240</v>
      </c>
      <c r="C240" s="297">
        <v>22620</v>
      </c>
      <c r="D240" s="297">
        <v>4898</v>
      </c>
      <c r="E240" s="297">
        <v>1048</v>
      </c>
      <c r="F240" s="297">
        <v>250</v>
      </c>
      <c r="G240" s="297">
        <v>7930</v>
      </c>
      <c r="H240" s="297">
        <v>0</v>
      </c>
      <c r="I240" s="297">
        <v>586.4</v>
      </c>
      <c r="J240" s="297">
        <v>0</v>
      </c>
      <c r="K240" s="297">
        <v>130.19999999999993</v>
      </c>
      <c r="L240" s="297">
        <v>3370</v>
      </c>
      <c r="M240" s="297">
        <v>24</v>
      </c>
      <c r="N240" s="297">
        <v>10872.32</v>
      </c>
      <c r="O240" s="297">
        <v>3</v>
      </c>
      <c r="P240" s="297">
        <v>0</v>
      </c>
      <c r="Q240" s="297">
        <v>0</v>
      </c>
    </row>
    <row r="241" spans="1:17" x14ac:dyDescent="0.2">
      <c r="A241" s="296">
        <v>302</v>
      </c>
      <c r="B241" s="296" t="s">
        <v>241</v>
      </c>
      <c r="C241" s="297">
        <v>26680</v>
      </c>
      <c r="D241" s="297">
        <v>6918</v>
      </c>
      <c r="E241" s="297">
        <v>1498.3</v>
      </c>
      <c r="F241" s="297">
        <v>260</v>
      </c>
      <c r="G241" s="297">
        <v>16300</v>
      </c>
      <c r="H241" s="297">
        <v>2218.1800000000003</v>
      </c>
      <c r="I241" s="297">
        <v>296.8</v>
      </c>
      <c r="J241" s="297">
        <v>0</v>
      </c>
      <c r="K241" s="297">
        <v>0</v>
      </c>
      <c r="L241" s="297">
        <v>12879</v>
      </c>
      <c r="M241" s="297">
        <v>74</v>
      </c>
      <c r="N241" s="297">
        <v>9855.6749999999993</v>
      </c>
      <c r="O241" s="297">
        <v>11</v>
      </c>
      <c r="P241" s="297">
        <v>0</v>
      </c>
      <c r="Q241" s="297">
        <v>0</v>
      </c>
    </row>
    <row r="242" spans="1:17" x14ac:dyDescent="0.2">
      <c r="A242" s="296">
        <v>951</v>
      </c>
      <c r="B242" s="296" t="s">
        <v>242</v>
      </c>
      <c r="C242" s="297">
        <v>15583</v>
      </c>
      <c r="D242" s="297">
        <v>2941</v>
      </c>
      <c r="E242" s="297">
        <v>1303.9000000000001</v>
      </c>
      <c r="F242" s="297">
        <v>205</v>
      </c>
      <c r="G242" s="297">
        <v>1920</v>
      </c>
      <c r="H242" s="297">
        <v>0</v>
      </c>
      <c r="I242" s="297">
        <v>0</v>
      </c>
      <c r="J242" s="297">
        <v>0</v>
      </c>
      <c r="K242" s="297">
        <v>0</v>
      </c>
      <c r="L242" s="297">
        <v>3311</v>
      </c>
      <c r="M242" s="297">
        <v>2</v>
      </c>
      <c r="N242" s="297">
        <v>3605.7979999999998</v>
      </c>
      <c r="O242" s="297">
        <v>5</v>
      </c>
      <c r="P242" s="297">
        <v>0</v>
      </c>
      <c r="Q242" s="297">
        <v>0</v>
      </c>
    </row>
    <row r="243" spans="1:17" x14ac:dyDescent="0.2">
      <c r="A243" s="296">
        <v>579</v>
      </c>
      <c r="B243" s="296" t="s">
        <v>243</v>
      </c>
      <c r="C243" s="297">
        <v>22910</v>
      </c>
      <c r="D243" s="297">
        <v>5646</v>
      </c>
      <c r="E243" s="297">
        <v>1113.3</v>
      </c>
      <c r="F243" s="297">
        <v>640</v>
      </c>
      <c r="G243" s="297">
        <v>5030</v>
      </c>
      <c r="H243" s="297">
        <v>1629.66</v>
      </c>
      <c r="I243" s="297">
        <v>1654.4</v>
      </c>
      <c r="J243" s="297">
        <v>0</v>
      </c>
      <c r="K243" s="297">
        <v>0</v>
      </c>
      <c r="L243" s="297">
        <v>730</v>
      </c>
      <c r="M243" s="297">
        <v>67</v>
      </c>
      <c r="N243" s="297">
        <v>18256.287</v>
      </c>
      <c r="O243" s="297">
        <v>1</v>
      </c>
      <c r="P243" s="297">
        <v>0</v>
      </c>
      <c r="Q243" s="297">
        <v>0</v>
      </c>
    </row>
    <row r="244" spans="1:17" x14ac:dyDescent="0.2">
      <c r="A244" s="296">
        <v>823</v>
      </c>
      <c r="B244" s="296" t="s">
        <v>244</v>
      </c>
      <c r="C244" s="297">
        <v>17980</v>
      </c>
      <c r="D244" s="297">
        <v>4164</v>
      </c>
      <c r="E244" s="297">
        <v>1040.0999999999999</v>
      </c>
      <c r="F244" s="297">
        <v>130</v>
      </c>
      <c r="G244" s="297">
        <v>3090</v>
      </c>
      <c r="H244" s="297">
        <v>0</v>
      </c>
      <c r="I244" s="297">
        <v>924.80000000000007</v>
      </c>
      <c r="J244" s="297">
        <v>0</v>
      </c>
      <c r="K244" s="297">
        <v>140.69999999999993</v>
      </c>
      <c r="L244" s="297">
        <v>10177</v>
      </c>
      <c r="M244" s="297">
        <v>108</v>
      </c>
      <c r="N244" s="297">
        <v>4165.6369999999997</v>
      </c>
      <c r="O244" s="297">
        <v>7</v>
      </c>
      <c r="P244" s="297">
        <v>0</v>
      </c>
      <c r="Q244" s="297">
        <v>0</v>
      </c>
    </row>
    <row r="245" spans="1:17" x14ac:dyDescent="0.2">
      <c r="A245" s="296">
        <v>824</v>
      </c>
      <c r="B245" s="296" t="s">
        <v>245</v>
      </c>
      <c r="C245" s="297">
        <v>25802</v>
      </c>
      <c r="D245" s="297">
        <v>5777</v>
      </c>
      <c r="E245" s="297">
        <v>1710.1</v>
      </c>
      <c r="F245" s="297">
        <v>540</v>
      </c>
      <c r="G245" s="297">
        <v>9840</v>
      </c>
      <c r="H245" s="297">
        <v>567.1</v>
      </c>
      <c r="I245" s="297">
        <v>1445.6000000000001</v>
      </c>
      <c r="J245" s="297">
        <v>0</v>
      </c>
      <c r="K245" s="297">
        <v>367.09999999999991</v>
      </c>
      <c r="L245" s="297">
        <v>6384</v>
      </c>
      <c r="M245" s="297">
        <v>128</v>
      </c>
      <c r="N245" s="297">
        <v>11613.448</v>
      </c>
      <c r="O245" s="297">
        <v>3</v>
      </c>
      <c r="P245" s="297">
        <v>0</v>
      </c>
      <c r="Q245" s="297">
        <v>0</v>
      </c>
    </row>
    <row r="246" spans="1:17" x14ac:dyDescent="0.2">
      <c r="A246" s="296">
        <v>1895</v>
      </c>
      <c r="B246" s="296" t="s">
        <v>497</v>
      </c>
      <c r="C246" s="297">
        <v>38560</v>
      </c>
      <c r="D246" s="297">
        <v>7918</v>
      </c>
      <c r="E246" s="297">
        <v>5249.6</v>
      </c>
      <c r="F246" s="297">
        <v>540</v>
      </c>
      <c r="G246" s="297">
        <v>29810</v>
      </c>
      <c r="H246" s="297">
        <v>1112.46</v>
      </c>
      <c r="I246" s="297">
        <v>1820</v>
      </c>
      <c r="J246" s="297">
        <v>0</v>
      </c>
      <c r="K246" s="297">
        <v>0</v>
      </c>
      <c r="L246" s="297">
        <v>22680</v>
      </c>
      <c r="M246" s="297">
        <v>1370</v>
      </c>
      <c r="N246" s="297">
        <v>15247.232</v>
      </c>
      <c r="O246" s="297">
        <v>23</v>
      </c>
      <c r="P246" s="297">
        <v>0</v>
      </c>
      <c r="Q246" s="297">
        <v>0</v>
      </c>
    </row>
    <row r="247" spans="1:17" x14ac:dyDescent="0.2">
      <c r="A247" s="296">
        <v>269</v>
      </c>
      <c r="B247" s="296" t="s">
        <v>246</v>
      </c>
      <c r="C247" s="297">
        <v>22835</v>
      </c>
      <c r="D247" s="297">
        <v>5804</v>
      </c>
      <c r="E247" s="297">
        <v>1335.9</v>
      </c>
      <c r="F247" s="297">
        <v>130</v>
      </c>
      <c r="G247" s="297">
        <v>8120</v>
      </c>
      <c r="H247" s="297">
        <v>0</v>
      </c>
      <c r="I247" s="297">
        <v>294.40000000000003</v>
      </c>
      <c r="J247" s="297">
        <v>0</v>
      </c>
      <c r="K247" s="297">
        <v>22.599999999999966</v>
      </c>
      <c r="L247" s="297">
        <v>9769</v>
      </c>
      <c r="M247" s="297">
        <v>115</v>
      </c>
      <c r="N247" s="297">
        <v>5924.9610000000002</v>
      </c>
      <c r="O247" s="297">
        <v>10</v>
      </c>
      <c r="P247" s="297">
        <v>0</v>
      </c>
      <c r="Q247" s="297">
        <v>0</v>
      </c>
    </row>
    <row r="248" spans="1:17" x14ac:dyDescent="0.2">
      <c r="A248" s="296">
        <v>173</v>
      </c>
      <c r="B248" s="296" t="s">
        <v>247</v>
      </c>
      <c r="C248" s="297">
        <v>32137</v>
      </c>
      <c r="D248" s="297">
        <v>7609</v>
      </c>
      <c r="E248" s="297">
        <v>2937.1</v>
      </c>
      <c r="F248" s="297">
        <v>1580</v>
      </c>
      <c r="G248" s="297">
        <v>30680</v>
      </c>
      <c r="H248" s="297">
        <v>847.2</v>
      </c>
      <c r="I248" s="297">
        <v>3138.4</v>
      </c>
      <c r="J248" s="297">
        <v>0</v>
      </c>
      <c r="K248" s="297">
        <v>0</v>
      </c>
      <c r="L248" s="297">
        <v>2155</v>
      </c>
      <c r="M248" s="297">
        <v>40</v>
      </c>
      <c r="N248" s="297">
        <v>20518.218000000001</v>
      </c>
      <c r="O248" s="297">
        <v>2</v>
      </c>
      <c r="P248" s="297">
        <v>0</v>
      </c>
      <c r="Q248" s="297">
        <v>0</v>
      </c>
    </row>
    <row r="249" spans="1:17" x14ac:dyDescent="0.2">
      <c r="A249" s="296">
        <v>1773</v>
      </c>
      <c r="B249" s="296" t="s">
        <v>248</v>
      </c>
      <c r="C249" s="297">
        <v>17770</v>
      </c>
      <c r="D249" s="297">
        <v>4253</v>
      </c>
      <c r="E249" s="297">
        <v>1294.8</v>
      </c>
      <c r="F249" s="297">
        <v>320</v>
      </c>
      <c r="G249" s="297">
        <v>3860</v>
      </c>
      <c r="H249" s="297">
        <v>0</v>
      </c>
      <c r="I249" s="297">
        <v>394.40000000000003</v>
      </c>
      <c r="J249" s="297">
        <v>0</v>
      </c>
      <c r="K249" s="297">
        <v>237.79999999999998</v>
      </c>
      <c r="L249" s="297">
        <v>11397</v>
      </c>
      <c r="M249" s="297">
        <v>440</v>
      </c>
      <c r="N249" s="297">
        <v>3227.5279999999998</v>
      </c>
      <c r="O249" s="297">
        <v>8</v>
      </c>
      <c r="P249" s="297">
        <v>0</v>
      </c>
      <c r="Q249" s="297">
        <v>0</v>
      </c>
    </row>
    <row r="250" spans="1:17" x14ac:dyDescent="0.2">
      <c r="A250" s="296">
        <v>175</v>
      </c>
      <c r="B250" s="296" t="s">
        <v>249</v>
      </c>
      <c r="C250" s="297">
        <v>17361</v>
      </c>
      <c r="D250" s="297">
        <v>4058</v>
      </c>
      <c r="E250" s="297">
        <v>1179</v>
      </c>
      <c r="F250" s="297">
        <v>120</v>
      </c>
      <c r="G250" s="297">
        <v>11540</v>
      </c>
      <c r="H250" s="297">
        <v>1034.22</v>
      </c>
      <c r="I250" s="297">
        <v>924</v>
      </c>
      <c r="J250" s="297">
        <v>0</v>
      </c>
      <c r="K250" s="297">
        <v>339.9</v>
      </c>
      <c r="L250" s="297">
        <v>17994</v>
      </c>
      <c r="M250" s="297">
        <v>207</v>
      </c>
      <c r="N250" s="297">
        <v>3844.14</v>
      </c>
      <c r="O250" s="297">
        <v>16</v>
      </c>
      <c r="P250" s="297">
        <v>0</v>
      </c>
      <c r="Q250" s="297">
        <v>0</v>
      </c>
    </row>
    <row r="251" spans="1:17" x14ac:dyDescent="0.2">
      <c r="A251" s="296">
        <v>881</v>
      </c>
      <c r="B251" s="296" t="s">
        <v>250</v>
      </c>
      <c r="C251" s="297">
        <v>7881</v>
      </c>
      <c r="D251" s="297">
        <v>1539</v>
      </c>
      <c r="E251" s="297">
        <v>731.5</v>
      </c>
      <c r="F251" s="297">
        <v>115</v>
      </c>
      <c r="G251" s="297">
        <v>550</v>
      </c>
      <c r="H251" s="297">
        <v>0</v>
      </c>
      <c r="I251" s="297">
        <v>0</v>
      </c>
      <c r="J251" s="297">
        <v>0</v>
      </c>
      <c r="K251" s="297">
        <v>0</v>
      </c>
      <c r="L251" s="297">
        <v>2115</v>
      </c>
      <c r="M251" s="297">
        <v>10</v>
      </c>
      <c r="N251" s="297">
        <v>1743.0050000000001</v>
      </c>
      <c r="O251" s="297">
        <v>4</v>
      </c>
      <c r="P251" s="297">
        <v>0</v>
      </c>
      <c r="Q251" s="297">
        <v>0</v>
      </c>
    </row>
    <row r="252" spans="1:17" x14ac:dyDescent="0.2">
      <c r="A252" s="296">
        <v>1586</v>
      </c>
      <c r="B252" s="296" t="s">
        <v>251</v>
      </c>
      <c r="C252" s="297">
        <v>29700</v>
      </c>
      <c r="D252" s="297">
        <v>7148</v>
      </c>
      <c r="E252" s="297">
        <v>2329</v>
      </c>
      <c r="F252" s="297">
        <v>490</v>
      </c>
      <c r="G252" s="297">
        <v>18580</v>
      </c>
      <c r="H252" s="297">
        <v>1061.48</v>
      </c>
      <c r="I252" s="297">
        <v>1490.4</v>
      </c>
      <c r="J252" s="297">
        <v>0</v>
      </c>
      <c r="K252" s="297">
        <v>0</v>
      </c>
      <c r="L252" s="297">
        <v>10964</v>
      </c>
      <c r="M252" s="297">
        <v>48</v>
      </c>
      <c r="N252" s="297">
        <v>9536.33</v>
      </c>
      <c r="O252" s="297">
        <v>8</v>
      </c>
      <c r="P252" s="297">
        <v>0</v>
      </c>
      <c r="Q252" s="297">
        <v>0</v>
      </c>
    </row>
    <row r="253" spans="1:17" x14ac:dyDescent="0.2">
      <c r="A253" s="296">
        <v>826</v>
      </c>
      <c r="B253" s="296" t="s">
        <v>252</v>
      </c>
      <c r="C253" s="297">
        <v>53717</v>
      </c>
      <c r="D253" s="297">
        <v>11870</v>
      </c>
      <c r="E253" s="297">
        <v>4273</v>
      </c>
      <c r="F253" s="297">
        <v>3830</v>
      </c>
      <c r="G253" s="297">
        <v>45510</v>
      </c>
      <c r="H253" s="297">
        <v>1367.04</v>
      </c>
      <c r="I253" s="297">
        <v>1970.4</v>
      </c>
      <c r="J253" s="297">
        <v>0</v>
      </c>
      <c r="K253" s="297">
        <v>0</v>
      </c>
      <c r="L253" s="297">
        <v>7143</v>
      </c>
      <c r="M253" s="297">
        <v>166</v>
      </c>
      <c r="N253" s="297">
        <v>38100.839999999997</v>
      </c>
      <c r="O253" s="297">
        <v>7</v>
      </c>
      <c r="P253" s="297">
        <v>0</v>
      </c>
      <c r="Q253" s="297">
        <v>0</v>
      </c>
    </row>
    <row r="254" spans="1:17" x14ac:dyDescent="0.2">
      <c r="A254" s="296">
        <v>85</v>
      </c>
      <c r="B254" s="296" t="s">
        <v>254</v>
      </c>
      <c r="C254" s="297">
        <v>25672</v>
      </c>
      <c r="D254" s="297">
        <v>5702</v>
      </c>
      <c r="E254" s="297">
        <v>2607.8999999999996</v>
      </c>
      <c r="F254" s="297">
        <v>160</v>
      </c>
      <c r="G254" s="297">
        <v>10680</v>
      </c>
      <c r="H254" s="297">
        <v>279.98</v>
      </c>
      <c r="I254" s="297">
        <v>1371.2</v>
      </c>
      <c r="J254" s="297">
        <v>0</v>
      </c>
      <c r="K254" s="297">
        <v>378.59999999999991</v>
      </c>
      <c r="L254" s="297">
        <v>22397</v>
      </c>
      <c r="M254" s="297">
        <v>214</v>
      </c>
      <c r="N254" s="297">
        <v>5579.1959999999999</v>
      </c>
      <c r="O254" s="297">
        <v>16</v>
      </c>
      <c r="P254" s="297">
        <v>0</v>
      </c>
      <c r="Q254" s="297">
        <v>0</v>
      </c>
    </row>
    <row r="255" spans="1:17" x14ac:dyDescent="0.2">
      <c r="A255" s="296">
        <v>431</v>
      </c>
      <c r="B255" s="296" t="s">
        <v>255</v>
      </c>
      <c r="C255" s="297">
        <v>9139</v>
      </c>
      <c r="D255" s="297">
        <v>2116</v>
      </c>
      <c r="E255" s="297">
        <v>526.79999999999995</v>
      </c>
      <c r="F255" s="297">
        <v>270</v>
      </c>
      <c r="G255" s="297">
        <v>250</v>
      </c>
      <c r="H255" s="297">
        <v>0</v>
      </c>
      <c r="I255" s="297">
        <v>0</v>
      </c>
      <c r="J255" s="297">
        <v>0</v>
      </c>
      <c r="K255" s="297">
        <v>0</v>
      </c>
      <c r="L255" s="297">
        <v>1153</v>
      </c>
      <c r="M255" s="297">
        <v>455</v>
      </c>
      <c r="N255" s="297">
        <v>4136.4639999999999</v>
      </c>
      <c r="O255" s="297">
        <v>3</v>
      </c>
      <c r="P255" s="297">
        <v>0</v>
      </c>
      <c r="Q255" s="297">
        <v>0</v>
      </c>
    </row>
    <row r="256" spans="1:17" x14ac:dyDescent="0.2">
      <c r="A256" s="296">
        <v>432</v>
      </c>
      <c r="B256" s="296" t="s">
        <v>256</v>
      </c>
      <c r="C256" s="297">
        <v>11368</v>
      </c>
      <c r="D256" s="297">
        <v>2801</v>
      </c>
      <c r="E256" s="297">
        <v>821.59999999999991</v>
      </c>
      <c r="F256" s="297">
        <v>120</v>
      </c>
      <c r="G256" s="297">
        <v>2020</v>
      </c>
      <c r="H256" s="297">
        <v>0</v>
      </c>
      <c r="I256" s="297">
        <v>0</v>
      </c>
      <c r="J256" s="297">
        <v>0</v>
      </c>
      <c r="K256" s="297">
        <v>0</v>
      </c>
      <c r="L256" s="297">
        <v>4152</v>
      </c>
      <c r="M256" s="297">
        <v>42</v>
      </c>
      <c r="N256" s="297">
        <v>2363.2959999999998</v>
      </c>
      <c r="O256" s="297">
        <v>6</v>
      </c>
      <c r="P256" s="297">
        <v>0</v>
      </c>
      <c r="Q256" s="297">
        <v>0</v>
      </c>
    </row>
    <row r="257" spans="1:17" x14ac:dyDescent="0.2">
      <c r="A257" s="296">
        <v>86</v>
      </c>
      <c r="B257" s="296" t="s">
        <v>257</v>
      </c>
      <c r="C257" s="297">
        <v>29863</v>
      </c>
      <c r="D257" s="297">
        <v>7346</v>
      </c>
      <c r="E257" s="297">
        <v>2522.3000000000002</v>
      </c>
      <c r="F257" s="297">
        <v>265</v>
      </c>
      <c r="G257" s="297">
        <v>8720</v>
      </c>
      <c r="H257" s="297">
        <v>761.2</v>
      </c>
      <c r="I257" s="297">
        <v>589.6</v>
      </c>
      <c r="J257" s="297">
        <v>0</v>
      </c>
      <c r="K257" s="297">
        <v>0</v>
      </c>
      <c r="L257" s="297">
        <v>22453</v>
      </c>
      <c r="M257" s="297">
        <v>311</v>
      </c>
      <c r="N257" s="297">
        <v>4995.8069999999998</v>
      </c>
      <c r="O257" s="297">
        <v>22</v>
      </c>
      <c r="P257" s="297">
        <v>0</v>
      </c>
      <c r="Q257" s="297">
        <v>0</v>
      </c>
    </row>
    <row r="258" spans="1:17" x14ac:dyDescent="0.2">
      <c r="A258" s="296">
        <v>828</v>
      </c>
      <c r="B258" s="296" t="s">
        <v>258</v>
      </c>
      <c r="C258" s="297">
        <v>89226</v>
      </c>
      <c r="D258" s="297">
        <v>20385</v>
      </c>
      <c r="E258" s="297">
        <v>7318.6</v>
      </c>
      <c r="F258" s="297">
        <v>5973</v>
      </c>
      <c r="G258" s="297">
        <v>98120</v>
      </c>
      <c r="H258" s="297">
        <v>2345.3599999999997</v>
      </c>
      <c r="I258" s="297">
        <v>5557.6</v>
      </c>
      <c r="J258" s="297">
        <v>0</v>
      </c>
      <c r="K258" s="297">
        <v>0</v>
      </c>
      <c r="L258" s="297">
        <v>16331</v>
      </c>
      <c r="M258" s="297">
        <v>762</v>
      </c>
      <c r="N258" s="297">
        <v>51505.152000000002</v>
      </c>
      <c r="O258" s="297">
        <v>22</v>
      </c>
      <c r="P258" s="297">
        <v>0</v>
      </c>
      <c r="Q258" s="297">
        <v>0</v>
      </c>
    </row>
    <row r="259" spans="1:17" x14ac:dyDescent="0.2">
      <c r="A259" s="296">
        <v>584</v>
      </c>
      <c r="B259" s="296" t="s">
        <v>259</v>
      </c>
      <c r="C259" s="297">
        <v>23715</v>
      </c>
      <c r="D259" s="297">
        <v>5826</v>
      </c>
      <c r="E259" s="297">
        <v>1337.1999999999998</v>
      </c>
      <c r="F259" s="297">
        <v>385</v>
      </c>
      <c r="G259" s="297">
        <v>5500</v>
      </c>
      <c r="H259" s="297">
        <v>578.9</v>
      </c>
      <c r="I259" s="297">
        <v>2669.6000000000004</v>
      </c>
      <c r="J259" s="297">
        <v>0</v>
      </c>
      <c r="K259" s="297">
        <v>0</v>
      </c>
      <c r="L259" s="297">
        <v>1871</v>
      </c>
      <c r="M259" s="297">
        <v>90</v>
      </c>
      <c r="N259" s="297">
        <v>13375.907999999999</v>
      </c>
      <c r="O259" s="297">
        <v>2</v>
      </c>
      <c r="P259" s="297">
        <v>0</v>
      </c>
      <c r="Q259" s="297">
        <v>0</v>
      </c>
    </row>
    <row r="260" spans="1:17" x14ac:dyDescent="0.2">
      <c r="A260" s="296">
        <v>1509</v>
      </c>
      <c r="B260" s="296" t="s">
        <v>260</v>
      </c>
      <c r="C260" s="297">
        <v>39595</v>
      </c>
      <c r="D260" s="297">
        <v>8888</v>
      </c>
      <c r="E260" s="297">
        <v>4028.3999999999996</v>
      </c>
      <c r="F260" s="297">
        <v>1885</v>
      </c>
      <c r="G260" s="297">
        <v>27450</v>
      </c>
      <c r="H260" s="297">
        <v>231.82</v>
      </c>
      <c r="I260" s="297">
        <v>1880.8000000000002</v>
      </c>
      <c r="J260" s="297">
        <v>0</v>
      </c>
      <c r="K260" s="297">
        <v>0</v>
      </c>
      <c r="L260" s="297">
        <v>13632</v>
      </c>
      <c r="M260" s="297">
        <v>163</v>
      </c>
      <c r="N260" s="297">
        <v>11168.82</v>
      </c>
      <c r="O260" s="297">
        <v>11</v>
      </c>
      <c r="P260" s="297">
        <v>0</v>
      </c>
      <c r="Q260" s="297">
        <v>0</v>
      </c>
    </row>
    <row r="261" spans="1:17" x14ac:dyDescent="0.2">
      <c r="A261" s="296">
        <v>437</v>
      </c>
      <c r="B261" s="296" t="s">
        <v>261</v>
      </c>
      <c r="C261" s="297">
        <v>13271</v>
      </c>
      <c r="D261" s="297">
        <v>3201</v>
      </c>
      <c r="E261" s="297">
        <v>841.8</v>
      </c>
      <c r="F261" s="297">
        <v>775</v>
      </c>
      <c r="G261" s="297">
        <v>330</v>
      </c>
      <c r="H261" s="297">
        <v>377.14</v>
      </c>
      <c r="I261" s="297">
        <v>0</v>
      </c>
      <c r="J261" s="297">
        <v>0</v>
      </c>
      <c r="K261" s="297">
        <v>0</v>
      </c>
      <c r="L261" s="297">
        <v>2410</v>
      </c>
      <c r="M261" s="297">
        <v>168</v>
      </c>
      <c r="N261" s="297">
        <v>6996.22</v>
      </c>
      <c r="O261" s="297">
        <v>3</v>
      </c>
      <c r="P261" s="297">
        <v>0</v>
      </c>
      <c r="Q261" s="297">
        <v>0</v>
      </c>
    </row>
    <row r="262" spans="1:17" x14ac:dyDescent="0.2">
      <c r="A262" s="296">
        <v>589</v>
      </c>
      <c r="B262" s="296" t="s">
        <v>263</v>
      </c>
      <c r="C262" s="297">
        <v>9873</v>
      </c>
      <c r="D262" s="297">
        <v>2473</v>
      </c>
      <c r="E262" s="297">
        <v>632.29999999999995</v>
      </c>
      <c r="F262" s="297">
        <v>130</v>
      </c>
      <c r="G262" s="297">
        <v>690</v>
      </c>
      <c r="H262" s="297">
        <v>0</v>
      </c>
      <c r="I262" s="297">
        <v>0</v>
      </c>
      <c r="J262" s="297">
        <v>0</v>
      </c>
      <c r="K262" s="297">
        <v>0</v>
      </c>
      <c r="L262" s="297">
        <v>3901</v>
      </c>
      <c r="M262" s="297">
        <v>109</v>
      </c>
      <c r="N262" s="297">
        <v>3420.9630000000002</v>
      </c>
      <c r="O262" s="297">
        <v>4</v>
      </c>
      <c r="P262" s="297">
        <v>0</v>
      </c>
      <c r="Q262" s="297">
        <v>0</v>
      </c>
    </row>
    <row r="263" spans="1:17" x14ac:dyDescent="0.2">
      <c r="A263" s="296">
        <v>1734</v>
      </c>
      <c r="B263" s="296" t="s">
        <v>264</v>
      </c>
      <c r="C263" s="297">
        <v>46665</v>
      </c>
      <c r="D263" s="297">
        <v>12018</v>
      </c>
      <c r="E263" s="297">
        <v>2712.8</v>
      </c>
      <c r="F263" s="297">
        <v>870</v>
      </c>
      <c r="G263" s="297">
        <v>14030</v>
      </c>
      <c r="H263" s="297">
        <v>415.2</v>
      </c>
      <c r="I263" s="297">
        <v>1961.6000000000001</v>
      </c>
      <c r="J263" s="297">
        <v>0</v>
      </c>
      <c r="K263" s="297">
        <v>498.39999999999986</v>
      </c>
      <c r="L263" s="297">
        <v>10920</v>
      </c>
      <c r="M263" s="297">
        <v>588</v>
      </c>
      <c r="N263" s="297">
        <v>14704.924000000001</v>
      </c>
      <c r="O263" s="297">
        <v>13</v>
      </c>
      <c r="P263" s="297">
        <v>0</v>
      </c>
      <c r="Q263" s="297">
        <v>0</v>
      </c>
    </row>
    <row r="264" spans="1:17" x14ac:dyDescent="0.2">
      <c r="A264" s="296">
        <v>590</v>
      </c>
      <c r="B264" s="296" t="s">
        <v>265</v>
      </c>
      <c r="C264" s="297">
        <v>32117</v>
      </c>
      <c r="D264" s="297">
        <v>7547</v>
      </c>
      <c r="E264" s="297">
        <v>2121.8000000000002</v>
      </c>
      <c r="F264" s="297">
        <v>1655</v>
      </c>
      <c r="G264" s="297">
        <v>13310</v>
      </c>
      <c r="H264" s="297">
        <v>580.24</v>
      </c>
      <c r="I264" s="297">
        <v>2885.6000000000004</v>
      </c>
      <c r="J264" s="297">
        <v>0</v>
      </c>
      <c r="K264" s="297">
        <v>185.99999999999955</v>
      </c>
      <c r="L264" s="297">
        <v>937</v>
      </c>
      <c r="M264" s="297">
        <v>142</v>
      </c>
      <c r="N264" s="297">
        <v>26647.977999999999</v>
      </c>
      <c r="O264" s="297">
        <v>1</v>
      </c>
      <c r="P264" s="297">
        <v>0</v>
      </c>
      <c r="Q264" s="297">
        <v>0</v>
      </c>
    </row>
    <row r="265" spans="1:17" x14ac:dyDescent="0.2">
      <c r="A265" s="296">
        <v>1894</v>
      </c>
      <c r="B265" s="296" t="s">
        <v>499</v>
      </c>
      <c r="C265" s="297">
        <v>43314</v>
      </c>
      <c r="D265" s="297">
        <v>9571</v>
      </c>
      <c r="E265" s="297">
        <v>2802.8999999999996</v>
      </c>
      <c r="F265" s="297">
        <v>900</v>
      </c>
      <c r="G265" s="297">
        <v>16260</v>
      </c>
      <c r="H265" s="297">
        <v>71.28</v>
      </c>
      <c r="I265" s="297">
        <v>1554.4</v>
      </c>
      <c r="J265" s="297">
        <v>0</v>
      </c>
      <c r="K265" s="297">
        <v>0</v>
      </c>
      <c r="L265" s="297">
        <v>15933</v>
      </c>
      <c r="M265" s="297">
        <v>203</v>
      </c>
      <c r="N265" s="297">
        <v>10548.328</v>
      </c>
      <c r="O265" s="297">
        <v>16</v>
      </c>
      <c r="P265" s="297">
        <v>0</v>
      </c>
      <c r="Q265" s="297">
        <v>0</v>
      </c>
    </row>
    <row r="266" spans="1:17" x14ac:dyDescent="0.2">
      <c r="A266" s="296">
        <v>765</v>
      </c>
      <c r="B266" s="296" t="s">
        <v>266</v>
      </c>
      <c r="C266" s="297">
        <v>12706</v>
      </c>
      <c r="D266" s="297">
        <v>2771</v>
      </c>
      <c r="E266" s="297">
        <v>1662.5</v>
      </c>
      <c r="F266" s="297">
        <v>220</v>
      </c>
      <c r="G266" s="297">
        <v>9130</v>
      </c>
      <c r="H266" s="297">
        <v>0</v>
      </c>
      <c r="I266" s="297">
        <v>256.8</v>
      </c>
      <c r="J266" s="297">
        <v>0</v>
      </c>
      <c r="K266" s="297">
        <v>0</v>
      </c>
      <c r="L266" s="297">
        <v>4910</v>
      </c>
      <c r="M266" s="297">
        <v>111</v>
      </c>
      <c r="N266" s="297">
        <v>3031.875</v>
      </c>
      <c r="O266" s="297">
        <v>4</v>
      </c>
      <c r="P266" s="297">
        <v>0</v>
      </c>
      <c r="Q266" s="297">
        <v>0</v>
      </c>
    </row>
    <row r="267" spans="1:17" x14ac:dyDescent="0.2">
      <c r="A267" s="296">
        <v>1926</v>
      </c>
      <c r="B267" s="296" t="s">
        <v>267</v>
      </c>
      <c r="C267" s="297">
        <v>51071</v>
      </c>
      <c r="D267" s="297">
        <v>14814</v>
      </c>
      <c r="E267" s="297">
        <v>1657.8</v>
      </c>
      <c r="F267" s="297">
        <v>3420</v>
      </c>
      <c r="G267" s="297">
        <v>4960</v>
      </c>
      <c r="H267" s="297">
        <v>509.53999999999996</v>
      </c>
      <c r="I267" s="297">
        <v>1036.8</v>
      </c>
      <c r="J267" s="297">
        <v>1797.6999999999989</v>
      </c>
      <c r="K267" s="297">
        <v>56.299999999999955</v>
      </c>
      <c r="L267" s="297">
        <v>3714</v>
      </c>
      <c r="M267" s="297">
        <v>148</v>
      </c>
      <c r="N267" s="297">
        <v>27748.853999999999</v>
      </c>
      <c r="O267" s="297">
        <v>9</v>
      </c>
      <c r="P267" s="297">
        <v>0</v>
      </c>
      <c r="Q267" s="297">
        <v>0</v>
      </c>
    </row>
    <row r="268" spans="1:17" x14ac:dyDescent="0.2">
      <c r="A268" s="296">
        <v>439</v>
      </c>
      <c r="B268" s="296" t="s">
        <v>268</v>
      </c>
      <c r="C268" s="297">
        <v>79576</v>
      </c>
      <c r="D268" s="297">
        <v>17728</v>
      </c>
      <c r="E268" s="297">
        <v>7084.5</v>
      </c>
      <c r="F268" s="297">
        <v>7245</v>
      </c>
      <c r="G268" s="297">
        <v>73670</v>
      </c>
      <c r="H268" s="297">
        <v>2226.3000000000002</v>
      </c>
      <c r="I268" s="297">
        <v>3343.2000000000003</v>
      </c>
      <c r="J268" s="297">
        <v>0</v>
      </c>
      <c r="K268" s="297">
        <v>0</v>
      </c>
      <c r="L268" s="297">
        <v>2316</v>
      </c>
      <c r="M268" s="297">
        <v>140</v>
      </c>
      <c r="N268" s="297">
        <v>76013.25</v>
      </c>
      <c r="O268" s="297">
        <v>1</v>
      </c>
      <c r="P268" s="297">
        <v>0</v>
      </c>
      <c r="Q268" s="297">
        <v>0</v>
      </c>
    </row>
    <row r="269" spans="1:17" x14ac:dyDescent="0.2">
      <c r="A269" s="296">
        <v>273</v>
      </c>
      <c r="B269" s="296" t="s">
        <v>269</v>
      </c>
      <c r="C269" s="297">
        <v>23872</v>
      </c>
      <c r="D269" s="297">
        <v>6013</v>
      </c>
      <c r="E269" s="297">
        <v>1351.5</v>
      </c>
      <c r="F269" s="297">
        <v>270</v>
      </c>
      <c r="G269" s="297">
        <v>13210</v>
      </c>
      <c r="H269" s="297">
        <v>0</v>
      </c>
      <c r="I269" s="297">
        <v>387.20000000000005</v>
      </c>
      <c r="J269" s="297">
        <v>0</v>
      </c>
      <c r="K269" s="297">
        <v>117.69999999999999</v>
      </c>
      <c r="L269" s="297">
        <v>8519</v>
      </c>
      <c r="M269" s="297">
        <v>232</v>
      </c>
      <c r="N269" s="297">
        <v>9719.7649999999994</v>
      </c>
      <c r="O269" s="297">
        <v>6</v>
      </c>
      <c r="P269" s="297">
        <v>0</v>
      </c>
      <c r="Q269" s="297">
        <v>0</v>
      </c>
    </row>
    <row r="270" spans="1:17" x14ac:dyDescent="0.2">
      <c r="A270" s="296">
        <v>177</v>
      </c>
      <c r="B270" s="296" t="s">
        <v>270</v>
      </c>
      <c r="C270" s="297">
        <v>36519</v>
      </c>
      <c r="D270" s="297">
        <v>8571</v>
      </c>
      <c r="E270" s="297">
        <v>2603</v>
      </c>
      <c r="F270" s="297">
        <v>485</v>
      </c>
      <c r="G270" s="297">
        <v>20970</v>
      </c>
      <c r="H270" s="297">
        <v>922.66</v>
      </c>
      <c r="I270" s="297">
        <v>2249.6</v>
      </c>
      <c r="J270" s="297">
        <v>0</v>
      </c>
      <c r="K270" s="297">
        <v>0</v>
      </c>
      <c r="L270" s="297">
        <v>17104</v>
      </c>
      <c r="M270" s="297">
        <v>125</v>
      </c>
      <c r="N270" s="297">
        <v>10060.14</v>
      </c>
      <c r="O270" s="297">
        <v>14</v>
      </c>
      <c r="P270" s="297">
        <v>0</v>
      </c>
      <c r="Q270" s="297">
        <v>0</v>
      </c>
    </row>
    <row r="271" spans="1:17" x14ac:dyDescent="0.2">
      <c r="A271" s="296">
        <v>703</v>
      </c>
      <c r="B271" s="296" t="s">
        <v>271</v>
      </c>
      <c r="C271" s="297">
        <v>21927</v>
      </c>
      <c r="D271" s="297">
        <v>6164</v>
      </c>
      <c r="E271" s="297">
        <v>1633.3</v>
      </c>
      <c r="F271" s="297">
        <v>400</v>
      </c>
      <c r="G271" s="297">
        <v>5010</v>
      </c>
      <c r="H271" s="297">
        <v>108.9</v>
      </c>
      <c r="I271" s="297">
        <v>712</v>
      </c>
      <c r="J271" s="297">
        <v>0</v>
      </c>
      <c r="K271" s="297">
        <v>0</v>
      </c>
      <c r="L271" s="297">
        <v>10178</v>
      </c>
      <c r="M271" s="297">
        <v>1186</v>
      </c>
      <c r="N271" s="297">
        <v>4474.5330000000004</v>
      </c>
      <c r="O271" s="297">
        <v>12</v>
      </c>
      <c r="P271" s="297">
        <v>0</v>
      </c>
      <c r="Q271" s="297">
        <v>0</v>
      </c>
    </row>
    <row r="272" spans="1:17" x14ac:dyDescent="0.2">
      <c r="A272" s="296">
        <v>274</v>
      </c>
      <c r="B272" s="296" t="s">
        <v>272</v>
      </c>
      <c r="C272" s="297">
        <v>31580</v>
      </c>
      <c r="D272" s="297">
        <v>6648</v>
      </c>
      <c r="E272" s="297">
        <v>2623.5</v>
      </c>
      <c r="F272" s="297">
        <v>745</v>
      </c>
      <c r="G272" s="297">
        <v>10800</v>
      </c>
      <c r="H272" s="297">
        <v>1626.2</v>
      </c>
      <c r="I272" s="297">
        <v>928.80000000000007</v>
      </c>
      <c r="J272" s="297">
        <v>0</v>
      </c>
      <c r="K272" s="297">
        <v>0</v>
      </c>
      <c r="L272" s="297">
        <v>4596</v>
      </c>
      <c r="M272" s="297">
        <v>127</v>
      </c>
      <c r="N272" s="297">
        <v>12875.87</v>
      </c>
      <c r="O272" s="297">
        <v>5</v>
      </c>
      <c r="P272" s="297">
        <v>0</v>
      </c>
      <c r="Q272" s="297">
        <v>0</v>
      </c>
    </row>
    <row r="273" spans="1:17" x14ac:dyDescent="0.2">
      <c r="A273" s="296">
        <v>339</v>
      </c>
      <c r="B273" s="296" t="s">
        <v>273</v>
      </c>
      <c r="C273" s="297">
        <v>4924</v>
      </c>
      <c r="D273" s="297">
        <v>1438</v>
      </c>
      <c r="E273" s="297">
        <v>216.29999999999998</v>
      </c>
      <c r="F273" s="297">
        <v>35</v>
      </c>
      <c r="G273" s="297">
        <v>280</v>
      </c>
      <c r="H273" s="297">
        <v>0</v>
      </c>
      <c r="I273" s="297">
        <v>0</v>
      </c>
      <c r="J273" s="297">
        <v>0</v>
      </c>
      <c r="K273" s="297">
        <v>0</v>
      </c>
      <c r="L273" s="297">
        <v>1840</v>
      </c>
      <c r="M273" s="297">
        <v>11</v>
      </c>
      <c r="N273" s="297">
        <v>784.399</v>
      </c>
      <c r="O273" s="297">
        <v>1</v>
      </c>
      <c r="P273" s="297">
        <v>0</v>
      </c>
      <c r="Q273" s="297">
        <v>0</v>
      </c>
    </row>
    <row r="274" spans="1:17" x14ac:dyDescent="0.2">
      <c r="A274" s="296">
        <v>1667</v>
      </c>
      <c r="B274" s="296" t="s">
        <v>274</v>
      </c>
      <c r="C274" s="297">
        <v>12713</v>
      </c>
      <c r="D274" s="297">
        <v>2849</v>
      </c>
      <c r="E274" s="297">
        <v>651.1</v>
      </c>
      <c r="F274" s="297">
        <v>75</v>
      </c>
      <c r="G274" s="297">
        <v>2590</v>
      </c>
      <c r="H274" s="297">
        <v>0</v>
      </c>
      <c r="I274" s="297">
        <v>0</v>
      </c>
      <c r="J274" s="297">
        <v>0</v>
      </c>
      <c r="K274" s="297">
        <v>0</v>
      </c>
      <c r="L274" s="297">
        <v>7782</v>
      </c>
      <c r="M274" s="297">
        <v>84</v>
      </c>
      <c r="N274" s="297">
        <v>2953.0819999999999</v>
      </c>
      <c r="O274" s="297">
        <v>8</v>
      </c>
      <c r="P274" s="297">
        <v>0</v>
      </c>
      <c r="Q274" s="297">
        <v>0</v>
      </c>
    </row>
    <row r="275" spans="1:17" x14ac:dyDescent="0.2">
      <c r="A275" s="296">
        <v>275</v>
      </c>
      <c r="B275" s="296" t="s">
        <v>275</v>
      </c>
      <c r="C275" s="297">
        <v>43640</v>
      </c>
      <c r="D275" s="297">
        <v>8954</v>
      </c>
      <c r="E275" s="297">
        <v>4907.8999999999996</v>
      </c>
      <c r="F275" s="297">
        <v>1700</v>
      </c>
      <c r="G275" s="297">
        <v>16960</v>
      </c>
      <c r="H275" s="297">
        <v>429.65999999999997</v>
      </c>
      <c r="I275" s="297">
        <v>1319.2</v>
      </c>
      <c r="J275" s="297">
        <v>0</v>
      </c>
      <c r="K275" s="297">
        <v>443.39999999999986</v>
      </c>
      <c r="L275" s="297">
        <v>8174</v>
      </c>
      <c r="M275" s="297">
        <v>261</v>
      </c>
      <c r="N275" s="297">
        <v>30312.281999999999</v>
      </c>
      <c r="O275" s="297">
        <v>8</v>
      </c>
      <c r="P275" s="297">
        <v>0</v>
      </c>
      <c r="Q275" s="297">
        <v>0</v>
      </c>
    </row>
    <row r="276" spans="1:17" x14ac:dyDescent="0.2">
      <c r="A276" s="296">
        <v>340</v>
      </c>
      <c r="B276" s="296" t="s">
        <v>276</v>
      </c>
      <c r="C276" s="297">
        <v>19116</v>
      </c>
      <c r="D276" s="297">
        <v>4826</v>
      </c>
      <c r="E276" s="297">
        <v>1280.6999999999998</v>
      </c>
      <c r="F276" s="297">
        <v>550</v>
      </c>
      <c r="G276" s="297">
        <v>3890</v>
      </c>
      <c r="H276" s="297">
        <v>0</v>
      </c>
      <c r="I276" s="297">
        <v>394.40000000000003</v>
      </c>
      <c r="J276" s="297">
        <v>0</v>
      </c>
      <c r="K276" s="297">
        <v>257.60000000000002</v>
      </c>
      <c r="L276" s="297">
        <v>4207</v>
      </c>
      <c r="M276" s="297">
        <v>169</v>
      </c>
      <c r="N276" s="297">
        <v>6815.9979999999996</v>
      </c>
      <c r="O276" s="297">
        <v>7</v>
      </c>
      <c r="P276" s="297">
        <v>0</v>
      </c>
      <c r="Q276" s="297">
        <v>0</v>
      </c>
    </row>
    <row r="277" spans="1:17" x14ac:dyDescent="0.2">
      <c r="A277" s="296">
        <v>597</v>
      </c>
      <c r="B277" s="296" t="s">
        <v>277</v>
      </c>
      <c r="C277" s="297">
        <v>45253</v>
      </c>
      <c r="D277" s="297">
        <v>9215</v>
      </c>
      <c r="E277" s="297">
        <v>4245.2999999999993</v>
      </c>
      <c r="F277" s="297">
        <v>2430</v>
      </c>
      <c r="G277" s="297">
        <v>19880</v>
      </c>
      <c r="H277" s="297">
        <v>522.72</v>
      </c>
      <c r="I277" s="297">
        <v>2241.6</v>
      </c>
      <c r="J277" s="297">
        <v>0</v>
      </c>
      <c r="K277" s="297">
        <v>0</v>
      </c>
      <c r="L277" s="297">
        <v>2367</v>
      </c>
      <c r="M277" s="297">
        <v>159</v>
      </c>
      <c r="N277" s="297">
        <v>35477.370000000003</v>
      </c>
      <c r="O277" s="297">
        <v>2</v>
      </c>
      <c r="P277" s="297">
        <v>0</v>
      </c>
      <c r="Q277" s="297">
        <v>0</v>
      </c>
    </row>
    <row r="278" spans="1:17" x14ac:dyDescent="0.2">
      <c r="A278" s="296">
        <v>196</v>
      </c>
      <c r="B278" s="296" t="s">
        <v>278</v>
      </c>
      <c r="C278" s="297">
        <v>10917</v>
      </c>
      <c r="D278" s="297">
        <v>2449</v>
      </c>
      <c r="E278" s="297">
        <v>1070.9000000000001</v>
      </c>
      <c r="F278" s="297">
        <v>100</v>
      </c>
      <c r="G278" s="297">
        <v>1400</v>
      </c>
      <c r="H278" s="297">
        <v>0</v>
      </c>
      <c r="I278" s="297">
        <v>0</v>
      </c>
      <c r="J278" s="297">
        <v>0</v>
      </c>
      <c r="K278" s="297">
        <v>0</v>
      </c>
      <c r="L278" s="297">
        <v>3969</v>
      </c>
      <c r="M278" s="297">
        <v>842</v>
      </c>
      <c r="N278" s="297">
        <v>1815.789</v>
      </c>
      <c r="O278" s="297">
        <v>6</v>
      </c>
      <c r="P278" s="297">
        <v>0</v>
      </c>
      <c r="Q278" s="297">
        <v>0</v>
      </c>
    </row>
    <row r="279" spans="1:17" x14ac:dyDescent="0.2">
      <c r="A279" s="296">
        <v>1742</v>
      </c>
      <c r="B279" s="296" t="s">
        <v>280</v>
      </c>
      <c r="C279" s="297">
        <v>37661</v>
      </c>
      <c r="D279" s="297">
        <v>10596</v>
      </c>
      <c r="E279" s="297">
        <v>2164</v>
      </c>
      <c r="F279" s="297">
        <v>1185</v>
      </c>
      <c r="G279" s="297">
        <v>34390</v>
      </c>
      <c r="H279" s="297">
        <v>427.68</v>
      </c>
      <c r="I279" s="297">
        <v>3209.6000000000004</v>
      </c>
      <c r="J279" s="297">
        <v>0</v>
      </c>
      <c r="K279" s="297">
        <v>0</v>
      </c>
      <c r="L279" s="297">
        <v>9411</v>
      </c>
      <c r="M279" s="297">
        <v>26</v>
      </c>
      <c r="N279" s="297">
        <v>15917.44</v>
      </c>
      <c r="O279" s="297">
        <v>9</v>
      </c>
      <c r="P279" s="297">
        <v>0</v>
      </c>
      <c r="Q279" s="297">
        <v>0</v>
      </c>
    </row>
    <row r="280" spans="1:17" x14ac:dyDescent="0.2">
      <c r="A280" s="296">
        <v>603</v>
      </c>
      <c r="B280" s="296" t="s">
        <v>281</v>
      </c>
      <c r="C280" s="297">
        <v>47634</v>
      </c>
      <c r="D280" s="297">
        <v>8801</v>
      </c>
      <c r="E280" s="297">
        <v>5619.5</v>
      </c>
      <c r="F280" s="297">
        <v>4650</v>
      </c>
      <c r="G280" s="297">
        <v>9170</v>
      </c>
      <c r="H280" s="297">
        <v>1383.5</v>
      </c>
      <c r="I280" s="297">
        <v>1704.8000000000002</v>
      </c>
      <c r="J280" s="297">
        <v>0</v>
      </c>
      <c r="K280" s="297">
        <v>0</v>
      </c>
      <c r="L280" s="297">
        <v>1397</v>
      </c>
      <c r="M280" s="297">
        <v>52</v>
      </c>
      <c r="N280" s="297">
        <v>78905.014999999999</v>
      </c>
      <c r="O280" s="297">
        <v>2</v>
      </c>
      <c r="P280" s="297">
        <v>0</v>
      </c>
      <c r="Q280" s="297">
        <v>0</v>
      </c>
    </row>
    <row r="281" spans="1:17" x14ac:dyDescent="0.2">
      <c r="A281" s="296">
        <v>1669</v>
      </c>
      <c r="B281" s="296" t="s">
        <v>282</v>
      </c>
      <c r="C281" s="297">
        <v>20832</v>
      </c>
      <c r="D281" s="297">
        <v>3957</v>
      </c>
      <c r="E281" s="297">
        <v>1697.8</v>
      </c>
      <c r="F281" s="297">
        <v>215</v>
      </c>
      <c r="G281" s="297">
        <v>3690</v>
      </c>
      <c r="H281" s="297">
        <v>0</v>
      </c>
      <c r="I281" s="297">
        <v>0</v>
      </c>
      <c r="J281" s="297">
        <v>0</v>
      </c>
      <c r="K281" s="297">
        <v>0</v>
      </c>
      <c r="L281" s="297">
        <v>8818</v>
      </c>
      <c r="M281" s="297">
        <v>55</v>
      </c>
      <c r="N281" s="297">
        <v>3704.0819999999999</v>
      </c>
      <c r="O281" s="297">
        <v>11</v>
      </c>
      <c r="P281" s="297">
        <v>0</v>
      </c>
      <c r="Q281" s="297">
        <v>0</v>
      </c>
    </row>
    <row r="282" spans="1:17" x14ac:dyDescent="0.2">
      <c r="A282" s="296">
        <v>957</v>
      </c>
      <c r="B282" s="296" t="s">
        <v>283</v>
      </c>
      <c r="C282" s="297">
        <v>56929</v>
      </c>
      <c r="D282" s="297">
        <v>11710</v>
      </c>
      <c r="E282" s="297">
        <v>6989.4</v>
      </c>
      <c r="F282" s="297">
        <v>5275</v>
      </c>
      <c r="G282" s="297">
        <v>77230</v>
      </c>
      <c r="H282" s="297">
        <v>1564.5</v>
      </c>
      <c r="I282" s="297">
        <v>3358.4</v>
      </c>
      <c r="J282" s="297">
        <v>0</v>
      </c>
      <c r="K282" s="297">
        <v>0</v>
      </c>
      <c r="L282" s="297">
        <v>6090</v>
      </c>
      <c r="M282" s="297">
        <v>1021</v>
      </c>
      <c r="N282" s="297">
        <v>40387.94</v>
      </c>
      <c r="O282" s="297">
        <v>9</v>
      </c>
      <c r="P282" s="297">
        <v>0</v>
      </c>
      <c r="Q282" s="297">
        <v>74.899999999999977</v>
      </c>
    </row>
    <row r="283" spans="1:17" x14ac:dyDescent="0.2">
      <c r="A283" s="296">
        <v>1674</v>
      </c>
      <c r="B283" s="296" t="s">
        <v>284</v>
      </c>
      <c r="C283" s="297">
        <v>77027</v>
      </c>
      <c r="D283" s="297">
        <v>17052</v>
      </c>
      <c r="E283" s="297">
        <v>7375.4</v>
      </c>
      <c r="F283" s="297">
        <v>7275</v>
      </c>
      <c r="G283" s="297">
        <v>87050</v>
      </c>
      <c r="H283" s="297">
        <v>2359.6999999999998</v>
      </c>
      <c r="I283" s="297">
        <v>3800</v>
      </c>
      <c r="J283" s="297">
        <v>0</v>
      </c>
      <c r="K283" s="297">
        <v>0</v>
      </c>
      <c r="L283" s="297">
        <v>10647</v>
      </c>
      <c r="M283" s="297">
        <v>69</v>
      </c>
      <c r="N283" s="297">
        <v>57387.036</v>
      </c>
      <c r="O283" s="297">
        <v>9</v>
      </c>
      <c r="P283" s="297">
        <v>0</v>
      </c>
      <c r="Q283" s="297">
        <v>0</v>
      </c>
    </row>
    <row r="284" spans="1:17" x14ac:dyDescent="0.2">
      <c r="A284" s="296">
        <v>599</v>
      </c>
      <c r="B284" s="296" t="s">
        <v>285</v>
      </c>
      <c r="C284" s="297">
        <v>618357</v>
      </c>
      <c r="D284" s="297">
        <v>136466</v>
      </c>
      <c r="E284" s="297">
        <v>87153.7</v>
      </c>
      <c r="F284" s="297">
        <v>169445</v>
      </c>
      <c r="G284" s="297">
        <v>1384690</v>
      </c>
      <c r="H284" s="297">
        <v>20149.545800000004</v>
      </c>
      <c r="I284" s="297">
        <v>25681.600000000002</v>
      </c>
      <c r="J284" s="297">
        <v>0</v>
      </c>
      <c r="K284" s="297">
        <v>0</v>
      </c>
      <c r="L284" s="297">
        <v>21814</v>
      </c>
      <c r="M284" s="297">
        <v>7628</v>
      </c>
      <c r="N284" s="297">
        <v>1238831.6580000001</v>
      </c>
      <c r="O284" s="297">
        <v>10</v>
      </c>
      <c r="P284" s="297">
        <v>45773.599999999991</v>
      </c>
      <c r="Q284" s="297">
        <v>4891.8999999999996</v>
      </c>
    </row>
    <row r="285" spans="1:17" x14ac:dyDescent="0.2">
      <c r="A285" s="296">
        <v>277</v>
      </c>
      <c r="B285" s="296" t="s">
        <v>286</v>
      </c>
      <c r="C285" s="297">
        <v>1503</v>
      </c>
      <c r="D285" s="297">
        <v>378</v>
      </c>
      <c r="E285" s="297">
        <v>6.5</v>
      </c>
      <c r="F285" s="297">
        <v>25</v>
      </c>
      <c r="G285" s="297">
        <v>30</v>
      </c>
      <c r="H285" s="297">
        <v>0</v>
      </c>
      <c r="I285" s="297">
        <v>755.2</v>
      </c>
      <c r="J285" s="297">
        <v>0</v>
      </c>
      <c r="K285" s="297">
        <v>637.09999999999991</v>
      </c>
      <c r="L285" s="297">
        <v>2790</v>
      </c>
      <c r="M285" s="297">
        <v>2</v>
      </c>
      <c r="N285" s="297">
        <v>558.16499999999996</v>
      </c>
      <c r="O285" s="297">
        <v>1</v>
      </c>
      <c r="P285" s="297">
        <v>0</v>
      </c>
      <c r="Q285" s="297">
        <v>0</v>
      </c>
    </row>
    <row r="286" spans="1:17" x14ac:dyDescent="0.2">
      <c r="A286" s="296">
        <v>840</v>
      </c>
      <c r="B286" s="296" t="s">
        <v>287</v>
      </c>
      <c r="C286" s="297">
        <v>22180</v>
      </c>
      <c r="D286" s="297">
        <v>4100</v>
      </c>
      <c r="E286" s="297">
        <v>1723.1999999999998</v>
      </c>
      <c r="F286" s="297">
        <v>225</v>
      </c>
      <c r="G286" s="297">
        <v>9280</v>
      </c>
      <c r="H286" s="297">
        <v>0</v>
      </c>
      <c r="I286" s="297">
        <v>267.2</v>
      </c>
      <c r="J286" s="297">
        <v>0</v>
      </c>
      <c r="K286" s="297">
        <v>6.1999999999999886</v>
      </c>
      <c r="L286" s="297">
        <v>6441</v>
      </c>
      <c r="M286" s="297">
        <v>7</v>
      </c>
      <c r="N286" s="297">
        <v>6284.2</v>
      </c>
      <c r="O286" s="297">
        <v>6</v>
      </c>
      <c r="P286" s="297">
        <v>0</v>
      </c>
      <c r="Q286" s="297">
        <v>0</v>
      </c>
    </row>
    <row r="287" spans="1:17" x14ac:dyDescent="0.2">
      <c r="A287" s="296">
        <v>441</v>
      </c>
      <c r="B287" s="296" t="s">
        <v>288</v>
      </c>
      <c r="C287" s="297">
        <v>45978</v>
      </c>
      <c r="D287" s="297">
        <v>10752</v>
      </c>
      <c r="E287" s="297">
        <v>3156.9</v>
      </c>
      <c r="F287" s="297">
        <v>570</v>
      </c>
      <c r="G287" s="297">
        <v>14570</v>
      </c>
      <c r="H287" s="297">
        <v>1363.46</v>
      </c>
      <c r="I287" s="297">
        <v>2465.6000000000004</v>
      </c>
      <c r="J287" s="297">
        <v>0</v>
      </c>
      <c r="K287" s="297">
        <v>0</v>
      </c>
      <c r="L287" s="297">
        <v>16777</v>
      </c>
      <c r="M287" s="297">
        <v>375</v>
      </c>
      <c r="N287" s="297">
        <v>16565.009999999998</v>
      </c>
      <c r="O287" s="297">
        <v>23</v>
      </c>
      <c r="P287" s="297">
        <v>0</v>
      </c>
      <c r="Q287" s="297">
        <v>0</v>
      </c>
    </row>
    <row r="288" spans="1:17" x14ac:dyDescent="0.2">
      <c r="A288" s="296">
        <v>279</v>
      </c>
      <c r="B288" s="296" t="s">
        <v>290</v>
      </c>
      <c r="C288" s="297">
        <v>9498</v>
      </c>
      <c r="D288" s="297">
        <v>2638</v>
      </c>
      <c r="E288" s="297">
        <v>566.59999999999991</v>
      </c>
      <c r="F288" s="297">
        <v>110</v>
      </c>
      <c r="G288" s="297">
        <v>1390</v>
      </c>
      <c r="H288" s="297">
        <v>0</v>
      </c>
      <c r="I288" s="297">
        <v>0</v>
      </c>
      <c r="J288" s="297">
        <v>0</v>
      </c>
      <c r="K288" s="297">
        <v>0</v>
      </c>
      <c r="L288" s="297">
        <v>1379</v>
      </c>
      <c r="M288" s="297">
        <v>3</v>
      </c>
      <c r="N288" s="297">
        <v>3289.5720000000001</v>
      </c>
      <c r="O288" s="297">
        <v>2</v>
      </c>
      <c r="P288" s="297">
        <v>0</v>
      </c>
      <c r="Q288" s="297">
        <v>0</v>
      </c>
    </row>
    <row r="289" spans="1:17" x14ac:dyDescent="0.2">
      <c r="A289" s="296">
        <v>606</v>
      </c>
      <c r="B289" s="296" t="s">
        <v>291</v>
      </c>
      <c r="C289" s="297">
        <v>76450</v>
      </c>
      <c r="D289" s="297">
        <v>16989</v>
      </c>
      <c r="E289" s="297">
        <v>9358</v>
      </c>
      <c r="F289" s="297">
        <v>15220</v>
      </c>
      <c r="G289" s="297">
        <v>51730</v>
      </c>
      <c r="H289" s="297">
        <v>1665.6799999999998</v>
      </c>
      <c r="I289" s="297">
        <v>3022.4</v>
      </c>
      <c r="J289" s="297">
        <v>0</v>
      </c>
      <c r="K289" s="297">
        <v>0</v>
      </c>
      <c r="L289" s="297">
        <v>1788</v>
      </c>
      <c r="M289" s="297">
        <v>197</v>
      </c>
      <c r="N289" s="297">
        <v>117761.04</v>
      </c>
      <c r="O289" s="297">
        <v>1</v>
      </c>
      <c r="P289" s="297">
        <v>0</v>
      </c>
      <c r="Q289" s="297">
        <v>347.29999999999995</v>
      </c>
    </row>
    <row r="290" spans="1:17" x14ac:dyDescent="0.2">
      <c r="A290" s="296">
        <v>88</v>
      </c>
      <c r="B290" s="296" t="s">
        <v>292</v>
      </c>
      <c r="C290" s="297">
        <v>942</v>
      </c>
      <c r="D290" s="297">
        <v>184</v>
      </c>
      <c r="E290" s="297">
        <v>38.799999999999983</v>
      </c>
      <c r="F290" s="297">
        <v>0</v>
      </c>
      <c r="G290" s="297">
        <v>30</v>
      </c>
      <c r="H290" s="297">
        <v>0</v>
      </c>
      <c r="I290" s="297">
        <v>35.200000000000003</v>
      </c>
      <c r="J290" s="297">
        <v>0</v>
      </c>
      <c r="K290" s="297">
        <v>6.5999999999999943</v>
      </c>
      <c r="L290" s="297">
        <v>3859</v>
      </c>
      <c r="M290" s="297">
        <v>43</v>
      </c>
      <c r="N290" s="297">
        <v>394.91199999999998</v>
      </c>
      <c r="O290" s="297">
        <v>1</v>
      </c>
      <c r="P290" s="297">
        <v>0</v>
      </c>
      <c r="Q290" s="297">
        <v>0</v>
      </c>
    </row>
    <row r="291" spans="1:17" x14ac:dyDescent="0.2">
      <c r="A291" s="296">
        <v>844</v>
      </c>
      <c r="B291" s="296" t="s">
        <v>293</v>
      </c>
      <c r="C291" s="297">
        <v>23360</v>
      </c>
      <c r="D291" s="297">
        <v>5247</v>
      </c>
      <c r="E291" s="297">
        <v>1823.3</v>
      </c>
      <c r="F291" s="297">
        <v>300</v>
      </c>
      <c r="G291" s="297">
        <v>15350</v>
      </c>
      <c r="H291" s="297">
        <v>401.94</v>
      </c>
      <c r="I291" s="297">
        <v>1641.6000000000001</v>
      </c>
      <c r="J291" s="297">
        <v>0</v>
      </c>
      <c r="K291" s="297">
        <v>159.99999999999977</v>
      </c>
      <c r="L291" s="297">
        <v>4154</v>
      </c>
      <c r="M291" s="297">
        <v>12</v>
      </c>
      <c r="N291" s="297">
        <v>10604.888000000001</v>
      </c>
      <c r="O291" s="297">
        <v>2</v>
      </c>
      <c r="P291" s="297">
        <v>0</v>
      </c>
      <c r="Q291" s="297">
        <v>0</v>
      </c>
    </row>
    <row r="292" spans="1:17" x14ac:dyDescent="0.2">
      <c r="A292" s="296">
        <v>962</v>
      </c>
      <c r="B292" s="296" t="s">
        <v>294</v>
      </c>
      <c r="C292" s="297">
        <v>12901</v>
      </c>
      <c r="D292" s="297">
        <v>2560</v>
      </c>
      <c r="E292" s="297">
        <v>906.6</v>
      </c>
      <c r="F292" s="297">
        <v>140</v>
      </c>
      <c r="G292" s="297">
        <v>1990</v>
      </c>
      <c r="H292" s="297">
        <v>0</v>
      </c>
      <c r="I292" s="297">
        <v>0</v>
      </c>
      <c r="J292" s="297">
        <v>0</v>
      </c>
      <c r="K292" s="297">
        <v>0</v>
      </c>
      <c r="L292" s="297">
        <v>2405</v>
      </c>
      <c r="M292" s="297">
        <v>7</v>
      </c>
      <c r="N292" s="297">
        <v>2794.9140000000002</v>
      </c>
      <c r="O292" s="297">
        <v>3</v>
      </c>
      <c r="P292" s="297">
        <v>0</v>
      </c>
      <c r="Q292" s="297">
        <v>0</v>
      </c>
    </row>
    <row r="293" spans="1:17" x14ac:dyDescent="0.2">
      <c r="A293" s="296">
        <v>1676</v>
      </c>
      <c r="B293" s="296" t="s">
        <v>296</v>
      </c>
      <c r="C293" s="297">
        <v>33852</v>
      </c>
      <c r="D293" s="297">
        <v>6968</v>
      </c>
      <c r="E293" s="297">
        <v>1826.8999999999996</v>
      </c>
      <c r="F293" s="297">
        <v>295</v>
      </c>
      <c r="G293" s="297">
        <v>5780</v>
      </c>
      <c r="H293" s="297">
        <v>186.08</v>
      </c>
      <c r="I293" s="297">
        <v>857.6</v>
      </c>
      <c r="J293" s="297">
        <v>0</v>
      </c>
      <c r="K293" s="297">
        <v>0</v>
      </c>
      <c r="L293" s="297">
        <v>22998</v>
      </c>
      <c r="M293" s="297">
        <v>7254</v>
      </c>
      <c r="N293" s="297">
        <v>13875.624</v>
      </c>
      <c r="O293" s="297">
        <v>20</v>
      </c>
      <c r="P293" s="297">
        <v>0</v>
      </c>
      <c r="Q293" s="297">
        <v>0</v>
      </c>
    </row>
    <row r="294" spans="1:17" x14ac:dyDescent="0.2">
      <c r="A294" s="296">
        <v>518</v>
      </c>
      <c r="B294" s="296" t="s">
        <v>297</v>
      </c>
      <c r="C294" s="297">
        <v>508940</v>
      </c>
      <c r="D294" s="297">
        <v>117210</v>
      </c>
      <c r="E294" s="297">
        <v>60322.5</v>
      </c>
      <c r="F294" s="297">
        <v>129965</v>
      </c>
      <c r="G294" s="297">
        <v>944700</v>
      </c>
      <c r="H294" s="297">
        <v>10320</v>
      </c>
      <c r="I294" s="297">
        <v>18804</v>
      </c>
      <c r="J294" s="297">
        <v>0</v>
      </c>
      <c r="K294" s="297">
        <v>1784.3999999999978</v>
      </c>
      <c r="L294" s="297">
        <v>8262</v>
      </c>
      <c r="M294" s="297">
        <v>353</v>
      </c>
      <c r="N294" s="297">
        <v>1192465.5</v>
      </c>
      <c r="O294" s="297">
        <v>4</v>
      </c>
      <c r="P294" s="297">
        <v>28177</v>
      </c>
      <c r="Q294" s="297">
        <v>3337.5</v>
      </c>
    </row>
    <row r="295" spans="1:17" x14ac:dyDescent="0.2">
      <c r="A295" s="296">
        <v>796</v>
      </c>
      <c r="B295" s="296" t="s">
        <v>298</v>
      </c>
      <c r="C295" s="297">
        <v>150703</v>
      </c>
      <c r="D295" s="297">
        <v>33302</v>
      </c>
      <c r="E295" s="297">
        <v>13987</v>
      </c>
      <c r="F295" s="297">
        <v>10962</v>
      </c>
      <c r="G295" s="297">
        <v>261180</v>
      </c>
      <c r="H295" s="297">
        <v>4788.3999999999996</v>
      </c>
      <c r="I295" s="297">
        <v>7185.6</v>
      </c>
      <c r="J295" s="297">
        <v>0</v>
      </c>
      <c r="K295" s="297">
        <v>0</v>
      </c>
      <c r="L295" s="297">
        <v>11039</v>
      </c>
      <c r="M295" s="297">
        <v>768</v>
      </c>
      <c r="N295" s="297">
        <v>128499.28</v>
      </c>
      <c r="O295" s="297">
        <v>9</v>
      </c>
      <c r="P295" s="297">
        <v>0</v>
      </c>
      <c r="Q295" s="297">
        <v>0</v>
      </c>
    </row>
    <row r="296" spans="1:17" x14ac:dyDescent="0.2">
      <c r="A296" s="296">
        <v>965</v>
      </c>
      <c r="B296" s="296" t="s">
        <v>299</v>
      </c>
      <c r="C296" s="297">
        <v>10844</v>
      </c>
      <c r="D296" s="297">
        <v>2034</v>
      </c>
      <c r="E296" s="297">
        <v>994.6</v>
      </c>
      <c r="F296" s="297">
        <v>60</v>
      </c>
      <c r="G296" s="297">
        <v>1690</v>
      </c>
      <c r="H296" s="297">
        <v>0</v>
      </c>
      <c r="I296" s="297">
        <v>0</v>
      </c>
      <c r="J296" s="297">
        <v>0</v>
      </c>
      <c r="K296" s="297">
        <v>0</v>
      </c>
      <c r="L296" s="297">
        <v>1603</v>
      </c>
      <c r="M296" s="297">
        <v>0</v>
      </c>
      <c r="N296" s="297">
        <v>3478.1480000000001</v>
      </c>
      <c r="O296" s="297">
        <v>3</v>
      </c>
      <c r="P296" s="297">
        <v>0</v>
      </c>
      <c r="Q296" s="297">
        <v>0</v>
      </c>
    </row>
    <row r="297" spans="1:17" x14ac:dyDescent="0.2">
      <c r="A297" s="296">
        <v>1702</v>
      </c>
      <c r="B297" s="296" t="s">
        <v>300</v>
      </c>
      <c r="C297" s="297">
        <v>11691</v>
      </c>
      <c r="D297" s="297">
        <v>2773</v>
      </c>
      <c r="E297" s="297">
        <v>726.8</v>
      </c>
      <c r="F297" s="297">
        <v>65</v>
      </c>
      <c r="G297" s="297">
        <v>1300</v>
      </c>
      <c r="H297" s="297">
        <v>294.10000000000002</v>
      </c>
      <c r="I297" s="297">
        <v>1058.4000000000001</v>
      </c>
      <c r="J297" s="297">
        <v>0</v>
      </c>
      <c r="K297" s="297">
        <v>0</v>
      </c>
      <c r="L297" s="297">
        <v>9926</v>
      </c>
      <c r="M297" s="297">
        <v>50</v>
      </c>
      <c r="N297" s="297">
        <v>1263.444</v>
      </c>
      <c r="O297" s="297">
        <v>7</v>
      </c>
      <c r="P297" s="297">
        <v>0</v>
      </c>
      <c r="Q297" s="297">
        <v>0</v>
      </c>
    </row>
    <row r="298" spans="1:17" x14ac:dyDescent="0.2">
      <c r="A298" s="296">
        <v>845</v>
      </c>
      <c r="B298" s="296" t="s">
        <v>301</v>
      </c>
      <c r="C298" s="297">
        <v>28121</v>
      </c>
      <c r="D298" s="297">
        <v>6681</v>
      </c>
      <c r="E298" s="297">
        <v>1504.7</v>
      </c>
      <c r="F298" s="297">
        <v>305</v>
      </c>
      <c r="G298" s="297">
        <v>4590</v>
      </c>
      <c r="H298" s="297">
        <v>1825.7727999999997</v>
      </c>
      <c r="I298" s="297">
        <v>897.6</v>
      </c>
      <c r="J298" s="297">
        <v>0</v>
      </c>
      <c r="K298" s="297">
        <v>0</v>
      </c>
      <c r="L298" s="297">
        <v>5842</v>
      </c>
      <c r="M298" s="297">
        <v>91</v>
      </c>
      <c r="N298" s="297">
        <v>7016.5410000000002</v>
      </c>
      <c r="O298" s="297">
        <v>6</v>
      </c>
      <c r="P298" s="297">
        <v>0</v>
      </c>
      <c r="Q298" s="297">
        <v>0</v>
      </c>
    </row>
    <row r="299" spans="1:17" x14ac:dyDescent="0.2">
      <c r="A299" s="296">
        <v>846</v>
      </c>
      <c r="B299" s="296" t="s">
        <v>302</v>
      </c>
      <c r="C299" s="297">
        <v>17934</v>
      </c>
      <c r="D299" s="297">
        <v>4195</v>
      </c>
      <c r="E299" s="297">
        <v>1198</v>
      </c>
      <c r="F299" s="297">
        <v>170</v>
      </c>
      <c r="G299" s="297">
        <v>5070</v>
      </c>
      <c r="H299" s="297">
        <v>0</v>
      </c>
      <c r="I299" s="297">
        <v>0</v>
      </c>
      <c r="J299" s="297">
        <v>0</v>
      </c>
      <c r="K299" s="297">
        <v>0</v>
      </c>
      <c r="L299" s="297">
        <v>6440</v>
      </c>
      <c r="M299" s="297">
        <v>54</v>
      </c>
      <c r="N299" s="297">
        <v>4971.3999999999996</v>
      </c>
      <c r="O299" s="297">
        <v>5</v>
      </c>
      <c r="P299" s="297">
        <v>0</v>
      </c>
      <c r="Q299" s="297">
        <v>0</v>
      </c>
    </row>
    <row r="300" spans="1:17" x14ac:dyDescent="0.2">
      <c r="A300" s="296">
        <v>1883</v>
      </c>
      <c r="B300" s="296" t="s">
        <v>303</v>
      </c>
      <c r="C300" s="297">
        <v>93691</v>
      </c>
      <c r="D300" s="297">
        <v>18050</v>
      </c>
      <c r="E300" s="297">
        <v>11142.8</v>
      </c>
      <c r="F300" s="297">
        <v>3330</v>
      </c>
      <c r="G300" s="297">
        <v>137510</v>
      </c>
      <c r="H300" s="297">
        <v>2843.6</v>
      </c>
      <c r="I300" s="297">
        <v>5436</v>
      </c>
      <c r="J300" s="297">
        <v>0</v>
      </c>
      <c r="K300" s="297">
        <v>0</v>
      </c>
      <c r="L300" s="297">
        <v>7898</v>
      </c>
      <c r="M300" s="297">
        <v>160</v>
      </c>
      <c r="N300" s="297">
        <v>67495.48</v>
      </c>
      <c r="O300" s="297">
        <v>7</v>
      </c>
      <c r="P300" s="297">
        <v>0</v>
      </c>
      <c r="Q300" s="297">
        <v>0</v>
      </c>
    </row>
    <row r="301" spans="1:17" x14ac:dyDescent="0.2">
      <c r="A301" s="296">
        <v>610</v>
      </c>
      <c r="B301" s="296" t="s">
        <v>304</v>
      </c>
      <c r="C301" s="297">
        <v>24528</v>
      </c>
      <c r="D301" s="297">
        <v>5952</v>
      </c>
      <c r="E301" s="297">
        <v>2220.1</v>
      </c>
      <c r="F301" s="297">
        <v>1210</v>
      </c>
      <c r="G301" s="297">
        <v>9280</v>
      </c>
      <c r="H301" s="297">
        <v>1069.98</v>
      </c>
      <c r="I301" s="297">
        <v>244.8</v>
      </c>
      <c r="J301" s="297">
        <v>0</v>
      </c>
      <c r="K301" s="297">
        <v>0</v>
      </c>
      <c r="L301" s="297">
        <v>1282</v>
      </c>
      <c r="M301" s="297">
        <v>120</v>
      </c>
      <c r="N301" s="297">
        <v>16714.623</v>
      </c>
      <c r="O301" s="297">
        <v>1</v>
      </c>
      <c r="P301" s="297">
        <v>0</v>
      </c>
      <c r="Q301" s="297">
        <v>0</v>
      </c>
    </row>
    <row r="302" spans="1:17" x14ac:dyDescent="0.2">
      <c r="A302" s="296">
        <v>40</v>
      </c>
      <c r="B302" s="296" t="s">
        <v>305</v>
      </c>
      <c r="C302" s="297">
        <v>15548</v>
      </c>
      <c r="D302" s="297">
        <v>3750</v>
      </c>
      <c r="E302" s="297">
        <v>1151</v>
      </c>
      <c r="F302" s="297">
        <v>160</v>
      </c>
      <c r="G302" s="297">
        <v>1050</v>
      </c>
      <c r="H302" s="297">
        <v>0</v>
      </c>
      <c r="I302" s="297">
        <v>138.4</v>
      </c>
      <c r="J302" s="297">
        <v>0</v>
      </c>
      <c r="K302" s="297">
        <v>14.599999999999994</v>
      </c>
      <c r="L302" s="297">
        <v>15065</v>
      </c>
      <c r="M302" s="297">
        <v>822</v>
      </c>
      <c r="N302" s="297">
        <v>1424.97</v>
      </c>
      <c r="O302" s="297">
        <v>14</v>
      </c>
      <c r="P302" s="297">
        <v>0</v>
      </c>
      <c r="Q302" s="297">
        <v>0</v>
      </c>
    </row>
    <row r="303" spans="1:17" x14ac:dyDescent="0.2">
      <c r="A303" s="296">
        <v>1714</v>
      </c>
      <c r="B303" s="296" t="s">
        <v>306</v>
      </c>
      <c r="C303" s="297">
        <v>23820</v>
      </c>
      <c r="D303" s="297">
        <v>4393</v>
      </c>
      <c r="E303" s="297">
        <v>2047.1999999999998</v>
      </c>
      <c r="F303" s="297">
        <v>270</v>
      </c>
      <c r="G303" s="297">
        <v>8720</v>
      </c>
      <c r="H303" s="297">
        <v>0</v>
      </c>
      <c r="I303" s="297">
        <v>852</v>
      </c>
      <c r="J303" s="297">
        <v>0</v>
      </c>
      <c r="K303" s="297">
        <v>0</v>
      </c>
      <c r="L303" s="297">
        <v>27914</v>
      </c>
      <c r="M303" s="297">
        <v>394</v>
      </c>
      <c r="N303" s="297">
        <v>7252.9880000000003</v>
      </c>
      <c r="O303" s="297">
        <v>23</v>
      </c>
      <c r="P303" s="297">
        <v>0</v>
      </c>
      <c r="Q303" s="297">
        <v>0</v>
      </c>
    </row>
    <row r="304" spans="1:17" x14ac:dyDescent="0.2">
      <c r="A304" s="296">
        <v>90</v>
      </c>
      <c r="B304" s="296" t="s">
        <v>307</v>
      </c>
      <c r="C304" s="297">
        <v>55467</v>
      </c>
      <c r="D304" s="297">
        <v>13308</v>
      </c>
      <c r="E304" s="297">
        <v>6053.6</v>
      </c>
      <c r="F304" s="297">
        <v>1125</v>
      </c>
      <c r="G304" s="297">
        <v>83320</v>
      </c>
      <c r="H304" s="297">
        <v>4439.84</v>
      </c>
      <c r="I304" s="297">
        <v>3747.2000000000003</v>
      </c>
      <c r="J304" s="297">
        <v>0</v>
      </c>
      <c r="K304" s="297">
        <v>0</v>
      </c>
      <c r="L304" s="297">
        <v>11743</v>
      </c>
      <c r="M304" s="297">
        <v>874</v>
      </c>
      <c r="N304" s="297">
        <v>32893.728000000003</v>
      </c>
      <c r="O304" s="297">
        <v>10</v>
      </c>
      <c r="P304" s="297">
        <v>0</v>
      </c>
      <c r="Q304" s="297">
        <v>0</v>
      </c>
    </row>
    <row r="305" spans="1:17" x14ac:dyDescent="0.2">
      <c r="A305" s="296">
        <v>342</v>
      </c>
      <c r="B305" s="296" t="s">
        <v>308</v>
      </c>
      <c r="C305" s="297">
        <v>45493</v>
      </c>
      <c r="D305" s="297">
        <v>10648</v>
      </c>
      <c r="E305" s="297">
        <v>3336.2</v>
      </c>
      <c r="F305" s="297">
        <v>3710</v>
      </c>
      <c r="G305" s="297">
        <v>24740</v>
      </c>
      <c r="H305" s="297">
        <v>570.9</v>
      </c>
      <c r="I305" s="297">
        <v>1180</v>
      </c>
      <c r="J305" s="297">
        <v>0</v>
      </c>
      <c r="K305" s="297">
        <v>0</v>
      </c>
      <c r="L305" s="297">
        <v>4624</v>
      </c>
      <c r="M305" s="297">
        <v>19</v>
      </c>
      <c r="N305" s="297">
        <v>29903.328000000001</v>
      </c>
      <c r="O305" s="297">
        <v>4</v>
      </c>
      <c r="P305" s="297">
        <v>0</v>
      </c>
      <c r="Q305" s="297">
        <v>0</v>
      </c>
    </row>
    <row r="306" spans="1:17" x14ac:dyDescent="0.2">
      <c r="A306" s="296">
        <v>847</v>
      </c>
      <c r="B306" s="296" t="s">
        <v>309</v>
      </c>
      <c r="C306" s="297">
        <v>18690</v>
      </c>
      <c r="D306" s="297">
        <v>4124</v>
      </c>
      <c r="E306" s="297">
        <v>1353.3</v>
      </c>
      <c r="F306" s="297">
        <v>140</v>
      </c>
      <c r="G306" s="297">
        <v>5990</v>
      </c>
      <c r="H306" s="297">
        <v>396</v>
      </c>
      <c r="I306" s="297">
        <v>712.80000000000007</v>
      </c>
      <c r="J306" s="297">
        <v>0</v>
      </c>
      <c r="K306" s="297">
        <v>0</v>
      </c>
      <c r="L306" s="297">
        <v>8032</v>
      </c>
      <c r="M306" s="297">
        <v>118</v>
      </c>
      <c r="N306" s="297">
        <v>5374.7640000000001</v>
      </c>
      <c r="O306" s="297">
        <v>5</v>
      </c>
      <c r="P306" s="297">
        <v>0</v>
      </c>
      <c r="Q306" s="297">
        <v>0</v>
      </c>
    </row>
    <row r="307" spans="1:17" x14ac:dyDescent="0.2">
      <c r="A307" s="296">
        <v>848</v>
      </c>
      <c r="B307" s="296" t="s">
        <v>310</v>
      </c>
      <c r="C307" s="297">
        <v>16235</v>
      </c>
      <c r="D307" s="297">
        <v>3965</v>
      </c>
      <c r="E307" s="297">
        <v>702.59999999999991</v>
      </c>
      <c r="F307" s="297">
        <v>245</v>
      </c>
      <c r="G307" s="297">
        <v>4690</v>
      </c>
      <c r="H307" s="297">
        <v>505.15999999999997</v>
      </c>
      <c r="I307" s="297">
        <v>0</v>
      </c>
      <c r="J307" s="297">
        <v>0</v>
      </c>
      <c r="K307" s="297">
        <v>0</v>
      </c>
      <c r="L307" s="297">
        <v>2594</v>
      </c>
      <c r="M307" s="297">
        <v>57</v>
      </c>
      <c r="N307" s="297">
        <v>4584.9579999999996</v>
      </c>
      <c r="O307" s="297">
        <v>2</v>
      </c>
      <c r="P307" s="297">
        <v>0</v>
      </c>
      <c r="Q307" s="297">
        <v>0</v>
      </c>
    </row>
    <row r="308" spans="1:17" x14ac:dyDescent="0.2">
      <c r="A308" s="296">
        <v>37</v>
      </c>
      <c r="B308" s="296" t="s">
        <v>312</v>
      </c>
      <c r="C308" s="297">
        <v>32803</v>
      </c>
      <c r="D308" s="297">
        <v>7152</v>
      </c>
      <c r="E308" s="297">
        <v>4375.5</v>
      </c>
      <c r="F308" s="297">
        <v>375</v>
      </c>
      <c r="G308" s="297">
        <v>32220</v>
      </c>
      <c r="H308" s="297">
        <v>1252.72</v>
      </c>
      <c r="I308" s="297">
        <v>1292</v>
      </c>
      <c r="J308" s="297">
        <v>0</v>
      </c>
      <c r="K308" s="297">
        <v>0</v>
      </c>
      <c r="L308" s="297">
        <v>11767</v>
      </c>
      <c r="M308" s="297">
        <v>228</v>
      </c>
      <c r="N308" s="297">
        <v>12881.13</v>
      </c>
      <c r="O308" s="297">
        <v>13</v>
      </c>
      <c r="P308" s="297">
        <v>0</v>
      </c>
      <c r="Q308" s="297">
        <v>0</v>
      </c>
    </row>
    <row r="309" spans="1:17" x14ac:dyDescent="0.2">
      <c r="A309" s="296">
        <v>180</v>
      </c>
      <c r="B309" s="296" t="s">
        <v>313</v>
      </c>
      <c r="C309" s="297">
        <v>16367</v>
      </c>
      <c r="D309" s="297">
        <v>5201</v>
      </c>
      <c r="E309" s="297">
        <v>650</v>
      </c>
      <c r="F309" s="297">
        <v>80</v>
      </c>
      <c r="G309" s="297">
        <v>9840</v>
      </c>
      <c r="H309" s="297">
        <v>0</v>
      </c>
      <c r="I309" s="297">
        <v>348.8</v>
      </c>
      <c r="J309" s="297">
        <v>0</v>
      </c>
      <c r="K309" s="297">
        <v>0</v>
      </c>
      <c r="L309" s="297">
        <v>13417</v>
      </c>
      <c r="M309" s="297">
        <v>152</v>
      </c>
      <c r="N309" s="297">
        <v>2082.6999999999998</v>
      </c>
      <c r="O309" s="297">
        <v>7</v>
      </c>
      <c r="P309" s="297">
        <v>0</v>
      </c>
      <c r="Q309" s="297">
        <v>0</v>
      </c>
    </row>
    <row r="310" spans="1:17" x14ac:dyDescent="0.2">
      <c r="A310" s="296">
        <v>532</v>
      </c>
      <c r="B310" s="296" t="s">
        <v>314</v>
      </c>
      <c r="C310" s="297">
        <v>21485</v>
      </c>
      <c r="D310" s="297">
        <v>5200</v>
      </c>
      <c r="E310" s="297">
        <v>1569.3</v>
      </c>
      <c r="F310" s="297">
        <v>445</v>
      </c>
      <c r="G310" s="297">
        <v>14480</v>
      </c>
      <c r="H310" s="297">
        <v>831.6</v>
      </c>
      <c r="I310" s="297">
        <v>1672</v>
      </c>
      <c r="J310" s="297">
        <v>0</v>
      </c>
      <c r="K310" s="297">
        <v>0</v>
      </c>
      <c r="L310" s="297">
        <v>1452</v>
      </c>
      <c r="M310" s="297">
        <v>105</v>
      </c>
      <c r="N310" s="297">
        <v>10051.812</v>
      </c>
      <c r="O310" s="297">
        <v>1</v>
      </c>
      <c r="P310" s="297">
        <v>0</v>
      </c>
      <c r="Q310" s="297">
        <v>0</v>
      </c>
    </row>
    <row r="311" spans="1:17" x14ac:dyDescent="0.2">
      <c r="A311" s="296">
        <v>851</v>
      </c>
      <c r="B311" s="296" t="s">
        <v>315</v>
      </c>
      <c r="C311" s="297">
        <v>23374</v>
      </c>
      <c r="D311" s="297">
        <v>4913</v>
      </c>
      <c r="E311" s="297">
        <v>1901.1</v>
      </c>
      <c r="F311" s="297">
        <v>370</v>
      </c>
      <c r="G311" s="297">
        <v>4620</v>
      </c>
      <c r="H311" s="297">
        <v>0</v>
      </c>
      <c r="I311" s="297">
        <v>410.40000000000003</v>
      </c>
      <c r="J311" s="297">
        <v>0</v>
      </c>
      <c r="K311" s="297">
        <v>0</v>
      </c>
      <c r="L311" s="297">
        <v>14638</v>
      </c>
      <c r="M311" s="297">
        <v>1276</v>
      </c>
      <c r="N311" s="297">
        <v>6951.3209999999999</v>
      </c>
      <c r="O311" s="297">
        <v>8</v>
      </c>
      <c r="P311" s="297">
        <v>0</v>
      </c>
      <c r="Q311" s="297">
        <v>0</v>
      </c>
    </row>
    <row r="312" spans="1:17" x14ac:dyDescent="0.2">
      <c r="A312" s="296">
        <v>1708</v>
      </c>
      <c r="B312" s="296" t="s">
        <v>316</v>
      </c>
      <c r="C312" s="297">
        <v>43350</v>
      </c>
      <c r="D312" s="297">
        <v>10044</v>
      </c>
      <c r="E312" s="297">
        <v>3956.5</v>
      </c>
      <c r="F312" s="297">
        <v>695</v>
      </c>
      <c r="G312" s="297">
        <v>28660</v>
      </c>
      <c r="H312" s="297">
        <v>1046.46</v>
      </c>
      <c r="I312" s="297">
        <v>1647.2</v>
      </c>
      <c r="J312" s="297">
        <v>0</v>
      </c>
      <c r="K312" s="297">
        <v>144.99999999999977</v>
      </c>
      <c r="L312" s="297">
        <v>28900</v>
      </c>
      <c r="M312" s="297">
        <v>3259</v>
      </c>
      <c r="N312" s="297">
        <v>11895.975</v>
      </c>
      <c r="O312" s="297">
        <v>34</v>
      </c>
      <c r="P312" s="297">
        <v>0</v>
      </c>
      <c r="Q312" s="297">
        <v>0</v>
      </c>
    </row>
    <row r="313" spans="1:17" x14ac:dyDescent="0.2">
      <c r="A313" s="296">
        <v>971</v>
      </c>
      <c r="B313" s="296" t="s">
        <v>317</v>
      </c>
      <c r="C313" s="297">
        <v>25390</v>
      </c>
      <c r="D313" s="297">
        <v>4820</v>
      </c>
      <c r="E313" s="297">
        <v>2142.6999999999998</v>
      </c>
      <c r="F313" s="297">
        <v>340</v>
      </c>
      <c r="G313" s="297">
        <v>14930</v>
      </c>
      <c r="H313" s="297">
        <v>0</v>
      </c>
      <c r="I313" s="297">
        <v>1119.2</v>
      </c>
      <c r="J313" s="297">
        <v>0</v>
      </c>
      <c r="K313" s="297">
        <v>190.09999999999991</v>
      </c>
      <c r="L313" s="297">
        <v>2106</v>
      </c>
      <c r="M313" s="297">
        <v>173</v>
      </c>
      <c r="N313" s="297">
        <v>10114.802</v>
      </c>
      <c r="O313" s="297">
        <v>3</v>
      </c>
      <c r="P313" s="297">
        <v>0</v>
      </c>
      <c r="Q313" s="297">
        <v>0</v>
      </c>
    </row>
    <row r="314" spans="1:17" x14ac:dyDescent="0.2">
      <c r="A314" s="296">
        <v>1904</v>
      </c>
      <c r="B314" s="296" t="s">
        <v>537</v>
      </c>
      <c r="C314" s="297">
        <v>63856</v>
      </c>
      <c r="D314" s="297">
        <v>15040</v>
      </c>
      <c r="E314" s="297">
        <v>3694.6</v>
      </c>
      <c r="F314" s="297">
        <v>3070</v>
      </c>
      <c r="G314" s="297">
        <v>16830</v>
      </c>
      <c r="H314" s="297">
        <v>251.46</v>
      </c>
      <c r="I314" s="297">
        <v>3309.6000000000004</v>
      </c>
      <c r="J314" s="297">
        <v>0</v>
      </c>
      <c r="K314" s="297">
        <v>8.6999999999998181</v>
      </c>
      <c r="L314" s="297">
        <v>9628</v>
      </c>
      <c r="M314" s="297">
        <v>1054</v>
      </c>
      <c r="N314" s="297">
        <v>32342.777999999998</v>
      </c>
      <c r="O314" s="297">
        <v>20</v>
      </c>
      <c r="P314" s="297">
        <v>0</v>
      </c>
      <c r="Q314" s="297">
        <v>0</v>
      </c>
    </row>
    <row r="315" spans="1:17" x14ac:dyDescent="0.2">
      <c r="A315" s="296">
        <v>617</v>
      </c>
      <c r="B315" s="296" t="s">
        <v>318</v>
      </c>
      <c r="C315" s="297">
        <v>8683</v>
      </c>
      <c r="D315" s="297">
        <v>1837</v>
      </c>
      <c r="E315" s="297">
        <v>571.9</v>
      </c>
      <c r="F315" s="297">
        <v>125</v>
      </c>
      <c r="G315" s="297">
        <v>520</v>
      </c>
      <c r="H315" s="297">
        <v>0</v>
      </c>
      <c r="I315" s="297">
        <v>0</v>
      </c>
      <c r="J315" s="297">
        <v>0</v>
      </c>
      <c r="K315" s="297">
        <v>0</v>
      </c>
      <c r="L315" s="297">
        <v>5042</v>
      </c>
      <c r="M315" s="297">
        <v>728</v>
      </c>
      <c r="N315" s="297">
        <v>2320.8380000000002</v>
      </c>
      <c r="O315" s="297">
        <v>5</v>
      </c>
      <c r="P315" s="297">
        <v>0</v>
      </c>
      <c r="Q315" s="297">
        <v>0</v>
      </c>
    </row>
    <row r="316" spans="1:17" x14ac:dyDescent="0.2">
      <c r="A316" s="296">
        <v>1900</v>
      </c>
      <c r="B316" s="296" t="s">
        <v>536</v>
      </c>
      <c r="C316" s="297">
        <v>84180</v>
      </c>
      <c r="D316" s="297">
        <v>20390</v>
      </c>
      <c r="E316" s="297">
        <v>8297.6</v>
      </c>
      <c r="F316" s="297">
        <v>1070</v>
      </c>
      <c r="G316" s="297">
        <v>75220</v>
      </c>
      <c r="H316" s="297">
        <v>2005.7199999999998</v>
      </c>
      <c r="I316" s="297">
        <v>4552</v>
      </c>
      <c r="J316" s="297">
        <v>0</v>
      </c>
      <c r="K316" s="297">
        <v>0</v>
      </c>
      <c r="L316" s="297">
        <v>45571</v>
      </c>
      <c r="M316" s="297">
        <v>5081</v>
      </c>
      <c r="N316" s="297">
        <v>34454.411999999997</v>
      </c>
      <c r="O316" s="297">
        <v>57</v>
      </c>
      <c r="P316" s="297">
        <v>0</v>
      </c>
      <c r="Q316" s="297">
        <v>0</v>
      </c>
    </row>
    <row r="317" spans="1:17" x14ac:dyDescent="0.2">
      <c r="A317" s="296">
        <v>9</v>
      </c>
      <c r="B317" s="296" t="s">
        <v>319</v>
      </c>
      <c r="C317" s="297">
        <v>7479</v>
      </c>
      <c r="D317" s="297">
        <v>1984</v>
      </c>
      <c r="E317" s="297">
        <v>566.5</v>
      </c>
      <c r="F317" s="297">
        <v>85</v>
      </c>
      <c r="G317" s="297">
        <v>590</v>
      </c>
      <c r="H317" s="297">
        <v>0</v>
      </c>
      <c r="I317" s="297">
        <v>0</v>
      </c>
      <c r="J317" s="297">
        <v>0</v>
      </c>
      <c r="K317" s="297">
        <v>0</v>
      </c>
      <c r="L317" s="297">
        <v>4532</v>
      </c>
      <c r="M317" s="297">
        <v>41</v>
      </c>
      <c r="N317" s="297">
        <v>1113.845</v>
      </c>
      <c r="O317" s="297">
        <v>9</v>
      </c>
      <c r="P317" s="297">
        <v>0</v>
      </c>
      <c r="Q317" s="297">
        <v>0</v>
      </c>
    </row>
    <row r="318" spans="1:17" x14ac:dyDescent="0.2">
      <c r="A318" s="296">
        <v>715</v>
      </c>
      <c r="B318" s="296" t="s">
        <v>320</v>
      </c>
      <c r="C318" s="297">
        <v>54709</v>
      </c>
      <c r="D318" s="297">
        <v>11340</v>
      </c>
      <c r="E318" s="297">
        <v>5673.7999999999993</v>
      </c>
      <c r="F318" s="297">
        <v>2495</v>
      </c>
      <c r="G318" s="297">
        <v>51040</v>
      </c>
      <c r="H318" s="297">
        <v>1134.6199999999999</v>
      </c>
      <c r="I318" s="297">
        <v>2052</v>
      </c>
      <c r="J318" s="297">
        <v>0</v>
      </c>
      <c r="K318" s="297">
        <v>0</v>
      </c>
      <c r="L318" s="297">
        <v>25030</v>
      </c>
      <c r="M318" s="297">
        <v>1251</v>
      </c>
      <c r="N318" s="297">
        <v>22492.7</v>
      </c>
      <c r="O318" s="297">
        <v>25</v>
      </c>
      <c r="P318" s="297">
        <v>0</v>
      </c>
      <c r="Q318" s="297">
        <v>0</v>
      </c>
    </row>
    <row r="319" spans="1:17" x14ac:dyDescent="0.2">
      <c r="A319" s="296">
        <v>93</v>
      </c>
      <c r="B319" s="296" t="s">
        <v>321</v>
      </c>
      <c r="C319" s="297">
        <v>4780</v>
      </c>
      <c r="D319" s="297">
        <v>992</v>
      </c>
      <c r="E319" s="297">
        <v>280.79999999999995</v>
      </c>
      <c r="F319" s="297">
        <v>25</v>
      </c>
      <c r="G319" s="297">
        <v>1240</v>
      </c>
      <c r="H319" s="297">
        <v>0</v>
      </c>
      <c r="I319" s="297">
        <v>117.60000000000001</v>
      </c>
      <c r="J319" s="297">
        <v>0</v>
      </c>
      <c r="K319" s="297">
        <v>1.7999999999999829</v>
      </c>
      <c r="L319" s="297">
        <v>8463</v>
      </c>
      <c r="M319" s="297">
        <v>176</v>
      </c>
      <c r="N319" s="297">
        <v>824.11199999999997</v>
      </c>
      <c r="O319" s="297">
        <v>12</v>
      </c>
      <c r="P319" s="297">
        <v>0</v>
      </c>
      <c r="Q319" s="297">
        <v>0</v>
      </c>
    </row>
    <row r="320" spans="1:17" x14ac:dyDescent="0.2">
      <c r="A320" s="296">
        <v>448</v>
      </c>
      <c r="B320" s="296" t="s">
        <v>322</v>
      </c>
      <c r="C320" s="297">
        <v>13552</v>
      </c>
      <c r="D320" s="297">
        <v>2924</v>
      </c>
      <c r="E320" s="297">
        <v>932.3</v>
      </c>
      <c r="F320" s="297">
        <v>105</v>
      </c>
      <c r="G320" s="297">
        <v>6520</v>
      </c>
      <c r="H320" s="297">
        <v>31.68</v>
      </c>
      <c r="I320" s="297">
        <v>763.2</v>
      </c>
      <c r="J320" s="297">
        <v>0</v>
      </c>
      <c r="K320" s="297">
        <v>0</v>
      </c>
      <c r="L320" s="297">
        <v>16223</v>
      </c>
      <c r="M320" s="297">
        <v>269</v>
      </c>
      <c r="N320" s="297">
        <v>4721.5349999999999</v>
      </c>
      <c r="O320" s="297">
        <v>23</v>
      </c>
      <c r="P320" s="297">
        <v>0</v>
      </c>
      <c r="Q320" s="297">
        <v>0</v>
      </c>
    </row>
    <row r="321" spans="1:17" x14ac:dyDescent="0.2">
      <c r="A321" s="296">
        <v>1525</v>
      </c>
      <c r="B321" s="296" t="s">
        <v>323</v>
      </c>
      <c r="C321" s="297">
        <v>35735</v>
      </c>
      <c r="D321" s="297">
        <v>8994</v>
      </c>
      <c r="E321" s="297">
        <v>2084.8999999999996</v>
      </c>
      <c r="F321" s="297">
        <v>880</v>
      </c>
      <c r="G321" s="297">
        <v>12530</v>
      </c>
      <c r="H321" s="297">
        <v>422.12</v>
      </c>
      <c r="I321" s="297">
        <v>1598.4</v>
      </c>
      <c r="J321" s="297">
        <v>0</v>
      </c>
      <c r="K321" s="297">
        <v>0</v>
      </c>
      <c r="L321" s="297">
        <v>2840</v>
      </c>
      <c r="M321" s="297">
        <v>509</v>
      </c>
      <c r="N321" s="297">
        <v>19618.170999999998</v>
      </c>
      <c r="O321" s="297">
        <v>7</v>
      </c>
      <c r="P321" s="297">
        <v>0</v>
      </c>
      <c r="Q321" s="297">
        <v>0</v>
      </c>
    </row>
    <row r="322" spans="1:17" x14ac:dyDescent="0.2">
      <c r="A322" s="296">
        <v>716</v>
      </c>
      <c r="B322" s="296" t="s">
        <v>324</v>
      </c>
      <c r="C322" s="297">
        <v>25408</v>
      </c>
      <c r="D322" s="297">
        <v>6716</v>
      </c>
      <c r="E322" s="297">
        <v>1874.5</v>
      </c>
      <c r="F322" s="297">
        <v>375</v>
      </c>
      <c r="G322" s="297">
        <v>2680</v>
      </c>
      <c r="H322" s="297">
        <v>73.260000000000005</v>
      </c>
      <c r="I322" s="297">
        <v>433.6</v>
      </c>
      <c r="J322" s="297">
        <v>0</v>
      </c>
      <c r="K322" s="297">
        <v>0</v>
      </c>
      <c r="L322" s="297">
        <v>14694</v>
      </c>
      <c r="M322" s="297">
        <v>1540</v>
      </c>
      <c r="N322" s="297">
        <v>5039.3</v>
      </c>
      <c r="O322" s="297">
        <v>10</v>
      </c>
      <c r="P322" s="297">
        <v>0</v>
      </c>
      <c r="Q322" s="297">
        <v>0</v>
      </c>
    </row>
    <row r="323" spans="1:17" x14ac:dyDescent="0.2">
      <c r="A323" s="296">
        <v>281</v>
      </c>
      <c r="B323" s="296" t="s">
        <v>325</v>
      </c>
      <c r="C323" s="297">
        <v>41775</v>
      </c>
      <c r="D323" s="297">
        <v>10300</v>
      </c>
      <c r="E323" s="297">
        <v>3754.5</v>
      </c>
      <c r="F323" s="297">
        <v>5045</v>
      </c>
      <c r="G323" s="297">
        <v>43220</v>
      </c>
      <c r="H323" s="297">
        <v>2305.4</v>
      </c>
      <c r="I323" s="297">
        <v>2209.6</v>
      </c>
      <c r="J323" s="297">
        <v>0</v>
      </c>
      <c r="K323" s="297">
        <v>0</v>
      </c>
      <c r="L323" s="297">
        <v>3222</v>
      </c>
      <c r="M323" s="297">
        <v>259</v>
      </c>
      <c r="N323" s="297">
        <v>24769.965</v>
      </c>
      <c r="O323" s="297">
        <v>3</v>
      </c>
      <c r="P323" s="297">
        <v>0</v>
      </c>
      <c r="Q323" s="297">
        <v>0</v>
      </c>
    </row>
    <row r="324" spans="1:17" x14ac:dyDescent="0.2">
      <c r="A324" s="296">
        <v>855</v>
      </c>
      <c r="B324" s="296" t="s">
        <v>326</v>
      </c>
      <c r="C324" s="297">
        <v>210270</v>
      </c>
      <c r="D324" s="297">
        <v>46387</v>
      </c>
      <c r="E324" s="297">
        <v>23005.699999999997</v>
      </c>
      <c r="F324" s="297">
        <v>22495</v>
      </c>
      <c r="G324" s="297">
        <v>349000</v>
      </c>
      <c r="H324" s="297">
        <v>5339.2199999999993</v>
      </c>
      <c r="I324" s="297">
        <v>9106.4</v>
      </c>
      <c r="J324" s="297">
        <v>0</v>
      </c>
      <c r="K324" s="297">
        <v>0</v>
      </c>
      <c r="L324" s="297">
        <v>11709</v>
      </c>
      <c r="M324" s="297">
        <v>206</v>
      </c>
      <c r="N324" s="297">
        <v>254756.49600000001</v>
      </c>
      <c r="O324" s="297">
        <v>6</v>
      </c>
      <c r="P324" s="297">
        <v>0</v>
      </c>
      <c r="Q324" s="297">
        <v>0</v>
      </c>
    </row>
    <row r="325" spans="1:17" x14ac:dyDescent="0.2">
      <c r="A325" s="296">
        <v>183</v>
      </c>
      <c r="B325" s="296" t="s">
        <v>327</v>
      </c>
      <c r="C325" s="297">
        <v>21206</v>
      </c>
      <c r="D325" s="297">
        <v>5622</v>
      </c>
      <c r="E325" s="297">
        <v>1132.5</v>
      </c>
      <c r="F325" s="297">
        <v>65</v>
      </c>
      <c r="G325" s="297">
        <v>3080</v>
      </c>
      <c r="H325" s="297">
        <v>0</v>
      </c>
      <c r="I325" s="297">
        <v>633.6</v>
      </c>
      <c r="J325" s="297">
        <v>0</v>
      </c>
      <c r="K325" s="297">
        <v>89.099999999999909</v>
      </c>
      <c r="L325" s="297">
        <v>14703</v>
      </c>
      <c r="M325" s="297">
        <v>41</v>
      </c>
      <c r="N325" s="297">
        <v>2259.0749999999998</v>
      </c>
      <c r="O325" s="297">
        <v>11</v>
      </c>
      <c r="P325" s="297">
        <v>0</v>
      </c>
      <c r="Q325" s="297">
        <v>0</v>
      </c>
    </row>
    <row r="326" spans="1:17" x14ac:dyDescent="0.2">
      <c r="A326" s="296">
        <v>1700</v>
      </c>
      <c r="B326" s="296" t="s">
        <v>328</v>
      </c>
      <c r="C326" s="297">
        <v>33929</v>
      </c>
      <c r="D326" s="297">
        <v>8922</v>
      </c>
      <c r="E326" s="297">
        <v>2541.8000000000002</v>
      </c>
      <c r="F326" s="297">
        <v>180</v>
      </c>
      <c r="G326" s="297">
        <v>15070</v>
      </c>
      <c r="H326" s="297">
        <v>231.66</v>
      </c>
      <c r="I326" s="297">
        <v>880.80000000000007</v>
      </c>
      <c r="J326" s="297">
        <v>0</v>
      </c>
      <c r="K326" s="297">
        <v>0</v>
      </c>
      <c r="L326" s="297">
        <v>10626</v>
      </c>
      <c r="M326" s="297">
        <v>187</v>
      </c>
      <c r="N326" s="297">
        <v>7976.6059999999998</v>
      </c>
      <c r="O326" s="297">
        <v>9</v>
      </c>
      <c r="P326" s="297">
        <v>0</v>
      </c>
      <c r="Q326" s="297">
        <v>0</v>
      </c>
    </row>
    <row r="327" spans="1:17" x14ac:dyDescent="0.2">
      <c r="A327" s="296">
        <v>1730</v>
      </c>
      <c r="B327" s="296" t="s">
        <v>329</v>
      </c>
      <c r="C327" s="297">
        <v>32493</v>
      </c>
      <c r="D327" s="297">
        <v>7586</v>
      </c>
      <c r="E327" s="297">
        <v>2118.1</v>
      </c>
      <c r="F327" s="297">
        <v>315</v>
      </c>
      <c r="G327" s="297">
        <v>10220</v>
      </c>
      <c r="H327" s="297">
        <v>79.1648</v>
      </c>
      <c r="I327" s="297">
        <v>349.6</v>
      </c>
      <c r="J327" s="297">
        <v>0</v>
      </c>
      <c r="K327" s="297">
        <v>0</v>
      </c>
      <c r="L327" s="297">
        <v>14333</v>
      </c>
      <c r="M327" s="297">
        <v>437</v>
      </c>
      <c r="N327" s="297">
        <v>7137.4049999999997</v>
      </c>
      <c r="O327" s="297">
        <v>18</v>
      </c>
      <c r="P327" s="297">
        <v>0</v>
      </c>
      <c r="Q327" s="297">
        <v>0</v>
      </c>
    </row>
    <row r="328" spans="1:17" x14ac:dyDescent="0.2">
      <c r="A328" s="296">
        <v>737</v>
      </c>
      <c r="B328" s="296" t="s">
        <v>330</v>
      </c>
      <c r="C328" s="297">
        <v>31973</v>
      </c>
      <c r="D328" s="297">
        <v>7716</v>
      </c>
      <c r="E328" s="297">
        <v>2631.7</v>
      </c>
      <c r="F328" s="297">
        <v>290</v>
      </c>
      <c r="G328" s="297">
        <v>11930</v>
      </c>
      <c r="H328" s="297">
        <v>0</v>
      </c>
      <c r="I328" s="297">
        <v>967.2</v>
      </c>
      <c r="J328" s="297">
        <v>0</v>
      </c>
      <c r="K328" s="297">
        <v>415.9</v>
      </c>
      <c r="L328" s="297">
        <v>14919</v>
      </c>
      <c r="M328" s="297">
        <v>1221</v>
      </c>
      <c r="N328" s="297">
        <v>6297.2520000000004</v>
      </c>
      <c r="O328" s="297">
        <v>24</v>
      </c>
      <c r="P328" s="297">
        <v>0</v>
      </c>
      <c r="Q328" s="297">
        <v>0</v>
      </c>
    </row>
    <row r="329" spans="1:17" x14ac:dyDescent="0.2">
      <c r="A329" s="296">
        <v>856</v>
      </c>
      <c r="B329" s="296" t="s">
        <v>332</v>
      </c>
      <c r="C329" s="297">
        <v>40913</v>
      </c>
      <c r="D329" s="297">
        <v>9450</v>
      </c>
      <c r="E329" s="297">
        <v>3396.2</v>
      </c>
      <c r="F329" s="297">
        <v>2040</v>
      </c>
      <c r="G329" s="297">
        <v>43450</v>
      </c>
      <c r="H329" s="297">
        <v>578.24</v>
      </c>
      <c r="I329" s="297">
        <v>2399.2000000000003</v>
      </c>
      <c r="J329" s="297">
        <v>0</v>
      </c>
      <c r="K329" s="297">
        <v>320.5</v>
      </c>
      <c r="L329" s="297">
        <v>6706</v>
      </c>
      <c r="M329" s="297">
        <v>47</v>
      </c>
      <c r="N329" s="297">
        <v>24069.126</v>
      </c>
      <c r="O329" s="297">
        <v>7</v>
      </c>
      <c r="P329" s="297">
        <v>0</v>
      </c>
      <c r="Q329" s="297">
        <v>0</v>
      </c>
    </row>
    <row r="330" spans="1:17" x14ac:dyDescent="0.2">
      <c r="A330" s="296">
        <v>450</v>
      </c>
      <c r="B330" s="296" t="s">
        <v>333</v>
      </c>
      <c r="C330" s="297">
        <v>13234</v>
      </c>
      <c r="D330" s="297">
        <v>3375</v>
      </c>
      <c r="E330" s="297">
        <v>636</v>
      </c>
      <c r="F330" s="297">
        <v>225</v>
      </c>
      <c r="G330" s="297">
        <v>1750</v>
      </c>
      <c r="H330" s="297">
        <v>0</v>
      </c>
      <c r="I330" s="297">
        <v>0</v>
      </c>
      <c r="J330" s="297">
        <v>0</v>
      </c>
      <c r="K330" s="297">
        <v>0</v>
      </c>
      <c r="L330" s="297">
        <v>1912</v>
      </c>
      <c r="M330" s="297">
        <v>317</v>
      </c>
      <c r="N330" s="297">
        <v>6096.84</v>
      </c>
      <c r="O330" s="297">
        <v>1</v>
      </c>
      <c r="P330" s="297">
        <v>0</v>
      </c>
      <c r="Q330" s="297">
        <v>0</v>
      </c>
    </row>
    <row r="331" spans="1:17" x14ac:dyDescent="0.2">
      <c r="A331" s="296">
        <v>451</v>
      </c>
      <c r="B331" s="296" t="s">
        <v>334</v>
      </c>
      <c r="C331" s="297">
        <v>28418</v>
      </c>
      <c r="D331" s="297">
        <v>6900</v>
      </c>
      <c r="E331" s="297">
        <v>1939.6</v>
      </c>
      <c r="F331" s="297">
        <v>1580</v>
      </c>
      <c r="G331" s="297">
        <v>7660</v>
      </c>
      <c r="H331" s="297">
        <v>647.46</v>
      </c>
      <c r="I331" s="297">
        <v>1987.2</v>
      </c>
      <c r="J331" s="297">
        <v>0</v>
      </c>
      <c r="K331" s="297">
        <v>0</v>
      </c>
      <c r="L331" s="297">
        <v>1816</v>
      </c>
      <c r="M331" s="297">
        <v>126</v>
      </c>
      <c r="N331" s="297">
        <v>17784.243999999999</v>
      </c>
      <c r="O331" s="297">
        <v>2</v>
      </c>
      <c r="P331" s="297">
        <v>0</v>
      </c>
      <c r="Q331" s="297">
        <v>0</v>
      </c>
    </row>
    <row r="332" spans="1:17" x14ac:dyDescent="0.2">
      <c r="A332" s="296">
        <v>184</v>
      </c>
      <c r="B332" s="296" t="s">
        <v>335</v>
      </c>
      <c r="C332" s="297">
        <v>19470</v>
      </c>
      <c r="D332" s="297">
        <v>7527</v>
      </c>
      <c r="E332" s="297">
        <v>663.3</v>
      </c>
      <c r="F332" s="297">
        <v>205</v>
      </c>
      <c r="G332" s="297">
        <v>13530</v>
      </c>
      <c r="H332" s="297">
        <v>0</v>
      </c>
      <c r="I332" s="297">
        <v>408.8</v>
      </c>
      <c r="J332" s="297">
        <v>0</v>
      </c>
      <c r="K332" s="297">
        <v>40.199999999999989</v>
      </c>
      <c r="L332" s="297">
        <v>1152</v>
      </c>
      <c r="M332" s="297">
        <v>37</v>
      </c>
      <c r="N332" s="297">
        <v>6419.8469999999998</v>
      </c>
      <c r="O332" s="297">
        <v>1</v>
      </c>
      <c r="P332" s="297">
        <v>0</v>
      </c>
      <c r="Q332" s="297">
        <v>0</v>
      </c>
    </row>
    <row r="333" spans="1:17" x14ac:dyDescent="0.2">
      <c r="A333" s="296">
        <v>344</v>
      </c>
      <c r="B333" s="296" t="s">
        <v>336</v>
      </c>
      <c r="C333" s="297">
        <v>328164</v>
      </c>
      <c r="D333" s="297">
        <v>74248</v>
      </c>
      <c r="E333" s="297">
        <v>31147.1</v>
      </c>
      <c r="F333" s="297">
        <v>54690</v>
      </c>
      <c r="G333" s="297">
        <v>655460</v>
      </c>
      <c r="H333" s="297">
        <v>8656.9671999999991</v>
      </c>
      <c r="I333" s="297">
        <v>9255.2000000000007</v>
      </c>
      <c r="J333" s="297">
        <v>8758.3999999999942</v>
      </c>
      <c r="K333" s="297">
        <v>0</v>
      </c>
      <c r="L333" s="297">
        <v>9386</v>
      </c>
      <c r="M333" s="297">
        <v>535</v>
      </c>
      <c r="N333" s="297">
        <v>490238.86700000003</v>
      </c>
      <c r="O333" s="297">
        <v>5</v>
      </c>
      <c r="P333" s="297">
        <v>0</v>
      </c>
      <c r="Q333" s="297">
        <v>1077.6999999999998</v>
      </c>
    </row>
    <row r="334" spans="1:17" x14ac:dyDescent="0.2">
      <c r="A334" s="296">
        <v>1581</v>
      </c>
      <c r="B334" s="296" t="s">
        <v>337</v>
      </c>
      <c r="C334" s="297">
        <v>47951</v>
      </c>
      <c r="D334" s="297">
        <v>11091</v>
      </c>
      <c r="E334" s="297">
        <v>2836.9</v>
      </c>
      <c r="F334" s="297">
        <v>1780</v>
      </c>
      <c r="G334" s="297">
        <v>8280</v>
      </c>
      <c r="H334" s="297">
        <v>1192.0046</v>
      </c>
      <c r="I334" s="297">
        <v>1858.4</v>
      </c>
      <c r="J334" s="297">
        <v>0</v>
      </c>
      <c r="K334" s="297">
        <v>0</v>
      </c>
      <c r="L334" s="297">
        <v>13224</v>
      </c>
      <c r="M334" s="297">
        <v>186</v>
      </c>
      <c r="N334" s="297">
        <v>17557.832999999999</v>
      </c>
      <c r="O334" s="297">
        <v>17</v>
      </c>
      <c r="P334" s="297">
        <v>0</v>
      </c>
      <c r="Q334" s="297">
        <v>0</v>
      </c>
    </row>
    <row r="335" spans="1:17" x14ac:dyDescent="0.2">
      <c r="A335" s="296">
        <v>981</v>
      </c>
      <c r="B335" s="296" t="s">
        <v>338</v>
      </c>
      <c r="C335" s="297">
        <v>9685</v>
      </c>
      <c r="D335" s="297">
        <v>1579</v>
      </c>
      <c r="E335" s="297">
        <v>1182.1999999999998</v>
      </c>
      <c r="F335" s="297">
        <v>125</v>
      </c>
      <c r="G335" s="297">
        <v>3120</v>
      </c>
      <c r="H335" s="297">
        <v>0</v>
      </c>
      <c r="I335" s="297">
        <v>0</v>
      </c>
      <c r="J335" s="297">
        <v>0</v>
      </c>
      <c r="K335" s="297">
        <v>0</v>
      </c>
      <c r="L335" s="297">
        <v>2389</v>
      </c>
      <c r="M335" s="297">
        <v>1</v>
      </c>
      <c r="N335" s="297">
        <v>5348.6760000000004</v>
      </c>
      <c r="O335" s="297">
        <v>6</v>
      </c>
      <c r="P335" s="297">
        <v>0</v>
      </c>
      <c r="Q335" s="297">
        <v>0</v>
      </c>
    </row>
    <row r="336" spans="1:17" x14ac:dyDescent="0.2">
      <c r="A336" s="296">
        <v>994</v>
      </c>
      <c r="B336" s="296" t="s">
        <v>339</v>
      </c>
      <c r="C336" s="297">
        <v>16675</v>
      </c>
      <c r="D336" s="297">
        <v>2889</v>
      </c>
      <c r="E336" s="297">
        <v>1835.1999999999998</v>
      </c>
      <c r="F336" s="297">
        <v>180</v>
      </c>
      <c r="G336" s="297">
        <v>3540</v>
      </c>
      <c r="H336" s="297">
        <v>1127.96</v>
      </c>
      <c r="I336" s="297">
        <v>403.20000000000005</v>
      </c>
      <c r="J336" s="297">
        <v>0</v>
      </c>
      <c r="K336" s="297">
        <v>0</v>
      </c>
      <c r="L336" s="297">
        <v>3672</v>
      </c>
      <c r="M336" s="297">
        <v>20</v>
      </c>
      <c r="N336" s="297">
        <v>5686.2</v>
      </c>
      <c r="O336" s="297">
        <v>6</v>
      </c>
      <c r="P336" s="297">
        <v>0</v>
      </c>
      <c r="Q336" s="297">
        <v>0</v>
      </c>
    </row>
    <row r="337" spans="1:17" x14ac:dyDescent="0.2">
      <c r="A337" s="296">
        <v>858</v>
      </c>
      <c r="B337" s="296" t="s">
        <v>340</v>
      </c>
      <c r="C337" s="297">
        <v>30335</v>
      </c>
      <c r="D337" s="297">
        <v>6063</v>
      </c>
      <c r="E337" s="297">
        <v>2886.8</v>
      </c>
      <c r="F337" s="297">
        <v>445</v>
      </c>
      <c r="G337" s="297">
        <v>23590</v>
      </c>
      <c r="H337" s="297">
        <v>209.88</v>
      </c>
      <c r="I337" s="297">
        <v>1898.4</v>
      </c>
      <c r="J337" s="297">
        <v>0</v>
      </c>
      <c r="K337" s="297">
        <v>0</v>
      </c>
      <c r="L337" s="297">
        <v>5492</v>
      </c>
      <c r="M337" s="297">
        <v>158</v>
      </c>
      <c r="N337" s="297">
        <v>20109.835999999999</v>
      </c>
      <c r="O337" s="297">
        <v>3</v>
      </c>
      <c r="P337" s="297">
        <v>0</v>
      </c>
      <c r="Q337" s="297">
        <v>0</v>
      </c>
    </row>
    <row r="338" spans="1:17" x14ac:dyDescent="0.2">
      <c r="A338" s="296">
        <v>47</v>
      </c>
      <c r="B338" s="296" t="s">
        <v>341</v>
      </c>
      <c r="C338" s="297">
        <v>27792</v>
      </c>
      <c r="D338" s="297">
        <v>6173</v>
      </c>
      <c r="E338" s="297">
        <v>3328.1</v>
      </c>
      <c r="F338" s="297">
        <v>1415</v>
      </c>
      <c r="G338" s="297">
        <v>31930</v>
      </c>
      <c r="H338" s="297">
        <v>893.38</v>
      </c>
      <c r="I338" s="297">
        <v>1724.8000000000002</v>
      </c>
      <c r="J338" s="297">
        <v>0</v>
      </c>
      <c r="K338" s="297">
        <v>0</v>
      </c>
      <c r="L338" s="297">
        <v>7595</v>
      </c>
      <c r="M338" s="297">
        <v>272</v>
      </c>
      <c r="N338" s="297">
        <v>12566.371999999999</v>
      </c>
      <c r="O338" s="297">
        <v>6</v>
      </c>
      <c r="P338" s="297">
        <v>0</v>
      </c>
      <c r="Q338" s="297">
        <v>0</v>
      </c>
    </row>
    <row r="339" spans="1:17" x14ac:dyDescent="0.2">
      <c r="A339" s="296">
        <v>345</v>
      </c>
      <c r="B339" s="296" t="s">
        <v>342</v>
      </c>
      <c r="C339" s="297">
        <v>63252</v>
      </c>
      <c r="D339" s="297">
        <v>16517</v>
      </c>
      <c r="E339" s="297">
        <v>5078.7</v>
      </c>
      <c r="F339" s="297">
        <v>5025</v>
      </c>
      <c r="G339" s="297">
        <v>77160</v>
      </c>
      <c r="H339" s="297">
        <v>1236.1599999999999</v>
      </c>
      <c r="I339" s="297">
        <v>4915.2000000000007</v>
      </c>
      <c r="J339" s="297">
        <v>0</v>
      </c>
      <c r="K339" s="297">
        <v>0</v>
      </c>
      <c r="L339" s="297">
        <v>1944</v>
      </c>
      <c r="M339" s="297">
        <v>29</v>
      </c>
      <c r="N339" s="297">
        <v>54991.866000000002</v>
      </c>
      <c r="O339" s="297">
        <v>2</v>
      </c>
      <c r="P339" s="297">
        <v>0</v>
      </c>
      <c r="Q339" s="297">
        <v>0</v>
      </c>
    </row>
    <row r="340" spans="1:17" x14ac:dyDescent="0.2">
      <c r="A340" s="296">
        <v>717</v>
      </c>
      <c r="B340" s="296" t="s">
        <v>343</v>
      </c>
      <c r="C340" s="297">
        <v>21868</v>
      </c>
      <c r="D340" s="297">
        <v>4886</v>
      </c>
      <c r="E340" s="297">
        <v>720.3</v>
      </c>
      <c r="F340" s="297">
        <v>165</v>
      </c>
      <c r="G340" s="297">
        <v>3250</v>
      </c>
      <c r="H340" s="297">
        <v>0</v>
      </c>
      <c r="I340" s="297">
        <v>0</v>
      </c>
      <c r="J340" s="297">
        <v>0</v>
      </c>
      <c r="K340" s="297">
        <v>0</v>
      </c>
      <c r="L340" s="297">
        <v>13277</v>
      </c>
      <c r="M340" s="297">
        <v>1154</v>
      </c>
      <c r="N340" s="297">
        <v>5312.0339999999997</v>
      </c>
      <c r="O340" s="297">
        <v>14</v>
      </c>
      <c r="P340" s="297">
        <v>0</v>
      </c>
      <c r="Q340" s="297">
        <v>0</v>
      </c>
    </row>
    <row r="341" spans="1:17" x14ac:dyDescent="0.2">
      <c r="A341" s="296">
        <v>860</v>
      </c>
      <c r="B341" s="296" t="s">
        <v>344</v>
      </c>
      <c r="C341" s="297">
        <v>37464</v>
      </c>
      <c r="D341" s="297">
        <v>9002</v>
      </c>
      <c r="E341" s="297">
        <v>2363.8999999999996</v>
      </c>
      <c r="F341" s="297">
        <v>2630</v>
      </c>
      <c r="G341" s="297">
        <v>25500</v>
      </c>
      <c r="H341" s="297">
        <v>1330.4</v>
      </c>
      <c r="I341" s="297">
        <v>2389.6</v>
      </c>
      <c r="J341" s="297">
        <v>0</v>
      </c>
      <c r="K341" s="297">
        <v>0</v>
      </c>
      <c r="L341" s="297">
        <v>7812</v>
      </c>
      <c r="M341" s="297">
        <v>80</v>
      </c>
      <c r="N341" s="297">
        <v>15887.781000000001</v>
      </c>
      <c r="O341" s="297">
        <v>9</v>
      </c>
      <c r="P341" s="297">
        <v>0</v>
      </c>
      <c r="Q341" s="297">
        <v>0</v>
      </c>
    </row>
    <row r="342" spans="1:17" x14ac:dyDescent="0.2">
      <c r="A342" s="296">
        <v>861</v>
      </c>
      <c r="B342" s="296" t="s">
        <v>345</v>
      </c>
      <c r="C342" s="297">
        <v>44155</v>
      </c>
      <c r="D342" s="297">
        <v>9675</v>
      </c>
      <c r="E342" s="297">
        <v>3009.6</v>
      </c>
      <c r="F342" s="297">
        <v>900</v>
      </c>
      <c r="G342" s="297">
        <v>35270</v>
      </c>
      <c r="H342" s="297">
        <v>911.14</v>
      </c>
      <c r="I342" s="297">
        <v>1784</v>
      </c>
      <c r="J342" s="297">
        <v>0</v>
      </c>
      <c r="K342" s="297">
        <v>0</v>
      </c>
      <c r="L342" s="297">
        <v>3175</v>
      </c>
      <c r="M342" s="297">
        <v>18</v>
      </c>
      <c r="N342" s="297">
        <v>32160.464</v>
      </c>
      <c r="O342" s="297">
        <v>3</v>
      </c>
      <c r="P342" s="297">
        <v>0</v>
      </c>
      <c r="Q342" s="297">
        <v>0</v>
      </c>
    </row>
    <row r="343" spans="1:17" x14ac:dyDescent="0.2">
      <c r="A343" s="296">
        <v>453</v>
      </c>
      <c r="B343" s="296" t="s">
        <v>346</v>
      </c>
      <c r="C343" s="297">
        <v>67220</v>
      </c>
      <c r="D343" s="297">
        <v>15311</v>
      </c>
      <c r="E343" s="297">
        <v>5824.6</v>
      </c>
      <c r="F343" s="297">
        <v>2895</v>
      </c>
      <c r="G343" s="297">
        <v>53520</v>
      </c>
      <c r="H343" s="297">
        <v>1011.46</v>
      </c>
      <c r="I343" s="297">
        <v>3198.4</v>
      </c>
      <c r="J343" s="297">
        <v>0</v>
      </c>
      <c r="K343" s="297">
        <v>1.6999999999998181</v>
      </c>
      <c r="L343" s="297">
        <v>4476</v>
      </c>
      <c r="M343" s="297">
        <v>838</v>
      </c>
      <c r="N343" s="297">
        <v>55818.51</v>
      </c>
      <c r="O343" s="297">
        <v>5</v>
      </c>
      <c r="P343" s="297">
        <v>0</v>
      </c>
      <c r="Q343" s="297">
        <v>0</v>
      </c>
    </row>
    <row r="344" spans="1:17" x14ac:dyDescent="0.2">
      <c r="A344" s="296">
        <v>983</v>
      </c>
      <c r="B344" s="296" t="s">
        <v>347</v>
      </c>
      <c r="C344" s="297">
        <v>100428</v>
      </c>
      <c r="D344" s="297">
        <v>21092</v>
      </c>
      <c r="E344" s="297">
        <v>11293.599999999999</v>
      </c>
      <c r="F344" s="297">
        <v>8470</v>
      </c>
      <c r="G344" s="297">
        <v>142720</v>
      </c>
      <c r="H344" s="297">
        <v>4777.26</v>
      </c>
      <c r="I344" s="297">
        <v>4891.2</v>
      </c>
      <c r="J344" s="297">
        <v>0</v>
      </c>
      <c r="K344" s="297">
        <v>0</v>
      </c>
      <c r="L344" s="297">
        <v>12453</v>
      </c>
      <c r="M344" s="297">
        <v>446</v>
      </c>
      <c r="N344" s="297">
        <v>75056.22</v>
      </c>
      <c r="O344" s="297">
        <v>14</v>
      </c>
      <c r="P344" s="297">
        <v>0</v>
      </c>
      <c r="Q344" s="297">
        <v>0</v>
      </c>
    </row>
    <row r="345" spans="1:17" x14ac:dyDescent="0.2">
      <c r="A345" s="296">
        <v>984</v>
      </c>
      <c r="B345" s="296" t="s">
        <v>348</v>
      </c>
      <c r="C345" s="297">
        <v>43112</v>
      </c>
      <c r="D345" s="297">
        <v>9880</v>
      </c>
      <c r="E345" s="297">
        <v>3499</v>
      </c>
      <c r="F345" s="297">
        <v>2595</v>
      </c>
      <c r="G345" s="297">
        <v>42080</v>
      </c>
      <c r="H345" s="297">
        <v>474.12</v>
      </c>
      <c r="I345" s="297">
        <v>1870.4</v>
      </c>
      <c r="J345" s="297">
        <v>0</v>
      </c>
      <c r="K345" s="297">
        <v>0</v>
      </c>
      <c r="L345" s="297">
        <v>16331</v>
      </c>
      <c r="M345" s="297">
        <v>169</v>
      </c>
      <c r="N345" s="297">
        <v>18579.03</v>
      </c>
      <c r="O345" s="297">
        <v>14</v>
      </c>
      <c r="P345" s="297">
        <v>0</v>
      </c>
      <c r="Q345" s="297">
        <v>0</v>
      </c>
    </row>
    <row r="346" spans="1:17" x14ac:dyDescent="0.2">
      <c r="A346" s="296">
        <v>620</v>
      </c>
      <c r="B346" s="296" t="s">
        <v>349</v>
      </c>
      <c r="C346" s="297">
        <v>19596</v>
      </c>
      <c r="D346" s="297">
        <v>4720</v>
      </c>
      <c r="E346" s="297">
        <v>1260.3</v>
      </c>
      <c r="F346" s="297">
        <v>1350</v>
      </c>
      <c r="G346" s="297">
        <v>3640</v>
      </c>
      <c r="H346" s="297">
        <v>172.26</v>
      </c>
      <c r="I346" s="297">
        <v>514.4</v>
      </c>
      <c r="J346" s="297">
        <v>0</v>
      </c>
      <c r="K346" s="297">
        <v>76.5</v>
      </c>
      <c r="L346" s="297">
        <v>3922</v>
      </c>
      <c r="M346" s="297">
        <v>317</v>
      </c>
      <c r="N346" s="297">
        <v>7369.1030000000001</v>
      </c>
      <c r="O346" s="297">
        <v>4</v>
      </c>
      <c r="P346" s="297">
        <v>0</v>
      </c>
      <c r="Q346" s="297">
        <v>0</v>
      </c>
    </row>
    <row r="347" spans="1:17" x14ac:dyDescent="0.2">
      <c r="A347" s="296">
        <v>622</v>
      </c>
      <c r="B347" s="296" t="s">
        <v>350</v>
      </c>
      <c r="C347" s="297">
        <v>70981</v>
      </c>
      <c r="D347" s="297">
        <v>15045</v>
      </c>
      <c r="E347" s="297">
        <v>8466.7000000000007</v>
      </c>
      <c r="F347" s="297">
        <v>9845</v>
      </c>
      <c r="G347" s="297">
        <v>52470</v>
      </c>
      <c r="H347" s="297">
        <v>1017.6</v>
      </c>
      <c r="I347" s="297">
        <v>3585.6000000000004</v>
      </c>
      <c r="J347" s="297">
        <v>0</v>
      </c>
      <c r="K347" s="297">
        <v>0</v>
      </c>
      <c r="L347" s="297">
        <v>2355</v>
      </c>
      <c r="M347" s="297">
        <v>314</v>
      </c>
      <c r="N347" s="297">
        <v>96939.074999999997</v>
      </c>
      <c r="O347" s="297">
        <v>1</v>
      </c>
      <c r="P347" s="297">
        <v>0</v>
      </c>
      <c r="Q347" s="297">
        <v>105</v>
      </c>
    </row>
    <row r="348" spans="1:17" x14ac:dyDescent="0.2">
      <c r="A348" s="296">
        <v>48</v>
      </c>
      <c r="B348" s="296" t="s">
        <v>351</v>
      </c>
      <c r="C348" s="297">
        <v>15905</v>
      </c>
      <c r="D348" s="297">
        <v>3205</v>
      </c>
      <c r="E348" s="297">
        <v>1885.9</v>
      </c>
      <c r="F348" s="297">
        <v>130</v>
      </c>
      <c r="G348" s="297">
        <v>8860</v>
      </c>
      <c r="H348" s="297">
        <v>0</v>
      </c>
      <c r="I348" s="297">
        <v>922.40000000000009</v>
      </c>
      <c r="J348" s="297">
        <v>0</v>
      </c>
      <c r="K348" s="297">
        <v>247.69999999999993</v>
      </c>
      <c r="L348" s="297">
        <v>16756</v>
      </c>
      <c r="M348" s="297">
        <v>300</v>
      </c>
      <c r="N348" s="297">
        <v>2866.701</v>
      </c>
      <c r="O348" s="297">
        <v>14</v>
      </c>
      <c r="P348" s="297">
        <v>0</v>
      </c>
      <c r="Q348" s="297">
        <v>0</v>
      </c>
    </row>
    <row r="349" spans="1:17" x14ac:dyDescent="0.2">
      <c r="A349" s="296">
        <v>96</v>
      </c>
      <c r="B349" s="296" t="s">
        <v>352</v>
      </c>
      <c r="C349" s="297">
        <v>1110</v>
      </c>
      <c r="D349" s="297">
        <v>210</v>
      </c>
      <c r="E349" s="297">
        <v>98.899999999999991</v>
      </c>
      <c r="F349" s="297">
        <v>0</v>
      </c>
      <c r="G349" s="297">
        <v>190</v>
      </c>
      <c r="H349" s="297">
        <v>0</v>
      </c>
      <c r="I349" s="297">
        <v>28</v>
      </c>
      <c r="J349" s="297">
        <v>0</v>
      </c>
      <c r="K349" s="297">
        <v>0</v>
      </c>
      <c r="L349" s="297">
        <v>3551</v>
      </c>
      <c r="M349" s="297">
        <v>69</v>
      </c>
      <c r="N349" s="297">
        <v>191.07900000000001</v>
      </c>
      <c r="O349" s="297">
        <v>2</v>
      </c>
      <c r="P349" s="297">
        <v>0</v>
      </c>
      <c r="Q349" s="297">
        <v>0</v>
      </c>
    </row>
    <row r="350" spans="1:17" x14ac:dyDescent="0.2">
      <c r="A350" s="296">
        <v>718</v>
      </c>
      <c r="B350" s="296" t="s">
        <v>353</v>
      </c>
      <c r="C350" s="297">
        <v>44444</v>
      </c>
      <c r="D350" s="297">
        <v>9147</v>
      </c>
      <c r="E350" s="297">
        <v>5272.5</v>
      </c>
      <c r="F350" s="297">
        <v>3105</v>
      </c>
      <c r="G350" s="297">
        <v>68230</v>
      </c>
      <c r="H350" s="297">
        <v>213.84</v>
      </c>
      <c r="I350" s="297">
        <v>1138.4000000000001</v>
      </c>
      <c r="J350" s="297">
        <v>0</v>
      </c>
      <c r="K350" s="297">
        <v>0</v>
      </c>
      <c r="L350" s="297">
        <v>3430</v>
      </c>
      <c r="M350" s="297">
        <v>515</v>
      </c>
      <c r="N350" s="297">
        <v>42531.3</v>
      </c>
      <c r="O350" s="297">
        <v>3</v>
      </c>
      <c r="P350" s="297">
        <v>0</v>
      </c>
      <c r="Q350" s="297">
        <v>0</v>
      </c>
    </row>
    <row r="351" spans="1:17" x14ac:dyDescent="0.2">
      <c r="A351" s="296">
        <v>986</v>
      </c>
      <c r="B351" s="296" t="s">
        <v>355</v>
      </c>
      <c r="C351" s="297">
        <v>12454</v>
      </c>
      <c r="D351" s="297">
        <v>2396</v>
      </c>
      <c r="E351" s="297">
        <v>854.5</v>
      </c>
      <c r="F351" s="297">
        <v>90</v>
      </c>
      <c r="G351" s="297">
        <v>1150</v>
      </c>
      <c r="H351" s="297">
        <v>0</v>
      </c>
      <c r="I351" s="297">
        <v>0</v>
      </c>
      <c r="J351" s="297">
        <v>0</v>
      </c>
      <c r="K351" s="297">
        <v>0</v>
      </c>
      <c r="L351" s="297">
        <v>3150</v>
      </c>
      <c r="M351" s="297">
        <v>2</v>
      </c>
      <c r="N351" s="297">
        <v>3038.64</v>
      </c>
      <c r="O351" s="297">
        <v>6</v>
      </c>
      <c r="P351" s="297">
        <v>0</v>
      </c>
      <c r="Q351" s="297">
        <v>0</v>
      </c>
    </row>
    <row r="352" spans="1:17" x14ac:dyDescent="0.2">
      <c r="A352" s="296">
        <v>626</v>
      </c>
      <c r="B352" s="296" t="s">
        <v>356</v>
      </c>
      <c r="C352" s="297">
        <v>24951</v>
      </c>
      <c r="D352" s="297">
        <v>6073</v>
      </c>
      <c r="E352" s="297">
        <v>1350.8999999999999</v>
      </c>
      <c r="F352" s="297">
        <v>1055</v>
      </c>
      <c r="G352" s="297">
        <v>4930</v>
      </c>
      <c r="H352" s="297">
        <v>0</v>
      </c>
      <c r="I352" s="297">
        <v>0</v>
      </c>
      <c r="J352" s="297">
        <v>0</v>
      </c>
      <c r="K352" s="297">
        <v>0</v>
      </c>
      <c r="L352" s="297">
        <v>1113</v>
      </c>
      <c r="M352" s="297">
        <v>43</v>
      </c>
      <c r="N352" s="297">
        <v>19952.708999999999</v>
      </c>
      <c r="O352" s="297">
        <v>1</v>
      </c>
      <c r="P352" s="297">
        <v>0</v>
      </c>
      <c r="Q352" s="297">
        <v>0</v>
      </c>
    </row>
    <row r="353" spans="1:17" x14ac:dyDescent="0.2">
      <c r="A353" s="296">
        <v>285</v>
      </c>
      <c r="B353" s="296" t="s">
        <v>357</v>
      </c>
      <c r="C353" s="297">
        <v>23767</v>
      </c>
      <c r="D353" s="297">
        <v>5284</v>
      </c>
      <c r="E353" s="297">
        <v>1630</v>
      </c>
      <c r="F353" s="297">
        <v>385</v>
      </c>
      <c r="G353" s="297">
        <v>5940</v>
      </c>
      <c r="H353" s="297">
        <v>1162.56</v>
      </c>
      <c r="I353" s="297">
        <v>271.2</v>
      </c>
      <c r="J353" s="297">
        <v>0</v>
      </c>
      <c r="K353" s="297">
        <v>0</v>
      </c>
      <c r="L353" s="297">
        <v>12308</v>
      </c>
      <c r="M353" s="297">
        <v>339</v>
      </c>
      <c r="N353" s="297">
        <v>5782</v>
      </c>
      <c r="O353" s="297">
        <v>15</v>
      </c>
      <c r="P353" s="297">
        <v>0</v>
      </c>
      <c r="Q353" s="297">
        <v>0</v>
      </c>
    </row>
    <row r="354" spans="1:17" x14ac:dyDescent="0.2">
      <c r="A354" s="296">
        <v>865</v>
      </c>
      <c r="B354" s="296" t="s">
        <v>358</v>
      </c>
      <c r="C354" s="297">
        <v>25638</v>
      </c>
      <c r="D354" s="297">
        <v>5967</v>
      </c>
      <c r="E354" s="297">
        <v>1859.3999999999999</v>
      </c>
      <c r="F354" s="297">
        <v>475</v>
      </c>
      <c r="G354" s="297">
        <v>13280</v>
      </c>
      <c r="H354" s="297">
        <v>1986.0978</v>
      </c>
      <c r="I354" s="297">
        <v>1454.4</v>
      </c>
      <c r="J354" s="297">
        <v>0</v>
      </c>
      <c r="K354" s="297">
        <v>0</v>
      </c>
      <c r="L354" s="297">
        <v>3347</v>
      </c>
      <c r="M354" s="297">
        <v>96</v>
      </c>
      <c r="N354" s="297">
        <v>14343.68</v>
      </c>
      <c r="O354" s="297">
        <v>3</v>
      </c>
      <c r="P354" s="297">
        <v>0</v>
      </c>
      <c r="Q354" s="297">
        <v>0</v>
      </c>
    </row>
    <row r="355" spans="1:17" x14ac:dyDescent="0.2">
      <c r="A355" s="296">
        <v>866</v>
      </c>
      <c r="B355" s="296" t="s">
        <v>359</v>
      </c>
      <c r="C355" s="297">
        <v>16765</v>
      </c>
      <c r="D355" s="297">
        <v>3932</v>
      </c>
      <c r="E355" s="297">
        <v>849.19999999999993</v>
      </c>
      <c r="F355" s="297">
        <v>300</v>
      </c>
      <c r="G355" s="297">
        <v>4570</v>
      </c>
      <c r="H355" s="297">
        <v>0</v>
      </c>
      <c r="I355" s="297">
        <v>0</v>
      </c>
      <c r="J355" s="297">
        <v>0</v>
      </c>
      <c r="K355" s="297">
        <v>0</v>
      </c>
      <c r="L355" s="297">
        <v>2240</v>
      </c>
      <c r="M355" s="297">
        <v>26</v>
      </c>
      <c r="N355" s="297">
        <v>6224.1319999999996</v>
      </c>
      <c r="O355" s="297">
        <v>1</v>
      </c>
      <c r="P355" s="297">
        <v>0</v>
      </c>
      <c r="Q355" s="297">
        <v>0</v>
      </c>
    </row>
    <row r="356" spans="1:17" x14ac:dyDescent="0.2">
      <c r="A356" s="296">
        <v>867</v>
      </c>
      <c r="B356" s="296" t="s">
        <v>360</v>
      </c>
      <c r="C356" s="297">
        <v>46498</v>
      </c>
      <c r="D356" s="297">
        <v>10048</v>
      </c>
      <c r="E356" s="297">
        <v>4273.7</v>
      </c>
      <c r="F356" s="297">
        <v>2570</v>
      </c>
      <c r="G356" s="297">
        <v>39690</v>
      </c>
      <c r="H356" s="297">
        <v>750.42</v>
      </c>
      <c r="I356" s="297">
        <v>3528</v>
      </c>
      <c r="J356" s="297">
        <v>0</v>
      </c>
      <c r="K356" s="297">
        <v>371.89999999999964</v>
      </c>
      <c r="L356" s="297">
        <v>6458</v>
      </c>
      <c r="M356" s="297">
        <v>307</v>
      </c>
      <c r="N356" s="297">
        <v>25849.935000000001</v>
      </c>
      <c r="O356" s="297">
        <v>3</v>
      </c>
      <c r="P356" s="297">
        <v>0</v>
      </c>
      <c r="Q356" s="297">
        <v>0</v>
      </c>
    </row>
    <row r="357" spans="1:17" x14ac:dyDescent="0.2">
      <c r="A357" s="296">
        <v>627</v>
      </c>
      <c r="B357" s="296" t="s">
        <v>361</v>
      </c>
      <c r="C357" s="297">
        <v>25508</v>
      </c>
      <c r="D357" s="297">
        <v>6044</v>
      </c>
      <c r="E357" s="297">
        <v>1587.8999999999999</v>
      </c>
      <c r="F357" s="297">
        <v>1345</v>
      </c>
      <c r="G357" s="297">
        <v>6800</v>
      </c>
      <c r="H357" s="297">
        <v>0</v>
      </c>
      <c r="I357" s="297">
        <v>766.40000000000009</v>
      </c>
      <c r="J357" s="297">
        <v>0</v>
      </c>
      <c r="K357" s="297">
        <v>0</v>
      </c>
      <c r="L357" s="297">
        <v>2788</v>
      </c>
      <c r="M357" s="297">
        <v>152</v>
      </c>
      <c r="N357" s="297">
        <v>16101.681</v>
      </c>
      <c r="O357" s="297">
        <v>3</v>
      </c>
      <c r="P357" s="297">
        <v>0</v>
      </c>
      <c r="Q357" s="297">
        <v>0</v>
      </c>
    </row>
    <row r="358" spans="1:17" x14ac:dyDescent="0.2">
      <c r="A358" s="296">
        <v>289</v>
      </c>
      <c r="B358" s="296" t="s">
        <v>362</v>
      </c>
      <c r="C358" s="297">
        <v>37429</v>
      </c>
      <c r="D358" s="297">
        <v>7631</v>
      </c>
      <c r="E358" s="297">
        <v>2916</v>
      </c>
      <c r="F358" s="297">
        <v>1020</v>
      </c>
      <c r="G358" s="297">
        <v>35060</v>
      </c>
      <c r="H358" s="297">
        <v>451.44</v>
      </c>
      <c r="I358" s="297">
        <v>1513.6000000000001</v>
      </c>
      <c r="J358" s="297">
        <v>0</v>
      </c>
      <c r="K358" s="297">
        <v>0</v>
      </c>
      <c r="L358" s="297">
        <v>3043</v>
      </c>
      <c r="M358" s="297">
        <v>193</v>
      </c>
      <c r="N358" s="297">
        <v>40819.06</v>
      </c>
      <c r="O358" s="297">
        <v>3</v>
      </c>
      <c r="P358" s="297">
        <v>0</v>
      </c>
      <c r="Q358" s="297">
        <v>0</v>
      </c>
    </row>
    <row r="359" spans="1:17" x14ac:dyDescent="0.2">
      <c r="A359" s="296">
        <v>629</v>
      </c>
      <c r="B359" s="296" t="s">
        <v>363</v>
      </c>
      <c r="C359" s="297">
        <v>25675</v>
      </c>
      <c r="D359" s="297">
        <v>6131</v>
      </c>
      <c r="E359" s="297">
        <v>1400.1</v>
      </c>
      <c r="F359" s="297">
        <v>710</v>
      </c>
      <c r="G359" s="297">
        <v>5010</v>
      </c>
      <c r="H359" s="297">
        <v>0</v>
      </c>
      <c r="I359" s="297">
        <v>1751.2</v>
      </c>
      <c r="J359" s="297">
        <v>0</v>
      </c>
      <c r="K359" s="297">
        <v>0</v>
      </c>
      <c r="L359" s="297">
        <v>5121</v>
      </c>
      <c r="M359" s="297">
        <v>175</v>
      </c>
      <c r="N359" s="297">
        <v>17505.564999999999</v>
      </c>
      <c r="O359" s="297">
        <v>2</v>
      </c>
      <c r="P359" s="297">
        <v>0</v>
      </c>
      <c r="Q359" s="297">
        <v>0</v>
      </c>
    </row>
    <row r="360" spans="1:17" x14ac:dyDescent="0.2">
      <c r="A360" s="296">
        <v>852</v>
      </c>
      <c r="B360" s="296" t="s">
        <v>364</v>
      </c>
      <c r="C360" s="297">
        <v>17134</v>
      </c>
      <c r="D360" s="297">
        <v>3767</v>
      </c>
      <c r="E360" s="297">
        <v>976.69999999999993</v>
      </c>
      <c r="F360" s="297">
        <v>305</v>
      </c>
      <c r="G360" s="297">
        <v>660</v>
      </c>
      <c r="H360" s="297">
        <v>0</v>
      </c>
      <c r="I360" s="297">
        <v>220</v>
      </c>
      <c r="J360" s="297">
        <v>0</v>
      </c>
      <c r="K360" s="297">
        <v>3.2999999999999545</v>
      </c>
      <c r="L360" s="297">
        <v>5202</v>
      </c>
      <c r="M360" s="297">
        <v>409</v>
      </c>
      <c r="N360" s="297">
        <v>4788.2460000000001</v>
      </c>
      <c r="O360" s="297">
        <v>10</v>
      </c>
      <c r="P360" s="297">
        <v>0</v>
      </c>
      <c r="Q360" s="297">
        <v>0</v>
      </c>
    </row>
    <row r="361" spans="1:17" x14ac:dyDescent="0.2">
      <c r="A361" s="296">
        <v>988</v>
      </c>
      <c r="B361" s="296" t="s">
        <v>365</v>
      </c>
      <c r="C361" s="297">
        <v>48721</v>
      </c>
      <c r="D361" s="297">
        <v>10132</v>
      </c>
      <c r="E361" s="297">
        <v>4509.7</v>
      </c>
      <c r="F361" s="297">
        <v>3430</v>
      </c>
      <c r="G361" s="297">
        <v>53600</v>
      </c>
      <c r="H361" s="297">
        <v>1218.28</v>
      </c>
      <c r="I361" s="297">
        <v>2919.2000000000003</v>
      </c>
      <c r="J361" s="297">
        <v>0</v>
      </c>
      <c r="K361" s="297">
        <v>0</v>
      </c>
      <c r="L361" s="297">
        <v>10438</v>
      </c>
      <c r="M361" s="297">
        <v>115</v>
      </c>
      <c r="N361" s="297">
        <v>29995.912</v>
      </c>
      <c r="O361" s="297">
        <v>8</v>
      </c>
      <c r="P361" s="297">
        <v>0</v>
      </c>
      <c r="Q361" s="297">
        <v>0</v>
      </c>
    </row>
    <row r="362" spans="1:17" x14ac:dyDescent="0.2">
      <c r="A362" s="296">
        <v>457</v>
      </c>
      <c r="B362" s="296" t="s">
        <v>366</v>
      </c>
      <c r="C362" s="297">
        <v>18172</v>
      </c>
      <c r="D362" s="297">
        <v>3938</v>
      </c>
      <c r="E362" s="297">
        <v>1918</v>
      </c>
      <c r="F362" s="297">
        <v>1865</v>
      </c>
      <c r="G362" s="297">
        <v>2140</v>
      </c>
      <c r="H362" s="297">
        <v>0</v>
      </c>
      <c r="I362" s="297">
        <v>1112.8</v>
      </c>
      <c r="J362" s="297">
        <v>0</v>
      </c>
      <c r="K362" s="297">
        <v>0</v>
      </c>
      <c r="L362" s="297">
        <v>2048</v>
      </c>
      <c r="M362" s="297">
        <v>136</v>
      </c>
      <c r="N362" s="297">
        <v>14632.16</v>
      </c>
      <c r="O362" s="297">
        <v>4</v>
      </c>
      <c r="P362" s="297">
        <v>0</v>
      </c>
      <c r="Q362" s="297">
        <v>0</v>
      </c>
    </row>
    <row r="363" spans="1:17" x14ac:dyDescent="0.2">
      <c r="A363" s="296">
        <v>870</v>
      </c>
      <c r="B363" s="296" t="s">
        <v>367</v>
      </c>
      <c r="C363" s="297">
        <v>26387</v>
      </c>
      <c r="D363" s="297">
        <v>6589</v>
      </c>
      <c r="E363" s="297">
        <v>1429.7</v>
      </c>
      <c r="F363" s="297">
        <v>190</v>
      </c>
      <c r="G363" s="297">
        <v>2740</v>
      </c>
      <c r="H363" s="297">
        <v>114.84</v>
      </c>
      <c r="I363" s="297">
        <v>1345.6000000000001</v>
      </c>
      <c r="J363" s="297">
        <v>0</v>
      </c>
      <c r="K363" s="297">
        <v>35.299999999999955</v>
      </c>
      <c r="L363" s="297">
        <v>10193</v>
      </c>
      <c r="M363" s="297">
        <v>1984</v>
      </c>
      <c r="N363" s="297">
        <v>6411.0969999999998</v>
      </c>
      <c r="O363" s="297">
        <v>10</v>
      </c>
      <c r="P363" s="297">
        <v>0</v>
      </c>
      <c r="Q363" s="297">
        <v>0</v>
      </c>
    </row>
    <row r="364" spans="1:17" x14ac:dyDescent="0.2">
      <c r="A364" s="296">
        <v>668</v>
      </c>
      <c r="B364" s="296" t="s">
        <v>368</v>
      </c>
      <c r="C364" s="297">
        <v>18419</v>
      </c>
      <c r="D364" s="297">
        <v>4107</v>
      </c>
      <c r="E364" s="297">
        <v>1382.1</v>
      </c>
      <c r="F364" s="297">
        <v>165</v>
      </c>
      <c r="G364" s="297">
        <v>2170</v>
      </c>
      <c r="H364" s="297">
        <v>0</v>
      </c>
      <c r="I364" s="297">
        <v>274.40000000000003</v>
      </c>
      <c r="J364" s="297">
        <v>0</v>
      </c>
      <c r="K364" s="297">
        <v>0</v>
      </c>
      <c r="L364" s="297">
        <v>7735</v>
      </c>
      <c r="M364" s="297">
        <v>786</v>
      </c>
      <c r="N364" s="297">
        <v>3088.5680000000002</v>
      </c>
      <c r="O364" s="297">
        <v>11</v>
      </c>
      <c r="P364" s="297">
        <v>0</v>
      </c>
      <c r="Q364" s="297">
        <v>0</v>
      </c>
    </row>
    <row r="365" spans="1:17" x14ac:dyDescent="0.2">
      <c r="A365" s="296">
        <v>1701</v>
      </c>
      <c r="B365" s="296" t="s">
        <v>369</v>
      </c>
      <c r="C365" s="297">
        <v>18933</v>
      </c>
      <c r="D365" s="297">
        <v>3887</v>
      </c>
      <c r="E365" s="297">
        <v>1451.1999999999998</v>
      </c>
      <c r="F365" s="297">
        <v>150</v>
      </c>
      <c r="G365" s="297">
        <v>2410</v>
      </c>
      <c r="H365" s="297">
        <v>0</v>
      </c>
      <c r="I365" s="297">
        <v>185.60000000000002</v>
      </c>
      <c r="J365" s="297">
        <v>0</v>
      </c>
      <c r="K365" s="297">
        <v>0</v>
      </c>
      <c r="L365" s="297">
        <v>27848</v>
      </c>
      <c r="M365" s="297">
        <v>426</v>
      </c>
      <c r="N365" s="297">
        <v>1935.5519999999999</v>
      </c>
      <c r="O365" s="297">
        <v>29</v>
      </c>
      <c r="P365" s="297">
        <v>0</v>
      </c>
      <c r="Q365" s="297">
        <v>0</v>
      </c>
    </row>
    <row r="366" spans="1:17" x14ac:dyDescent="0.2">
      <c r="A366" s="296">
        <v>293</v>
      </c>
      <c r="B366" s="296" t="s">
        <v>370</v>
      </c>
      <c r="C366" s="297">
        <v>15138</v>
      </c>
      <c r="D366" s="297">
        <v>3400</v>
      </c>
      <c r="E366" s="297">
        <v>1225.5999999999999</v>
      </c>
      <c r="F366" s="297">
        <v>645</v>
      </c>
      <c r="G366" s="297">
        <v>4780</v>
      </c>
      <c r="H366" s="297">
        <v>0</v>
      </c>
      <c r="I366" s="297">
        <v>0</v>
      </c>
      <c r="J366" s="297">
        <v>0</v>
      </c>
      <c r="K366" s="297">
        <v>0</v>
      </c>
      <c r="L366" s="297">
        <v>706</v>
      </c>
      <c r="M366" s="297">
        <v>78</v>
      </c>
      <c r="N366" s="297">
        <v>7394.72</v>
      </c>
      <c r="O366" s="297">
        <v>1</v>
      </c>
      <c r="P366" s="297">
        <v>0</v>
      </c>
      <c r="Q366" s="297">
        <v>0</v>
      </c>
    </row>
    <row r="367" spans="1:17" x14ac:dyDescent="0.2">
      <c r="A367" s="296">
        <v>1783</v>
      </c>
      <c r="B367" s="296" t="s">
        <v>371</v>
      </c>
      <c r="C367" s="297">
        <v>103241</v>
      </c>
      <c r="D367" s="297">
        <v>24506</v>
      </c>
      <c r="E367" s="297">
        <v>6661.9</v>
      </c>
      <c r="F367" s="297">
        <v>3475</v>
      </c>
      <c r="G367" s="297">
        <v>70140</v>
      </c>
      <c r="H367" s="297">
        <v>1387.78</v>
      </c>
      <c r="I367" s="297">
        <v>3482.4</v>
      </c>
      <c r="J367" s="297">
        <v>0</v>
      </c>
      <c r="K367" s="297">
        <v>0</v>
      </c>
      <c r="L367" s="297">
        <v>8139</v>
      </c>
      <c r="M367" s="297">
        <v>211</v>
      </c>
      <c r="N367" s="297">
        <v>57832.754999999997</v>
      </c>
      <c r="O367" s="297">
        <v>6</v>
      </c>
      <c r="P367" s="297">
        <v>0</v>
      </c>
      <c r="Q367" s="297">
        <v>0</v>
      </c>
    </row>
    <row r="368" spans="1:17" x14ac:dyDescent="0.2">
      <c r="A368" s="296">
        <v>98</v>
      </c>
      <c r="B368" s="296" t="s">
        <v>372</v>
      </c>
      <c r="C368" s="297">
        <v>25454</v>
      </c>
      <c r="D368" s="297">
        <v>5614</v>
      </c>
      <c r="E368" s="297">
        <v>2689.1</v>
      </c>
      <c r="F368" s="297">
        <v>435</v>
      </c>
      <c r="G368" s="297">
        <v>17200</v>
      </c>
      <c r="H368" s="297">
        <v>144.54</v>
      </c>
      <c r="I368" s="297">
        <v>1136</v>
      </c>
      <c r="J368" s="297">
        <v>0</v>
      </c>
      <c r="K368" s="297">
        <v>68.099999999999909</v>
      </c>
      <c r="L368" s="297">
        <v>22043</v>
      </c>
      <c r="M368" s="297">
        <v>802</v>
      </c>
      <c r="N368" s="297">
        <v>7607.4489999999996</v>
      </c>
      <c r="O368" s="297">
        <v>19</v>
      </c>
      <c r="P368" s="297">
        <v>0</v>
      </c>
      <c r="Q368" s="297">
        <v>0</v>
      </c>
    </row>
    <row r="369" spans="1:17" x14ac:dyDescent="0.2">
      <c r="A369" s="296">
        <v>614</v>
      </c>
      <c r="B369" s="296" t="s">
        <v>373</v>
      </c>
      <c r="C369" s="297">
        <v>13964</v>
      </c>
      <c r="D369" s="297">
        <v>2803</v>
      </c>
      <c r="E369" s="297">
        <v>538.29999999999995</v>
      </c>
      <c r="F369" s="297">
        <v>215</v>
      </c>
      <c r="G369" s="297">
        <v>810</v>
      </c>
      <c r="H369" s="297">
        <v>768.12</v>
      </c>
      <c r="I369" s="297">
        <v>0</v>
      </c>
      <c r="J369" s="297">
        <v>0</v>
      </c>
      <c r="K369" s="297">
        <v>0</v>
      </c>
      <c r="L369" s="297">
        <v>5345</v>
      </c>
      <c r="M369" s="297">
        <v>521</v>
      </c>
      <c r="N369" s="297">
        <v>5248.027</v>
      </c>
      <c r="O369" s="297">
        <v>7</v>
      </c>
      <c r="P369" s="297">
        <v>0</v>
      </c>
      <c r="Q369" s="297">
        <v>0</v>
      </c>
    </row>
    <row r="370" spans="1:17" x14ac:dyDescent="0.2">
      <c r="A370" s="296">
        <v>189</v>
      </c>
      <c r="B370" s="296" t="s">
        <v>374</v>
      </c>
      <c r="C370" s="297">
        <v>23909</v>
      </c>
      <c r="D370" s="297">
        <v>5923</v>
      </c>
      <c r="E370" s="297">
        <v>1208.9000000000001</v>
      </c>
      <c r="F370" s="297">
        <v>300</v>
      </c>
      <c r="G370" s="297">
        <v>10200</v>
      </c>
      <c r="H370" s="297">
        <v>0</v>
      </c>
      <c r="I370" s="297">
        <v>280</v>
      </c>
      <c r="J370" s="297">
        <v>0</v>
      </c>
      <c r="K370" s="297">
        <v>350</v>
      </c>
      <c r="L370" s="297">
        <v>9467</v>
      </c>
      <c r="M370" s="297">
        <v>72</v>
      </c>
      <c r="N370" s="297">
        <v>6671.48</v>
      </c>
      <c r="O370" s="297">
        <v>9</v>
      </c>
      <c r="P370" s="297">
        <v>0</v>
      </c>
      <c r="Q370" s="297">
        <v>0</v>
      </c>
    </row>
    <row r="371" spans="1:17" x14ac:dyDescent="0.2">
      <c r="A371" s="296">
        <v>296</v>
      </c>
      <c r="B371" s="296" t="s">
        <v>375</v>
      </c>
      <c r="C371" s="297">
        <v>41043</v>
      </c>
      <c r="D371" s="297">
        <v>9812</v>
      </c>
      <c r="E371" s="297">
        <v>3158.7</v>
      </c>
      <c r="F371" s="297">
        <v>1000</v>
      </c>
      <c r="G371" s="297">
        <v>34650</v>
      </c>
      <c r="H371" s="297">
        <v>512.82000000000005</v>
      </c>
      <c r="I371" s="297">
        <v>1888</v>
      </c>
      <c r="J371" s="297">
        <v>0</v>
      </c>
      <c r="K371" s="297">
        <v>593.39999999999986</v>
      </c>
      <c r="L371" s="297">
        <v>6616</v>
      </c>
      <c r="M371" s="297">
        <v>340</v>
      </c>
      <c r="N371" s="297">
        <v>20840.47</v>
      </c>
      <c r="O371" s="297">
        <v>7</v>
      </c>
      <c r="P371" s="297">
        <v>0</v>
      </c>
      <c r="Q371" s="297">
        <v>0</v>
      </c>
    </row>
    <row r="372" spans="1:17" x14ac:dyDescent="0.2">
      <c r="A372" s="296">
        <v>1696</v>
      </c>
      <c r="B372" s="296" t="s">
        <v>376</v>
      </c>
      <c r="C372" s="297">
        <v>23187</v>
      </c>
      <c r="D372" s="297">
        <v>5181</v>
      </c>
      <c r="E372" s="297">
        <v>1315</v>
      </c>
      <c r="F372" s="297">
        <v>385</v>
      </c>
      <c r="G372" s="297">
        <v>950</v>
      </c>
      <c r="H372" s="297">
        <v>0</v>
      </c>
      <c r="I372" s="297">
        <v>0</v>
      </c>
      <c r="J372" s="297">
        <v>0</v>
      </c>
      <c r="K372" s="297">
        <v>0</v>
      </c>
      <c r="L372" s="297">
        <v>4767</v>
      </c>
      <c r="M372" s="297">
        <v>2869</v>
      </c>
      <c r="N372" s="297">
        <v>6628.85</v>
      </c>
      <c r="O372" s="297">
        <v>15</v>
      </c>
      <c r="P372" s="297">
        <v>0</v>
      </c>
      <c r="Q372" s="297">
        <v>0</v>
      </c>
    </row>
    <row r="373" spans="1:17" x14ac:dyDescent="0.2">
      <c r="A373" s="296">
        <v>352</v>
      </c>
      <c r="B373" s="296" t="s">
        <v>377</v>
      </c>
      <c r="C373" s="297">
        <v>23043</v>
      </c>
      <c r="D373" s="297">
        <v>5600</v>
      </c>
      <c r="E373" s="297">
        <v>1141</v>
      </c>
      <c r="F373" s="297">
        <v>575</v>
      </c>
      <c r="G373" s="297">
        <v>7360</v>
      </c>
      <c r="H373" s="297">
        <v>132.66</v>
      </c>
      <c r="I373" s="297">
        <v>752.80000000000007</v>
      </c>
      <c r="J373" s="297">
        <v>0</v>
      </c>
      <c r="K373" s="297">
        <v>0</v>
      </c>
      <c r="L373" s="297">
        <v>4751</v>
      </c>
      <c r="M373" s="297">
        <v>274</v>
      </c>
      <c r="N373" s="297">
        <v>10906.06</v>
      </c>
      <c r="O373" s="297">
        <v>3</v>
      </c>
      <c r="P373" s="297">
        <v>0</v>
      </c>
      <c r="Q373" s="297">
        <v>0</v>
      </c>
    </row>
    <row r="374" spans="1:17" x14ac:dyDescent="0.2">
      <c r="A374" s="296">
        <v>53</v>
      </c>
      <c r="B374" s="296" t="s">
        <v>378</v>
      </c>
      <c r="C374" s="297">
        <v>13850</v>
      </c>
      <c r="D374" s="297">
        <v>3482</v>
      </c>
      <c r="E374" s="297">
        <v>1145.5</v>
      </c>
      <c r="F374" s="297">
        <v>145</v>
      </c>
      <c r="G374" s="297">
        <v>2280</v>
      </c>
      <c r="H374" s="297">
        <v>0</v>
      </c>
      <c r="I374" s="297">
        <v>218.4</v>
      </c>
      <c r="J374" s="297">
        <v>0</v>
      </c>
      <c r="K374" s="297">
        <v>35.399999999999977</v>
      </c>
      <c r="L374" s="297">
        <v>10105</v>
      </c>
      <c r="M374" s="297">
        <v>148</v>
      </c>
      <c r="N374" s="297">
        <v>2599.35</v>
      </c>
      <c r="O374" s="297">
        <v>9</v>
      </c>
      <c r="P374" s="297">
        <v>0</v>
      </c>
      <c r="Q374" s="297">
        <v>0</v>
      </c>
    </row>
    <row r="375" spans="1:17" x14ac:dyDescent="0.2">
      <c r="A375" s="296">
        <v>294</v>
      </c>
      <c r="B375" s="296" t="s">
        <v>379</v>
      </c>
      <c r="C375" s="297">
        <v>28881</v>
      </c>
      <c r="D375" s="297">
        <v>6580</v>
      </c>
      <c r="E375" s="297">
        <v>2945.7</v>
      </c>
      <c r="F375" s="297">
        <v>920</v>
      </c>
      <c r="G375" s="297">
        <v>28700</v>
      </c>
      <c r="H375" s="297">
        <v>566.28</v>
      </c>
      <c r="I375" s="297">
        <v>1284.8000000000002</v>
      </c>
      <c r="J375" s="297">
        <v>0</v>
      </c>
      <c r="K375" s="297">
        <v>2.1999999999998181</v>
      </c>
      <c r="L375" s="297">
        <v>13815</v>
      </c>
      <c r="M375" s="297">
        <v>67</v>
      </c>
      <c r="N375" s="297">
        <v>15571.281000000001</v>
      </c>
      <c r="O375" s="297">
        <v>8</v>
      </c>
      <c r="P375" s="297">
        <v>0</v>
      </c>
      <c r="Q375" s="297">
        <v>0</v>
      </c>
    </row>
    <row r="376" spans="1:17" x14ac:dyDescent="0.2">
      <c r="A376" s="296">
        <v>873</v>
      </c>
      <c r="B376" s="296" t="s">
        <v>380</v>
      </c>
      <c r="C376" s="297">
        <v>21621</v>
      </c>
      <c r="D376" s="297">
        <v>4465</v>
      </c>
      <c r="E376" s="297">
        <v>1480.6999999999998</v>
      </c>
      <c r="F376" s="297">
        <v>295</v>
      </c>
      <c r="G376" s="297">
        <v>5630</v>
      </c>
      <c r="H376" s="297">
        <v>0</v>
      </c>
      <c r="I376" s="297">
        <v>313.60000000000002</v>
      </c>
      <c r="J376" s="297">
        <v>0</v>
      </c>
      <c r="K376" s="297">
        <v>0</v>
      </c>
      <c r="L376" s="297">
        <v>9153</v>
      </c>
      <c r="M376" s="297">
        <v>44</v>
      </c>
      <c r="N376" s="297">
        <v>6554.0990000000002</v>
      </c>
      <c r="O376" s="297">
        <v>6</v>
      </c>
      <c r="P376" s="297">
        <v>0</v>
      </c>
      <c r="Q376" s="297">
        <v>0</v>
      </c>
    </row>
    <row r="377" spans="1:17" x14ac:dyDescent="0.2">
      <c r="A377" s="296">
        <v>632</v>
      </c>
      <c r="B377" s="296" t="s">
        <v>381</v>
      </c>
      <c r="C377" s="297">
        <v>50577</v>
      </c>
      <c r="D377" s="297">
        <v>12953</v>
      </c>
      <c r="E377" s="297">
        <v>2922.1</v>
      </c>
      <c r="F377" s="297">
        <v>2410</v>
      </c>
      <c r="G377" s="297">
        <v>21070</v>
      </c>
      <c r="H377" s="297">
        <v>629.64</v>
      </c>
      <c r="I377" s="297">
        <v>4346.4000000000005</v>
      </c>
      <c r="J377" s="297">
        <v>0</v>
      </c>
      <c r="K377" s="297">
        <v>0</v>
      </c>
      <c r="L377" s="297">
        <v>8908</v>
      </c>
      <c r="M377" s="297">
        <v>384</v>
      </c>
      <c r="N377" s="297">
        <v>27683.978999999999</v>
      </c>
      <c r="O377" s="297">
        <v>9</v>
      </c>
      <c r="P377" s="297">
        <v>0</v>
      </c>
      <c r="Q377" s="297">
        <v>0</v>
      </c>
    </row>
    <row r="378" spans="1:17" x14ac:dyDescent="0.2">
      <c r="A378" s="296">
        <v>880</v>
      </c>
      <c r="B378" s="296" t="s">
        <v>382</v>
      </c>
      <c r="C378" s="297">
        <v>15777</v>
      </c>
      <c r="D378" s="297">
        <v>3562</v>
      </c>
      <c r="E378" s="297">
        <v>1108.6999999999998</v>
      </c>
      <c r="F378" s="297">
        <v>535</v>
      </c>
      <c r="G378" s="297">
        <v>1130</v>
      </c>
      <c r="H378" s="297">
        <v>0</v>
      </c>
      <c r="I378" s="297">
        <v>0</v>
      </c>
      <c r="J378" s="297">
        <v>0</v>
      </c>
      <c r="K378" s="297">
        <v>0</v>
      </c>
      <c r="L378" s="297">
        <v>3843</v>
      </c>
      <c r="M378" s="297">
        <v>675</v>
      </c>
      <c r="N378" s="297">
        <v>9510.9480000000003</v>
      </c>
      <c r="O378" s="297">
        <v>7</v>
      </c>
      <c r="P378" s="297">
        <v>0</v>
      </c>
      <c r="Q378" s="297">
        <v>0</v>
      </c>
    </row>
    <row r="379" spans="1:17" x14ac:dyDescent="0.2">
      <c r="A379" s="296">
        <v>351</v>
      </c>
      <c r="B379" s="296" t="s">
        <v>383</v>
      </c>
      <c r="C379" s="297">
        <v>12422</v>
      </c>
      <c r="D379" s="297">
        <v>3386</v>
      </c>
      <c r="E379" s="297">
        <v>621.20000000000005</v>
      </c>
      <c r="F379" s="297">
        <v>165</v>
      </c>
      <c r="G379" s="297">
        <v>2480</v>
      </c>
      <c r="H379" s="297">
        <v>0</v>
      </c>
      <c r="I379" s="297">
        <v>0</v>
      </c>
      <c r="J379" s="297">
        <v>0</v>
      </c>
      <c r="K379" s="297">
        <v>0</v>
      </c>
      <c r="L379" s="297">
        <v>3653</v>
      </c>
      <c r="M379" s="297">
        <v>30</v>
      </c>
      <c r="N379" s="297">
        <v>4477.4399999999996</v>
      </c>
      <c r="O379" s="297">
        <v>1</v>
      </c>
      <c r="P379" s="297">
        <v>0</v>
      </c>
      <c r="Q379" s="297">
        <v>0</v>
      </c>
    </row>
    <row r="380" spans="1:17" x14ac:dyDescent="0.2">
      <c r="A380" s="296">
        <v>874</v>
      </c>
      <c r="B380" s="296" t="s">
        <v>384</v>
      </c>
      <c r="C380" s="297">
        <v>14425</v>
      </c>
      <c r="D380" s="297">
        <v>3455</v>
      </c>
      <c r="E380" s="297">
        <v>870.8</v>
      </c>
      <c r="F380" s="297">
        <v>90</v>
      </c>
      <c r="G380" s="297">
        <v>560</v>
      </c>
      <c r="H380" s="297">
        <v>0</v>
      </c>
      <c r="I380" s="297">
        <v>0</v>
      </c>
      <c r="J380" s="297">
        <v>0</v>
      </c>
      <c r="K380" s="297">
        <v>0</v>
      </c>
      <c r="L380" s="297">
        <v>4930</v>
      </c>
      <c r="M380" s="297">
        <v>240</v>
      </c>
      <c r="N380" s="297">
        <v>2038.6320000000001</v>
      </c>
      <c r="O380" s="297">
        <v>8</v>
      </c>
      <c r="P380" s="297">
        <v>0</v>
      </c>
      <c r="Q380" s="297">
        <v>0</v>
      </c>
    </row>
    <row r="381" spans="1:17" x14ac:dyDescent="0.2">
      <c r="A381" s="296">
        <v>479</v>
      </c>
      <c r="B381" s="296" t="s">
        <v>385</v>
      </c>
      <c r="C381" s="297">
        <v>150598</v>
      </c>
      <c r="D381" s="297">
        <v>34756</v>
      </c>
      <c r="E381" s="297">
        <v>14653.8</v>
      </c>
      <c r="F381" s="297">
        <v>21890</v>
      </c>
      <c r="G381" s="297">
        <v>173090</v>
      </c>
      <c r="H381" s="297">
        <v>2471.1800000000003</v>
      </c>
      <c r="I381" s="297">
        <v>7570.4000000000005</v>
      </c>
      <c r="J381" s="297">
        <v>0</v>
      </c>
      <c r="K381" s="297">
        <v>626.69999999999891</v>
      </c>
      <c r="L381" s="297">
        <v>7368</v>
      </c>
      <c r="M381" s="297">
        <v>956</v>
      </c>
      <c r="N381" s="297">
        <v>131925.88399999999</v>
      </c>
      <c r="O381" s="297">
        <v>7</v>
      </c>
      <c r="P381" s="297">
        <v>0</v>
      </c>
      <c r="Q381" s="297">
        <v>0</v>
      </c>
    </row>
    <row r="382" spans="1:17" x14ac:dyDescent="0.2">
      <c r="A382" s="296">
        <v>297</v>
      </c>
      <c r="B382" s="296" t="s">
        <v>386</v>
      </c>
      <c r="C382" s="297">
        <v>27182</v>
      </c>
      <c r="D382" s="297">
        <v>7344</v>
      </c>
      <c r="E382" s="297">
        <v>1639.8999999999999</v>
      </c>
      <c r="F382" s="297">
        <v>1000</v>
      </c>
      <c r="G382" s="297">
        <v>4460</v>
      </c>
      <c r="H382" s="297">
        <v>378.18</v>
      </c>
      <c r="I382" s="297">
        <v>1386.4</v>
      </c>
      <c r="J382" s="297">
        <v>0</v>
      </c>
      <c r="K382" s="297">
        <v>0</v>
      </c>
      <c r="L382" s="297">
        <v>7958</v>
      </c>
      <c r="M382" s="297">
        <v>946</v>
      </c>
      <c r="N382" s="297">
        <v>7053.0529999999999</v>
      </c>
      <c r="O382" s="297">
        <v>11</v>
      </c>
      <c r="P382" s="297">
        <v>0</v>
      </c>
      <c r="Q382" s="297">
        <v>0</v>
      </c>
    </row>
    <row r="383" spans="1:17" x14ac:dyDescent="0.2">
      <c r="A383" s="296">
        <v>473</v>
      </c>
      <c r="B383" s="296" t="s">
        <v>387</v>
      </c>
      <c r="C383" s="297">
        <v>16575</v>
      </c>
      <c r="D383" s="297">
        <v>2976</v>
      </c>
      <c r="E383" s="297">
        <v>1923.1</v>
      </c>
      <c r="F383" s="297">
        <v>545</v>
      </c>
      <c r="G383" s="297">
        <v>2110</v>
      </c>
      <c r="H383" s="297">
        <v>0</v>
      </c>
      <c r="I383" s="297">
        <v>139.20000000000002</v>
      </c>
      <c r="J383" s="297">
        <v>0</v>
      </c>
      <c r="K383" s="297">
        <v>35.399999999999977</v>
      </c>
      <c r="L383" s="297">
        <v>3212</v>
      </c>
      <c r="M383" s="297">
        <v>161</v>
      </c>
      <c r="N383" s="297">
        <v>17080.665000000001</v>
      </c>
      <c r="O383" s="297">
        <v>2</v>
      </c>
      <c r="P383" s="297">
        <v>0</v>
      </c>
      <c r="Q383" s="297">
        <v>0</v>
      </c>
    </row>
    <row r="384" spans="1:17" x14ac:dyDescent="0.2">
      <c r="A384" s="296">
        <v>707</v>
      </c>
      <c r="B384" s="296" t="s">
        <v>388</v>
      </c>
      <c r="C384" s="297">
        <v>13656</v>
      </c>
      <c r="D384" s="297">
        <v>3541</v>
      </c>
      <c r="E384" s="297">
        <v>707.1</v>
      </c>
      <c r="F384" s="297">
        <v>90</v>
      </c>
      <c r="G384" s="297">
        <v>310</v>
      </c>
      <c r="H384" s="297">
        <v>0</v>
      </c>
      <c r="I384" s="297">
        <v>0</v>
      </c>
      <c r="J384" s="297">
        <v>0</v>
      </c>
      <c r="K384" s="297">
        <v>0</v>
      </c>
      <c r="L384" s="297">
        <v>7345</v>
      </c>
      <c r="M384" s="297">
        <v>305</v>
      </c>
      <c r="N384" s="297">
        <v>1619.9970000000001</v>
      </c>
      <c r="O384" s="297">
        <v>10</v>
      </c>
      <c r="P384" s="297">
        <v>0</v>
      </c>
      <c r="Q384" s="297">
        <v>0</v>
      </c>
    </row>
    <row r="385" spans="1:17" x14ac:dyDescent="0.2">
      <c r="A385" s="296">
        <v>478</v>
      </c>
      <c r="B385" s="296" t="s">
        <v>389</v>
      </c>
      <c r="C385" s="297">
        <v>6341</v>
      </c>
      <c r="D385" s="297">
        <v>1462</v>
      </c>
      <c r="E385" s="297">
        <v>322.3</v>
      </c>
      <c r="F385" s="297">
        <v>100</v>
      </c>
      <c r="G385" s="297">
        <v>90</v>
      </c>
      <c r="H385" s="297">
        <v>0</v>
      </c>
      <c r="I385" s="297">
        <v>0</v>
      </c>
      <c r="J385" s="297">
        <v>0</v>
      </c>
      <c r="K385" s="297">
        <v>0</v>
      </c>
      <c r="L385" s="297">
        <v>3812</v>
      </c>
      <c r="M385" s="297">
        <v>219</v>
      </c>
      <c r="N385" s="297">
        <v>664.86599999999999</v>
      </c>
      <c r="O385" s="297">
        <v>11</v>
      </c>
      <c r="P385" s="297">
        <v>0</v>
      </c>
      <c r="Q385" s="297">
        <v>0</v>
      </c>
    </row>
    <row r="386" spans="1:17" x14ac:dyDescent="0.2">
      <c r="A386" s="296">
        <v>50</v>
      </c>
      <c r="B386" s="296" t="s">
        <v>390</v>
      </c>
      <c r="C386" s="297">
        <v>21499</v>
      </c>
      <c r="D386" s="297">
        <v>6304</v>
      </c>
      <c r="E386" s="297">
        <v>828.4</v>
      </c>
      <c r="F386" s="297">
        <v>440</v>
      </c>
      <c r="G386" s="297">
        <v>9930</v>
      </c>
      <c r="H386" s="297">
        <v>0</v>
      </c>
      <c r="I386" s="297">
        <v>582.4</v>
      </c>
      <c r="J386" s="297">
        <v>0</v>
      </c>
      <c r="K386" s="297">
        <v>186.79999999999995</v>
      </c>
      <c r="L386" s="297">
        <v>24764</v>
      </c>
      <c r="M386" s="297">
        <v>2122</v>
      </c>
      <c r="N386" s="297">
        <v>7476.3040000000001</v>
      </c>
      <c r="O386" s="297">
        <v>7</v>
      </c>
      <c r="P386" s="297">
        <v>0</v>
      </c>
      <c r="Q386" s="297">
        <v>0</v>
      </c>
    </row>
    <row r="387" spans="1:17" x14ac:dyDescent="0.2">
      <c r="A387" s="296">
        <v>355</v>
      </c>
      <c r="B387" s="296" t="s">
        <v>391</v>
      </c>
      <c r="C387" s="297">
        <v>61250</v>
      </c>
      <c r="D387" s="297">
        <v>14651</v>
      </c>
      <c r="E387" s="297">
        <v>5493.2999999999993</v>
      </c>
      <c r="F387" s="297">
        <v>5745</v>
      </c>
      <c r="G387" s="297">
        <v>47020</v>
      </c>
      <c r="H387" s="297">
        <v>4021.7733999999996</v>
      </c>
      <c r="I387" s="297">
        <v>4844.8</v>
      </c>
      <c r="J387" s="297">
        <v>0</v>
      </c>
      <c r="K387" s="297">
        <v>0</v>
      </c>
      <c r="L387" s="297">
        <v>4851</v>
      </c>
      <c r="M387" s="297">
        <v>14</v>
      </c>
      <c r="N387" s="297">
        <v>42747.978000000003</v>
      </c>
      <c r="O387" s="297">
        <v>5</v>
      </c>
      <c r="P387" s="297">
        <v>0</v>
      </c>
      <c r="Q387" s="297">
        <v>0</v>
      </c>
    </row>
    <row r="388" spans="1:17" x14ac:dyDescent="0.2">
      <c r="A388" s="296">
        <v>299</v>
      </c>
      <c r="B388" s="296" t="s">
        <v>392</v>
      </c>
      <c r="C388" s="297">
        <v>32283</v>
      </c>
      <c r="D388" s="297">
        <v>6860</v>
      </c>
      <c r="E388" s="297">
        <v>2867.8</v>
      </c>
      <c r="F388" s="297">
        <v>950</v>
      </c>
      <c r="G388" s="297">
        <v>23320</v>
      </c>
      <c r="H388" s="297">
        <v>522.72</v>
      </c>
      <c r="I388" s="297">
        <v>1954.4</v>
      </c>
      <c r="J388" s="297">
        <v>0</v>
      </c>
      <c r="K388" s="297">
        <v>16.399999999999636</v>
      </c>
      <c r="L388" s="297">
        <v>5332</v>
      </c>
      <c r="M388" s="297">
        <v>468</v>
      </c>
      <c r="N388" s="297">
        <v>18476.11</v>
      </c>
      <c r="O388" s="297">
        <v>7</v>
      </c>
      <c r="P388" s="297">
        <v>0</v>
      </c>
      <c r="Q388" s="297">
        <v>0</v>
      </c>
    </row>
    <row r="389" spans="1:17" x14ac:dyDescent="0.2">
      <c r="A389" s="296">
        <v>637</v>
      </c>
      <c r="B389" s="296" t="s">
        <v>394</v>
      </c>
      <c r="C389" s="297">
        <v>123561</v>
      </c>
      <c r="D389" s="297">
        <v>29063</v>
      </c>
      <c r="E389" s="297">
        <v>9514.7000000000007</v>
      </c>
      <c r="F389" s="297">
        <v>15010</v>
      </c>
      <c r="G389" s="297">
        <v>135760</v>
      </c>
      <c r="H389" s="297">
        <v>3587.7925999999998</v>
      </c>
      <c r="I389" s="297">
        <v>6092.8</v>
      </c>
      <c r="J389" s="297">
        <v>0</v>
      </c>
      <c r="K389" s="297">
        <v>0</v>
      </c>
      <c r="L389" s="297">
        <v>3451</v>
      </c>
      <c r="M389" s="297">
        <v>255</v>
      </c>
      <c r="N389" s="297">
        <v>135925.85699999999</v>
      </c>
      <c r="O389" s="297">
        <v>1</v>
      </c>
      <c r="P389" s="297">
        <v>0</v>
      </c>
      <c r="Q389" s="297">
        <v>0</v>
      </c>
    </row>
    <row r="390" spans="1:17" x14ac:dyDescent="0.2">
      <c r="A390" s="296">
        <v>638</v>
      </c>
      <c r="B390" s="296" t="s">
        <v>395</v>
      </c>
      <c r="C390" s="297">
        <v>8075</v>
      </c>
      <c r="D390" s="297">
        <v>1826</v>
      </c>
      <c r="E390" s="297">
        <v>403.5</v>
      </c>
      <c r="F390" s="297">
        <v>180</v>
      </c>
      <c r="G390" s="297">
        <v>160</v>
      </c>
      <c r="H390" s="297">
        <v>0</v>
      </c>
      <c r="I390" s="297">
        <v>0</v>
      </c>
      <c r="J390" s="297">
        <v>0</v>
      </c>
      <c r="K390" s="297">
        <v>0</v>
      </c>
      <c r="L390" s="297">
        <v>2123</v>
      </c>
      <c r="M390" s="297">
        <v>73</v>
      </c>
      <c r="N390" s="297">
        <v>2358.8649999999998</v>
      </c>
      <c r="O390" s="297">
        <v>4</v>
      </c>
      <c r="P390" s="297">
        <v>0</v>
      </c>
      <c r="Q390" s="297">
        <v>0</v>
      </c>
    </row>
    <row r="391" spans="1:17" x14ac:dyDescent="0.2">
      <c r="A391" s="296">
        <v>56</v>
      </c>
      <c r="B391" s="296" t="s">
        <v>396</v>
      </c>
      <c r="C391" s="297">
        <v>18775</v>
      </c>
      <c r="D391" s="297">
        <v>5088</v>
      </c>
      <c r="E391" s="297">
        <v>1216.6999999999998</v>
      </c>
      <c r="F391" s="297">
        <v>160</v>
      </c>
      <c r="G391" s="297">
        <v>3550</v>
      </c>
      <c r="H391" s="297">
        <v>0</v>
      </c>
      <c r="I391" s="297">
        <v>345.6</v>
      </c>
      <c r="J391" s="297">
        <v>0</v>
      </c>
      <c r="K391" s="297">
        <v>0</v>
      </c>
      <c r="L391" s="297">
        <v>12546</v>
      </c>
      <c r="M391" s="297">
        <v>291</v>
      </c>
      <c r="N391" s="297">
        <v>3116.3989999999999</v>
      </c>
      <c r="O391" s="297">
        <v>12</v>
      </c>
      <c r="P391" s="297">
        <v>0</v>
      </c>
      <c r="Q391" s="297">
        <v>0</v>
      </c>
    </row>
    <row r="392" spans="1:17" x14ac:dyDescent="0.2">
      <c r="A392" s="296">
        <v>1892</v>
      </c>
      <c r="B392" s="296" t="s">
        <v>498</v>
      </c>
      <c r="C392" s="297">
        <v>40892</v>
      </c>
      <c r="D392" s="297">
        <v>10189</v>
      </c>
      <c r="E392" s="297">
        <v>2109.3999999999996</v>
      </c>
      <c r="F392" s="297">
        <v>1780</v>
      </c>
      <c r="G392" s="297">
        <v>4140</v>
      </c>
      <c r="H392" s="297">
        <v>0</v>
      </c>
      <c r="I392" s="297">
        <v>591.20000000000005</v>
      </c>
      <c r="J392" s="297">
        <v>0</v>
      </c>
      <c r="K392" s="297">
        <v>0</v>
      </c>
      <c r="L392" s="297">
        <v>5861</v>
      </c>
      <c r="M392" s="297">
        <v>544</v>
      </c>
      <c r="N392" s="297">
        <v>20295.396000000001</v>
      </c>
      <c r="O392" s="297">
        <v>13</v>
      </c>
      <c r="P392" s="297">
        <v>0</v>
      </c>
      <c r="Q392" s="297">
        <v>0</v>
      </c>
    </row>
    <row r="393" spans="1:17" x14ac:dyDescent="0.2">
      <c r="A393" s="296">
        <v>879</v>
      </c>
      <c r="B393" s="296" t="s">
        <v>397</v>
      </c>
      <c r="C393" s="297">
        <v>21399</v>
      </c>
      <c r="D393" s="297">
        <v>4482</v>
      </c>
      <c r="E393" s="297">
        <v>1563.4</v>
      </c>
      <c r="F393" s="297">
        <v>355</v>
      </c>
      <c r="G393" s="297">
        <v>4840</v>
      </c>
      <c r="H393" s="297">
        <v>667.78</v>
      </c>
      <c r="I393" s="297">
        <v>249.60000000000002</v>
      </c>
      <c r="J393" s="297">
        <v>0</v>
      </c>
      <c r="K393" s="297">
        <v>0</v>
      </c>
      <c r="L393" s="297">
        <v>12065</v>
      </c>
      <c r="M393" s="297">
        <v>56</v>
      </c>
      <c r="N393" s="297">
        <v>4738.8220000000001</v>
      </c>
      <c r="O393" s="297">
        <v>6</v>
      </c>
      <c r="P393" s="297">
        <v>0</v>
      </c>
      <c r="Q393" s="297">
        <v>0</v>
      </c>
    </row>
    <row r="394" spans="1:17" x14ac:dyDescent="0.2">
      <c r="A394" s="296">
        <v>301</v>
      </c>
      <c r="B394" s="296" t="s">
        <v>398</v>
      </c>
      <c r="C394" s="297">
        <v>47164</v>
      </c>
      <c r="D394" s="297">
        <v>11069</v>
      </c>
      <c r="E394" s="297">
        <v>4939.5</v>
      </c>
      <c r="F394" s="297">
        <v>2400</v>
      </c>
      <c r="G394" s="297">
        <v>60300</v>
      </c>
      <c r="H394" s="297">
        <v>1243</v>
      </c>
      <c r="I394" s="297">
        <v>4568</v>
      </c>
      <c r="J394" s="297">
        <v>0</v>
      </c>
      <c r="K394" s="297">
        <v>0</v>
      </c>
      <c r="L394" s="297">
        <v>4096</v>
      </c>
      <c r="M394" s="297">
        <v>198</v>
      </c>
      <c r="N394" s="297">
        <v>34938.474999999999</v>
      </c>
      <c r="O394" s="297">
        <v>1</v>
      </c>
      <c r="P394" s="297">
        <v>0</v>
      </c>
      <c r="Q394" s="297">
        <v>0</v>
      </c>
    </row>
    <row r="395" spans="1:17" x14ac:dyDescent="0.2">
      <c r="A395" s="296">
        <v>1896</v>
      </c>
      <c r="B395" s="296" t="s">
        <v>399</v>
      </c>
      <c r="C395" s="297">
        <v>22167</v>
      </c>
      <c r="D395" s="297">
        <v>6592</v>
      </c>
      <c r="E395" s="297">
        <v>1262.4000000000001</v>
      </c>
      <c r="F395" s="297">
        <v>130</v>
      </c>
      <c r="G395" s="297">
        <v>7380</v>
      </c>
      <c r="H395" s="297">
        <v>0</v>
      </c>
      <c r="I395" s="297">
        <v>492</v>
      </c>
      <c r="J395" s="297">
        <v>0</v>
      </c>
      <c r="K395" s="297">
        <v>180.49999999999994</v>
      </c>
      <c r="L395" s="297">
        <v>8266</v>
      </c>
      <c r="M395" s="297">
        <v>520</v>
      </c>
      <c r="N395" s="297">
        <v>5960.32</v>
      </c>
      <c r="O395" s="297">
        <v>4</v>
      </c>
      <c r="P395" s="297">
        <v>0</v>
      </c>
      <c r="Q395" s="297">
        <v>0</v>
      </c>
    </row>
    <row r="396" spans="1:17" x14ac:dyDescent="0.2">
      <c r="A396" s="296">
        <v>642</v>
      </c>
      <c r="B396" s="296" t="s">
        <v>400</v>
      </c>
      <c r="C396" s="297">
        <v>44547</v>
      </c>
      <c r="D396" s="297">
        <v>9786</v>
      </c>
      <c r="E396" s="297">
        <v>4264.3</v>
      </c>
      <c r="F396" s="297">
        <v>3920</v>
      </c>
      <c r="G396" s="297">
        <v>22680</v>
      </c>
      <c r="H396" s="297">
        <v>308.88</v>
      </c>
      <c r="I396" s="297">
        <v>2732.8</v>
      </c>
      <c r="J396" s="297">
        <v>0</v>
      </c>
      <c r="K396" s="297">
        <v>626.39999999999964</v>
      </c>
      <c r="L396" s="297">
        <v>2032</v>
      </c>
      <c r="M396" s="297">
        <v>246</v>
      </c>
      <c r="N396" s="297">
        <v>41507.923000000003</v>
      </c>
      <c r="O396" s="297">
        <v>3</v>
      </c>
      <c r="P396" s="297">
        <v>0</v>
      </c>
      <c r="Q396" s="297">
        <v>0</v>
      </c>
    </row>
    <row r="397" spans="1:17" x14ac:dyDescent="0.2">
      <c r="A397" s="296">
        <v>193</v>
      </c>
      <c r="B397" s="296" t="s">
        <v>401</v>
      </c>
      <c r="C397" s="297">
        <v>123159</v>
      </c>
      <c r="D397" s="297">
        <v>29958</v>
      </c>
      <c r="E397" s="297">
        <v>12112.4</v>
      </c>
      <c r="F397" s="297">
        <v>6475</v>
      </c>
      <c r="G397" s="297">
        <v>230250</v>
      </c>
      <c r="H397" s="297">
        <v>8391.8827999999994</v>
      </c>
      <c r="I397" s="297">
        <v>7432.8</v>
      </c>
      <c r="J397" s="297">
        <v>0</v>
      </c>
      <c r="K397" s="297">
        <v>0</v>
      </c>
      <c r="L397" s="297">
        <v>11123</v>
      </c>
      <c r="M397" s="297">
        <v>814</v>
      </c>
      <c r="N397" s="297">
        <v>106155.88800000001</v>
      </c>
      <c r="O397" s="297">
        <v>5</v>
      </c>
      <c r="P397" s="297">
        <v>0</v>
      </c>
      <c r="Q397" s="297">
        <v>0</v>
      </c>
    </row>
    <row r="398" spans="1:17" x14ac:dyDescent="0.2">
      <c r="A398" s="26">
        <v>9999</v>
      </c>
      <c r="B398" s="26" t="s">
        <v>534</v>
      </c>
      <c r="C398" s="242">
        <f t="shared" ref="C398:O398" si="0">SUM(C5:C397)</f>
        <v>16829289</v>
      </c>
      <c r="D398" s="242">
        <f t="shared" si="0"/>
        <v>3846040</v>
      </c>
      <c r="E398" s="242">
        <f t="shared" si="0"/>
        <v>1522498.2000000011</v>
      </c>
      <c r="F398" s="242">
        <f t="shared" si="0"/>
        <v>1336345</v>
      </c>
      <c r="G398" s="242">
        <f t="shared" si="0"/>
        <v>16779580</v>
      </c>
      <c r="H398" s="242">
        <f t="shared" si="0"/>
        <v>380113.83960000018</v>
      </c>
      <c r="I398" s="242">
        <f t="shared" si="0"/>
        <v>728447.19999999984</v>
      </c>
      <c r="J398" s="242">
        <f t="shared" si="0"/>
        <v>16505.699999999986</v>
      </c>
      <c r="K398" s="242">
        <f t="shared" si="0"/>
        <v>30877.899999999987</v>
      </c>
      <c r="L398" s="242">
        <f t="shared" si="0"/>
        <v>3368254</v>
      </c>
      <c r="M398" s="242">
        <f t="shared" si="0"/>
        <v>189770</v>
      </c>
      <c r="N398" s="242">
        <f t="shared" si="0"/>
        <v>15007264.788000004</v>
      </c>
      <c r="O398" s="242">
        <f t="shared" si="0"/>
        <v>3312</v>
      </c>
      <c r="P398" s="242">
        <f>SUM(P5:P397)</f>
        <v>112690.59999999998</v>
      </c>
      <c r="Q398" s="242">
        <f>SUM(Q5:Q397)</f>
        <v>14647.899999999998</v>
      </c>
    </row>
    <row r="399" spans="1:17" s="26" customFormat="1" x14ac:dyDescent="0.2">
      <c r="C399" s="298"/>
      <c r="D399" s="298"/>
      <c r="E399" s="298"/>
      <c r="F399" s="298"/>
      <c r="G399" s="298"/>
      <c r="H399" s="298"/>
      <c r="I399" s="298"/>
      <c r="J399" s="298"/>
      <c r="K399" s="298"/>
      <c r="L399" s="298"/>
      <c r="M399" s="298"/>
      <c r="N399" s="299"/>
      <c r="O399" s="298"/>
      <c r="P399" s="298"/>
      <c r="Q399" s="298"/>
    </row>
    <row r="400" spans="1:17" s="26" customFormat="1" x14ac:dyDescent="0.2">
      <c r="C400" s="298"/>
      <c r="D400" s="298"/>
      <c r="E400" s="298"/>
      <c r="F400" s="298"/>
      <c r="G400" s="298"/>
      <c r="H400" s="298"/>
      <c r="I400" s="298"/>
      <c r="J400" s="298"/>
      <c r="K400" s="298"/>
      <c r="L400" s="298"/>
      <c r="M400" s="298"/>
      <c r="N400" s="299"/>
      <c r="O400" s="298"/>
      <c r="P400" s="298"/>
      <c r="Q400" s="298"/>
    </row>
    <row r="401" spans="3:17" s="26" customFormat="1" x14ac:dyDescent="0.2">
      <c r="C401" s="298"/>
      <c r="D401" s="298"/>
      <c r="E401" s="298"/>
      <c r="F401" s="298"/>
      <c r="G401" s="298"/>
      <c r="H401" s="298"/>
      <c r="I401" s="298"/>
      <c r="J401" s="298"/>
      <c r="K401" s="298"/>
      <c r="L401" s="298"/>
      <c r="M401" s="298"/>
      <c r="N401" s="299"/>
      <c r="O401" s="298"/>
      <c r="P401" s="298"/>
      <c r="Q401" s="298"/>
    </row>
    <row r="402" spans="3:17" s="26" customFormat="1" x14ac:dyDescent="0.2">
      <c r="C402" s="298"/>
      <c r="D402" s="298"/>
      <c r="E402" s="298"/>
      <c r="F402" s="298"/>
      <c r="G402" s="298"/>
      <c r="H402" s="298"/>
      <c r="I402" s="298"/>
      <c r="J402" s="298"/>
      <c r="K402" s="298"/>
      <c r="L402" s="298"/>
      <c r="M402" s="298"/>
      <c r="N402" s="299"/>
      <c r="O402" s="298"/>
      <c r="P402" s="298"/>
      <c r="Q402" s="298"/>
    </row>
    <row r="403" spans="3:17" s="26" customFormat="1" x14ac:dyDescent="0.2">
      <c r="C403" s="298"/>
      <c r="D403" s="298"/>
      <c r="E403" s="298"/>
      <c r="F403" s="298"/>
      <c r="G403" s="298"/>
      <c r="H403" s="298"/>
      <c r="I403" s="298"/>
      <c r="J403" s="298"/>
      <c r="K403" s="298"/>
      <c r="L403" s="298"/>
      <c r="M403" s="298"/>
      <c r="N403" s="299"/>
      <c r="O403" s="298"/>
      <c r="P403" s="298"/>
      <c r="Q403" s="298"/>
    </row>
    <row r="404" spans="3:17" s="26" customFormat="1" x14ac:dyDescent="0.2">
      <c r="C404" s="298"/>
      <c r="D404" s="298"/>
      <c r="E404" s="298"/>
      <c r="F404" s="298"/>
      <c r="G404" s="298"/>
      <c r="H404" s="298"/>
      <c r="I404" s="298"/>
      <c r="J404" s="298"/>
      <c r="K404" s="298"/>
      <c r="L404" s="298"/>
      <c r="M404" s="298"/>
      <c r="N404" s="299"/>
      <c r="O404" s="298"/>
      <c r="P404" s="298"/>
      <c r="Q404" s="298"/>
    </row>
    <row r="405" spans="3:17" s="26" customFormat="1" x14ac:dyDescent="0.2">
      <c r="C405" s="298"/>
      <c r="D405" s="298"/>
      <c r="E405" s="298"/>
      <c r="F405" s="298"/>
      <c r="G405" s="298"/>
      <c r="H405" s="298"/>
      <c r="I405" s="298"/>
      <c r="J405" s="298"/>
      <c r="K405" s="298"/>
      <c r="L405" s="298"/>
      <c r="M405" s="298"/>
      <c r="N405" s="299"/>
      <c r="O405" s="298"/>
      <c r="P405" s="298"/>
      <c r="Q405" s="298"/>
    </row>
    <row r="406" spans="3:17" s="26" customFormat="1" x14ac:dyDescent="0.2">
      <c r="C406" s="298"/>
      <c r="D406" s="298"/>
      <c r="E406" s="298"/>
      <c r="F406" s="298"/>
      <c r="G406" s="298"/>
      <c r="H406" s="298"/>
      <c r="I406" s="298"/>
      <c r="J406" s="298"/>
      <c r="K406" s="298"/>
      <c r="L406" s="298"/>
      <c r="M406" s="298"/>
      <c r="N406" s="299"/>
      <c r="O406" s="298"/>
      <c r="P406" s="298"/>
      <c r="Q406" s="298"/>
    </row>
    <row r="407" spans="3:17" s="26" customFormat="1" x14ac:dyDescent="0.2"/>
    <row r="408" spans="3:17" s="26" customFormat="1" x14ac:dyDescent="0.2">
      <c r="C408" s="298"/>
      <c r="D408" s="298"/>
      <c r="E408" s="298"/>
      <c r="F408" s="298"/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</row>
    <row r="409" spans="3:17" s="26" customFormat="1" x14ac:dyDescent="0.2"/>
    <row r="410" spans="3:17" s="26" customFormat="1" x14ac:dyDescent="0.2"/>
    <row r="411" spans="3:17" s="26" customFormat="1" x14ac:dyDescent="0.2"/>
    <row r="412" spans="3:17" s="26" customFormat="1" x14ac:dyDescent="0.2"/>
    <row r="413" spans="3:17" s="26" customFormat="1" x14ac:dyDescent="0.2"/>
    <row r="414" spans="3:17" s="26" customFormat="1" x14ac:dyDescent="0.2"/>
    <row r="415" spans="3:17" s="26" customFormat="1" x14ac:dyDescent="0.2"/>
    <row r="416" spans="3:17" s="26" customFormat="1" x14ac:dyDescent="0.2"/>
    <row r="417" s="26" customFormat="1" x14ac:dyDescent="0.2"/>
    <row r="418" s="26" customFormat="1" x14ac:dyDescent="0.2"/>
    <row r="419" s="26" customFormat="1" x14ac:dyDescent="0.2"/>
    <row r="420" s="26" customFormat="1" x14ac:dyDescent="0.2"/>
    <row r="421" s="26" customFormat="1" x14ac:dyDescent="0.2"/>
    <row r="422" s="26" customFormat="1" x14ac:dyDescent="0.2"/>
    <row r="423" s="26" customFormat="1" x14ac:dyDescent="0.2"/>
    <row r="424" s="26" customFormat="1" x14ac:dyDescent="0.2"/>
    <row r="425" s="26" customFormat="1" x14ac:dyDescent="0.2"/>
    <row r="426" s="26" customFormat="1" x14ac:dyDescent="0.2"/>
    <row r="427" s="26" customFormat="1" x14ac:dyDescent="0.2"/>
    <row r="428" s="26" customFormat="1" x14ac:dyDescent="0.2"/>
    <row r="429" s="26" customFormat="1" x14ac:dyDescent="0.2"/>
    <row r="430" s="26" customFormat="1" x14ac:dyDescent="0.2"/>
    <row r="431" s="26" customFormat="1" x14ac:dyDescent="0.2"/>
    <row r="432" s="26" customFormat="1" x14ac:dyDescent="0.2"/>
    <row r="433" s="26" customFormat="1" x14ac:dyDescent="0.2"/>
    <row r="434" s="26" customFormat="1" x14ac:dyDescent="0.2"/>
    <row r="435" s="26" customFormat="1" x14ac:dyDescent="0.2"/>
    <row r="436" s="26" customFormat="1" x14ac:dyDescent="0.2"/>
    <row r="437" s="26" customFormat="1" x14ac:dyDescent="0.2"/>
    <row r="438" s="26" customFormat="1" x14ac:dyDescent="0.2"/>
    <row r="439" s="26" customFormat="1" x14ac:dyDescent="0.2"/>
    <row r="440" s="26" customFormat="1" x14ac:dyDescent="0.2"/>
    <row r="441" s="26" customFormat="1" x14ac:dyDescent="0.2"/>
    <row r="442" s="26" customFormat="1" x14ac:dyDescent="0.2"/>
    <row r="443" s="26" customFormat="1" x14ac:dyDescent="0.2"/>
    <row r="444" s="26" customFormat="1" x14ac:dyDescent="0.2"/>
    <row r="445" s="26" customFormat="1" x14ac:dyDescent="0.2"/>
    <row r="446" s="26" customFormat="1" x14ac:dyDescent="0.2"/>
    <row r="447" s="26" customFormat="1" x14ac:dyDescent="0.2"/>
    <row r="448" s="26" customFormat="1" x14ac:dyDescent="0.2"/>
    <row r="449" s="26" customFormat="1" x14ac:dyDescent="0.2"/>
    <row r="450" s="26" customFormat="1" x14ac:dyDescent="0.2"/>
    <row r="451" s="26" customFormat="1" x14ac:dyDescent="0.2"/>
    <row r="452" s="26" customFormat="1" x14ac:dyDescent="0.2"/>
    <row r="453" s="26" customFormat="1" x14ac:dyDescent="0.2"/>
    <row r="454" s="26" customFormat="1" x14ac:dyDescent="0.2"/>
    <row r="455" s="26" customFormat="1" x14ac:dyDescent="0.2"/>
    <row r="456" s="26" customFormat="1" x14ac:dyDescent="0.2"/>
    <row r="457" s="26" customFormat="1" x14ac:dyDescent="0.2"/>
    <row r="458" s="26" customFormat="1" x14ac:dyDescent="0.2"/>
    <row r="459" s="26" customFormat="1" x14ac:dyDescent="0.2"/>
    <row r="460" s="26" customFormat="1" x14ac:dyDescent="0.2"/>
    <row r="461" s="26" customFormat="1" x14ac:dyDescent="0.2"/>
    <row r="462" s="26" customFormat="1" x14ac:dyDescent="0.2"/>
    <row r="463" s="26" customFormat="1" x14ac:dyDescent="0.2"/>
    <row r="464" s="26" customFormat="1" x14ac:dyDescent="0.2"/>
    <row r="465" s="26" customFormat="1" x14ac:dyDescent="0.2"/>
    <row r="466" s="26" customFormat="1" x14ac:dyDescent="0.2"/>
    <row r="467" s="26" customFormat="1" x14ac:dyDescent="0.2"/>
    <row r="468" s="26" customFormat="1" x14ac:dyDescent="0.2"/>
    <row r="469" s="26" customFormat="1" x14ac:dyDescent="0.2"/>
    <row r="470" s="26" customFormat="1" x14ac:dyDescent="0.2"/>
    <row r="471" s="26" customFormat="1" x14ac:dyDescent="0.2"/>
    <row r="472" s="26" customFormat="1" x14ac:dyDescent="0.2"/>
    <row r="473" s="26" customFormat="1" x14ac:dyDescent="0.2"/>
    <row r="474" s="26" customFormat="1" x14ac:dyDescent="0.2"/>
    <row r="475" s="26" customFormat="1" x14ac:dyDescent="0.2"/>
    <row r="476" s="26" customFormat="1" x14ac:dyDescent="0.2"/>
    <row r="477" s="26" customFormat="1" x14ac:dyDescent="0.2"/>
    <row r="478" s="26" customFormat="1" x14ac:dyDescent="0.2"/>
    <row r="479" s="26" customFormat="1" x14ac:dyDescent="0.2"/>
    <row r="480" s="26" customFormat="1" x14ac:dyDescent="0.2"/>
    <row r="481" s="26" customFormat="1" x14ac:dyDescent="0.2"/>
    <row r="482" s="26" customFormat="1" x14ac:dyDescent="0.2"/>
    <row r="483" s="26" customFormat="1" x14ac:dyDescent="0.2"/>
    <row r="484" s="26" customFormat="1" x14ac:dyDescent="0.2"/>
    <row r="485" s="26" customFormat="1" x14ac:dyDescent="0.2"/>
    <row r="486" s="26" customFormat="1" x14ac:dyDescent="0.2"/>
    <row r="487" s="26" customFormat="1" x14ac:dyDescent="0.2"/>
    <row r="488" s="26" customFormat="1" x14ac:dyDescent="0.2"/>
    <row r="489" s="26" customFormat="1" x14ac:dyDescent="0.2"/>
    <row r="490" s="26" customFormat="1" x14ac:dyDescent="0.2"/>
    <row r="491" s="26" customFormat="1" x14ac:dyDescent="0.2"/>
    <row r="492" s="26" customFormat="1" x14ac:dyDescent="0.2"/>
    <row r="493" s="26" customFormat="1" x14ac:dyDescent="0.2"/>
    <row r="494" s="26" customFormat="1" x14ac:dyDescent="0.2"/>
    <row r="495" s="26" customFormat="1" x14ac:dyDescent="0.2"/>
    <row r="496" s="26" customFormat="1" x14ac:dyDescent="0.2"/>
    <row r="497" s="26" customFormat="1" x14ac:dyDescent="0.2"/>
    <row r="498" s="26" customFormat="1" x14ac:dyDescent="0.2"/>
    <row r="499" s="26" customFormat="1" x14ac:dyDescent="0.2"/>
    <row r="500" s="26" customFormat="1" x14ac:dyDescent="0.2"/>
    <row r="501" s="26" customFormat="1" x14ac:dyDescent="0.2"/>
    <row r="502" s="26" customFormat="1" x14ac:dyDescent="0.2"/>
    <row r="503" s="26" customFormat="1" x14ac:dyDescent="0.2"/>
    <row r="504" s="26" customFormat="1" x14ac:dyDescent="0.2"/>
    <row r="505" s="26" customFormat="1" x14ac:dyDescent="0.2"/>
    <row r="506" s="26" customFormat="1" x14ac:dyDescent="0.2"/>
    <row r="507" s="26" customFormat="1" x14ac:dyDescent="0.2"/>
    <row r="508" s="26" customFormat="1" x14ac:dyDescent="0.2"/>
    <row r="509" s="26" customFormat="1" x14ac:dyDescent="0.2"/>
    <row r="510" s="26" customFormat="1" x14ac:dyDescent="0.2"/>
    <row r="511" s="26" customFormat="1" x14ac:dyDescent="0.2"/>
    <row r="512" s="26" customFormat="1" x14ac:dyDescent="0.2"/>
    <row r="513" s="26" customFormat="1" x14ac:dyDescent="0.2"/>
    <row r="514" s="26" customFormat="1" x14ac:dyDescent="0.2"/>
    <row r="515" s="26" customFormat="1" x14ac:dyDescent="0.2"/>
    <row r="516" s="26" customFormat="1" x14ac:dyDescent="0.2"/>
    <row r="517" s="26" customFormat="1" x14ac:dyDescent="0.2"/>
    <row r="518" s="26" customFormat="1" x14ac:dyDescent="0.2"/>
    <row r="519" s="26" customFormat="1" x14ac:dyDescent="0.2"/>
    <row r="520" s="26" customFormat="1" x14ac:dyDescent="0.2"/>
    <row r="521" s="26" customFormat="1" x14ac:dyDescent="0.2"/>
    <row r="522" s="26" customFormat="1" x14ac:dyDescent="0.2"/>
    <row r="523" s="26" customFormat="1" x14ac:dyDescent="0.2"/>
    <row r="524" s="26" customFormat="1" x14ac:dyDescent="0.2"/>
    <row r="525" s="26" customFormat="1" x14ac:dyDescent="0.2"/>
    <row r="526" s="26" customFormat="1" x14ac:dyDescent="0.2"/>
    <row r="527" s="26" customFormat="1" x14ac:dyDescent="0.2"/>
    <row r="528" s="26" customFormat="1" x14ac:dyDescent="0.2"/>
    <row r="529" s="26" customFormat="1" x14ac:dyDescent="0.2"/>
    <row r="530" s="26" customFormat="1" x14ac:dyDescent="0.2"/>
    <row r="531" s="26" customFormat="1" x14ac:dyDescent="0.2"/>
    <row r="532" s="26" customFormat="1" x14ac:dyDescent="0.2"/>
    <row r="533" s="26" customFormat="1" x14ac:dyDescent="0.2"/>
    <row r="534" s="26" customFormat="1" x14ac:dyDescent="0.2"/>
    <row r="535" s="26" customFormat="1" x14ac:dyDescent="0.2"/>
    <row r="536" s="26" customFormat="1" x14ac:dyDescent="0.2"/>
    <row r="537" s="26" customFormat="1" x14ac:dyDescent="0.2"/>
    <row r="538" s="26" customFormat="1" x14ac:dyDescent="0.2"/>
    <row r="539" s="26" customFormat="1" x14ac:dyDescent="0.2"/>
    <row r="540" s="26" customFormat="1" x14ac:dyDescent="0.2"/>
    <row r="541" s="26" customFormat="1" x14ac:dyDescent="0.2"/>
    <row r="542" s="26" customFormat="1" x14ac:dyDescent="0.2"/>
    <row r="543" s="26" customFormat="1" x14ac:dyDescent="0.2"/>
    <row r="544" s="26" customFormat="1" x14ac:dyDescent="0.2"/>
    <row r="545" s="26" customFormat="1" x14ac:dyDescent="0.2"/>
    <row r="546" s="26" customFormat="1" x14ac:dyDescent="0.2"/>
    <row r="547" s="26" customFormat="1" x14ac:dyDescent="0.2"/>
    <row r="548" s="26" customFormat="1" x14ac:dyDescent="0.2"/>
    <row r="549" s="26" customFormat="1" x14ac:dyDescent="0.2"/>
    <row r="550" s="26" customFormat="1" x14ac:dyDescent="0.2"/>
    <row r="551" s="26" customFormat="1" x14ac:dyDescent="0.2"/>
    <row r="552" s="26" customFormat="1" x14ac:dyDescent="0.2"/>
    <row r="553" s="26" customFormat="1" x14ac:dyDescent="0.2"/>
    <row r="554" s="26" customFormat="1" x14ac:dyDescent="0.2"/>
    <row r="555" s="26" customFormat="1" x14ac:dyDescent="0.2"/>
    <row r="556" s="26" customFormat="1" x14ac:dyDescent="0.2"/>
    <row r="557" s="26" customFormat="1" x14ac:dyDescent="0.2"/>
    <row r="558" s="26" customFormat="1" x14ac:dyDescent="0.2"/>
    <row r="559" s="26" customFormat="1" x14ac:dyDescent="0.2"/>
    <row r="560" s="26" customFormat="1" x14ac:dyDescent="0.2"/>
    <row r="561" s="26" customFormat="1" x14ac:dyDescent="0.2"/>
    <row r="562" s="26" customFormat="1" x14ac:dyDescent="0.2"/>
    <row r="563" s="26" customFormat="1" x14ac:dyDescent="0.2"/>
    <row r="564" s="26" customFormat="1" x14ac:dyDescent="0.2"/>
    <row r="565" s="26" customFormat="1" x14ac:dyDescent="0.2"/>
    <row r="566" s="26" customFormat="1" x14ac:dyDescent="0.2"/>
    <row r="567" s="26" customFormat="1" x14ac:dyDescent="0.2"/>
    <row r="568" s="26" customFormat="1" x14ac:dyDescent="0.2"/>
    <row r="569" s="26" customFormat="1" x14ac:dyDescent="0.2"/>
    <row r="570" s="26" customFormat="1" x14ac:dyDescent="0.2"/>
    <row r="571" s="26" customFormat="1" x14ac:dyDescent="0.2"/>
    <row r="572" s="26" customFormat="1" x14ac:dyDescent="0.2"/>
    <row r="573" s="26" customFormat="1" x14ac:dyDescent="0.2"/>
    <row r="574" s="26" customFormat="1" x14ac:dyDescent="0.2"/>
    <row r="575" s="26" customFormat="1" x14ac:dyDescent="0.2"/>
    <row r="576" s="26" customFormat="1" x14ac:dyDescent="0.2"/>
    <row r="577" s="26" customFormat="1" x14ac:dyDescent="0.2"/>
    <row r="578" s="26" customFormat="1" x14ac:dyDescent="0.2"/>
    <row r="579" s="26" customFormat="1" x14ac:dyDescent="0.2"/>
    <row r="580" s="26" customFormat="1" x14ac:dyDescent="0.2"/>
    <row r="581" s="26" customFormat="1" x14ac:dyDescent="0.2"/>
    <row r="582" s="26" customFormat="1" x14ac:dyDescent="0.2"/>
    <row r="583" s="26" customFormat="1" x14ac:dyDescent="0.2"/>
    <row r="584" s="26" customFormat="1" x14ac:dyDescent="0.2"/>
    <row r="585" s="26" customFormat="1" x14ac:dyDescent="0.2"/>
    <row r="586" s="26" customFormat="1" x14ac:dyDescent="0.2"/>
    <row r="587" s="26" customFormat="1" x14ac:dyDescent="0.2"/>
    <row r="588" s="26" customFormat="1" x14ac:dyDescent="0.2"/>
    <row r="589" s="26" customFormat="1" x14ac:dyDescent="0.2"/>
    <row r="590" s="26" customFormat="1" x14ac:dyDescent="0.2"/>
    <row r="591" s="26" customFormat="1" x14ac:dyDescent="0.2"/>
    <row r="592" s="26" customFormat="1" x14ac:dyDescent="0.2"/>
    <row r="593" s="26" customFormat="1" x14ac:dyDescent="0.2"/>
    <row r="594" s="26" customFormat="1" x14ac:dyDescent="0.2"/>
    <row r="595" s="26" customFormat="1" x14ac:dyDescent="0.2"/>
    <row r="596" s="26" customFormat="1" x14ac:dyDescent="0.2"/>
    <row r="597" s="26" customFormat="1" x14ac:dyDescent="0.2"/>
    <row r="598" s="26" customFormat="1" x14ac:dyDescent="0.2"/>
    <row r="599" s="26" customFormat="1" x14ac:dyDescent="0.2"/>
    <row r="600" s="26" customFormat="1" x14ac:dyDescent="0.2"/>
    <row r="601" s="26" customFormat="1" x14ac:dyDescent="0.2"/>
    <row r="602" s="26" customFormat="1" x14ac:dyDescent="0.2"/>
    <row r="603" s="26" customFormat="1" x14ac:dyDescent="0.2"/>
    <row r="604" s="26" customFormat="1" x14ac:dyDescent="0.2"/>
    <row r="605" s="26" customFormat="1" x14ac:dyDescent="0.2"/>
    <row r="606" s="26" customFormat="1" x14ac:dyDescent="0.2"/>
    <row r="607" s="26" customFormat="1" x14ac:dyDescent="0.2"/>
    <row r="608" s="26" customFormat="1" x14ac:dyDescent="0.2"/>
    <row r="609" s="26" customFormat="1" x14ac:dyDescent="0.2"/>
    <row r="610" s="26" customFormat="1" x14ac:dyDescent="0.2"/>
    <row r="611" s="26" customFormat="1" x14ac:dyDescent="0.2"/>
    <row r="612" s="26" customFormat="1" x14ac:dyDescent="0.2"/>
    <row r="613" s="26" customFormat="1" x14ac:dyDescent="0.2"/>
    <row r="614" s="26" customFormat="1" x14ac:dyDescent="0.2"/>
    <row r="615" s="26" customFormat="1" x14ac:dyDescent="0.2"/>
    <row r="616" s="26" customFormat="1" x14ac:dyDescent="0.2"/>
    <row r="617" s="26" customFormat="1" x14ac:dyDescent="0.2"/>
    <row r="618" s="26" customFormat="1" x14ac:dyDescent="0.2"/>
    <row r="619" s="26" customFormat="1" x14ac:dyDescent="0.2"/>
    <row r="620" s="26" customFormat="1" x14ac:dyDescent="0.2"/>
    <row r="621" s="26" customFormat="1" x14ac:dyDescent="0.2"/>
    <row r="622" s="26" customFormat="1" x14ac:dyDescent="0.2"/>
    <row r="623" s="26" customFormat="1" x14ac:dyDescent="0.2"/>
    <row r="624" s="26" customFormat="1" x14ac:dyDescent="0.2"/>
    <row r="625" s="26" customFormat="1" x14ac:dyDescent="0.2"/>
    <row r="626" s="26" customFormat="1" x14ac:dyDescent="0.2"/>
    <row r="627" s="26" customFormat="1" x14ac:dyDescent="0.2"/>
    <row r="628" s="26" customFormat="1" x14ac:dyDescent="0.2"/>
    <row r="629" s="26" customFormat="1" x14ac:dyDescent="0.2"/>
    <row r="630" s="26" customFormat="1" x14ac:dyDescent="0.2"/>
    <row r="631" s="26" customFormat="1" x14ac:dyDescent="0.2"/>
    <row r="632" s="26" customFormat="1" x14ac:dyDescent="0.2"/>
    <row r="633" s="26" customFormat="1" x14ac:dyDescent="0.2"/>
    <row r="634" s="26" customFormat="1" x14ac:dyDescent="0.2"/>
    <row r="635" s="26" customFormat="1" x14ac:dyDescent="0.2"/>
    <row r="636" s="26" customFormat="1" x14ac:dyDescent="0.2"/>
    <row r="637" s="26" customFormat="1" x14ac:dyDescent="0.2"/>
    <row r="638" s="26" customFormat="1" x14ac:dyDescent="0.2"/>
    <row r="639" s="26" customFormat="1" x14ac:dyDescent="0.2"/>
    <row r="640" s="26" customFormat="1" x14ac:dyDescent="0.2"/>
    <row r="641" s="26" customFormat="1" x14ac:dyDescent="0.2"/>
    <row r="642" s="26" customFormat="1" x14ac:dyDescent="0.2"/>
    <row r="643" s="26" customFormat="1" x14ac:dyDescent="0.2"/>
    <row r="644" s="26" customFormat="1" x14ac:dyDescent="0.2"/>
    <row r="645" s="26" customFormat="1" x14ac:dyDescent="0.2"/>
    <row r="646" s="26" customFormat="1" x14ac:dyDescent="0.2"/>
    <row r="647" s="26" customFormat="1" x14ac:dyDescent="0.2"/>
    <row r="648" s="26" customFormat="1" x14ac:dyDescent="0.2"/>
    <row r="649" s="26" customFormat="1" x14ac:dyDescent="0.2"/>
    <row r="650" s="26" customFormat="1" x14ac:dyDescent="0.2"/>
    <row r="651" s="26" customFormat="1" x14ac:dyDescent="0.2"/>
    <row r="652" s="26" customFormat="1" x14ac:dyDescent="0.2"/>
    <row r="653" s="26" customFormat="1" x14ac:dyDescent="0.2"/>
    <row r="654" s="26" customFormat="1" x14ac:dyDescent="0.2"/>
    <row r="655" s="26" customFormat="1" x14ac:dyDescent="0.2"/>
    <row r="656" s="26" customFormat="1" x14ac:dyDescent="0.2"/>
    <row r="657" s="26" customFormat="1" x14ac:dyDescent="0.2"/>
    <row r="658" s="26" customFormat="1" x14ac:dyDescent="0.2"/>
    <row r="659" s="26" customFormat="1" x14ac:dyDescent="0.2"/>
    <row r="660" s="26" customFormat="1" x14ac:dyDescent="0.2"/>
    <row r="661" s="26" customFormat="1" x14ac:dyDescent="0.2"/>
    <row r="662" s="26" customFormat="1" x14ac:dyDescent="0.2"/>
    <row r="663" s="26" customFormat="1" x14ac:dyDescent="0.2"/>
    <row r="664" s="26" customFormat="1" x14ac:dyDescent="0.2"/>
    <row r="665" s="26" customFormat="1" x14ac:dyDescent="0.2"/>
    <row r="666" s="26" customFormat="1" x14ac:dyDescent="0.2"/>
    <row r="667" s="26" customFormat="1" x14ac:dyDescent="0.2"/>
    <row r="668" s="26" customFormat="1" x14ac:dyDescent="0.2"/>
    <row r="669" s="26" customFormat="1" x14ac:dyDescent="0.2"/>
    <row r="670" s="26" customFormat="1" x14ac:dyDescent="0.2"/>
    <row r="671" s="26" customFormat="1" x14ac:dyDescent="0.2"/>
    <row r="672" s="26" customFormat="1" x14ac:dyDescent="0.2"/>
    <row r="673" s="26" customFormat="1" x14ac:dyDescent="0.2"/>
    <row r="674" s="26" customFormat="1" x14ac:dyDescent="0.2"/>
    <row r="675" s="26" customFormat="1" x14ac:dyDescent="0.2"/>
    <row r="676" s="26" customFormat="1" x14ac:dyDescent="0.2"/>
    <row r="677" s="26" customFormat="1" x14ac:dyDescent="0.2"/>
    <row r="678" s="26" customFormat="1" x14ac:dyDescent="0.2"/>
    <row r="679" s="26" customFormat="1" x14ac:dyDescent="0.2"/>
    <row r="680" s="26" customFormat="1" x14ac:dyDescent="0.2"/>
    <row r="681" s="26" customFormat="1" x14ac:dyDescent="0.2"/>
    <row r="682" s="26" customFormat="1" x14ac:dyDescent="0.2"/>
    <row r="683" s="26" customFormat="1" x14ac:dyDescent="0.2"/>
    <row r="684" s="26" customFormat="1" x14ac:dyDescent="0.2"/>
    <row r="685" s="26" customFormat="1" x14ac:dyDescent="0.2"/>
    <row r="686" s="26" customFormat="1" x14ac:dyDescent="0.2"/>
    <row r="687" s="26" customFormat="1" x14ac:dyDescent="0.2"/>
    <row r="688" s="26" customFormat="1" x14ac:dyDescent="0.2"/>
    <row r="689" s="26" customFormat="1" x14ac:dyDescent="0.2"/>
    <row r="690" s="26" customFormat="1" x14ac:dyDescent="0.2"/>
    <row r="691" s="26" customFormat="1" x14ac:dyDescent="0.2"/>
    <row r="692" s="26" customFormat="1" x14ac:dyDescent="0.2"/>
    <row r="693" s="26" customFormat="1" x14ac:dyDescent="0.2"/>
    <row r="694" s="26" customFormat="1" x14ac:dyDescent="0.2"/>
    <row r="695" s="26" customFormat="1" x14ac:dyDescent="0.2"/>
    <row r="696" s="26" customFormat="1" x14ac:dyDescent="0.2"/>
    <row r="697" s="26" customFormat="1" x14ac:dyDescent="0.2"/>
    <row r="698" s="26" customFormat="1" x14ac:dyDescent="0.2"/>
    <row r="699" s="26" customFormat="1" x14ac:dyDescent="0.2"/>
    <row r="700" s="26" customFormat="1" x14ac:dyDescent="0.2"/>
    <row r="701" s="26" customFormat="1" x14ac:dyDescent="0.2"/>
    <row r="702" s="26" customFormat="1" x14ac:dyDescent="0.2"/>
    <row r="703" s="26" customFormat="1" x14ac:dyDescent="0.2"/>
    <row r="704" s="26" customFormat="1" x14ac:dyDescent="0.2"/>
    <row r="705" s="26" customFormat="1" x14ac:dyDescent="0.2"/>
    <row r="706" s="26" customFormat="1" x14ac:dyDescent="0.2"/>
    <row r="707" s="26" customFormat="1" x14ac:dyDescent="0.2"/>
    <row r="708" s="26" customFormat="1" x14ac:dyDescent="0.2"/>
    <row r="709" s="26" customFormat="1" x14ac:dyDescent="0.2"/>
    <row r="710" s="26" customFormat="1" x14ac:dyDescent="0.2"/>
    <row r="711" s="26" customFormat="1" x14ac:dyDescent="0.2"/>
    <row r="712" s="26" customFormat="1" x14ac:dyDescent="0.2"/>
    <row r="713" s="26" customFormat="1" x14ac:dyDescent="0.2"/>
    <row r="714" s="26" customFormat="1" x14ac:dyDescent="0.2"/>
    <row r="715" s="26" customFormat="1" x14ac:dyDescent="0.2"/>
    <row r="716" s="26" customFormat="1" x14ac:dyDescent="0.2"/>
    <row r="717" s="26" customFormat="1" x14ac:dyDescent="0.2"/>
    <row r="718" s="26" customFormat="1" x14ac:dyDescent="0.2"/>
    <row r="719" s="26" customFormat="1" x14ac:dyDescent="0.2"/>
    <row r="720" s="26" customFormat="1" x14ac:dyDescent="0.2"/>
    <row r="721" s="26" customFormat="1" x14ac:dyDescent="0.2"/>
    <row r="722" s="26" customFormat="1" x14ac:dyDescent="0.2"/>
    <row r="723" s="26" customFormat="1" x14ac:dyDescent="0.2"/>
    <row r="724" s="26" customFormat="1" x14ac:dyDescent="0.2"/>
    <row r="725" s="26" customFormat="1" x14ac:dyDescent="0.2"/>
    <row r="726" s="26" customFormat="1" x14ac:dyDescent="0.2"/>
    <row r="727" s="26" customFormat="1" x14ac:dyDescent="0.2"/>
    <row r="728" s="26" customFormat="1" x14ac:dyDescent="0.2"/>
    <row r="729" s="26" customFormat="1" x14ac:dyDescent="0.2"/>
    <row r="730" s="26" customFormat="1" x14ac:dyDescent="0.2"/>
    <row r="731" s="26" customFormat="1" x14ac:dyDescent="0.2"/>
    <row r="732" s="26" customFormat="1" x14ac:dyDescent="0.2"/>
    <row r="733" s="26" customFormat="1" x14ac:dyDescent="0.2"/>
    <row r="734" s="26" customFormat="1" x14ac:dyDescent="0.2"/>
    <row r="735" s="26" customFormat="1" x14ac:dyDescent="0.2"/>
    <row r="736" s="26" customFormat="1" x14ac:dyDescent="0.2"/>
    <row r="737" s="26" customFormat="1" x14ac:dyDescent="0.2"/>
    <row r="738" s="26" customFormat="1" x14ac:dyDescent="0.2"/>
    <row r="739" s="26" customFormat="1" x14ac:dyDescent="0.2"/>
    <row r="740" s="26" customFormat="1" x14ac:dyDescent="0.2"/>
    <row r="741" s="26" customFormat="1" x14ac:dyDescent="0.2"/>
    <row r="742" s="26" customFormat="1" x14ac:dyDescent="0.2"/>
    <row r="743" s="26" customFormat="1" x14ac:dyDescent="0.2"/>
    <row r="744" s="26" customFormat="1" x14ac:dyDescent="0.2"/>
    <row r="745" s="26" customFormat="1" x14ac:dyDescent="0.2"/>
    <row r="746" s="26" customFormat="1" x14ac:dyDescent="0.2"/>
    <row r="747" s="26" customFormat="1" x14ac:dyDescent="0.2"/>
    <row r="748" s="26" customFormat="1" x14ac:dyDescent="0.2"/>
    <row r="749" s="26" customFormat="1" x14ac:dyDescent="0.2"/>
    <row r="750" s="26" customFormat="1" x14ac:dyDescent="0.2"/>
    <row r="751" s="26" customFormat="1" x14ac:dyDescent="0.2"/>
    <row r="752" s="26" customFormat="1" x14ac:dyDescent="0.2"/>
    <row r="753" s="26" customFormat="1" x14ac:dyDescent="0.2"/>
    <row r="754" s="26" customFormat="1" x14ac:dyDescent="0.2"/>
    <row r="755" s="26" customFormat="1" x14ac:dyDescent="0.2"/>
    <row r="756" s="26" customFormat="1" x14ac:dyDescent="0.2"/>
    <row r="757" s="26" customFormat="1" x14ac:dyDescent="0.2"/>
    <row r="758" s="26" customFormat="1" x14ac:dyDescent="0.2"/>
    <row r="759" s="26" customFormat="1" x14ac:dyDescent="0.2"/>
    <row r="760" s="26" customFormat="1" x14ac:dyDescent="0.2"/>
    <row r="761" s="26" customFormat="1" x14ac:dyDescent="0.2"/>
    <row r="762" s="26" customFormat="1" x14ac:dyDescent="0.2"/>
    <row r="763" s="26" customFormat="1" x14ac:dyDescent="0.2"/>
    <row r="764" s="26" customFormat="1" x14ac:dyDescent="0.2"/>
    <row r="765" s="26" customFormat="1" x14ac:dyDescent="0.2"/>
    <row r="766" s="26" customFormat="1" x14ac:dyDescent="0.2"/>
    <row r="767" s="26" customFormat="1" x14ac:dyDescent="0.2"/>
    <row r="768" s="26" customFormat="1" x14ac:dyDescent="0.2"/>
    <row r="769" s="26" customFormat="1" x14ac:dyDescent="0.2"/>
    <row r="770" s="26" customFormat="1" x14ac:dyDescent="0.2"/>
    <row r="771" s="26" customFormat="1" x14ac:dyDescent="0.2"/>
    <row r="772" s="26" customFormat="1" x14ac:dyDescent="0.2"/>
    <row r="773" s="26" customFormat="1" x14ac:dyDescent="0.2"/>
    <row r="774" s="26" customFormat="1" x14ac:dyDescent="0.2"/>
    <row r="775" s="26" customFormat="1" x14ac:dyDescent="0.2"/>
    <row r="776" s="26" customFormat="1" x14ac:dyDescent="0.2"/>
    <row r="777" s="26" customFormat="1" x14ac:dyDescent="0.2"/>
    <row r="778" s="26" customFormat="1" x14ac:dyDescent="0.2"/>
    <row r="779" s="26" customFormat="1" x14ac:dyDescent="0.2"/>
    <row r="780" s="26" customFormat="1" x14ac:dyDescent="0.2"/>
    <row r="781" s="26" customFormat="1" x14ac:dyDescent="0.2"/>
    <row r="782" s="26" customFormat="1" x14ac:dyDescent="0.2"/>
    <row r="783" s="26" customFormat="1" x14ac:dyDescent="0.2"/>
    <row r="784" s="26" customFormat="1" x14ac:dyDescent="0.2"/>
    <row r="785" s="26" customFormat="1" x14ac:dyDescent="0.2"/>
    <row r="786" s="26" customFormat="1" x14ac:dyDescent="0.2"/>
    <row r="787" s="26" customFormat="1" x14ac:dyDescent="0.2"/>
    <row r="788" s="26" customFormat="1" x14ac:dyDescent="0.2"/>
    <row r="789" s="26" customFormat="1" x14ac:dyDescent="0.2"/>
    <row r="790" s="26" customFormat="1" x14ac:dyDescent="0.2"/>
    <row r="791" s="26" customFormat="1" x14ac:dyDescent="0.2"/>
    <row r="792" s="26" customFormat="1" x14ac:dyDescent="0.2"/>
    <row r="793" s="26" customFormat="1" x14ac:dyDescent="0.2"/>
    <row r="794" s="26" customFormat="1" x14ac:dyDescent="0.2"/>
    <row r="795" s="26" customFormat="1" x14ac:dyDescent="0.2"/>
    <row r="796" s="26" customFormat="1" x14ac:dyDescent="0.2"/>
    <row r="797" s="26" customFormat="1" x14ac:dyDescent="0.2"/>
    <row r="798" s="26" customFormat="1" x14ac:dyDescent="0.2"/>
    <row r="799" s="26" customFormat="1" x14ac:dyDescent="0.2"/>
    <row r="800" s="26" customFormat="1" x14ac:dyDescent="0.2"/>
    <row r="801" s="26" customFormat="1" x14ac:dyDescent="0.2"/>
    <row r="802" s="26" customFormat="1" x14ac:dyDescent="0.2"/>
    <row r="803" s="26" customFormat="1" x14ac:dyDescent="0.2"/>
    <row r="804" s="26" customFormat="1" x14ac:dyDescent="0.2"/>
    <row r="805" s="26" customFormat="1" x14ac:dyDescent="0.2"/>
    <row r="806" s="26" customFormat="1" x14ac:dyDescent="0.2"/>
    <row r="807" s="26" customFormat="1" x14ac:dyDescent="0.2"/>
    <row r="808" s="26" customFormat="1" x14ac:dyDescent="0.2"/>
    <row r="809" s="26" customFormat="1" x14ac:dyDescent="0.2"/>
    <row r="810" s="26" customFormat="1" x14ac:dyDescent="0.2"/>
    <row r="811" s="26" customFormat="1" x14ac:dyDescent="0.2"/>
    <row r="812" s="26" customFormat="1" x14ac:dyDescent="0.2"/>
    <row r="813" s="26" customFormat="1" x14ac:dyDescent="0.2"/>
    <row r="814" s="26" customFormat="1" x14ac:dyDescent="0.2"/>
    <row r="815" s="26" customFormat="1" x14ac:dyDescent="0.2"/>
    <row r="816" s="26" customFormat="1" x14ac:dyDescent="0.2"/>
    <row r="817" s="26" customFormat="1" x14ac:dyDescent="0.2"/>
    <row r="818" s="26" customFormat="1" x14ac:dyDescent="0.2"/>
    <row r="819" s="26" customFormat="1" x14ac:dyDescent="0.2"/>
    <row r="820" s="26" customFormat="1" x14ac:dyDescent="0.2"/>
    <row r="821" s="26" customFormat="1" x14ac:dyDescent="0.2"/>
    <row r="822" s="26" customFormat="1" x14ac:dyDescent="0.2"/>
    <row r="823" s="26" customFormat="1" x14ac:dyDescent="0.2"/>
    <row r="824" s="26" customFormat="1" x14ac:dyDescent="0.2"/>
    <row r="825" s="26" customFormat="1" x14ac:dyDescent="0.2"/>
    <row r="826" s="26" customFormat="1" x14ac:dyDescent="0.2"/>
    <row r="827" s="26" customFormat="1" x14ac:dyDescent="0.2"/>
    <row r="828" s="26" customFormat="1" x14ac:dyDescent="0.2"/>
    <row r="829" s="26" customFormat="1" x14ac:dyDescent="0.2"/>
    <row r="830" s="26" customFormat="1" x14ac:dyDescent="0.2"/>
    <row r="831" s="26" customFormat="1" x14ac:dyDescent="0.2"/>
    <row r="832" s="26" customFormat="1" x14ac:dyDescent="0.2"/>
    <row r="833" s="26" customFormat="1" x14ac:dyDescent="0.2"/>
    <row r="834" s="26" customFormat="1" x14ac:dyDescent="0.2"/>
    <row r="835" s="26" customFormat="1" x14ac:dyDescent="0.2"/>
    <row r="836" s="26" customFormat="1" x14ac:dyDescent="0.2"/>
    <row r="837" s="26" customFormat="1" x14ac:dyDescent="0.2"/>
    <row r="838" s="26" customFormat="1" x14ac:dyDescent="0.2"/>
    <row r="839" s="26" customFormat="1" x14ac:dyDescent="0.2"/>
    <row r="840" s="26" customFormat="1" x14ac:dyDescent="0.2"/>
    <row r="841" s="26" customFormat="1" x14ac:dyDescent="0.2"/>
    <row r="842" s="26" customFormat="1" x14ac:dyDescent="0.2"/>
    <row r="843" s="26" customFormat="1" x14ac:dyDescent="0.2"/>
    <row r="844" s="26" customFormat="1" x14ac:dyDescent="0.2"/>
    <row r="845" s="26" customFormat="1" x14ac:dyDescent="0.2"/>
    <row r="846" s="26" customFormat="1" x14ac:dyDescent="0.2"/>
    <row r="847" s="26" customFormat="1" x14ac:dyDescent="0.2"/>
    <row r="848" s="26" customFormat="1" x14ac:dyDescent="0.2"/>
    <row r="849" s="26" customFormat="1" x14ac:dyDescent="0.2"/>
    <row r="850" s="26" customFormat="1" x14ac:dyDescent="0.2"/>
    <row r="851" s="26" customFormat="1" x14ac:dyDescent="0.2"/>
    <row r="852" s="26" customFormat="1" x14ac:dyDescent="0.2"/>
    <row r="853" s="26" customFormat="1" x14ac:dyDescent="0.2"/>
    <row r="854" s="26" customFormat="1" x14ac:dyDescent="0.2"/>
    <row r="855" s="26" customFormat="1" x14ac:dyDescent="0.2"/>
    <row r="856" s="26" customFormat="1" x14ac:dyDescent="0.2"/>
    <row r="857" s="26" customFormat="1" x14ac:dyDescent="0.2"/>
    <row r="858" s="26" customFormat="1" x14ac:dyDescent="0.2"/>
    <row r="859" s="26" customFormat="1" x14ac:dyDescent="0.2"/>
    <row r="860" s="26" customFormat="1" x14ac:dyDescent="0.2"/>
    <row r="861" s="26" customFormat="1" x14ac:dyDescent="0.2"/>
    <row r="862" s="26" customFormat="1" x14ac:dyDescent="0.2"/>
    <row r="863" s="26" customFormat="1" x14ac:dyDescent="0.2"/>
    <row r="864" s="26" customFormat="1" x14ac:dyDescent="0.2"/>
    <row r="865" s="26" customFormat="1" x14ac:dyDescent="0.2"/>
    <row r="866" s="26" customFormat="1" x14ac:dyDescent="0.2"/>
    <row r="867" s="26" customFormat="1" x14ac:dyDescent="0.2"/>
    <row r="868" s="26" customFormat="1" x14ac:dyDescent="0.2"/>
    <row r="869" s="26" customFormat="1" x14ac:dyDescent="0.2"/>
    <row r="870" s="26" customFormat="1" x14ac:dyDescent="0.2"/>
    <row r="871" s="26" customFormat="1" x14ac:dyDescent="0.2"/>
    <row r="872" s="26" customFormat="1" x14ac:dyDescent="0.2"/>
    <row r="873" s="26" customFormat="1" x14ac:dyDescent="0.2"/>
    <row r="874" s="26" customFormat="1" x14ac:dyDescent="0.2"/>
    <row r="875" s="26" customFormat="1" x14ac:dyDescent="0.2"/>
    <row r="876" s="26" customFormat="1" x14ac:dyDescent="0.2"/>
    <row r="877" s="26" customFormat="1" x14ac:dyDescent="0.2"/>
    <row r="878" s="26" customFormat="1" x14ac:dyDescent="0.2"/>
    <row r="879" s="26" customFormat="1" x14ac:dyDescent="0.2"/>
    <row r="880" s="26" customFormat="1" x14ac:dyDescent="0.2"/>
    <row r="881" s="26" customFormat="1" x14ac:dyDescent="0.2"/>
    <row r="882" s="26" customFormat="1" x14ac:dyDescent="0.2"/>
    <row r="883" s="26" customFormat="1" x14ac:dyDescent="0.2"/>
    <row r="884" s="26" customFormat="1" x14ac:dyDescent="0.2"/>
    <row r="885" s="26" customFormat="1" x14ac:dyDescent="0.2"/>
    <row r="886" s="26" customFormat="1" x14ac:dyDescent="0.2"/>
    <row r="887" s="26" customFormat="1" x14ac:dyDescent="0.2"/>
    <row r="888" s="26" customFormat="1" x14ac:dyDescent="0.2"/>
    <row r="889" s="26" customFormat="1" x14ac:dyDescent="0.2"/>
    <row r="890" s="26" customFormat="1" x14ac:dyDescent="0.2"/>
    <row r="891" s="26" customFormat="1" x14ac:dyDescent="0.2"/>
    <row r="892" s="26" customFormat="1" x14ac:dyDescent="0.2"/>
    <row r="893" s="26" customFormat="1" x14ac:dyDescent="0.2"/>
    <row r="894" s="26" customFormat="1" x14ac:dyDescent="0.2"/>
    <row r="895" s="26" customFormat="1" x14ac:dyDescent="0.2"/>
    <row r="896" s="26" customFormat="1" x14ac:dyDescent="0.2"/>
    <row r="897" s="26" customFormat="1" x14ac:dyDescent="0.2"/>
    <row r="898" s="26" customFormat="1" x14ac:dyDescent="0.2"/>
    <row r="899" s="26" customFormat="1" x14ac:dyDescent="0.2"/>
    <row r="900" s="26" customFormat="1" x14ac:dyDescent="0.2"/>
    <row r="901" s="26" customFormat="1" x14ac:dyDescent="0.2"/>
    <row r="902" s="26" customFormat="1" x14ac:dyDescent="0.2"/>
    <row r="903" s="26" customFormat="1" x14ac:dyDescent="0.2"/>
    <row r="904" s="26" customFormat="1" x14ac:dyDescent="0.2"/>
    <row r="905" s="26" customFormat="1" x14ac:dyDescent="0.2"/>
    <row r="906" s="26" customFormat="1" x14ac:dyDescent="0.2"/>
    <row r="907" s="26" customFormat="1" x14ac:dyDescent="0.2"/>
    <row r="908" s="26" customFormat="1" x14ac:dyDescent="0.2"/>
    <row r="909" s="26" customFormat="1" x14ac:dyDescent="0.2"/>
    <row r="910" s="26" customFormat="1" x14ac:dyDescent="0.2"/>
    <row r="911" s="26" customFormat="1" x14ac:dyDescent="0.2"/>
    <row r="912" s="26" customFormat="1" x14ac:dyDescent="0.2"/>
    <row r="913" s="26" customFormat="1" x14ac:dyDescent="0.2"/>
    <row r="914" s="26" customFormat="1" x14ac:dyDescent="0.2"/>
    <row r="915" s="26" customFormat="1" x14ac:dyDescent="0.2"/>
    <row r="916" s="26" customFormat="1" x14ac:dyDescent="0.2"/>
    <row r="917" s="26" customFormat="1" x14ac:dyDescent="0.2"/>
    <row r="918" s="26" customFormat="1" x14ac:dyDescent="0.2"/>
    <row r="919" s="26" customFormat="1" x14ac:dyDescent="0.2"/>
    <row r="920" s="26" customFormat="1" x14ac:dyDescent="0.2"/>
    <row r="921" s="26" customFormat="1" x14ac:dyDescent="0.2"/>
    <row r="922" s="26" customFormat="1" x14ac:dyDescent="0.2"/>
    <row r="923" s="26" customFormat="1" x14ac:dyDescent="0.2"/>
    <row r="924" s="26" customFormat="1" x14ac:dyDescent="0.2"/>
    <row r="925" s="26" customFormat="1" x14ac:dyDescent="0.2"/>
    <row r="926" s="26" customFormat="1" x14ac:dyDescent="0.2"/>
    <row r="927" s="26" customFormat="1" x14ac:dyDescent="0.2"/>
    <row r="928" s="26" customFormat="1" x14ac:dyDescent="0.2"/>
    <row r="929" s="26" customFormat="1" x14ac:dyDescent="0.2"/>
    <row r="930" s="26" customFormat="1" x14ac:dyDescent="0.2"/>
    <row r="931" s="26" customFormat="1" x14ac:dyDescent="0.2"/>
    <row r="932" s="26" customFormat="1" x14ac:dyDescent="0.2"/>
    <row r="933" s="26" customFormat="1" x14ac:dyDescent="0.2"/>
    <row r="934" s="26" customFormat="1" x14ac:dyDescent="0.2"/>
    <row r="935" s="26" customFormat="1" x14ac:dyDescent="0.2"/>
    <row r="936" s="26" customFormat="1" x14ac:dyDescent="0.2"/>
    <row r="937" s="26" customFormat="1" x14ac:dyDescent="0.2"/>
    <row r="938" s="26" customFormat="1" x14ac:dyDescent="0.2"/>
    <row r="939" s="26" customFormat="1" x14ac:dyDescent="0.2"/>
    <row r="940" s="26" customFormat="1" x14ac:dyDescent="0.2"/>
    <row r="941" s="26" customFormat="1" x14ac:dyDescent="0.2"/>
    <row r="942" s="26" customFormat="1" x14ac:dyDescent="0.2"/>
    <row r="943" s="26" customFormat="1" x14ac:dyDescent="0.2"/>
    <row r="944" s="26" customFormat="1" x14ac:dyDescent="0.2"/>
    <row r="945" s="26" customFormat="1" x14ac:dyDescent="0.2"/>
    <row r="946" s="26" customFormat="1" x14ac:dyDescent="0.2"/>
    <row r="947" s="26" customFormat="1" x14ac:dyDescent="0.2"/>
    <row r="948" s="26" customFormat="1" x14ac:dyDescent="0.2"/>
    <row r="949" s="26" customFormat="1" x14ac:dyDescent="0.2"/>
    <row r="950" s="26" customFormat="1" x14ac:dyDescent="0.2"/>
    <row r="951" s="26" customFormat="1" x14ac:dyDescent="0.2"/>
    <row r="952" s="26" customFormat="1" x14ac:dyDescent="0.2"/>
    <row r="953" s="26" customFormat="1" x14ac:dyDescent="0.2"/>
    <row r="954" s="26" customFormat="1" x14ac:dyDescent="0.2"/>
    <row r="955" s="26" customFormat="1" x14ac:dyDescent="0.2"/>
    <row r="956" s="26" customFormat="1" x14ac:dyDescent="0.2"/>
    <row r="957" s="26" customFormat="1" x14ac:dyDescent="0.2"/>
    <row r="958" s="26" customFormat="1" x14ac:dyDescent="0.2"/>
    <row r="959" s="26" customFormat="1" x14ac:dyDescent="0.2"/>
    <row r="960" s="26" customFormat="1" x14ac:dyDescent="0.2"/>
    <row r="961" s="26" customFormat="1" x14ac:dyDescent="0.2"/>
    <row r="962" s="26" customFormat="1" x14ac:dyDescent="0.2"/>
    <row r="963" s="26" customFormat="1" x14ac:dyDescent="0.2"/>
    <row r="964" s="26" customFormat="1" x14ac:dyDescent="0.2"/>
    <row r="965" s="26" customFormat="1" x14ac:dyDescent="0.2"/>
    <row r="966" s="26" customFormat="1" x14ac:dyDescent="0.2"/>
    <row r="967" s="26" customFormat="1" x14ac:dyDescent="0.2"/>
    <row r="968" s="26" customFormat="1" x14ac:dyDescent="0.2"/>
    <row r="969" s="26" customFormat="1" x14ac:dyDescent="0.2"/>
    <row r="970" s="26" customFormat="1" x14ac:dyDescent="0.2"/>
    <row r="971" s="26" customFormat="1" x14ac:dyDescent="0.2"/>
    <row r="972" s="26" customFormat="1" x14ac:dyDescent="0.2"/>
    <row r="973" s="26" customFormat="1" x14ac:dyDescent="0.2"/>
    <row r="974" s="26" customFormat="1" x14ac:dyDescent="0.2"/>
    <row r="975" s="26" customFormat="1" x14ac:dyDescent="0.2"/>
    <row r="976" s="26" customFormat="1" x14ac:dyDescent="0.2"/>
    <row r="977" s="26" customFormat="1" x14ac:dyDescent="0.2"/>
    <row r="978" s="26" customFormat="1" x14ac:dyDescent="0.2"/>
    <row r="979" s="26" customFormat="1" x14ac:dyDescent="0.2"/>
    <row r="980" s="26" customFormat="1" x14ac:dyDescent="0.2"/>
    <row r="981" s="26" customFormat="1" x14ac:dyDescent="0.2"/>
    <row r="982" s="26" customFormat="1" x14ac:dyDescent="0.2"/>
    <row r="983" s="26" customFormat="1" x14ac:dyDescent="0.2"/>
    <row r="984" s="26" customFormat="1" x14ac:dyDescent="0.2"/>
    <row r="985" s="26" customFormat="1" x14ac:dyDescent="0.2"/>
    <row r="986" s="26" customFormat="1" x14ac:dyDescent="0.2"/>
    <row r="987" s="26" customFormat="1" x14ac:dyDescent="0.2"/>
    <row r="988" s="26" customFormat="1" x14ac:dyDescent="0.2"/>
    <row r="989" s="26" customFormat="1" x14ac:dyDescent="0.2"/>
    <row r="990" s="26" customFormat="1" x14ac:dyDescent="0.2"/>
    <row r="991" s="26" customFormat="1" x14ac:dyDescent="0.2"/>
    <row r="992" s="26" customFormat="1" x14ac:dyDescent="0.2"/>
    <row r="993" s="26" customFormat="1" x14ac:dyDescent="0.2"/>
    <row r="994" s="26" customFormat="1" x14ac:dyDescent="0.2"/>
    <row r="995" s="26" customFormat="1" x14ac:dyDescent="0.2"/>
    <row r="996" s="26" customFormat="1" x14ac:dyDescent="0.2"/>
    <row r="997" s="26" customFormat="1" x14ac:dyDescent="0.2"/>
    <row r="998" s="26" customFormat="1" x14ac:dyDescent="0.2"/>
    <row r="999" s="26" customFormat="1" x14ac:dyDescent="0.2"/>
    <row r="1000" s="26" customFormat="1" x14ac:dyDescent="0.2"/>
    <row r="1001" s="26" customFormat="1" x14ac:dyDescent="0.2"/>
    <row r="1002" s="26" customFormat="1" x14ac:dyDescent="0.2"/>
    <row r="1003" s="26" customFormat="1" x14ac:dyDescent="0.2"/>
    <row r="1004" s="26" customFormat="1" x14ac:dyDescent="0.2"/>
    <row r="1005" s="26" customFormat="1" x14ac:dyDescent="0.2"/>
    <row r="1006" s="26" customFormat="1" x14ac:dyDescent="0.2"/>
    <row r="1007" s="26" customFormat="1" x14ac:dyDescent="0.2"/>
    <row r="1008" s="26" customFormat="1" x14ac:dyDescent="0.2"/>
    <row r="1009" s="26" customFormat="1" x14ac:dyDescent="0.2"/>
    <row r="1010" s="26" customFormat="1" x14ac:dyDescent="0.2"/>
    <row r="1011" s="26" customFormat="1" x14ac:dyDescent="0.2"/>
    <row r="1012" s="26" customFormat="1" x14ac:dyDescent="0.2"/>
    <row r="1013" s="26" customFormat="1" x14ac:dyDescent="0.2"/>
    <row r="1014" s="26" customFormat="1" x14ac:dyDescent="0.2"/>
    <row r="1015" s="26" customFormat="1" x14ac:dyDescent="0.2"/>
    <row r="1016" s="26" customFormat="1" x14ac:dyDescent="0.2"/>
    <row r="1017" s="26" customFormat="1" x14ac:dyDescent="0.2"/>
    <row r="1018" s="26" customFormat="1" x14ac:dyDescent="0.2"/>
    <row r="1019" s="26" customFormat="1" x14ac:dyDescent="0.2"/>
    <row r="1020" s="26" customFormat="1" x14ac:dyDescent="0.2"/>
    <row r="1021" s="26" customFormat="1" x14ac:dyDescent="0.2"/>
    <row r="1022" s="26" customFormat="1" x14ac:dyDescent="0.2"/>
    <row r="1023" s="26" customFormat="1" x14ac:dyDescent="0.2"/>
    <row r="1024" s="26" customFormat="1" x14ac:dyDescent="0.2"/>
    <row r="1025" s="26" customFormat="1" x14ac:dyDescent="0.2"/>
    <row r="1026" s="26" customFormat="1" x14ac:dyDescent="0.2"/>
    <row r="1027" s="26" customFormat="1" x14ac:dyDescent="0.2"/>
    <row r="1028" s="26" customFormat="1" x14ac:dyDescent="0.2"/>
    <row r="1029" s="26" customFormat="1" x14ac:dyDescent="0.2"/>
    <row r="1030" s="26" customFormat="1" x14ac:dyDescent="0.2"/>
    <row r="1031" s="26" customFormat="1" x14ac:dyDescent="0.2"/>
    <row r="1032" s="26" customFormat="1" x14ac:dyDescent="0.2"/>
    <row r="1033" s="26" customFormat="1" x14ac:dyDescent="0.2"/>
    <row r="1034" s="26" customFormat="1" x14ac:dyDescent="0.2"/>
    <row r="1035" s="26" customFormat="1" x14ac:dyDescent="0.2"/>
    <row r="1036" s="26" customFormat="1" x14ac:dyDescent="0.2"/>
    <row r="1037" s="26" customFormat="1" x14ac:dyDescent="0.2"/>
    <row r="1038" s="26" customFormat="1" x14ac:dyDescent="0.2"/>
    <row r="1039" s="26" customFormat="1" x14ac:dyDescent="0.2"/>
    <row r="1040" s="26" customFormat="1" x14ac:dyDescent="0.2"/>
    <row r="1041" s="26" customFormat="1" x14ac:dyDescent="0.2"/>
    <row r="1042" s="26" customFormat="1" x14ac:dyDescent="0.2"/>
    <row r="1043" s="26" customFormat="1" x14ac:dyDescent="0.2"/>
    <row r="1044" s="26" customFormat="1" x14ac:dyDescent="0.2"/>
    <row r="1045" s="26" customFormat="1" x14ac:dyDescent="0.2"/>
    <row r="1046" s="26" customFormat="1" x14ac:dyDescent="0.2"/>
    <row r="1047" s="26" customFormat="1" x14ac:dyDescent="0.2"/>
    <row r="1048" s="26" customFormat="1" x14ac:dyDescent="0.2"/>
    <row r="1049" s="26" customFormat="1" x14ac:dyDescent="0.2"/>
    <row r="1050" s="26" customFormat="1" x14ac:dyDescent="0.2"/>
    <row r="1051" s="26" customFormat="1" x14ac:dyDescent="0.2"/>
    <row r="1052" s="26" customFormat="1" x14ac:dyDescent="0.2"/>
    <row r="1053" s="26" customFormat="1" x14ac:dyDescent="0.2"/>
    <row r="1054" s="26" customFormat="1" x14ac:dyDescent="0.2"/>
    <row r="1055" s="26" customFormat="1" x14ac:dyDescent="0.2"/>
    <row r="1056" s="26" customFormat="1" x14ac:dyDescent="0.2"/>
    <row r="1057" s="26" customFormat="1" x14ac:dyDescent="0.2"/>
    <row r="1058" s="26" customFormat="1" x14ac:dyDescent="0.2"/>
    <row r="1059" s="26" customFormat="1" x14ac:dyDescent="0.2"/>
    <row r="1060" s="26" customFormat="1" x14ac:dyDescent="0.2"/>
    <row r="1061" s="26" customFormat="1" x14ac:dyDescent="0.2"/>
    <row r="1062" s="26" customFormat="1" x14ac:dyDescent="0.2"/>
    <row r="1063" s="26" customFormat="1" x14ac:dyDescent="0.2"/>
    <row r="1064" s="26" customFormat="1" x14ac:dyDescent="0.2"/>
    <row r="1065" s="26" customFormat="1" x14ac:dyDescent="0.2"/>
    <row r="1066" s="26" customFormat="1" x14ac:dyDescent="0.2"/>
    <row r="1067" s="26" customFormat="1" x14ac:dyDescent="0.2"/>
    <row r="1068" s="26" customFormat="1" x14ac:dyDescent="0.2"/>
    <row r="1069" s="26" customFormat="1" x14ac:dyDescent="0.2"/>
    <row r="1070" s="26" customFormat="1" x14ac:dyDescent="0.2"/>
    <row r="1071" s="26" customFormat="1" x14ac:dyDescent="0.2"/>
    <row r="1072" s="26" customFormat="1" x14ac:dyDescent="0.2"/>
    <row r="1073" s="26" customFormat="1" x14ac:dyDescent="0.2"/>
    <row r="1074" s="26" customFormat="1" x14ac:dyDescent="0.2"/>
    <row r="1075" s="26" customFormat="1" x14ac:dyDescent="0.2"/>
    <row r="1076" s="26" customFormat="1" x14ac:dyDescent="0.2"/>
    <row r="1077" s="26" customFormat="1" x14ac:dyDescent="0.2"/>
    <row r="1078" s="26" customFormat="1" x14ac:dyDescent="0.2"/>
    <row r="1079" s="26" customFormat="1" x14ac:dyDescent="0.2"/>
    <row r="1080" s="26" customFormat="1" x14ac:dyDescent="0.2"/>
    <row r="1081" s="26" customFormat="1" x14ac:dyDescent="0.2"/>
    <row r="1082" s="26" customFormat="1" x14ac:dyDescent="0.2"/>
    <row r="1083" s="26" customFormat="1" x14ac:dyDescent="0.2"/>
    <row r="1084" s="26" customFormat="1" x14ac:dyDescent="0.2"/>
    <row r="1085" s="26" customFormat="1" x14ac:dyDescent="0.2"/>
    <row r="1086" s="26" customFormat="1" x14ac:dyDescent="0.2"/>
    <row r="1087" s="26" customFormat="1" x14ac:dyDescent="0.2"/>
    <row r="1088" s="26" customFormat="1" x14ac:dyDescent="0.2"/>
    <row r="1089" s="26" customFormat="1" x14ac:dyDescent="0.2"/>
    <row r="1090" s="26" customFormat="1" x14ac:dyDescent="0.2"/>
    <row r="1091" s="26" customFormat="1" x14ac:dyDescent="0.2"/>
    <row r="1092" s="26" customFormat="1" x14ac:dyDescent="0.2"/>
    <row r="1093" s="26" customFormat="1" x14ac:dyDescent="0.2"/>
    <row r="1094" s="26" customFormat="1" x14ac:dyDescent="0.2"/>
    <row r="1095" s="26" customFormat="1" x14ac:dyDescent="0.2"/>
    <row r="1096" s="26" customFormat="1" x14ac:dyDescent="0.2"/>
    <row r="1097" s="26" customFormat="1" x14ac:dyDescent="0.2"/>
    <row r="1098" s="26" customFormat="1" x14ac:dyDescent="0.2"/>
    <row r="1099" s="26" customFormat="1" x14ac:dyDescent="0.2"/>
    <row r="1100" s="26" customFormat="1" x14ac:dyDescent="0.2"/>
    <row r="1101" s="26" customFormat="1" x14ac:dyDescent="0.2"/>
    <row r="1102" s="26" customFormat="1" x14ac:dyDescent="0.2"/>
    <row r="1103" s="26" customFormat="1" x14ac:dyDescent="0.2"/>
    <row r="1104" s="26" customFormat="1" x14ac:dyDescent="0.2"/>
    <row r="1105" s="26" customFormat="1" x14ac:dyDescent="0.2"/>
    <row r="1106" s="26" customFormat="1" x14ac:dyDescent="0.2"/>
    <row r="1107" s="26" customFormat="1" x14ac:dyDescent="0.2"/>
    <row r="1108" s="26" customFormat="1" x14ac:dyDescent="0.2"/>
    <row r="1109" s="26" customFormat="1" x14ac:dyDescent="0.2"/>
    <row r="1110" s="26" customFormat="1" x14ac:dyDescent="0.2"/>
    <row r="1111" s="26" customFormat="1" x14ac:dyDescent="0.2"/>
    <row r="1112" s="26" customFormat="1" x14ac:dyDescent="0.2"/>
    <row r="1113" s="26" customFormat="1" x14ac:dyDescent="0.2"/>
    <row r="1114" s="26" customFormat="1" x14ac:dyDescent="0.2"/>
    <row r="1115" s="26" customFormat="1" x14ac:dyDescent="0.2"/>
    <row r="1116" s="26" customFormat="1" x14ac:dyDescent="0.2"/>
    <row r="1117" s="26" customFormat="1" x14ac:dyDescent="0.2"/>
    <row r="1118" s="26" customFormat="1" x14ac:dyDescent="0.2"/>
    <row r="1119" s="26" customFormat="1" x14ac:dyDescent="0.2"/>
    <row r="1120" s="26" customFormat="1" x14ac:dyDescent="0.2"/>
    <row r="1121" s="26" customFormat="1" x14ac:dyDescent="0.2"/>
    <row r="1122" s="26" customFormat="1" x14ac:dyDescent="0.2"/>
    <row r="1123" s="26" customFormat="1" x14ac:dyDescent="0.2"/>
    <row r="1124" s="26" customFormat="1" x14ac:dyDescent="0.2"/>
    <row r="1125" s="26" customFormat="1" x14ac:dyDescent="0.2"/>
    <row r="1126" s="26" customFormat="1" x14ac:dyDescent="0.2"/>
    <row r="1127" s="26" customFormat="1" x14ac:dyDescent="0.2"/>
    <row r="1128" s="26" customFormat="1" x14ac:dyDescent="0.2"/>
    <row r="1129" s="26" customFormat="1" x14ac:dyDescent="0.2"/>
    <row r="1130" s="26" customFormat="1" x14ac:dyDescent="0.2"/>
    <row r="1131" s="26" customFormat="1" x14ac:dyDescent="0.2"/>
    <row r="1132" s="26" customFormat="1" x14ac:dyDescent="0.2"/>
    <row r="1133" s="26" customFormat="1" x14ac:dyDescent="0.2"/>
    <row r="1134" s="26" customFormat="1" x14ac:dyDescent="0.2"/>
    <row r="1135" s="26" customFormat="1" x14ac:dyDescent="0.2"/>
    <row r="1136" s="26" customFormat="1" x14ac:dyDescent="0.2"/>
    <row r="1137" s="26" customFormat="1" x14ac:dyDescent="0.2"/>
    <row r="1138" s="26" customFormat="1" x14ac:dyDescent="0.2"/>
    <row r="1139" s="26" customFormat="1" x14ac:dyDescent="0.2"/>
    <row r="1140" s="26" customFormat="1" x14ac:dyDescent="0.2"/>
    <row r="1141" s="26" customFormat="1" x14ac:dyDescent="0.2"/>
    <row r="1142" s="26" customFormat="1" x14ac:dyDescent="0.2"/>
    <row r="1143" s="26" customFormat="1" x14ac:dyDescent="0.2"/>
    <row r="1144" s="26" customFormat="1" x14ac:dyDescent="0.2"/>
    <row r="1145" s="26" customFormat="1" x14ac:dyDescent="0.2"/>
    <row r="1146" s="26" customFormat="1" x14ac:dyDescent="0.2"/>
    <row r="1147" s="26" customFormat="1" x14ac:dyDescent="0.2"/>
    <row r="1148" s="26" customFormat="1" x14ac:dyDescent="0.2"/>
    <row r="1149" s="26" customFormat="1" x14ac:dyDescent="0.2"/>
    <row r="1150" s="26" customFormat="1" x14ac:dyDescent="0.2"/>
    <row r="1151" s="26" customFormat="1" x14ac:dyDescent="0.2"/>
    <row r="1152" s="26" customFormat="1" x14ac:dyDescent="0.2"/>
    <row r="1153" s="26" customFormat="1" x14ac:dyDescent="0.2"/>
    <row r="1154" s="26" customFormat="1" x14ac:dyDescent="0.2"/>
    <row r="1155" s="26" customFormat="1" x14ac:dyDescent="0.2"/>
    <row r="1156" s="26" customFormat="1" x14ac:dyDescent="0.2"/>
    <row r="1157" s="26" customFormat="1" x14ac:dyDescent="0.2"/>
    <row r="1158" s="26" customFormat="1" x14ac:dyDescent="0.2"/>
    <row r="1159" s="26" customFormat="1" x14ac:dyDescent="0.2"/>
    <row r="1160" s="26" customFormat="1" x14ac:dyDescent="0.2"/>
    <row r="1161" s="26" customFormat="1" x14ac:dyDescent="0.2"/>
    <row r="1162" s="26" customFormat="1" x14ac:dyDescent="0.2"/>
    <row r="1163" s="26" customFormat="1" x14ac:dyDescent="0.2"/>
    <row r="1164" s="26" customFormat="1" x14ac:dyDescent="0.2"/>
    <row r="1165" s="26" customFormat="1" x14ac:dyDescent="0.2"/>
    <row r="1166" s="26" customFormat="1" x14ac:dyDescent="0.2"/>
    <row r="1167" s="26" customFormat="1" x14ac:dyDescent="0.2"/>
    <row r="1168" s="26" customFormat="1" x14ac:dyDescent="0.2"/>
    <row r="1169" s="26" customFormat="1" x14ac:dyDescent="0.2"/>
    <row r="1170" s="26" customFormat="1" x14ac:dyDescent="0.2"/>
    <row r="1171" s="26" customFormat="1" x14ac:dyDescent="0.2"/>
    <row r="1172" s="26" customFormat="1" x14ac:dyDescent="0.2"/>
    <row r="1173" s="26" customFormat="1" x14ac:dyDescent="0.2"/>
    <row r="1174" s="26" customFormat="1" x14ac:dyDescent="0.2"/>
    <row r="1175" s="26" customFormat="1" x14ac:dyDescent="0.2"/>
    <row r="1176" s="26" customFormat="1" x14ac:dyDescent="0.2"/>
    <row r="1177" s="26" customFormat="1" x14ac:dyDescent="0.2"/>
    <row r="1178" s="26" customFormat="1" x14ac:dyDescent="0.2"/>
    <row r="1179" s="26" customFormat="1" x14ac:dyDescent="0.2"/>
    <row r="1180" s="26" customFormat="1" x14ac:dyDescent="0.2"/>
    <row r="1181" s="26" customFormat="1" x14ac:dyDescent="0.2"/>
    <row r="1182" s="26" customFormat="1" x14ac:dyDescent="0.2"/>
    <row r="1183" s="26" customFormat="1" x14ac:dyDescent="0.2"/>
    <row r="1184" s="26" customFormat="1" x14ac:dyDescent="0.2"/>
    <row r="1185" s="26" customFormat="1" x14ac:dyDescent="0.2"/>
    <row r="1186" s="26" customFormat="1" x14ac:dyDescent="0.2"/>
    <row r="1187" s="26" customFormat="1" x14ac:dyDescent="0.2"/>
    <row r="1188" s="26" customFormat="1" x14ac:dyDescent="0.2"/>
    <row r="1189" s="26" customFormat="1" x14ac:dyDescent="0.2"/>
    <row r="1190" s="26" customFormat="1" x14ac:dyDescent="0.2"/>
    <row r="1191" s="26" customFormat="1" x14ac:dyDescent="0.2"/>
    <row r="1192" s="26" customFormat="1" x14ac:dyDescent="0.2"/>
    <row r="1193" s="26" customFormat="1" x14ac:dyDescent="0.2"/>
    <row r="1194" s="26" customFormat="1" x14ac:dyDescent="0.2"/>
    <row r="1195" s="26" customFormat="1" x14ac:dyDescent="0.2"/>
    <row r="1196" s="26" customFormat="1" x14ac:dyDescent="0.2"/>
    <row r="1197" s="26" customFormat="1" x14ac:dyDescent="0.2"/>
    <row r="1198" s="26" customFormat="1" x14ac:dyDescent="0.2"/>
    <row r="1199" s="26" customFormat="1" x14ac:dyDescent="0.2"/>
    <row r="1200" s="26" customFormat="1" x14ac:dyDescent="0.2"/>
    <row r="1201" s="26" customFormat="1" x14ac:dyDescent="0.2"/>
    <row r="1202" s="26" customFormat="1" x14ac:dyDescent="0.2"/>
    <row r="1203" s="26" customFormat="1" x14ac:dyDescent="0.2"/>
    <row r="1204" s="26" customFormat="1" x14ac:dyDescent="0.2"/>
    <row r="1205" s="26" customFormat="1" x14ac:dyDescent="0.2"/>
    <row r="1206" s="26" customFormat="1" x14ac:dyDescent="0.2"/>
    <row r="1207" s="26" customFormat="1" x14ac:dyDescent="0.2"/>
    <row r="1208" s="26" customFormat="1" x14ac:dyDescent="0.2"/>
    <row r="1209" s="26" customFormat="1" x14ac:dyDescent="0.2"/>
    <row r="1210" s="26" customFormat="1" x14ac:dyDescent="0.2"/>
    <row r="1211" s="26" customFormat="1" x14ac:dyDescent="0.2"/>
    <row r="1212" s="26" customFormat="1" x14ac:dyDescent="0.2"/>
    <row r="1213" s="26" customFormat="1" x14ac:dyDescent="0.2"/>
    <row r="1214" s="26" customFormat="1" x14ac:dyDescent="0.2"/>
    <row r="1215" s="26" customFormat="1" x14ac:dyDescent="0.2"/>
    <row r="1216" s="26" customFormat="1" x14ac:dyDescent="0.2"/>
    <row r="1217" s="26" customFormat="1" x14ac:dyDescent="0.2"/>
    <row r="1218" s="26" customFormat="1" x14ac:dyDescent="0.2"/>
    <row r="1219" s="26" customFormat="1" x14ac:dyDescent="0.2"/>
    <row r="1220" s="26" customFormat="1" x14ac:dyDescent="0.2"/>
    <row r="1221" s="26" customFormat="1" x14ac:dyDescent="0.2"/>
    <row r="1222" s="26" customFormat="1" x14ac:dyDescent="0.2"/>
    <row r="1223" s="26" customFormat="1" x14ac:dyDescent="0.2"/>
    <row r="1224" s="26" customFormat="1" x14ac:dyDescent="0.2"/>
    <row r="1225" s="26" customFormat="1" x14ac:dyDescent="0.2"/>
    <row r="1226" s="26" customFormat="1" x14ac:dyDescent="0.2"/>
    <row r="1227" s="26" customFormat="1" x14ac:dyDescent="0.2"/>
    <row r="1228" s="26" customFormat="1" x14ac:dyDescent="0.2"/>
    <row r="1229" s="26" customFormat="1" x14ac:dyDescent="0.2"/>
    <row r="1230" s="26" customFormat="1" x14ac:dyDescent="0.2"/>
    <row r="1231" s="26" customFormat="1" x14ac:dyDescent="0.2"/>
    <row r="1232" s="26" customFormat="1" x14ac:dyDescent="0.2"/>
    <row r="1233" s="26" customFormat="1" x14ac:dyDescent="0.2"/>
    <row r="1234" s="26" customFormat="1" x14ac:dyDescent="0.2"/>
    <row r="1235" s="26" customFormat="1" x14ac:dyDescent="0.2"/>
    <row r="1236" s="26" customFormat="1" x14ac:dyDescent="0.2"/>
    <row r="1237" s="26" customFormat="1" x14ac:dyDescent="0.2"/>
    <row r="1238" s="26" customFormat="1" x14ac:dyDescent="0.2"/>
    <row r="1239" s="26" customFormat="1" x14ac:dyDescent="0.2"/>
    <row r="1240" s="26" customFormat="1" x14ac:dyDescent="0.2"/>
    <row r="1241" s="26" customFormat="1" x14ac:dyDescent="0.2"/>
    <row r="1242" s="26" customFormat="1" x14ac:dyDescent="0.2"/>
    <row r="1243" s="26" customFormat="1" x14ac:dyDescent="0.2"/>
    <row r="1244" s="26" customFormat="1" x14ac:dyDescent="0.2"/>
    <row r="1245" s="26" customFormat="1" x14ac:dyDescent="0.2"/>
    <row r="1246" s="26" customFormat="1" x14ac:dyDescent="0.2"/>
    <row r="1247" s="26" customFormat="1" x14ac:dyDescent="0.2"/>
    <row r="1248" s="26" customFormat="1" x14ac:dyDescent="0.2"/>
    <row r="1249" s="26" customFormat="1" x14ac:dyDescent="0.2"/>
    <row r="1250" s="26" customFormat="1" x14ac:dyDescent="0.2"/>
    <row r="1251" s="26" customFormat="1" x14ac:dyDescent="0.2"/>
    <row r="1252" s="26" customFormat="1" x14ac:dyDescent="0.2"/>
    <row r="1253" s="26" customFormat="1" x14ac:dyDescent="0.2"/>
    <row r="1254" s="26" customFormat="1" x14ac:dyDescent="0.2"/>
    <row r="1255" s="26" customFormat="1" x14ac:dyDescent="0.2"/>
    <row r="1256" s="26" customFormat="1" x14ac:dyDescent="0.2"/>
    <row r="1257" s="26" customFormat="1" x14ac:dyDescent="0.2"/>
    <row r="1258" s="26" customFormat="1" x14ac:dyDescent="0.2"/>
    <row r="1259" s="26" customFormat="1" x14ac:dyDescent="0.2"/>
    <row r="1260" s="26" customFormat="1" x14ac:dyDescent="0.2"/>
    <row r="1261" s="26" customFormat="1" x14ac:dyDescent="0.2"/>
    <row r="1262" s="26" customFormat="1" x14ac:dyDescent="0.2"/>
    <row r="1263" s="26" customFormat="1" x14ac:dyDescent="0.2"/>
    <row r="1264" s="26" customFormat="1" x14ac:dyDescent="0.2"/>
    <row r="1265" s="26" customFormat="1" x14ac:dyDescent="0.2"/>
    <row r="1266" s="26" customFormat="1" x14ac:dyDescent="0.2"/>
    <row r="1267" s="26" customFormat="1" x14ac:dyDescent="0.2"/>
    <row r="1268" s="26" customFormat="1" x14ac:dyDescent="0.2"/>
    <row r="1269" s="26" customFormat="1" x14ac:dyDescent="0.2"/>
    <row r="1270" s="26" customFormat="1" x14ac:dyDescent="0.2"/>
    <row r="1271" s="26" customFormat="1" x14ac:dyDescent="0.2"/>
    <row r="1272" s="26" customFormat="1" x14ac:dyDescent="0.2"/>
    <row r="1273" s="26" customFormat="1" x14ac:dyDescent="0.2"/>
    <row r="1274" s="26" customFormat="1" x14ac:dyDescent="0.2"/>
    <row r="1275" s="26" customFormat="1" x14ac:dyDescent="0.2"/>
    <row r="1276" s="26" customFormat="1" x14ac:dyDescent="0.2"/>
    <row r="1277" s="26" customFormat="1" x14ac:dyDescent="0.2"/>
    <row r="1278" s="26" customFormat="1" x14ac:dyDescent="0.2"/>
    <row r="1279" s="26" customFormat="1" x14ac:dyDescent="0.2"/>
    <row r="1280" s="26" customFormat="1" x14ac:dyDescent="0.2"/>
    <row r="1281" s="26" customFormat="1" x14ac:dyDescent="0.2"/>
    <row r="1282" s="26" customFormat="1" x14ac:dyDescent="0.2"/>
    <row r="1283" s="26" customFormat="1" x14ac:dyDescent="0.2"/>
    <row r="1284" s="26" customFormat="1" x14ac:dyDescent="0.2"/>
    <row r="1285" s="26" customFormat="1" x14ac:dyDescent="0.2"/>
    <row r="1286" s="26" customFormat="1" x14ac:dyDescent="0.2"/>
    <row r="1287" s="26" customFormat="1" x14ac:dyDescent="0.2"/>
    <row r="1288" s="26" customFormat="1" x14ac:dyDescent="0.2"/>
    <row r="1289" s="26" customFormat="1" x14ac:dyDescent="0.2"/>
    <row r="1290" s="26" customFormat="1" x14ac:dyDescent="0.2"/>
    <row r="1291" s="26" customFormat="1" x14ac:dyDescent="0.2"/>
    <row r="1292" s="26" customFormat="1" x14ac:dyDescent="0.2"/>
    <row r="1293" s="26" customFormat="1" x14ac:dyDescent="0.2"/>
    <row r="1294" s="26" customFormat="1" x14ac:dyDescent="0.2"/>
    <row r="1295" s="26" customFormat="1" x14ac:dyDescent="0.2"/>
    <row r="1296" s="26" customFormat="1" x14ac:dyDescent="0.2"/>
    <row r="1297" s="26" customFormat="1" x14ac:dyDescent="0.2"/>
    <row r="1298" s="26" customFormat="1" x14ac:dyDescent="0.2"/>
    <row r="1299" s="26" customFormat="1" x14ac:dyDescent="0.2"/>
    <row r="1300" s="26" customFormat="1" x14ac:dyDescent="0.2"/>
    <row r="1301" s="26" customFormat="1" x14ac:dyDescent="0.2"/>
    <row r="1302" s="26" customFormat="1" x14ac:dyDescent="0.2"/>
    <row r="1303" s="26" customFormat="1" x14ac:dyDescent="0.2"/>
    <row r="1304" s="26" customFormat="1" x14ac:dyDescent="0.2"/>
    <row r="1305" s="26" customFormat="1" x14ac:dyDescent="0.2"/>
    <row r="1306" s="26" customFormat="1" x14ac:dyDescent="0.2"/>
    <row r="1307" s="26" customFormat="1" x14ac:dyDescent="0.2"/>
    <row r="1308" s="26" customFormat="1" x14ac:dyDescent="0.2"/>
    <row r="1309" s="26" customFormat="1" x14ac:dyDescent="0.2"/>
    <row r="1310" s="26" customFormat="1" x14ac:dyDescent="0.2"/>
    <row r="1311" s="26" customFormat="1" x14ac:dyDescent="0.2"/>
    <row r="1312" s="26" customFormat="1" x14ac:dyDescent="0.2"/>
    <row r="1313" s="26" customFormat="1" x14ac:dyDescent="0.2"/>
    <row r="1314" s="26" customFormat="1" x14ac:dyDescent="0.2"/>
    <row r="1315" s="26" customFormat="1" x14ac:dyDescent="0.2"/>
    <row r="1316" s="26" customFormat="1" x14ac:dyDescent="0.2"/>
    <row r="1317" s="26" customFormat="1" x14ac:dyDescent="0.2"/>
    <row r="1318" s="26" customFormat="1" x14ac:dyDescent="0.2"/>
    <row r="1319" s="26" customFormat="1" x14ac:dyDescent="0.2"/>
    <row r="1320" s="26" customFormat="1" x14ac:dyDescent="0.2"/>
    <row r="1321" s="26" customFormat="1" x14ac:dyDescent="0.2"/>
    <row r="1322" s="26" customFormat="1" x14ac:dyDescent="0.2"/>
    <row r="1323" s="26" customFormat="1" x14ac:dyDescent="0.2"/>
    <row r="1324" s="26" customFormat="1" x14ac:dyDescent="0.2"/>
    <row r="1325" s="26" customFormat="1" x14ac:dyDescent="0.2"/>
    <row r="1326" s="26" customFormat="1" x14ac:dyDescent="0.2"/>
    <row r="1327" s="26" customFormat="1" x14ac:dyDescent="0.2"/>
    <row r="1328" s="26" customFormat="1" x14ac:dyDescent="0.2"/>
    <row r="1329" s="26" customFormat="1" x14ac:dyDescent="0.2"/>
    <row r="1330" s="26" customFormat="1" x14ac:dyDescent="0.2"/>
    <row r="1331" s="26" customFormat="1" x14ac:dyDescent="0.2"/>
    <row r="1332" s="26" customFormat="1" x14ac:dyDescent="0.2"/>
    <row r="1333" s="26" customFormat="1" x14ac:dyDescent="0.2"/>
    <row r="1334" s="26" customFormat="1" x14ac:dyDescent="0.2"/>
    <row r="1335" s="26" customFormat="1" x14ac:dyDescent="0.2"/>
    <row r="1336" s="26" customFormat="1" x14ac:dyDescent="0.2"/>
    <row r="1337" s="26" customFormat="1" x14ac:dyDescent="0.2"/>
    <row r="1338" s="26" customFormat="1" x14ac:dyDescent="0.2"/>
    <row r="1339" s="26" customFormat="1" x14ac:dyDescent="0.2"/>
    <row r="1340" s="26" customFormat="1" x14ac:dyDescent="0.2"/>
    <row r="1341" s="26" customFormat="1" x14ac:dyDescent="0.2"/>
    <row r="1342" s="26" customFormat="1" x14ac:dyDescent="0.2"/>
    <row r="1343" s="26" customFormat="1" x14ac:dyDescent="0.2"/>
    <row r="1344" s="26" customFormat="1" x14ac:dyDescent="0.2"/>
    <row r="1345" s="26" customFormat="1" x14ac:dyDescent="0.2"/>
    <row r="1346" s="26" customFormat="1" x14ac:dyDescent="0.2"/>
    <row r="1347" s="26" customFormat="1" x14ac:dyDescent="0.2"/>
    <row r="1348" s="26" customFormat="1" x14ac:dyDescent="0.2"/>
    <row r="1349" s="26" customFormat="1" x14ac:dyDescent="0.2"/>
    <row r="1350" s="26" customFormat="1" x14ac:dyDescent="0.2"/>
    <row r="1351" s="26" customFormat="1" x14ac:dyDescent="0.2"/>
    <row r="1352" s="26" customFormat="1" x14ac:dyDescent="0.2"/>
    <row r="1353" s="26" customFormat="1" x14ac:dyDescent="0.2"/>
    <row r="1354" s="26" customFormat="1" x14ac:dyDescent="0.2"/>
    <row r="1355" s="26" customFormat="1" x14ac:dyDescent="0.2"/>
    <row r="1356" s="26" customFormat="1" x14ac:dyDescent="0.2"/>
    <row r="1357" s="26" customFormat="1" x14ac:dyDescent="0.2"/>
    <row r="1358" s="26" customFormat="1" x14ac:dyDescent="0.2"/>
    <row r="1359" s="26" customFormat="1" x14ac:dyDescent="0.2"/>
    <row r="1360" s="26" customFormat="1" x14ac:dyDescent="0.2"/>
    <row r="1361" s="26" customFormat="1" x14ac:dyDescent="0.2"/>
    <row r="1362" s="26" customFormat="1" x14ac:dyDescent="0.2"/>
    <row r="1363" s="26" customFormat="1" x14ac:dyDescent="0.2"/>
    <row r="1364" s="26" customFormat="1" x14ac:dyDescent="0.2"/>
    <row r="1365" s="26" customFormat="1" x14ac:dyDescent="0.2"/>
    <row r="1366" s="26" customFormat="1" x14ac:dyDescent="0.2"/>
    <row r="1367" s="26" customFormat="1" x14ac:dyDescent="0.2"/>
    <row r="1368" s="26" customFormat="1" x14ac:dyDescent="0.2"/>
    <row r="1369" s="26" customFormat="1" x14ac:dyDescent="0.2"/>
    <row r="1370" s="26" customFormat="1" x14ac:dyDescent="0.2"/>
    <row r="1371" s="26" customFormat="1" x14ac:dyDescent="0.2"/>
    <row r="1372" s="26" customFormat="1" x14ac:dyDescent="0.2"/>
    <row r="1373" s="26" customFormat="1" x14ac:dyDescent="0.2"/>
    <row r="1374" s="26" customFormat="1" x14ac:dyDescent="0.2"/>
    <row r="1375" s="26" customFormat="1" x14ac:dyDescent="0.2"/>
    <row r="1376" s="26" customFormat="1" x14ac:dyDescent="0.2"/>
    <row r="1377" s="26" customFormat="1" x14ac:dyDescent="0.2"/>
    <row r="1378" s="26" customFormat="1" x14ac:dyDescent="0.2"/>
    <row r="1379" s="26" customFormat="1" x14ac:dyDescent="0.2"/>
    <row r="1380" s="26" customFormat="1" x14ac:dyDescent="0.2"/>
    <row r="1381" s="26" customFormat="1" x14ac:dyDescent="0.2"/>
    <row r="1382" s="26" customFormat="1" x14ac:dyDescent="0.2"/>
    <row r="1383" s="26" customFormat="1" x14ac:dyDescent="0.2"/>
    <row r="1384" s="26" customFormat="1" x14ac:dyDescent="0.2"/>
    <row r="1385" s="26" customFormat="1" x14ac:dyDescent="0.2"/>
    <row r="1386" s="26" customFormat="1" x14ac:dyDescent="0.2"/>
    <row r="1387" s="26" customFormat="1" x14ac:dyDescent="0.2"/>
    <row r="1388" s="26" customFormat="1" x14ac:dyDescent="0.2"/>
    <row r="1389" s="26" customFormat="1" x14ac:dyDescent="0.2"/>
    <row r="1390" s="26" customFormat="1" x14ac:dyDescent="0.2"/>
    <row r="1391" s="26" customFormat="1" x14ac:dyDescent="0.2"/>
    <row r="1392" s="26" customFormat="1" x14ac:dyDescent="0.2"/>
    <row r="1393" s="26" customFormat="1" x14ac:dyDescent="0.2"/>
    <row r="1394" s="26" customFormat="1" x14ac:dyDescent="0.2"/>
    <row r="1395" s="26" customFormat="1" x14ac:dyDescent="0.2"/>
    <row r="1396" s="26" customFormat="1" x14ac:dyDescent="0.2"/>
    <row r="1397" s="26" customFormat="1" x14ac:dyDescent="0.2"/>
    <row r="1398" s="26" customFormat="1" x14ac:dyDescent="0.2"/>
    <row r="1399" s="26" customFormat="1" x14ac:dyDescent="0.2"/>
    <row r="1400" s="26" customFormat="1" x14ac:dyDescent="0.2"/>
    <row r="1401" s="26" customFormat="1" x14ac:dyDescent="0.2"/>
    <row r="1402" s="26" customFormat="1" x14ac:dyDescent="0.2"/>
    <row r="1403" s="26" customFormat="1" x14ac:dyDescent="0.2"/>
    <row r="1404" s="26" customFormat="1" x14ac:dyDescent="0.2"/>
    <row r="1405" s="26" customFormat="1" x14ac:dyDescent="0.2"/>
    <row r="1406" s="26" customFormat="1" x14ac:dyDescent="0.2"/>
    <row r="1407" s="26" customFormat="1" x14ac:dyDescent="0.2"/>
    <row r="1408" s="26" customFormat="1" x14ac:dyDescent="0.2"/>
    <row r="1409" s="26" customFormat="1" x14ac:dyDescent="0.2"/>
    <row r="1410" s="26" customFormat="1" x14ac:dyDescent="0.2"/>
    <row r="1411" s="26" customFormat="1" x14ac:dyDescent="0.2"/>
    <row r="1412" s="26" customFormat="1" x14ac:dyDescent="0.2"/>
    <row r="1413" s="26" customFormat="1" x14ac:dyDescent="0.2"/>
    <row r="1414" s="26" customFormat="1" x14ac:dyDescent="0.2"/>
    <row r="1415" s="26" customFormat="1" x14ac:dyDescent="0.2"/>
    <row r="1416" s="26" customFormat="1" x14ac:dyDescent="0.2"/>
    <row r="1417" s="26" customFormat="1" x14ac:dyDescent="0.2"/>
    <row r="1418" s="26" customFormat="1" x14ac:dyDescent="0.2"/>
    <row r="1419" s="26" customFormat="1" x14ac:dyDescent="0.2"/>
    <row r="1420" s="26" customFormat="1" x14ac:dyDescent="0.2"/>
    <row r="1421" s="26" customFormat="1" x14ac:dyDescent="0.2"/>
    <row r="1422" s="26" customFormat="1" x14ac:dyDescent="0.2"/>
    <row r="1423" s="26" customFormat="1" x14ac:dyDescent="0.2"/>
    <row r="1424" s="26" customFormat="1" x14ac:dyDescent="0.2"/>
    <row r="1425" s="26" customFormat="1" x14ac:dyDescent="0.2"/>
    <row r="1426" s="26" customFormat="1" x14ac:dyDescent="0.2"/>
    <row r="1427" s="26" customFormat="1" x14ac:dyDescent="0.2"/>
    <row r="1428" s="26" customFormat="1" x14ac:dyDescent="0.2"/>
    <row r="1429" s="26" customFormat="1" x14ac:dyDescent="0.2"/>
    <row r="1430" s="26" customFormat="1" x14ac:dyDescent="0.2"/>
    <row r="1431" s="26" customFormat="1" x14ac:dyDescent="0.2"/>
    <row r="1432" s="26" customFormat="1" x14ac:dyDescent="0.2"/>
    <row r="1433" s="26" customFormat="1" x14ac:dyDescent="0.2"/>
    <row r="1434" s="26" customFormat="1" x14ac:dyDescent="0.2"/>
    <row r="1435" s="26" customFormat="1" x14ac:dyDescent="0.2"/>
    <row r="1436" s="26" customFormat="1" x14ac:dyDescent="0.2"/>
    <row r="1437" s="26" customFormat="1" x14ac:dyDescent="0.2"/>
    <row r="1438" s="26" customFormat="1" x14ac:dyDescent="0.2"/>
    <row r="1439" s="26" customFormat="1" x14ac:dyDescent="0.2"/>
    <row r="1440" s="26" customFormat="1" x14ac:dyDescent="0.2"/>
    <row r="1441" s="26" customFormat="1" x14ac:dyDescent="0.2"/>
    <row r="1442" s="26" customFormat="1" x14ac:dyDescent="0.2"/>
    <row r="1443" s="26" customFormat="1" x14ac:dyDescent="0.2"/>
    <row r="1444" s="26" customFormat="1" x14ac:dyDescent="0.2"/>
    <row r="1445" s="26" customFormat="1" x14ac:dyDescent="0.2"/>
    <row r="1446" s="26" customFormat="1" x14ac:dyDescent="0.2"/>
    <row r="1447" s="26" customFormat="1" x14ac:dyDescent="0.2"/>
    <row r="1448" s="26" customFormat="1" x14ac:dyDescent="0.2"/>
    <row r="1449" s="26" customFormat="1" x14ac:dyDescent="0.2"/>
    <row r="1450" s="26" customFormat="1" x14ac:dyDescent="0.2"/>
    <row r="1451" s="26" customFormat="1" x14ac:dyDescent="0.2"/>
    <row r="1452" s="26" customFormat="1" x14ac:dyDescent="0.2"/>
    <row r="1453" s="26" customFormat="1" x14ac:dyDescent="0.2"/>
    <row r="1454" s="26" customFormat="1" x14ac:dyDescent="0.2"/>
    <row r="1455" s="26" customFormat="1" x14ac:dyDescent="0.2"/>
    <row r="1456" s="26" customFormat="1" x14ac:dyDescent="0.2"/>
    <row r="1457" s="26" customFormat="1" x14ac:dyDescent="0.2"/>
    <row r="1458" s="26" customFormat="1" x14ac:dyDescent="0.2"/>
    <row r="1459" s="26" customFormat="1" x14ac:dyDescent="0.2"/>
    <row r="1460" s="26" customFormat="1" x14ac:dyDescent="0.2"/>
    <row r="1461" s="26" customFormat="1" x14ac:dyDescent="0.2"/>
    <row r="1462" s="26" customFormat="1" x14ac:dyDescent="0.2"/>
    <row r="1463" s="26" customFormat="1" x14ac:dyDescent="0.2"/>
    <row r="1464" s="26" customFormat="1" x14ac:dyDescent="0.2"/>
    <row r="1465" s="26" customFormat="1" x14ac:dyDescent="0.2"/>
    <row r="1466" s="26" customFormat="1" x14ac:dyDescent="0.2"/>
    <row r="1467" s="26" customFormat="1" x14ac:dyDescent="0.2"/>
    <row r="1468" s="26" customFormat="1" x14ac:dyDescent="0.2"/>
    <row r="1469" s="26" customFormat="1" x14ac:dyDescent="0.2"/>
    <row r="1470" s="26" customFormat="1" x14ac:dyDescent="0.2"/>
    <row r="1471" s="26" customFormat="1" x14ac:dyDescent="0.2"/>
    <row r="1472" s="26" customFormat="1" x14ac:dyDescent="0.2"/>
    <row r="1473" s="26" customFormat="1" x14ac:dyDescent="0.2"/>
    <row r="1474" s="26" customFormat="1" x14ac:dyDescent="0.2"/>
    <row r="1475" s="26" customFormat="1" x14ac:dyDescent="0.2"/>
    <row r="1476" s="26" customFormat="1" x14ac:dyDescent="0.2"/>
    <row r="1477" s="26" customFormat="1" x14ac:dyDescent="0.2"/>
    <row r="1478" s="26" customFormat="1" x14ac:dyDescent="0.2"/>
    <row r="1479" s="26" customFormat="1" x14ac:dyDescent="0.2"/>
    <row r="1480" s="26" customFormat="1" x14ac:dyDescent="0.2"/>
    <row r="1481" s="26" customFormat="1" x14ac:dyDescent="0.2"/>
    <row r="1482" s="26" customFormat="1" x14ac:dyDescent="0.2"/>
    <row r="1483" s="26" customFormat="1" x14ac:dyDescent="0.2"/>
    <row r="1484" s="26" customFormat="1" x14ac:dyDescent="0.2"/>
    <row r="1485" s="26" customFormat="1" x14ac:dyDescent="0.2"/>
    <row r="1486" s="26" customFormat="1" x14ac:dyDescent="0.2"/>
    <row r="1487" s="26" customFormat="1" x14ac:dyDescent="0.2"/>
    <row r="1488" s="26" customFormat="1" x14ac:dyDescent="0.2"/>
    <row r="1489" s="26" customFormat="1" x14ac:dyDescent="0.2"/>
    <row r="1490" s="26" customFormat="1" x14ac:dyDescent="0.2"/>
    <row r="1491" s="26" customFormat="1" x14ac:dyDescent="0.2"/>
    <row r="1492" s="26" customFormat="1" x14ac:dyDescent="0.2"/>
    <row r="1493" s="26" customFormat="1" x14ac:dyDescent="0.2"/>
    <row r="1494" s="26" customFormat="1" x14ac:dyDescent="0.2"/>
    <row r="1495" s="26" customFormat="1" x14ac:dyDescent="0.2"/>
    <row r="1496" s="26" customFormat="1" x14ac:dyDescent="0.2"/>
    <row r="1497" s="26" customFormat="1" x14ac:dyDescent="0.2"/>
    <row r="1498" s="26" customFormat="1" x14ac:dyDescent="0.2"/>
    <row r="1499" s="26" customFormat="1" x14ac:dyDescent="0.2"/>
    <row r="1500" s="26" customFormat="1" x14ac:dyDescent="0.2"/>
    <row r="1501" s="26" customFormat="1" x14ac:dyDescent="0.2"/>
    <row r="1502" s="26" customFormat="1" x14ac:dyDescent="0.2"/>
    <row r="1503" s="26" customFormat="1" x14ac:dyDescent="0.2"/>
    <row r="1504" s="26" customFormat="1" x14ac:dyDescent="0.2"/>
    <row r="1505" s="26" customFormat="1" x14ac:dyDescent="0.2"/>
    <row r="1506" s="26" customFormat="1" x14ac:dyDescent="0.2"/>
    <row r="1507" s="26" customFormat="1" x14ac:dyDescent="0.2"/>
    <row r="1508" s="26" customFormat="1" x14ac:dyDescent="0.2"/>
    <row r="1509" s="26" customFormat="1" x14ac:dyDescent="0.2"/>
    <row r="1510" s="26" customFormat="1" x14ac:dyDescent="0.2"/>
    <row r="1511" s="26" customFormat="1" x14ac:dyDescent="0.2"/>
    <row r="1512" s="26" customFormat="1" x14ac:dyDescent="0.2"/>
    <row r="1513" s="26" customFormat="1" x14ac:dyDescent="0.2"/>
    <row r="1514" s="26" customFormat="1" x14ac:dyDescent="0.2"/>
    <row r="1515" s="26" customFormat="1" x14ac:dyDescent="0.2"/>
    <row r="1516" s="26" customFormat="1" x14ac:dyDescent="0.2"/>
    <row r="1517" s="26" customFormat="1" x14ac:dyDescent="0.2"/>
    <row r="1518" s="26" customFormat="1" x14ac:dyDescent="0.2"/>
    <row r="1519" s="26" customFormat="1" x14ac:dyDescent="0.2"/>
    <row r="1520" s="26" customFormat="1" x14ac:dyDescent="0.2"/>
    <row r="1521" s="26" customFormat="1" x14ac:dyDescent="0.2"/>
    <row r="1522" s="26" customFormat="1" x14ac:dyDescent="0.2"/>
    <row r="1523" s="26" customFormat="1" x14ac:dyDescent="0.2"/>
    <row r="1524" s="26" customFormat="1" x14ac:dyDescent="0.2"/>
    <row r="1525" s="26" customFormat="1" x14ac:dyDescent="0.2"/>
    <row r="1526" s="26" customFormat="1" x14ac:dyDescent="0.2"/>
    <row r="1527" s="26" customFormat="1" x14ac:dyDescent="0.2"/>
    <row r="1528" s="26" customFormat="1" x14ac:dyDescent="0.2"/>
    <row r="1529" s="26" customFormat="1" x14ac:dyDescent="0.2"/>
    <row r="1530" s="26" customFormat="1" x14ac:dyDescent="0.2"/>
    <row r="1531" s="26" customFormat="1" x14ac:dyDescent="0.2"/>
    <row r="1532" s="26" customFormat="1" x14ac:dyDescent="0.2"/>
    <row r="1533" s="26" customFormat="1" x14ac:dyDescent="0.2"/>
    <row r="1534" s="26" customFormat="1" x14ac:dyDescent="0.2"/>
    <row r="1535" s="26" customFormat="1" x14ac:dyDescent="0.2"/>
    <row r="1536" s="26" customFormat="1" x14ac:dyDescent="0.2"/>
    <row r="1537" s="26" customFormat="1" x14ac:dyDescent="0.2"/>
    <row r="1538" s="26" customFormat="1" x14ac:dyDescent="0.2"/>
    <row r="1539" s="26" customFormat="1" x14ac:dyDescent="0.2"/>
    <row r="1540" s="26" customFormat="1" x14ac:dyDescent="0.2"/>
    <row r="1541" s="26" customFormat="1" x14ac:dyDescent="0.2"/>
    <row r="1542" s="26" customFormat="1" x14ac:dyDescent="0.2"/>
    <row r="1543" s="26" customFormat="1" x14ac:dyDescent="0.2"/>
    <row r="1544" s="26" customFormat="1" x14ac:dyDescent="0.2"/>
    <row r="1545" s="26" customFormat="1" x14ac:dyDescent="0.2"/>
    <row r="1546" s="26" customFormat="1" x14ac:dyDescent="0.2"/>
    <row r="1547" s="26" customFormat="1" x14ac:dyDescent="0.2"/>
    <row r="1548" s="26" customFormat="1" x14ac:dyDescent="0.2"/>
    <row r="1549" s="26" customFormat="1" x14ac:dyDescent="0.2"/>
    <row r="1550" s="26" customFormat="1" x14ac:dyDescent="0.2"/>
    <row r="1551" s="26" customFormat="1" x14ac:dyDescent="0.2"/>
    <row r="1552" s="26" customFormat="1" x14ac:dyDescent="0.2"/>
    <row r="1553" s="26" customFormat="1" x14ac:dyDescent="0.2"/>
    <row r="1554" s="26" customFormat="1" x14ac:dyDescent="0.2"/>
    <row r="1555" s="26" customFormat="1" x14ac:dyDescent="0.2"/>
    <row r="1556" s="26" customFormat="1" x14ac:dyDescent="0.2"/>
    <row r="1557" s="26" customFormat="1" x14ac:dyDescent="0.2"/>
    <row r="1558" s="26" customFormat="1" x14ac:dyDescent="0.2"/>
    <row r="1559" s="26" customFormat="1" x14ac:dyDescent="0.2"/>
    <row r="1560" s="26" customFormat="1" x14ac:dyDescent="0.2"/>
    <row r="1561" s="26" customFormat="1" x14ac:dyDescent="0.2"/>
    <row r="1562" s="26" customFormat="1" x14ac:dyDescent="0.2"/>
    <row r="1563" s="26" customFormat="1" x14ac:dyDescent="0.2"/>
    <row r="1564" s="26" customFormat="1" x14ac:dyDescent="0.2"/>
    <row r="1565" s="26" customFormat="1" x14ac:dyDescent="0.2"/>
    <row r="1566" s="26" customFormat="1" x14ac:dyDescent="0.2"/>
    <row r="1567" s="26" customFormat="1" x14ac:dyDescent="0.2"/>
    <row r="1568" s="26" customFormat="1" x14ac:dyDescent="0.2"/>
    <row r="1569" s="26" customFormat="1" x14ac:dyDescent="0.2"/>
    <row r="1570" s="26" customFormat="1" x14ac:dyDescent="0.2"/>
    <row r="1571" s="26" customFormat="1" x14ac:dyDescent="0.2"/>
    <row r="1572" s="26" customFormat="1" x14ac:dyDescent="0.2"/>
    <row r="1573" s="26" customFormat="1" x14ac:dyDescent="0.2"/>
    <row r="1574" s="26" customFormat="1" x14ac:dyDescent="0.2"/>
    <row r="1575" s="26" customFormat="1" x14ac:dyDescent="0.2"/>
    <row r="1576" s="26" customFormat="1" x14ac:dyDescent="0.2"/>
    <row r="1577" s="26" customFormat="1" x14ac:dyDescent="0.2"/>
    <row r="1578" s="26" customFormat="1" x14ac:dyDescent="0.2"/>
    <row r="1579" s="26" customFormat="1" x14ac:dyDescent="0.2"/>
    <row r="1580" s="26" customFormat="1" x14ac:dyDescent="0.2"/>
    <row r="1581" s="26" customFormat="1" x14ac:dyDescent="0.2"/>
    <row r="1582" s="26" customFormat="1" x14ac:dyDescent="0.2"/>
    <row r="1583" s="26" customFormat="1" x14ac:dyDescent="0.2"/>
    <row r="1584" s="26" customFormat="1" x14ac:dyDescent="0.2"/>
    <row r="1585" s="26" customFormat="1" x14ac:dyDescent="0.2"/>
    <row r="1586" s="26" customFormat="1" x14ac:dyDescent="0.2"/>
    <row r="1587" s="26" customFormat="1" x14ac:dyDescent="0.2"/>
    <row r="1588" s="26" customFormat="1" x14ac:dyDescent="0.2"/>
    <row r="1589" s="26" customFormat="1" x14ac:dyDescent="0.2"/>
    <row r="1590" s="26" customFormat="1" x14ac:dyDescent="0.2"/>
    <row r="1591" s="26" customFormat="1" x14ac:dyDescent="0.2"/>
    <row r="1592" s="26" customFormat="1" x14ac:dyDescent="0.2"/>
    <row r="1593" s="26" customFormat="1" x14ac:dyDescent="0.2"/>
    <row r="1594" s="26" customFormat="1" x14ac:dyDescent="0.2"/>
    <row r="1595" s="26" customFormat="1" x14ac:dyDescent="0.2"/>
    <row r="1596" s="26" customFormat="1" x14ac:dyDescent="0.2"/>
    <row r="1597" s="26" customFormat="1" x14ac:dyDescent="0.2"/>
    <row r="1598" s="26" customFormat="1" x14ac:dyDescent="0.2"/>
    <row r="1599" s="26" customFormat="1" x14ac:dyDescent="0.2"/>
    <row r="1600" s="26" customFormat="1" x14ac:dyDescent="0.2"/>
    <row r="1601" s="26" customFormat="1" x14ac:dyDescent="0.2"/>
    <row r="1602" s="26" customFormat="1" x14ac:dyDescent="0.2"/>
    <row r="1603" s="26" customFormat="1" x14ac:dyDescent="0.2"/>
    <row r="1604" s="26" customFormat="1" x14ac:dyDescent="0.2"/>
    <row r="1605" s="26" customFormat="1" x14ac:dyDescent="0.2"/>
    <row r="1606" s="26" customFormat="1" x14ac:dyDescent="0.2"/>
    <row r="1607" s="26" customFormat="1" x14ac:dyDescent="0.2"/>
    <row r="1608" s="26" customFormat="1" x14ac:dyDescent="0.2"/>
    <row r="1609" s="26" customFormat="1" x14ac:dyDescent="0.2"/>
    <row r="1610" s="26" customFormat="1" x14ac:dyDescent="0.2"/>
    <row r="1611" s="26" customFormat="1" x14ac:dyDescent="0.2"/>
    <row r="1612" s="26" customFormat="1" x14ac:dyDescent="0.2"/>
    <row r="1613" s="26" customFormat="1" x14ac:dyDescent="0.2"/>
    <row r="1614" s="26" customFormat="1" x14ac:dyDescent="0.2"/>
    <row r="1615" s="26" customFormat="1" x14ac:dyDescent="0.2"/>
    <row r="1616" s="26" customFormat="1" x14ac:dyDescent="0.2"/>
    <row r="1617" s="26" customFormat="1" x14ac:dyDescent="0.2"/>
    <row r="1618" s="26" customFormat="1" x14ac:dyDescent="0.2"/>
    <row r="1619" s="26" customFormat="1" x14ac:dyDescent="0.2"/>
    <row r="1620" s="26" customFormat="1" x14ac:dyDescent="0.2"/>
    <row r="1621" s="26" customFormat="1" x14ac:dyDescent="0.2"/>
    <row r="1622" s="26" customFormat="1" x14ac:dyDescent="0.2"/>
    <row r="1623" s="26" customFormat="1" x14ac:dyDescent="0.2"/>
    <row r="1624" s="26" customFormat="1" x14ac:dyDescent="0.2"/>
    <row r="1625" s="26" customFormat="1" x14ac:dyDescent="0.2"/>
    <row r="1626" s="26" customFormat="1" x14ac:dyDescent="0.2"/>
    <row r="1627" s="26" customFormat="1" x14ac:dyDescent="0.2"/>
    <row r="1628" s="26" customFormat="1" x14ac:dyDescent="0.2"/>
    <row r="1629" s="26" customFormat="1" x14ac:dyDescent="0.2"/>
    <row r="1630" s="26" customFormat="1" x14ac:dyDescent="0.2"/>
    <row r="1631" s="26" customFormat="1" x14ac:dyDescent="0.2"/>
    <row r="1632" s="26" customFormat="1" x14ac:dyDescent="0.2"/>
    <row r="1633" s="26" customFormat="1" x14ac:dyDescent="0.2"/>
    <row r="1634" s="26" customFormat="1" x14ac:dyDescent="0.2"/>
    <row r="1635" s="26" customFormat="1" x14ac:dyDescent="0.2"/>
    <row r="1636" s="26" customFormat="1" x14ac:dyDescent="0.2"/>
    <row r="1637" s="26" customFormat="1" x14ac:dyDescent="0.2"/>
    <row r="1638" s="26" customFormat="1" x14ac:dyDescent="0.2"/>
    <row r="1639" s="26" customFormat="1" x14ac:dyDescent="0.2"/>
    <row r="1640" s="26" customFormat="1" x14ac:dyDescent="0.2"/>
    <row r="1641" s="26" customFormat="1" x14ac:dyDescent="0.2"/>
    <row r="1642" s="26" customFormat="1" x14ac:dyDescent="0.2"/>
    <row r="1643" s="26" customFormat="1" x14ac:dyDescent="0.2"/>
    <row r="1644" s="26" customFormat="1" x14ac:dyDescent="0.2"/>
    <row r="1645" s="26" customFormat="1" x14ac:dyDescent="0.2"/>
    <row r="1646" s="26" customFormat="1" x14ac:dyDescent="0.2"/>
    <row r="1647" s="26" customFormat="1" x14ac:dyDescent="0.2"/>
    <row r="1648" s="26" customFormat="1" x14ac:dyDescent="0.2"/>
    <row r="1649" s="26" customFormat="1" x14ac:dyDescent="0.2"/>
    <row r="1650" s="26" customFormat="1" x14ac:dyDescent="0.2"/>
    <row r="1651" s="26" customFormat="1" x14ac:dyDescent="0.2"/>
    <row r="1652" s="26" customFormat="1" x14ac:dyDescent="0.2"/>
    <row r="1653" s="26" customFormat="1" x14ac:dyDescent="0.2"/>
    <row r="1654" s="26" customFormat="1" x14ac:dyDescent="0.2"/>
    <row r="1655" s="26" customFormat="1" x14ac:dyDescent="0.2"/>
    <row r="1656" s="26" customFormat="1" x14ac:dyDescent="0.2"/>
    <row r="1657" s="26" customFormat="1" x14ac:dyDescent="0.2"/>
    <row r="1658" s="26" customFormat="1" x14ac:dyDescent="0.2"/>
    <row r="1659" s="26" customFormat="1" x14ac:dyDescent="0.2"/>
    <row r="1660" s="26" customFormat="1" x14ac:dyDescent="0.2"/>
    <row r="1661" s="26" customFormat="1" x14ac:dyDescent="0.2"/>
    <row r="1662" s="26" customFormat="1" x14ac:dyDescent="0.2"/>
    <row r="1663" s="26" customFormat="1" x14ac:dyDescent="0.2"/>
    <row r="1664" s="26" customFormat="1" x14ac:dyDescent="0.2"/>
    <row r="1665" s="26" customFormat="1" x14ac:dyDescent="0.2"/>
    <row r="1666" s="26" customFormat="1" x14ac:dyDescent="0.2"/>
    <row r="1667" s="26" customFormat="1" x14ac:dyDescent="0.2"/>
    <row r="1668" s="26" customFormat="1" x14ac:dyDescent="0.2"/>
    <row r="1669" s="26" customFormat="1" x14ac:dyDescent="0.2"/>
    <row r="1670" s="26" customFormat="1" x14ac:dyDescent="0.2"/>
    <row r="1671" s="26" customFormat="1" x14ac:dyDescent="0.2"/>
    <row r="1672" s="26" customFormat="1" x14ac:dyDescent="0.2"/>
    <row r="1673" s="26" customFormat="1" x14ac:dyDescent="0.2"/>
    <row r="1674" s="26" customFormat="1" x14ac:dyDescent="0.2"/>
    <row r="1675" s="26" customFormat="1" x14ac:dyDescent="0.2"/>
    <row r="1676" s="26" customFormat="1" x14ac:dyDescent="0.2"/>
    <row r="1677" s="26" customFormat="1" x14ac:dyDescent="0.2"/>
    <row r="1678" s="26" customFormat="1" x14ac:dyDescent="0.2"/>
    <row r="1679" s="26" customFormat="1" x14ac:dyDescent="0.2"/>
    <row r="1680" s="26" customFormat="1" x14ac:dyDescent="0.2"/>
    <row r="1681" s="26" customFormat="1" x14ac:dyDescent="0.2"/>
    <row r="1682" s="26" customFormat="1" x14ac:dyDescent="0.2"/>
    <row r="1683" s="26" customFormat="1" x14ac:dyDescent="0.2"/>
    <row r="1684" s="26" customFormat="1" x14ac:dyDescent="0.2"/>
    <row r="1685" s="26" customFormat="1" x14ac:dyDescent="0.2"/>
    <row r="1686" s="26" customFormat="1" x14ac:dyDescent="0.2"/>
    <row r="1687" s="26" customFormat="1" x14ac:dyDescent="0.2"/>
    <row r="1688" s="26" customFormat="1" x14ac:dyDescent="0.2"/>
    <row r="1689" s="26" customFormat="1" x14ac:dyDescent="0.2"/>
    <row r="1690" s="26" customFormat="1" x14ac:dyDescent="0.2"/>
    <row r="1691" s="26" customFormat="1" x14ac:dyDescent="0.2"/>
    <row r="1692" s="26" customFormat="1" x14ac:dyDescent="0.2"/>
    <row r="1693" s="26" customFormat="1" x14ac:dyDescent="0.2"/>
    <row r="1694" s="26" customFormat="1" x14ac:dyDescent="0.2"/>
    <row r="1695" s="26" customFormat="1" x14ac:dyDescent="0.2"/>
    <row r="1696" s="26" customFormat="1" x14ac:dyDescent="0.2"/>
    <row r="1697" s="26" customFormat="1" x14ac:dyDescent="0.2"/>
    <row r="1698" s="26" customFormat="1" x14ac:dyDescent="0.2"/>
    <row r="1699" s="26" customFormat="1" x14ac:dyDescent="0.2"/>
    <row r="1700" s="26" customFormat="1" x14ac:dyDescent="0.2"/>
    <row r="1701" s="26" customFormat="1" x14ac:dyDescent="0.2"/>
    <row r="1702" s="26" customFormat="1" x14ac:dyDescent="0.2"/>
    <row r="1703" s="26" customFormat="1" x14ac:dyDescent="0.2"/>
    <row r="1704" s="26" customFormat="1" x14ac:dyDescent="0.2"/>
    <row r="1705" s="26" customFormat="1" x14ac:dyDescent="0.2"/>
    <row r="1706" s="26" customFormat="1" x14ac:dyDescent="0.2"/>
    <row r="1707" s="26" customFormat="1" x14ac:dyDescent="0.2"/>
    <row r="1708" s="26" customFormat="1" x14ac:dyDescent="0.2"/>
    <row r="1709" s="26" customFormat="1" x14ac:dyDescent="0.2"/>
    <row r="1710" s="26" customFormat="1" x14ac:dyDescent="0.2"/>
    <row r="1711" s="26" customFormat="1" x14ac:dyDescent="0.2"/>
    <row r="1712" s="26" customFormat="1" x14ac:dyDescent="0.2"/>
    <row r="1713" s="26" customFormat="1" x14ac:dyDescent="0.2"/>
    <row r="1714" s="26" customFormat="1" x14ac:dyDescent="0.2"/>
    <row r="1715" s="26" customFormat="1" x14ac:dyDescent="0.2"/>
    <row r="1716" s="26" customFormat="1" x14ac:dyDescent="0.2"/>
    <row r="1717" s="26" customFormat="1" x14ac:dyDescent="0.2"/>
    <row r="1718" s="26" customFormat="1" x14ac:dyDescent="0.2"/>
    <row r="1719" s="26" customFormat="1" x14ac:dyDescent="0.2"/>
    <row r="1720" s="26" customFormat="1" x14ac:dyDescent="0.2"/>
    <row r="1721" s="26" customFormat="1" x14ac:dyDescent="0.2"/>
    <row r="1722" s="26" customFormat="1" x14ac:dyDescent="0.2"/>
    <row r="1723" s="26" customFormat="1" x14ac:dyDescent="0.2"/>
    <row r="1724" s="26" customFormat="1" x14ac:dyDescent="0.2"/>
    <row r="1725" s="26" customFormat="1" x14ac:dyDescent="0.2"/>
    <row r="1726" s="26" customFormat="1" x14ac:dyDescent="0.2"/>
    <row r="1727" s="26" customFormat="1" x14ac:dyDescent="0.2"/>
    <row r="1728" s="26" customFormat="1" x14ac:dyDescent="0.2"/>
    <row r="1729" s="26" customFormat="1" x14ac:dyDescent="0.2"/>
    <row r="1730" s="26" customFormat="1" x14ac:dyDescent="0.2"/>
    <row r="1731" s="26" customFormat="1" x14ac:dyDescent="0.2"/>
    <row r="1732" s="26" customFormat="1" x14ac:dyDescent="0.2"/>
    <row r="1733" s="26" customFormat="1" x14ac:dyDescent="0.2"/>
    <row r="1734" s="26" customFormat="1" x14ac:dyDescent="0.2"/>
    <row r="1735" s="26" customFormat="1" x14ac:dyDescent="0.2"/>
    <row r="1736" s="26" customFormat="1" x14ac:dyDescent="0.2"/>
    <row r="1737" s="26" customFormat="1" x14ac:dyDescent="0.2"/>
    <row r="1738" s="26" customFormat="1" x14ac:dyDescent="0.2"/>
    <row r="1739" s="26" customFormat="1" x14ac:dyDescent="0.2"/>
    <row r="1740" s="26" customFormat="1" x14ac:dyDescent="0.2"/>
    <row r="1741" s="26" customFormat="1" x14ac:dyDescent="0.2"/>
    <row r="1742" s="26" customFormat="1" x14ac:dyDescent="0.2"/>
    <row r="1743" s="26" customFormat="1" x14ac:dyDescent="0.2"/>
    <row r="1744" s="26" customFormat="1" x14ac:dyDescent="0.2"/>
    <row r="1745" s="26" customFormat="1" x14ac:dyDescent="0.2"/>
    <row r="1746" s="26" customFormat="1" x14ac:dyDescent="0.2"/>
    <row r="1747" s="26" customFormat="1" x14ac:dyDescent="0.2"/>
    <row r="1748" s="26" customFormat="1" x14ac:dyDescent="0.2"/>
    <row r="1749" s="26" customFormat="1" x14ac:dyDescent="0.2"/>
    <row r="1750" s="26" customFormat="1" x14ac:dyDescent="0.2"/>
    <row r="1751" s="26" customFormat="1" x14ac:dyDescent="0.2"/>
    <row r="1752" s="26" customFormat="1" x14ac:dyDescent="0.2"/>
    <row r="1753" s="26" customFormat="1" x14ac:dyDescent="0.2"/>
    <row r="1754" s="26" customFormat="1" x14ac:dyDescent="0.2"/>
    <row r="1755" s="26" customFormat="1" x14ac:dyDescent="0.2"/>
    <row r="1756" s="26" customFormat="1" x14ac:dyDescent="0.2"/>
    <row r="1757" s="26" customFormat="1" x14ac:dyDescent="0.2"/>
    <row r="1758" s="26" customFormat="1" x14ac:dyDescent="0.2"/>
    <row r="1759" s="26" customFormat="1" x14ac:dyDescent="0.2"/>
    <row r="1760" s="26" customFormat="1" x14ac:dyDescent="0.2"/>
    <row r="1761" s="26" customFormat="1" x14ac:dyDescent="0.2"/>
    <row r="1762" s="26" customFormat="1" x14ac:dyDescent="0.2"/>
    <row r="1763" s="26" customFormat="1" x14ac:dyDescent="0.2"/>
    <row r="1764" s="26" customFormat="1" x14ac:dyDescent="0.2"/>
    <row r="1765" s="26" customFormat="1" x14ac:dyDescent="0.2"/>
    <row r="1766" s="26" customFormat="1" x14ac:dyDescent="0.2"/>
    <row r="1767" s="26" customFormat="1" x14ac:dyDescent="0.2"/>
    <row r="1768" s="26" customFormat="1" x14ac:dyDescent="0.2"/>
    <row r="1769" s="26" customFormat="1" x14ac:dyDescent="0.2"/>
    <row r="1770" s="26" customFormat="1" x14ac:dyDescent="0.2"/>
    <row r="1771" s="26" customFormat="1" x14ac:dyDescent="0.2"/>
    <row r="1772" s="26" customFormat="1" x14ac:dyDescent="0.2"/>
    <row r="1773" s="26" customFormat="1" x14ac:dyDescent="0.2"/>
    <row r="1774" s="26" customFormat="1" x14ac:dyDescent="0.2"/>
    <row r="1775" s="26" customFormat="1" x14ac:dyDescent="0.2"/>
    <row r="1776" s="26" customFormat="1" x14ac:dyDescent="0.2"/>
    <row r="1777" s="26" customFormat="1" x14ac:dyDescent="0.2"/>
    <row r="1778" s="26" customFormat="1" x14ac:dyDescent="0.2"/>
    <row r="1779" s="26" customFormat="1" x14ac:dyDescent="0.2"/>
    <row r="1780" s="26" customFormat="1" x14ac:dyDescent="0.2"/>
    <row r="1781" s="26" customFormat="1" x14ac:dyDescent="0.2"/>
    <row r="1782" s="26" customFormat="1" x14ac:dyDescent="0.2"/>
    <row r="1783" s="26" customFormat="1" x14ac:dyDescent="0.2"/>
    <row r="1784" s="26" customFormat="1" x14ac:dyDescent="0.2"/>
    <row r="1785" s="26" customFormat="1" x14ac:dyDescent="0.2"/>
    <row r="1786" s="26" customFormat="1" x14ac:dyDescent="0.2"/>
    <row r="1787" s="26" customFormat="1" x14ac:dyDescent="0.2"/>
    <row r="1788" s="26" customFormat="1" x14ac:dyDescent="0.2"/>
    <row r="1789" s="26" customFormat="1" x14ac:dyDescent="0.2"/>
    <row r="1790" s="26" customFormat="1" x14ac:dyDescent="0.2"/>
    <row r="1791" s="26" customFormat="1" x14ac:dyDescent="0.2"/>
    <row r="1792" s="26" customFormat="1" x14ac:dyDescent="0.2"/>
    <row r="1793" s="26" customFormat="1" x14ac:dyDescent="0.2"/>
    <row r="1794" s="26" customFormat="1" x14ac:dyDescent="0.2"/>
    <row r="1795" s="26" customFormat="1" x14ac:dyDescent="0.2"/>
    <row r="1796" s="26" customFormat="1" x14ac:dyDescent="0.2"/>
    <row r="1797" s="26" customFormat="1" x14ac:dyDescent="0.2"/>
    <row r="1798" s="26" customFormat="1" x14ac:dyDescent="0.2"/>
    <row r="1799" s="26" customFormat="1" x14ac:dyDescent="0.2"/>
    <row r="1800" s="26" customFormat="1" x14ac:dyDescent="0.2"/>
    <row r="1801" s="26" customFormat="1" x14ac:dyDescent="0.2"/>
    <row r="1802" s="26" customFormat="1" x14ac:dyDescent="0.2"/>
    <row r="1803" s="26" customFormat="1" x14ac:dyDescent="0.2"/>
    <row r="1804" s="26" customFormat="1" x14ac:dyDescent="0.2"/>
    <row r="1805" s="26" customFormat="1" x14ac:dyDescent="0.2"/>
    <row r="1806" s="26" customFormat="1" x14ac:dyDescent="0.2"/>
    <row r="1807" s="26" customFormat="1" x14ac:dyDescent="0.2"/>
    <row r="1808" s="26" customFormat="1" x14ac:dyDescent="0.2"/>
    <row r="1809" s="26" customFormat="1" x14ac:dyDescent="0.2"/>
    <row r="1810" s="26" customFormat="1" x14ac:dyDescent="0.2"/>
    <row r="1811" s="26" customFormat="1" x14ac:dyDescent="0.2"/>
    <row r="1812" s="26" customFormat="1" x14ac:dyDescent="0.2"/>
    <row r="1813" s="26" customFormat="1" x14ac:dyDescent="0.2"/>
    <row r="1814" s="26" customFormat="1" x14ac:dyDescent="0.2"/>
    <row r="1815" s="26" customFormat="1" x14ac:dyDescent="0.2"/>
    <row r="1816" s="26" customFormat="1" x14ac:dyDescent="0.2"/>
    <row r="1817" s="26" customFormat="1" x14ac:dyDescent="0.2"/>
    <row r="1818" s="26" customFormat="1" x14ac:dyDescent="0.2"/>
    <row r="1819" s="26" customFormat="1" x14ac:dyDescent="0.2"/>
    <row r="1820" s="26" customFormat="1" x14ac:dyDescent="0.2"/>
    <row r="1821" s="26" customFormat="1" x14ac:dyDescent="0.2"/>
    <row r="1822" s="26" customFormat="1" x14ac:dyDescent="0.2"/>
    <row r="1823" s="26" customFormat="1" x14ac:dyDescent="0.2"/>
    <row r="1824" s="26" customFormat="1" x14ac:dyDescent="0.2"/>
    <row r="1825" s="26" customFormat="1" x14ac:dyDescent="0.2"/>
    <row r="1826" s="26" customFormat="1" x14ac:dyDescent="0.2"/>
    <row r="1827" s="26" customFormat="1" x14ac:dyDescent="0.2"/>
    <row r="1828" s="26" customFormat="1" x14ac:dyDescent="0.2"/>
    <row r="1829" s="26" customFormat="1" x14ac:dyDescent="0.2"/>
    <row r="1830" s="26" customFormat="1" x14ac:dyDescent="0.2"/>
    <row r="1831" s="26" customFormat="1" x14ac:dyDescent="0.2"/>
    <row r="1832" s="26" customFormat="1" x14ac:dyDescent="0.2"/>
    <row r="1833" s="26" customFormat="1" x14ac:dyDescent="0.2"/>
    <row r="1834" s="26" customFormat="1" x14ac:dyDescent="0.2"/>
    <row r="1835" s="26" customFormat="1" x14ac:dyDescent="0.2"/>
    <row r="1836" s="26" customFormat="1" x14ac:dyDescent="0.2"/>
    <row r="1837" s="26" customFormat="1" x14ac:dyDescent="0.2"/>
    <row r="1838" s="26" customFormat="1" x14ac:dyDescent="0.2"/>
    <row r="1839" s="26" customFormat="1" x14ac:dyDescent="0.2"/>
    <row r="1840" s="26" customFormat="1" x14ac:dyDescent="0.2"/>
    <row r="1841" s="26" customFormat="1" x14ac:dyDescent="0.2"/>
    <row r="1842" s="26" customFormat="1" x14ac:dyDescent="0.2"/>
    <row r="1843" s="26" customFormat="1" x14ac:dyDescent="0.2"/>
    <row r="1844" s="26" customFormat="1" x14ac:dyDescent="0.2"/>
    <row r="1845" s="26" customFormat="1" x14ac:dyDescent="0.2"/>
    <row r="1846" s="26" customFormat="1" x14ac:dyDescent="0.2"/>
    <row r="1847" s="26" customFormat="1" x14ac:dyDescent="0.2"/>
    <row r="1848" s="26" customFormat="1" x14ac:dyDescent="0.2"/>
    <row r="1849" s="26" customFormat="1" x14ac:dyDescent="0.2"/>
    <row r="1850" s="26" customFormat="1" x14ac:dyDescent="0.2"/>
    <row r="1851" s="26" customFormat="1" x14ac:dyDescent="0.2"/>
    <row r="1852" s="26" customFormat="1" x14ac:dyDescent="0.2"/>
    <row r="1853" s="26" customFormat="1" x14ac:dyDescent="0.2"/>
    <row r="1854" s="26" customFormat="1" x14ac:dyDescent="0.2"/>
    <row r="1855" s="26" customFormat="1" x14ac:dyDescent="0.2"/>
    <row r="1856" s="26" customFormat="1" x14ac:dyDescent="0.2"/>
    <row r="1857" s="26" customFormat="1" x14ac:dyDescent="0.2"/>
    <row r="1858" s="26" customFormat="1" x14ac:dyDescent="0.2"/>
    <row r="1859" s="26" customFormat="1" x14ac:dyDescent="0.2"/>
    <row r="1860" s="26" customFormat="1" x14ac:dyDescent="0.2"/>
    <row r="1861" s="26" customFormat="1" x14ac:dyDescent="0.2"/>
    <row r="1862" s="26" customFormat="1" x14ac:dyDescent="0.2"/>
    <row r="1863" s="26" customFormat="1" x14ac:dyDescent="0.2"/>
    <row r="1864" s="26" customFormat="1" x14ac:dyDescent="0.2"/>
    <row r="1865" s="26" customFormat="1" x14ac:dyDescent="0.2"/>
    <row r="1866" s="26" customFormat="1" x14ac:dyDescent="0.2"/>
    <row r="1867" s="26" customFormat="1" x14ac:dyDescent="0.2"/>
    <row r="1868" s="26" customFormat="1" x14ac:dyDescent="0.2"/>
    <row r="1869" s="26" customFormat="1" x14ac:dyDescent="0.2"/>
    <row r="1870" s="26" customFormat="1" x14ac:dyDescent="0.2"/>
    <row r="1871" s="26" customFormat="1" x14ac:dyDescent="0.2"/>
    <row r="1872" s="26" customFormat="1" x14ac:dyDescent="0.2"/>
    <row r="1873" s="26" customFormat="1" x14ac:dyDescent="0.2"/>
    <row r="1874" s="26" customFormat="1" x14ac:dyDescent="0.2"/>
    <row r="1875" s="26" customFormat="1" x14ac:dyDescent="0.2"/>
    <row r="1876" s="26" customFormat="1" x14ac:dyDescent="0.2"/>
    <row r="1877" s="26" customFormat="1" x14ac:dyDescent="0.2"/>
    <row r="1878" s="26" customFormat="1" x14ac:dyDescent="0.2"/>
    <row r="1879" s="26" customFormat="1" x14ac:dyDescent="0.2"/>
    <row r="1880" s="26" customFormat="1" x14ac:dyDescent="0.2"/>
    <row r="1881" s="26" customFormat="1" x14ac:dyDescent="0.2"/>
    <row r="1882" s="26" customFormat="1" x14ac:dyDescent="0.2"/>
    <row r="1883" s="26" customFormat="1" x14ac:dyDescent="0.2"/>
    <row r="1884" s="26" customFormat="1" x14ac:dyDescent="0.2"/>
    <row r="1885" s="26" customFormat="1" x14ac:dyDescent="0.2"/>
    <row r="1886" s="26" customFormat="1" x14ac:dyDescent="0.2"/>
    <row r="1887" s="26" customFormat="1" x14ac:dyDescent="0.2"/>
    <row r="1888" s="26" customFormat="1" x14ac:dyDescent="0.2"/>
    <row r="1889" s="26" customFormat="1" x14ac:dyDescent="0.2"/>
    <row r="1890" s="26" customFormat="1" x14ac:dyDescent="0.2"/>
    <row r="1891" s="26" customFormat="1" x14ac:dyDescent="0.2"/>
    <row r="1892" s="26" customFormat="1" x14ac:dyDescent="0.2"/>
    <row r="1893" s="26" customFormat="1" x14ac:dyDescent="0.2"/>
    <row r="1894" s="26" customFormat="1" x14ac:dyDescent="0.2"/>
    <row r="1895" s="26" customFormat="1" x14ac:dyDescent="0.2"/>
    <row r="1896" s="26" customFormat="1" x14ac:dyDescent="0.2"/>
    <row r="1897" s="26" customFormat="1" x14ac:dyDescent="0.2"/>
    <row r="1898" s="26" customFormat="1" x14ac:dyDescent="0.2"/>
    <row r="1899" s="26" customFormat="1" x14ac:dyDescent="0.2"/>
    <row r="1900" s="26" customFormat="1" x14ac:dyDescent="0.2"/>
    <row r="1901" s="26" customFormat="1" x14ac:dyDescent="0.2"/>
    <row r="1902" s="26" customFormat="1" x14ac:dyDescent="0.2"/>
    <row r="1903" s="26" customFormat="1" x14ac:dyDescent="0.2"/>
    <row r="1904" s="26" customFormat="1" x14ac:dyDescent="0.2"/>
    <row r="1905" s="26" customFormat="1" x14ac:dyDescent="0.2"/>
    <row r="1906" s="26" customFormat="1" x14ac:dyDescent="0.2"/>
    <row r="1907" s="26" customFormat="1" x14ac:dyDescent="0.2"/>
    <row r="1908" s="26" customFormat="1" x14ac:dyDescent="0.2"/>
    <row r="1909" s="26" customFormat="1" x14ac:dyDescent="0.2"/>
    <row r="1910" s="26" customFormat="1" x14ac:dyDescent="0.2"/>
    <row r="1911" s="26" customFormat="1" x14ac:dyDescent="0.2"/>
    <row r="1912" s="26" customFormat="1" x14ac:dyDescent="0.2"/>
    <row r="1913" s="26" customFormat="1" x14ac:dyDescent="0.2"/>
    <row r="1914" s="26" customFormat="1" x14ac:dyDescent="0.2"/>
    <row r="1915" s="26" customFormat="1" x14ac:dyDescent="0.2"/>
    <row r="1916" s="26" customFormat="1" x14ac:dyDescent="0.2"/>
    <row r="1917" s="26" customFormat="1" x14ac:dyDescent="0.2"/>
    <row r="1918" s="26" customFormat="1" x14ac:dyDescent="0.2"/>
    <row r="1919" s="26" customFormat="1" x14ac:dyDescent="0.2"/>
    <row r="1920" s="26" customFormat="1" x14ac:dyDescent="0.2"/>
    <row r="1921" s="26" customFormat="1" x14ac:dyDescent="0.2"/>
    <row r="1922" s="26" customFormat="1" x14ac:dyDescent="0.2"/>
    <row r="1923" s="26" customFormat="1" x14ac:dyDescent="0.2"/>
    <row r="1924" s="26" customFormat="1" x14ac:dyDescent="0.2"/>
    <row r="1925" s="26" customFormat="1" x14ac:dyDescent="0.2"/>
    <row r="1926" s="26" customFormat="1" x14ac:dyDescent="0.2"/>
    <row r="1927" s="26" customFormat="1" x14ac:dyDescent="0.2"/>
    <row r="1928" s="26" customFormat="1" x14ac:dyDescent="0.2"/>
    <row r="1929" s="26" customFormat="1" x14ac:dyDescent="0.2"/>
    <row r="1930" s="26" customFormat="1" x14ac:dyDescent="0.2"/>
    <row r="1931" s="26" customFormat="1" x14ac:dyDescent="0.2"/>
    <row r="1932" s="26" customFormat="1" x14ac:dyDescent="0.2"/>
    <row r="1933" s="26" customFormat="1" x14ac:dyDescent="0.2"/>
    <row r="1934" s="26" customFormat="1" x14ac:dyDescent="0.2"/>
    <row r="1935" s="26" customFormat="1" x14ac:dyDescent="0.2"/>
    <row r="1936" s="26" customFormat="1" x14ac:dyDescent="0.2"/>
    <row r="1937" s="26" customFormat="1" x14ac:dyDescent="0.2"/>
    <row r="1938" s="26" customFormat="1" x14ac:dyDescent="0.2"/>
    <row r="1939" s="26" customFormat="1" x14ac:dyDescent="0.2"/>
    <row r="1940" s="26" customFormat="1" x14ac:dyDescent="0.2"/>
    <row r="1941" s="26" customFormat="1" x14ac:dyDescent="0.2"/>
    <row r="1942" s="26" customFormat="1" x14ac:dyDescent="0.2"/>
    <row r="1943" s="26" customFormat="1" x14ac:dyDescent="0.2"/>
    <row r="1944" s="26" customFormat="1" x14ac:dyDescent="0.2"/>
    <row r="1945" s="26" customFormat="1" x14ac:dyDescent="0.2"/>
    <row r="1946" s="26" customFormat="1" x14ac:dyDescent="0.2"/>
    <row r="1947" s="26" customFormat="1" x14ac:dyDescent="0.2"/>
    <row r="1948" s="26" customFormat="1" x14ac:dyDescent="0.2"/>
    <row r="1949" s="26" customFormat="1" x14ac:dyDescent="0.2"/>
    <row r="1950" s="26" customFormat="1" x14ac:dyDescent="0.2"/>
    <row r="1951" s="26" customFormat="1" x14ac:dyDescent="0.2"/>
    <row r="1952" s="26" customFormat="1" x14ac:dyDescent="0.2"/>
    <row r="1953" s="26" customFormat="1" x14ac:dyDescent="0.2"/>
    <row r="1954" s="26" customFormat="1" x14ac:dyDescent="0.2"/>
    <row r="1955" s="26" customFormat="1" x14ac:dyDescent="0.2"/>
    <row r="1956" s="26" customFormat="1" x14ac:dyDescent="0.2"/>
    <row r="1957" s="26" customFormat="1" x14ac:dyDescent="0.2"/>
    <row r="1958" s="26" customFormat="1" x14ac:dyDescent="0.2"/>
    <row r="1959" s="26" customFormat="1" x14ac:dyDescent="0.2"/>
    <row r="1960" s="26" customFormat="1" x14ac:dyDescent="0.2"/>
    <row r="1961" s="26" customFormat="1" x14ac:dyDescent="0.2"/>
    <row r="1962" s="26" customFormat="1" x14ac:dyDescent="0.2"/>
    <row r="1963" s="26" customFormat="1" x14ac:dyDescent="0.2"/>
    <row r="1964" s="26" customFormat="1" x14ac:dyDescent="0.2"/>
    <row r="1965" s="26" customFormat="1" x14ac:dyDescent="0.2"/>
    <row r="1966" s="26" customFormat="1" x14ac:dyDescent="0.2"/>
    <row r="1967" s="26" customFormat="1" x14ac:dyDescent="0.2"/>
    <row r="1968" s="26" customFormat="1" x14ac:dyDescent="0.2"/>
    <row r="1969" s="26" customFormat="1" x14ac:dyDescent="0.2"/>
    <row r="1970" s="26" customFormat="1" x14ac:dyDescent="0.2"/>
    <row r="1971" s="26" customFormat="1" x14ac:dyDescent="0.2"/>
    <row r="1972" s="26" customFormat="1" x14ac:dyDescent="0.2"/>
    <row r="1973" s="26" customFormat="1" x14ac:dyDescent="0.2"/>
    <row r="1974" s="26" customFormat="1" x14ac:dyDescent="0.2"/>
    <row r="1975" s="26" customFormat="1" x14ac:dyDescent="0.2"/>
    <row r="1976" s="26" customFormat="1" x14ac:dyDescent="0.2"/>
    <row r="1977" s="26" customFormat="1" x14ac:dyDescent="0.2"/>
    <row r="1978" s="26" customFormat="1" x14ac:dyDescent="0.2"/>
    <row r="1979" s="26" customFormat="1" x14ac:dyDescent="0.2"/>
    <row r="1980" s="26" customFormat="1" x14ac:dyDescent="0.2"/>
    <row r="1981" s="26" customFormat="1" x14ac:dyDescent="0.2"/>
    <row r="1982" s="26" customFormat="1" x14ac:dyDescent="0.2"/>
    <row r="1983" s="26" customFormat="1" x14ac:dyDescent="0.2"/>
    <row r="1984" s="26" customFormat="1" x14ac:dyDescent="0.2"/>
    <row r="1985" s="26" customFormat="1" x14ac:dyDescent="0.2"/>
    <row r="1986" s="26" customFormat="1" x14ac:dyDescent="0.2"/>
    <row r="1987" s="26" customFormat="1" x14ac:dyDescent="0.2"/>
    <row r="1988" s="26" customFormat="1" x14ac:dyDescent="0.2"/>
    <row r="1989" s="26" customFormat="1" x14ac:dyDescent="0.2"/>
    <row r="1990" s="26" customFormat="1" x14ac:dyDescent="0.2"/>
    <row r="1991" s="26" customFormat="1" x14ac:dyDescent="0.2"/>
    <row r="1992" s="26" customFormat="1" x14ac:dyDescent="0.2"/>
    <row r="1993" s="26" customFormat="1" x14ac:dyDescent="0.2"/>
    <row r="1994" s="26" customFormat="1" x14ac:dyDescent="0.2"/>
    <row r="1995" s="26" customFormat="1" x14ac:dyDescent="0.2"/>
    <row r="1996" s="26" customFormat="1" x14ac:dyDescent="0.2"/>
    <row r="1997" s="26" customFormat="1" x14ac:dyDescent="0.2"/>
    <row r="1998" s="26" customFormat="1" x14ac:dyDescent="0.2"/>
    <row r="1999" s="26" customFormat="1" x14ac:dyDescent="0.2"/>
    <row r="2000" s="26" customFormat="1" x14ac:dyDescent="0.2"/>
    <row r="2001" s="26" customFormat="1" x14ac:dyDescent="0.2"/>
    <row r="2002" s="26" customFormat="1" x14ac:dyDescent="0.2"/>
    <row r="2003" s="26" customFormat="1" x14ac:dyDescent="0.2"/>
    <row r="2004" s="26" customFormat="1" x14ac:dyDescent="0.2"/>
    <row r="2005" s="26" customFormat="1" x14ac:dyDescent="0.2"/>
    <row r="2006" s="26" customFormat="1" x14ac:dyDescent="0.2"/>
    <row r="2007" s="26" customFormat="1" x14ac:dyDescent="0.2"/>
    <row r="2008" s="26" customFormat="1" x14ac:dyDescent="0.2"/>
    <row r="2009" s="26" customFormat="1" x14ac:dyDescent="0.2"/>
    <row r="2010" s="26" customFormat="1" x14ac:dyDescent="0.2"/>
    <row r="2011" s="26" customFormat="1" x14ac:dyDescent="0.2"/>
    <row r="2012" s="26" customFormat="1" x14ac:dyDescent="0.2"/>
    <row r="2013" s="26" customFormat="1" x14ac:dyDescent="0.2"/>
    <row r="2014" s="26" customFormat="1" x14ac:dyDescent="0.2"/>
    <row r="2015" s="26" customFormat="1" x14ac:dyDescent="0.2"/>
    <row r="2016" s="26" customFormat="1" x14ac:dyDescent="0.2"/>
    <row r="2017" s="26" customFormat="1" x14ac:dyDescent="0.2"/>
    <row r="2018" s="26" customFormat="1" x14ac:dyDescent="0.2"/>
    <row r="2019" s="26" customFormat="1" x14ac:dyDescent="0.2"/>
    <row r="2020" s="26" customFormat="1" x14ac:dyDescent="0.2"/>
    <row r="2021" s="26" customFormat="1" x14ac:dyDescent="0.2"/>
    <row r="2022" s="26" customFormat="1" x14ac:dyDescent="0.2"/>
    <row r="2023" s="26" customFormat="1" x14ac:dyDescent="0.2"/>
    <row r="2024" s="26" customFormat="1" x14ac:dyDescent="0.2"/>
    <row r="2025" s="26" customFormat="1" x14ac:dyDescent="0.2"/>
    <row r="2026" s="26" customFormat="1" x14ac:dyDescent="0.2"/>
    <row r="2027" s="26" customFormat="1" x14ac:dyDescent="0.2"/>
    <row r="2028" s="26" customFormat="1" x14ac:dyDescent="0.2"/>
    <row r="2029" s="26" customFormat="1" x14ac:dyDescent="0.2"/>
    <row r="2030" s="26" customFormat="1" x14ac:dyDescent="0.2"/>
    <row r="2031" s="26" customFormat="1" x14ac:dyDescent="0.2"/>
    <row r="2032" s="26" customFormat="1" x14ac:dyDescent="0.2"/>
    <row r="2033" s="26" customFormat="1" x14ac:dyDescent="0.2"/>
    <row r="2034" s="26" customFormat="1" x14ac:dyDescent="0.2"/>
    <row r="2035" s="26" customFormat="1" x14ac:dyDescent="0.2"/>
    <row r="2036" s="26" customFormat="1" x14ac:dyDescent="0.2"/>
    <row r="2037" s="26" customFormat="1" x14ac:dyDescent="0.2"/>
    <row r="2038" s="26" customFormat="1" x14ac:dyDescent="0.2"/>
    <row r="2039" s="26" customFormat="1" x14ac:dyDescent="0.2"/>
    <row r="2040" s="26" customFormat="1" x14ac:dyDescent="0.2"/>
    <row r="2041" s="26" customFormat="1" x14ac:dyDescent="0.2"/>
    <row r="2042" s="26" customFormat="1" x14ac:dyDescent="0.2"/>
    <row r="2043" s="26" customFormat="1" x14ac:dyDescent="0.2"/>
    <row r="2044" s="26" customFormat="1" x14ac:dyDescent="0.2"/>
    <row r="2045" s="26" customFormat="1" x14ac:dyDescent="0.2"/>
    <row r="2046" s="26" customFormat="1" x14ac:dyDescent="0.2"/>
    <row r="2047" s="26" customFormat="1" x14ac:dyDescent="0.2"/>
    <row r="2048" s="26" customFormat="1" x14ac:dyDescent="0.2"/>
    <row r="2049" s="26" customFormat="1" x14ac:dyDescent="0.2"/>
    <row r="2050" s="26" customFormat="1" x14ac:dyDescent="0.2"/>
    <row r="2051" s="26" customFormat="1" x14ac:dyDescent="0.2"/>
    <row r="2052" s="26" customFormat="1" x14ac:dyDescent="0.2"/>
    <row r="2053" s="26" customFormat="1" x14ac:dyDescent="0.2"/>
    <row r="2054" s="26" customFormat="1" x14ac:dyDescent="0.2"/>
    <row r="2055" s="26" customFormat="1" x14ac:dyDescent="0.2"/>
    <row r="2056" s="26" customFormat="1" x14ac:dyDescent="0.2"/>
    <row r="2057" s="26" customFormat="1" x14ac:dyDescent="0.2"/>
    <row r="2058" s="26" customFormat="1" x14ac:dyDescent="0.2"/>
    <row r="2059" s="26" customFormat="1" x14ac:dyDescent="0.2"/>
    <row r="2060" s="26" customFormat="1" x14ac:dyDescent="0.2"/>
    <row r="2061" s="26" customFormat="1" x14ac:dyDescent="0.2"/>
    <row r="2062" s="26" customFormat="1" x14ac:dyDescent="0.2"/>
    <row r="2063" s="26" customFormat="1" x14ac:dyDescent="0.2"/>
    <row r="2064" s="26" customFormat="1" x14ac:dyDescent="0.2"/>
    <row r="2065" s="26" customFormat="1" x14ac:dyDescent="0.2"/>
    <row r="2066" s="26" customFormat="1" x14ac:dyDescent="0.2"/>
    <row r="2067" s="26" customFormat="1" x14ac:dyDescent="0.2"/>
    <row r="2068" s="26" customFormat="1" x14ac:dyDescent="0.2"/>
    <row r="2069" s="26" customFormat="1" x14ac:dyDescent="0.2"/>
    <row r="2070" s="26" customFormat="1" x14ac:dyDescent="0.2"/>
    <row r="2071" s="26" customFormat="1" x14ac:dyDescent="0.2"/>
    <row r="2072" s="26" customFormat="1" x14ac:dyDescent="0.2"/>
    <row r="2073" s="26" customFormat="1" x14ac:dyDescent="0.2"/>
    <row r="2074" s="26" customFormat="1" x14ac:dyDescent="0.2"/>
    <row r="2075" s="26" customFormat="1" x14ac:dyDescent="0.2"/>
    <row r="2076" s="26" customFormat="1" x14ac:dyDescent="0.2"/>
    <row r="2077" s="26" customFormat="1" x14ac:dyDescent="0.2"/>
    <row r="2078" s="26" customFormat="1" x14ac:dyDescent="0.2"/>
    <row r="2079" s="26" customFormat="1" x14ac:dyDescent="0.2"/>
    <row r="2080" s="26" customFormat="1" x14ac:dyDescent="0.2"/>
    <row r="2081" s="26" customFormat="1" x14ac:dyDescent="0.2"/>
    <row r="2082" s="26" customFormat="1" x14ac:dyDescent="0.2"/>
    <row r="2083" s="26" customFormat="1" x14ac:dyDescent="0.2"/>
    <row r="2084" s="26" customFormat="1" x14ac:dyDescent="0.2"/>
    <row r="2085" s="26" customFormat="1" x14ac:dyDescent="0.2"/>
    <row r="2086" s="26" customFormat="1" x14ac:dyDescent="0.2"/>
    <row r="2087" s="26" customFormat="1" x14ac:dyDescent="0.2"/>
    <row r="2088" s="26" customFormat="1" x14ac:dyDescent="0.2"/>
    <row r="2089" s="26" customFormat="1" x14ac:dyDescent="0.2"/>
    <row r="2090" s="26" customFormat="1" x14ac:dyDescent="0.2"/>
    <row r="2091" s="26" customFormat="1" x14ac:dyDescent="0.2"/>
    <row r="2092" s="26" customFormat="1" x14ac:dyDescent="0.2"/>
    <row r="2093" s="26" customFormat="1" x14ac:dyDescent="0.2"/>
    <row r="2094" s="26" customFormat="1" x14ac:dyDescent="0.2"/>
    <row r="2095" s="26" customFormat="1" x14ac:dyDescent="0.2"/>
    <row r="2096" s="26" customFormat="1" x14ac:dyDescent="0.2"/>
    <row r="2097" s="26" customFormat="1" x14ac:dyDescent="0.2"/>
    <row r="2098" s="26" customFormat="1" x14ac:dyDescent="0.2"/>
    <row r="2099" s="26" customFormat="1" x14ac:dyDescent="0.2"/>
    <row r="2100" s="26" customFormat="1" x14ac:dyDescent="0.2"/>
    <row r="2101" s="26" customFormat="1" x14ac:dyDescent="0.2"/>
    <row r="2102" s="26" customFormat="1" x14ac:dyDescent="0.2"/>
    <row r="2103" s="26" customFormat="1" x14ac:dyDescent="0.2"/>
    <row r="2104" s="26" customFormat="1" x14ac:dyDescent="0.2"/>
    <row r="2105" s="26" customFormat="1" x14ac:dyDescent="0.2"/>
    <row r="2106" s="26" customFormat="1" x14ac:dyDescent="0.2"/>
    <row r="2107" s="26" customFormat="1" x14ac:dyDescent="0.2"/>
    <row r="2108" s="26" customFormat="1" x14ac:dyDescent="0.2"/>
    <row r="2109" s="26" customFormat="1" x14ac:dyDescent="0.2"/>
    <row r="2110" s="26" customFormat="1" x14ac:dyDescent="0.2"/>
    <row r="2111" s="26" customFormat="1" x14ac:dyDescent="0.2"/>
    <row r="2112" s="26" customFormat="1" x14ac:dyDescent="0.2"/>
    <row r="2113" s="26" customFormat="1" x14ac:dyDescent="0.2"/>
    <row r="2114" s="26" customFormat="1" x14ac:dyDescent="0.2"/>
    <row r="2115" s="26" customFormat="1" x14ac:dyDescent="0.2"/>
    <row r="2116" s="26" customFormat="1" x14ac:dyDescent="0.2"/>
    <row r="2117" s="26" customFormat="1" x14ac:dyDescent="0.2"/>
    <row r="2118" s="26" customFormat="1" x14ac:dyDescent="0.2"/>
    <row r="2119" s="26" customFormat="1" x14ac:dyDescent="0.2"/>
    <row r="2120" s="26" customFormat="1" x14ac:dyDescent="0.2"/>
    <row r="2121" s="26" customFormat="1" x14ac:dyDescent="0.2"/>
    <row r="2122" s="26" customFormat="1" x14ac:dyDescent="0.2"/>
    <row r="2123" s="26" customFormat="1" x14ac:dyDescent="0.2"/>
    <row r="2124" s="26" customFormat="1" x14ac:dyDescent="0.2"/>
    <row r="2125" s="26" customFormat="1" x14ac:dyDescent="0.2"/>
    <row r="2126" s="26" customFormat="1" x14ac:dyDescent="0.2"/>
    <row r="2127" s="26" customFormat="1" x14ac:dyDescent="0.2"/>
    <row r="2128" s="26" customFormat="1" x14ac:dyDescent="0.2"/>
    <row r="2129" s="26" customFormat="1" x14ac:dyDescent="0.2"/>
    <row r="2130" s="26" customFormat="1" x14ac:dyDescent="0.2"/>
    <row r="2131" s="26" customFormat="1" x14ac:dyDescent="0.2"/>
    <row r="2132" s="26" customFormat="1" x14ac:dyDescent="0.2"/>
    <row r="2133" s="26" customFormat="1" x14ac:dyDescent="0.2"/>
    <row r="2134" s="26" customFormat="1" x14ac:dyDescent="0.2"/>
    <row r="2135" s="26" customFormat="1" x14ac:dyDescent="0.2"/>
    <row r="2136" s="26" customFormat="1" x14ac:dyDescent="0.2"/>
    <row r="2137" s="26" customFormat="1" x14ac:dyDescent="0.2"/>
    <row r="2138" s="26" customFormat="1" x14ac:dyDescent="0.2"/>
    <row r="2139" s="26" customFormat="1" x14ac:dyDescent="0.2"/>
    <row r="2140" s="26" customFormat="1" x14ac:dyDescent="0.2"/>
    <row r="2141" s="26" customFormat="1" x14ac:dyDescent="0.2"/>
    <row r="2142" s="26" customFormat="1" x14ac:dyDescent="0.2"/>
    <row r="2143" s="26" customFormat="1" x14ac:dyDescent="0.2"/>
    <row r="2144" s="26" customFormat="1" x14ac:dyDescent="0.2"/>
    <row r="2145" s="26" customFormat="1" x14ac:dyDescent="0.2"/>
    <row r="2146" s="26" customFormat="1" x14ac:dyDescent="0.2"/>
    <row r="2147" s="26" customFormat="1" x14ac:dyDescent="0.2"/>
    <row r="2148" s="26" customFormat="1" x14ac:dyDescent="0.2"/>
    <row r="2149" s="26" customFormat="1" x14ac:dyDescent="0.2"/>
    <row r="2150" s="26" customFormat="1" x14ac:dyDescent="0.2"/>
    <row r="2151" s="26" customFormat="1" x14ac:dyDescent="0.2"/>
    <row r="2152" s="26" customFormat="1" x14ac:dyDescent="0.2"/>
    <row r="2153" s="26" customFormat="1" x14ac:dyDescent="0.2"/>
    <row r="2154" s="26" customFormat="1" x14ac:dyDescent="0.2"/>
    <row r="2155" s="26" customFormat="1" x14ac:dyDescent="0.2"/>
    <row r="2156" s="26" customFormat="1" x14ac:dyDescent="0.2"/>
    <row r="2157" s="26" customFormat="1" x14ac:dyDescent="0.2"/>
    <row r="2158" s="26" customFormat="1" x14ac:dyDescent="0.2"/>
    <row r="2159" s="26" customFormat="1" x14ac:dyDescent="0.2"/>
    <row r="2160" s="26" customFormat="1" x14ac:dyDescent="0.2"/>
    <row r="2161" s="26" customFormat="1" x14ac:dyDescent="0.2"/>
    <row r="2162" s="26" customFormat="1" x14ac:dyDescent="0.2"/>
    <row r="2163" s="26" customFormat="1" x14ac:dyDescent="0.2"/>
    <row r="2164" s="26" customFormat="1" x14ac:dyDescent="0.2"/>
    <row r="2165" s="26" customFormat="1" x14ac:dyDescent="0.2"/>
    <row r="2166" s="26" customFormat="1" x14ac:dyDescent="0.2"/>
    <row r="2167" s="26" customFormat="1" x14ac:dyDescent="0.2"/>
    <row r="2168" s="26" customFormat="1" x14ac:dyDescent="0.2"/>
    <row r="2169" s="26" customFormat="1" x14ac:dyDescent="0.2"/>
    <row r="2170" s="26" customFormat="1" x14ac:dyDescent="0.2"/>
    <row r="2171" s="26" customFormat="1" x14ac:dyDescent="0.2"/>
    <row r="2172" s="26" customFormat="1" x14ac:dyDescent="0.2"/>
    <row r="2173" s="26" customFormat="1" x14ac:dyDescent="0.2"/>
    <row r="2174" s="26" customFormat="1" x14ac:dyDescent="0.2"/>
    <row r="2175" s="26" customFormat="1" x14ac:dyDescent="0.2"/>
    <row r="2176" s="26" customFormat="1" x14ac:dyDescent="0.2"/>
    <row r="2177" s="26" customFormat="1" x14ac:dyDescent="0.2"/>
    <row r="2178" s="26" customFormat="1" x14ac:dyDescent="0.2"/>
    <row r="2179" s="26" customFormat="1" x14ac:dyDescent="0.2"/>
    <row r="2180" s="26" customFormat="1" x14ac:dyDescent="0.2"/>
    <row r="2181" s="26" customFormat="1" x14ac:dyDescent="0.2"/>
    <row r="2182" s="26" customFormat="1" x14ac:dyDescent="0.2"/>
    <row r="2183" s="26" customFormat="1" x14ac:dyDescent="0.2"/>
    <row r="2184" s="26" customFormat="1" x14ac:dyDescent="0.2"/>
    <row r="2185" s="26" customFormat="1" x14ac:dyDescent="0.2"/>
    <row r="2186" s="26" customFormat="1" x14ac:dyDescent="0.2"/>
    <row r="2187" s="26" customFormat="1" x14ac:dyDescent="0.2"/>
    <row r="2188" s="26" customFormat="1" x14ac:dyDescent="0.2"/>
    <row r="2189" s="26" customFormat="1" x14ac:dyDescent="0.2"/>
    <row r="2190" s="26" customFormat="1" x14ac:dyDescent="0.2"/>
    <row r="2191" s="26" customFormat="1" x14ac:dyDescent="0.2"/>
    <row r="2192" s="26" customFormat="1" x14ac:dyDescent="0.2"/>
    <row r="2193" s="26" customFormat="1" x14ac:dyDescent="0.2"/>
    <row r="2194" s="26" customFormat="1" x14ac:dyDescent="0.2"/>
    <row r="2195" s="26" customFormat="1" x14ac:dyDescent="0.2"/>
    <row r="2196" s="26" customFormat="1" x14ac:dyDescent="0.2"/>
    <row r="2197" s="26" customFormat="1" x14ac:dyDescent="0.2"/>
    <row r="2198" s="26" customFormat="1" x14ac:dyDescent="0.2"/>
    <row r="2199" s="26" customFormat="1" x14ac:dyDescent="0.2"/>
    <row r="2200" s="26" customFormat="1" x14ac:dyDescent="0.2"/>
    <row r="2201" s="26" customFormat="1" x14ac:dyDescent="0.2"/>
    <row r="2202" s="26" customFormat="1" x14ac:dyDescent="0.2"/>
    <row r="2203" s="26" customFormat="1" x14ac:dyDescent="0.2"/>
    <row r="2204" s="26" customFormat="1" x14ac:dyDescent="0.2"/>
    <row r="2205" s="26" customFormat="1" x14ac:dyDescent="0.2"/>
    <row r="2206" s="26" customFormat="1" x14ac:dyDescent="0.2"/>
    <row r="2207" s="26" customFormat="1" x14ac:dyDescent="0.2"/>
    <row r="2208" s="26" customFormat="1" x14ac:dyDescent="0.2"/>
    <row r="2209" s="26" customFormat="1" x14ac:dyDescent="0.2"/>
    <row r="2210" s="26" customFormat="1" x14ac:dyDescent="0.2"/>
    <row r="2211" s="26" customFormat="1" x14ac:dyDescent="0.2"/>
    <row r="2212" s="26" customFormat="1" x14ac:dyDescent="0.2"/>
    <row r="2213" s="26" customFormat="1" x14ac:dyDescent="0.2"/>
    <row r="2214" s="26" customFormat="1" x14ac:dyDescent="0.2"/>
    <row r="2215" s="26" customFormat="1" x14ac:dyDescent="0.2"/>
    <row r="2216" s="26" customFormat="1" x14ac:dyDescent="0.2"/>
    <row r="2217" s="26" customFormat="1" x14ac:dyDescent="0.2"/>
    <row r="2218" s="26" customFormat="1" x14ac:dyDescent="0.2"/>
    <row r="2219" s="26" customFormat="1" x14ac:dyDescent="0.2"/>
    <row r="2220" s="26" customFormat="1" x14ac:dyDescent="0.2"/>
    <row r="2221" s="26" customFormat="1" x14ac:dyDescent="0.2"/>
    <row r="2222" s="26" customFormat="1" x14ac:dyDescent="0.2"/>
    <row r="2223" s="26" customFormat="1" x14ac:dyDescent="0.2"/>
    <row r="2224" s="26" customFormat="1" x14ac:dyDescent="0.2"/>
    <row r="2225" s="26" customFormat="1" x14ac:dyDescent="0.2"/>
    <row r="2226" s="26" customFormat="1" x14ac:dyDescent="0.2"/>
    <row r="2227" s="26" customFormat="1" x14ac:dyDescent="0.2"/>
    <row r="2228" s="26" customFormat="1" x14ac:dyDescent="0.2"/>
    <row r="2229" s="26" customFormat="1" x14ac:dyDescent="0.2"/>
    <row r="2230" s="26" customFormat="1" x14ac:dyDescent="0.2"/>
    <row r="2231" s="26" customFormat="1" x14ac:dyDescent="0.2"/>
    <row r="2232" s="26" customFormat="1" x14ac:dyDescent="0.2"/>
    <row r="2233" s="26" customFormat="1" x14ac:dyDescent="0.2"/>
    <row r="2234" s="26" customFormat="1" x14ac:dyDescent="0.2"/>
    <row r="2235" s="26" customFormat="1" x14ac:dyDescent="0.2"/>
    <row r="2236" s="26" customFormat="1" x14ac:dyDescent="0.2"/>
    <row r="2237" s="26" customFormat="1" x14ac:dyDescent="0.2"/>
    <row r="2238" s="26" customFormat="1" x14ac:dyDescent="0.2"/>
    <row r="2239" s="26" customFormat="1" x14ac:dyDescent="0.2"/>
    <row r="2240" s="26" customFormat="1" x14ac:dyDescent="0.2"/>
    <row r="2241" s="26" customFormat="1" x14ac:dyDescent="0.2"/>
    <row r="2242" s="26" customFormat="1" x14ac:dyDescent="0.2"/>
    <row r="2243" s="26" customFormat="1" x14ac:dyDescent="0.2"/>
    <row r="2244" s="26" customFormat="1" x14ac:dyDescent="0.2"/>
    <row r="2245" s="26" customFormat="1" x14ac:dyDescent="0.2"/>
    <row r="2246" s="26" customFormat="1" x14ac:dyDescent="0.2"/>
    <row r="2247" s="26" customFormat="1" x14ac:dyDescent="0.2"/>
    <row r="2248" s="26" customFormat="1" x14ac:dyDescent="0.2"/>
    <row r="2249" s="26" customFormat="1" x14ac:dyDescent="0.2"/>
    <row r="2250" s="26" customFormat="1" x14ac:dyDescent="0.2"/>
    <row r="2251" s="26" customFormat="1" x14ac:dyDescent="0.2"/>
    <row r="2252" s="26" customFormat="1" x14ac:dyDescent="0.2"/>
    <row r="2253" s="26" customFormat="1" x14ac:dyDescent="0.2"/>
    <row r="2254" s="26" customFormat="1" x14ac:dyDescent="0.2"/>
    <row r="2255" s="26" customFormat="1" x14ac:dyDescent="0.2"/>
    <row r="2256" s="26" customFormat="1" x14ac:dyDescent="0.2"/>
    <row r="2257" s="26" customFormat="1" x14ac:dyDescent="0.2"/>
    <row r="2258" s="26" customFormat="1" x14ac:dyDescent="0.2"/>
    <row r="2259" s="26" customFormat="1" x14ac:dyDescent="0.2"/>
    <row r="2260" s="26" customFormat="1" x14ac:dyDescent="0.2"/>
    <row r="2261" s="26" customFormat="1" x14ac:dyDescent="0.2"/>
    <row r="2262" s="26" customFormat="1" x14ac:dyDescent="0.2"/>
    <row r="2263" s="26" customFormat="1" x14ac:dyDescent="0.2"/>
    <row r="2264" s="26" customFormat="1" x14ac:dyDescent="0.2"/>
    <row r="2265" s="26" customFormat="1" x14ac:dyDescent="0.2"/>
    <row r="2266" s="26" customFormat="1" x14ac:dyDescent="0.2"/>
    <row r="2267" s="26" customFormat="1" x14ac:dyDescent="0.2"/>
    <row r="2268" s="26" customFormat="1" x14ac:dyDescent="0.2"/>
    <row r="2269" s="26" customFormat="1" x14ac:dyDescent="0.2"/>
    <row r="2270" s="26" customFormat="1" x14ac:dyDescent="0.2"/>
    <row r="2271" s="26" customFormat="1" x14ac:dyDescent="0.2"/>
    <row r="2272" s="26" customFormat="1" x14ac:dyDescent="0.2"/>
    <row r="2273" s="26" customFormat="1" x14ac:dyDescent="0.2"/>
    <row r="2274" s="26" customFormat="1" x14ac:dyDescent="0.2"/>
    <row r="2275" s="26" customFormat="1" x14ac:dyDescent="0.2"/>
    <row r="2276" s="26" customFormat="1" x14ac:dyDescent="0.2"/>
    <row r="2277" s="26" customFormat="1" x14ac:dyDescent="0.2"/>
    <row r="2278" s="26" customFormat="1" x14ac:dyDescent="0.2"/>
    <row r="2279" s="26" customFormat="1" x14ac:dyDescent="0.2"/>
    <row r="2280" s="26" customFormat="1" x14ac:dyDescent="0.2"/>
    <row r="2281" s="26" customFormat="1" x14ac:dyDescent="0.2"/>
    <row r="2282" s="26" customFormat="1" x14ac:dyDescent="0.2"/>
    <row r="2283" s="26" customFormat="1" x14ac:dyDescent="0.2"/>
    <row r="2284" s="26" customFormat="1" x14ac:dyDescent="0.2"/>
    <row r="2285" s="26" customFormat="1" x14ac:dyDescent="0.2"/>
    <row r="2286" s="26" customFormat="1" x14ac:dyDescent="0.2"/>
    <row r="2287" s="26" customFormat="1" x14ac:dyDescent="0.2"/>
    <row r="2288" s="26" customFormat="1" x14ac:dyDescent="0.2"/>
    <row r="2289" s="26" customFormat="1" x14ac:dyDescent="0.2"/>
    <row r="2290" s="26" customFormat="1" x14ac:dyDescent="0.2"/>
    <row r="2291" s="26" customFormat="1" x14ac:dyDescent="0.2"/>
    <row r="2292" s="26" customFormat="1" x14ac:dyDescent="0.2"/>
    <row r="2293" s="26" customFormat="1" x14ac:dyDescent="0.2"/>
    <row r="2294" s="26" customFormat="1" x14ac:dyDescent="0.2"/>
    <row r="2295" s="26" customFormat="1" x14ac:dyDescent="0.2"/>
    <row r="2296" s="26" customFormat="1" x14ac:dyDescent="0.2"/>
    <row r="2297" s="26" customFormat="1" x14ac:dyDescent="0.2"/>
    <row r="2298" s="26" customFormat="1" x14ac:dyDescent="0.2"/>
    <row r="2299" s="26" customFormat="1" x14ac:dyDescent="0.2"/>
    <row r="2300" s="26" customFormat="1" x14ac:dyDescent="0.2"/>
    <row r="2301" s="26" customFormat="1" x14ac:dyDescent="0.2"/>
    <row r="2302" s="26" customFormat="1" x14ac:dyDescent="0.2"/>
    <row r="2303" s="26" customFormat="1" x14ac:dyDescent="0.2"/>
    <row r="2304" s="26" customFormat="1" x14ac:dyDescent="0.2"/>
    <row r="2305" s="26" customFormat="1" x14ac:dyDescent="0.2"/>
    <row r="2306" s="26" customFormat="1" x14ac:dyDescent="0.2"/>
    <row r="2307" s="26" customFormat="1" x14ac:dyDescent="0.2"/>
    <row r="2308" s="26" customFormat="1" x14ac:dyDescent="0.2"/>
    <row r="2309" s="26" customFormat="1" x14ac:dyDescent="0.2"/>
    <row r="2310" s="26" customFormat="1" x14ac:dyDescent="0.2"/>
    <row r="2311" s="26" customFormat="1" x14ac:dyDescent="0.2"/>
    <row r="2312" s="26" customFormat="1" x14ac:dyDescent="0.2"/>
    <row r="2313" s="26" customFormat="1" x14ac:dyDescent="0.2"/>
    <row r="2314" s="26" customFormat="1" x14ac:dyDescent="0.2"/>
    <row r="2315" s="26" customFormat="1" x14ac:dyDescent="0.2"/>
    <row r="2316" s="26" customFormat="1" x14ac:dyDescent="0.2"/>
    <row r="2317" s="26" customFormat="1" x14ac:dyDescent="0.2"/>
    <row r="2318" s="26" customFormat="1" x14ac:dyDescent="0.2"/>
    <row r="2319" s="26" customFormat="1" x14ac:dyDescent="0.2"/>
    <row r="2320" s="26" customFormat="1" x14ac:dyDescent="0.2"/>
    <row r="2321" s="26" customFormat="1" x14ac:dyDescent="0.2"/>
    <row r="2322" s="26" customFormat="1" x14ac:dyDescent="0.2"/>
    <row r="2323" s="26" customFormat="1" x14ac:dyDescent="0.2"/>
    <row r="2324" s="26" customFormat="1" x14ac:dyDescent="0.2"/>
    <row r="2325" s="26" customFormat="1" x14ac:dyDescent="0.2"/>
    <row r="2326" s="26" customFormat="1" x14ac:dyDescent="0.2"/>
    <row r="2327" s="26" customFormat="1" x14ac:dyDescent="0.2"/>
    <row r="2328" s="26" customFormat="1" x14ac:dyDescent="0.2"/>
    <row r="2329" s="26" customFormat="1" x14ac:dyDescent="0.2"/>
    <row r="2330" s="26" customFormat="1" x14ac:dyDescent="0.2"/>
    <row r="2331" s="26" customFormat="1" x14ac:dyDescent="0.2"/>
    <row r="2332" s="26" customFormat="1" x14ac:dyDescent="0.2"/>
    <row r="2333" s="26" customFormat="1" x14ac:dyDescent="0.2"/>
    <row r="2334" s="26" customFormat="1" x14ac:dyDescent="0.2"/>
    <row r="2335" s="26" customFormat="1" x14ac:dyDescent="0.2"/>
    <row r="2336" s="26" customFormat="1" x14ac:dyDescent="0.2"/>
    <row r="2337" s="26" customFormat="1" x14ac:dyDescent="0.2"/>
    <row r="2338" s="26" customFormat="1" x14ac:dyDescent="0.2"/>
    <row r="2339" s="26" customFormat="1" x14ac:dyDescent="0.2"/>
    <row r="2340" s="26" customFormat="1" x14ac:dyDescent="0.2"/>
    <row r="2341" s="26" customFormat="1" x14ac:dyDescent="0.2"/>
    <row r="2342" s="26" customFormat="1" x14ac:dyDescent="0.2"/>
    <row r="2343" s="26" customFormat="1" x14ac:dyDescent="0.2"/>
    <row r="2344" s="26" customFormat="1" x14ac:dyDescent="0.2"/>
    <row r="2345" s="26" customFormat="1" x14ac:dyDescent="0.2"/>
    <row r="2346" s="26" customFormat="1" x14ac:dyDescent="0.2"/>
    <row r="2347" s="26" customFormat="1" x14ac:dyDescent="0.2"/>
    <row r="2348" s="26" customFormat="1" x14ac:dyDescent="0.2"/>
    <row r="2349" s="26" customFormat="1" x14ac:dyDescent="0.2"/>
    <row r="2350" s="26" customFormat="1" x14ac:dyDescent="0.2"/>
    <row r="2351" s="26" customFormat="1" x14ac:dyDescent="0.2"/>
    <row r="2352" s="26" customFormat="1" x14ac:dyDescent="0.2"/>
    <row r="2353" s="26" customFormat="1" x14ac:dyDescent="0.2"/>
    <row r="2354" s="26" customFormat="1" x14ac:dyDescent="0.2"/>
    <row r="2355" s="26" customFormat="1" x14ac:dyDescent="0.2"/>
    <row r="2356" s="26" customFormat="1" x14ac:dyDescent="0.2"/>
    <row r="2357" s="26" customFormat="1" x14ac:dyDescent="0.2"/>
    <row r="2358" s="26" customFormat="1" x14ac:dyDescent="0.2"/>
    <row r="2359" s="26" customFormat="1" x14ac:dyDescent="0.2"/>
    <row r="2360" s="26" customFormat="1" x14ac:dyDescent="0.2"/>
    <row r="2361" s="26" customFormat="1" x14ac:dyDescent="0.2"/>
    <row r="2362" s="26" customFormat="1" x14ac:dyDescent="0.2"/>
    <row r="2363" s="26" customFormat="1" x14ac:dyDescent="0.2"/>
    <row r="2364" s="26" customFormat="1" x14ac:dyDescent="0.2"/>
    <row r="2365" s="26" customFormat="1" x14ac:dyDescent="0.2"/>
    <row r="2366" s="26" customFormat="1" x14ac:dyDescent="0.2"/>
    <row r="2367" s="26" customFormat="1" x14ac:dyDescent="0.2"/>
    <row r="2368" s="26" customFormat="1" x14ac:dyDescent="0.2"/>
    <row r="2369" s="26" customFormat="1" x14ac:dyDescent="0.2"/>
    <row r="2370" s="26" customFormat="1" x14ac:dyDescent="0.2"/>
    <row r="2371" s="26" customFormat="1" x14ac:dyDescent="0.2"/>
    <row r="2372" s="26" customFormat="1" x14ac:dyDescent="0.2"/>
    <row r="2373" s="26" customFormat="1" x14ac:dyDescent="0.2"/>
    <row r="2374" s="26" customFormat="1" x14ac:dyDescent="0.2"/>
    <row r="2375" s="26" customFormat="1" x14ac:dyDescent="0.2"/>
    <row r="2376" s="26" customFormat="1" x14ac:dyDescent="0.2"/>
    <row r="2377" s="26" customFormat="1" x14ac:dyDescent="0.2"/>
    <row r="2378" s="26" customFormat="1" x14ac:dyDescent="0.2"/>
    <row r="2379" s="26" customFormat="1" x14ac:dyDescent="0.2"/>
    <row r="2380" s="26" customFormat="1" x14ac:dyDescent="0.2"/>
    <row r="2381" s="26" customFormat="1" x14ac:dyDescent="0.2"/>
    <row r="2382" s="26" customFormat="1" x14ac:dyDescent="0.2"/>
    <row r="2383" s="26" customFormat="1" x14ac:dyDescent="0.2"/>
    <row r="2384" s="26" customFormat="1" x14ac:dyDescent="0.2"/>
    <row r="2385" s="26" customFormat="1" x14ac:dyDescent="0.2"/>
    <row r="2386" s="26" customFormat="1" x14ac:dyDescent="0.2"/>
    <row r="2387" s="26" customFormat="1" x14ac:dyDescent="0.2"/>
    <row r="2388" s="26" customFormat="1" x14ac:dyDescent="0.2"/>
    <row r="2389" s="26" customFormat="1" x14ac:dyDescent="0.2"/>
    <row r="2390" s="26" customFormat="1" x14ac:dyDescent="0.2"/>
    <row r="2391" s="26" customFormat="1" x14ac:dyDescent="0.2"/>
    <row r="2392" s="26" customFormat="1" x14ac:dyDescent="0.2"/>
    <row r="2393" s="26" customFormat="1" x14ac:dyDescent="0.2"/>
    <row r="2394" s="26" customFormat="1" x14ac:dyDescent="0.2"/>
    <row r="2395" s="26" customFormat="1" x14ac:dyDescent="0.2"/>
    <row r="2396" s="26" customFormat="1" x14ac:dyDescent="0.2"/>
    <row r="2397" s="26" customFormat="1" x14ac:dyDescent="0.2"/>
    <row r="2398" s="26" customFormat="1" x14ac:dyDescent="0.2"/>
    <row r="2399" s="26" customFormat="1" x14ac:dyDescent="0.2"/>
    <row r="2400" s="26" customFormat="1" x14ac:dyDescent="0.2"/>
    <row r="2401" s="26" customFormat="1" x14ac:dyDescent="0.2"/>
    <row r="2402" s="26" customFormat="1" x14ac:dyDescent="0.2"/>
    <row r="2403" s="26" customFormat="1" x14ac:dyDescent="0.2"/>
    <row r="2404" s="26" customFormat="1" x14ac:dyDescent="0.2"/>
    <row r="2405" s="26" customFormat="1" x14ac:dyDescent="0.2"/>
    <row r="2406" s="26" customFormat="1" x14ac:dyDescent="0.2"/>
    <row r="2407" s="26" customFormat="1" x14ac:dyDescent="0.2"/>
    <row r="2408" s="26" customFormat="1" x14ac:dyDescent="0.2"/>
    <row r="2409" s="26" customFormat="1" x14ac:dyDescent="0.2"/>
    <row r="2410" s="26" customFormat="1" x14ac:dyDescent="0.2"/>
    <row r="2411" s="26" customFormat="1" x14ac:dyDescent="0.2"/>
    <row r="2412" s="26" customFormat="1" x14ac:dyDescent="0.2"/>
    <row r="2413" s="26" customFormat="1" x14ac:dyDescent="0.2"/>
    <row r="2414" s="26" customFormat="1" x14ac:dyDescent="0.2"/>
    <row r="2415" s="26" customFormat="1" x14ac:dyDescent="0.2"/>
    <row r="2416" s="26" customFormat="1" x14ac:dyDescent="0.2"/>
    <row r="2417" s="26" customFormat="1" x14ac:dyDescent="0.2"/>
    <row r="2418" s="26" customFormat="1" x14ac:dyDescent="0.2"/>
    <row r="2419" s="26" customFormat="1" x14ac:dyDescent="0.2"/>
    <row r="2420" s="26" customFormat="1" x14ac:dyDescent="0.2"/>
    <row r="2421" s="26" customFormat="1" x14ac:dyDescent="0.2"/>
    <row r="2422" s="26" customFormat="1" x14ac:dyDescent="0.2"/>
    <row r="2423" s="26" customFormat="1" x14ac:dyDescent="0.2"/>
    <row r="2424" s="26" customFormat="1" x14ac:dyDescent="0.2"/>
    <row r="2425" s="26" customFormat="1" x14ac:dyDescent="0.2"/>
    <row r="2426" s="26" customFormat="1" x14ac:dyDescent="0.2"/>
    <row r="2427" s="26" customFormat="1" x14ac:dyDescent="0.2"/>
    <row r="2428" s="26" customFormat="1" x14ac:dyDescent="0.2"/>
    <row r="2429" s="26" customFormat="1" x14ac:dyDescent="0.2"/>
    <row r="2430" s="26" customFormat="1" x14ac:dyDescent="0.2"/>
    <row r="2431" s="26" customFormat="1" x14ac:dyDescent="0.2"/>
    <row r="2432" s="26" customFormat="1" x14ac:dyDescent="0.2"/>
    <row r="2433" s="26" customFormat="1" x14ac:dyDescent="0.2"/>
    <row r="2434" s="26" customFormat="1" x14ac:dyDescent="0.2"/>
    <row r="2435" s="26" customFormat="1" x14ac:dyDescent="0.2"/>
    <row r="2436" s="26" customFormat="1" x14ac:dyDescent="0.2"/>
    <row r="2437" s="26" customFormat="1" x14ac:dyDescent="0.2"/>
    <row r="2438" s="26" customFormat="1" x14ac:dyDescent="0.2"/>
    <row r="2439" s="26" customFormat="1" x14ac:dyDescent="0.2"/>
    <row r="2440" s="26" customFormat="1" x14ac:dyDescent="0.2"/>
    <row r="2441" s="26" customFormat="1" x14ac:dyDescent="0.2"/>
    <row r="2442" s="26" customFormat="1" x14ac:dyDescent="0.2"/>
    <row r="2443" s="26" customFormat="1" x14ac:dyDescent="0.2"/>
    <row r="2444" s="26" customFormat="1" x14ac:dyDescent="0.2"/>
    <row r="2445" s="26" customFormat="1" x14ac:dyDescent="0.2"/>
    <row r="2446" s="26" customFormat="1" x14ac:dyDescent="0.2"/>
    <row r="2447" s="26" customFormat="1" x14ac:dyDescent="0.2"/>
    <row r="2448" s="26" customFormat="1" x14ac:dyDescent="0.2"/>
    <row r="2449" s="26" customFormat="1" x14ac:dyDescent="0.2"/>
    <row r="2450" s="26" customFormat="1" x14ac:dyDescent="0.2"/>
    <row r="2451" s="26" customFormat="1" x14ac:dyDescent="0.2"/>
    <row r="2452" s="26" customFormat="1" x14ac:dyDescent="0.2"/>
    <row r="2453" s="26" customFormat="1" x14ac:dyDescent="0.2"/>
    <row r="2454" s="26" customFormat="1" x14ac:dyDescent="0.2"/>
    <row r="2455" s="26" customFormat="1" x14ac:dyDescent="0.2"/>
    <row r="2456" s="26" customFormat="1" x14ac:dyDescent="0.2"/>
    <row r="2457" s="26" customFormat="1" x14ac:dyDescent="0.2"/>
    <row r="2458" s="26" customFormat="1" x14ac:dyDescent="0.2"/>
    <row r="2459" s="26" customFormat="1" x14ac:dyDescent="0.2"/>
    <row r="2460" s="26" customFormat="1" x14ac:dyDescent="0.2"/>
    <row r="2461" s="26" customFormat="1" x14ac:dyDescent="0.2"/>
    <row r="2462" s="26" customFormat="1" x14ac:dyDescent="0.2"/>
    <row r="2463" s="26" customFormat="1" x14ac:dyDescent="0.2"/>
    <row r="2464" s="26" customFormat="1" x14ac:dyDescent="0.2"/>
    <row r="2465" s="26" customFormat="1" x14ac:dyDescent="0.2"/>
    <row r="2466" s="26" customFormat="1" x14ac:dyDescent="0.2"/>
    <row r="2467" s="26" customFormat="1" x14ac:dyDescent="0.2"/>
    <row r="2468" s="26" customFormat="1" x14ac:dyDescent="0.2"/>
    <row r="2469" s="26" customFormat="1" x14ac:dyDescent="0.2"/>
    <row r="2470" s="26" customFormat="1" x14ac:dyDescent="0.2"/>
    <row r="2471" s="26" customFormat="1" x14ac:dyDescent="0.2"/>
    <row r="2472" s="26" customFormat="1" x14ac:dyDescent="0.2"/>
    <row r="2473" s="26" customFormat="1" x14ac:dyDescent="0.2"/>
    <row r="2474" s="26" customFormat="1" x14ac:dyDescent="0.2"/>
    <row r="2475" s="26" customFormat="1" x14ac:dyDescent="0.2"/>
    <row r="2476" s="26" customFormat="1" x14ac:dyDescent="0.2"/>
    <row r="2477" s="26" customFormat="1" x14ac:dyDescent="0.2"/>
    <row r="2478" s="26" customFormat="1" x14ac:dyDescent="0.2"/>
    <row r="2479" s="26" customFormat="1" x14ac:dyDescent="0.2"/>
    <row r="2480" s="26" customFormat="1" x14ac:dyDescent="0.2"/>
    <row r="2481" s="26" customFormat="1" x14ac:dyDescent="0.2"/>
    <row r="2482" s="26" customFormat="1" x14ac:dyDescent="0.2"/>
    <row r="2483" s="26" customFormat="1" x14ac:dyDescent="0.2"/>
    <row r="2484" s="26" customFormat="1" x14ac:dyDescent="0.2"/>
    <row r="2485" s="26" customFormat="1" x14ac:dyDescent="0.2"/>
    <row r="2486" s="26" customFormat="1" x14ac:dyDescent="0.2"/>
    <row r="2487" s="26" customFormat="1" x14ac:dyDescent="0.2"/>
    <row r="2488" s="26" customFormat="1" x14ac:dyDescent="0.2"/>
    <row r="2489" s="26" customFormat="1" x14ac:dyDescent="0.2"/>
    <row r="2490" s="26" customFormat="1" x14ac:dyDescent="0.2"/>
    <row r="2491" s="26" customFormat="1" x14ac:dyDescent="0.2"/>
    <row r="2492" s="26" customFormat="1" x14ac:dyDescent="0.2"/>
    <row r="2493" s="26" customFormat="1" x14ac:dyDescent="0.2"/>
    <row r="2494" s="26" customFormat="1" x14ac:dyDescent="0.2"/>
    <row r="2495" s="26" customFormat="1" x14ac:dyDescent="0.2"/>
    <row r="2496" s="26" customFormat="1" x14ac:dyDescent="0.2"/>
    <row r="2497" s="26" customFormat="1" x14ac:dyDescent="0.2"/>
    <row r="2498" s="26" customFormat="1" x14ac:dyDescent="0.2"/>
    <row r="2499" s="26" customFormat="1" x14ac:dyDescent="0.2"/>
    <row r="2500" s="26" customFormat="1" x14ac:dyDescent="0.2"/>
    <row r="2501" s="26" customFormat="1" x14ac:dyDescent="0.2"/>
    <row r="2502" s="26" customFormat="1" x14ac:dyDescent="0.2"/>
    <row r="2503" s="26" customFormat="1" x14ac:dyDescent="0.2"/>
    <row r="2504" s="26" customFormat="1" x14ac:dyDescent="0.2"/>
    <row r="2505" s="26" customFormat="1" x14ac:dyDescent="0.2"/>
    <row r="2506" s="26" customFormat="1" x14ac:dyDescent="0.2"/>
    <row r="2507" s="26" customFormat="1" x14ac:dyDescent="0.2"/>
    <row r="2508" s="26" customFormat="1" x14ac:dyDescent="0.2"/>
    <row r="2509" s="26" customFormat="1" x14ac:dyDescent="0.2"/>
    <row r="2510" s="26" customFormat="1" x14ac:dyDescent="0.2"/>
    <row r="2511" s="26" customFormat="1" x14ac:dyDescent="0.2"/>
    <row r="2512" s="26" customFormat="1" x14ac:dyDescent="0.2"/>
    <row r="2513" s="26" customFormat="1" x14ac:dyDescent="0.2"/>
    <row r="2514" s="26" customFormat="1" x14ac:dyDescent="0.2"/>
    <row r="2515" s="26" customFormat="1" x14ac:dyDescent="0.2"/>
    <row r="2516" s="26" customFormat="1" x14ac:dyDescent="0.2"/>
    <row r="2517" s="26" customFormat="1" x14ac:dyDescent="0.2"/>
    <row r="2518" s="26" customFormat="1" x14ac:dyDescent="0.2"/>
    <row r="2519" s="26" customFormat="1" x14ac:dyDescent="0.2"/>
    <row r="2520" s="26" customFormat="1" x14ac:dyDescent="0.2"/>
    <row r="2521" s="26" customFormat="1" x14ac:dyDescent="0.2"/>
    <row r="2522" s="26" customFormat="1" x14ac:dyDescent="0.2"/>
    <row r="2523" s="26" customFormat="1" x14ac:dyDescent="0.2"/>
    <row r="2524" s="26" customFormat="1" x14ac:dyDescent="0.2"/>
    <row r="2525" s="26" customFormat="1" x14ac:dyDescent="0.2"/>
    <row r="2526" s="26" customFormat="1" x14ac:dyDescent="0.2"/>
    <row r="2527" s="26" customFormat="1" x14ac:dyDescent="0.2"/>
    <row r="2528" s="26" customFormat="1" x14ac:dyDescent="0.2"/>
    <row r="2529" s="26" customFormat="1" x14ac:dyDescent="0.2"/>
    <row r="2530" s="26" customFormat="1" x14ac:dyDescent="0.2"/>
    <row r="2531" s="26" customFormat="1" x14ac:dyDescent="0.2"/>
    <row r="2532" s="26" customFormat="1" x14ac:dyDescent="0.2"/>
    <row r="2533" s="26" customFormat="1" x14ac:dyDescent="0.2"/>
    <row r="2534" s="26" customFormat="1" x14ac:dyDescent="0.2"/>
    <row r="2535" s="26" customFormat="1" x14ac:dyDescent="0.2"/>
    <row r="2536" s="26" customFormat="1" x14ac:dyDescent="0.2"/>
    <row r="2537" s="26" customFormat="1" x14ac:dyDescent="0.2"/>
    <row r="2538" s="26" customFormat="1" x14ac:dyDescent="0.2"/>
    <row r="2539" s="26" customFormat="1" x14ac:dyDescent="0.2"/>
    <row r="2540" s="26" customFormat="1" x14ac:dyDescent="0.2"/>
    <row r="2541" s="26" customFormat="1" x14ac:dyDescent="0.2"/>
    <row r="2542" s="26" customFormat="1" x14ac:dyDescent="0.2"/>
    <row r="2543" s="26" customFormat="1" x14ac:dyDescent="0.2"/>
    <row r="2544" s="26" customFormat="1" x14ac:dyDescent="0.2"/>
    <row r="2545" s="26" customFormat="1" x14ac:dyDescent="0.2"/>
    <row r="2546" s="26" customFormat="1" x14ac:dyDescent="0.2"/>
    <row r="2547" s="26" customFormat="1" x14ac:dyDescent="0.2"/>
    <row r="2548" s="26" customFormat="1" x14ac:dyDescent="0.2"/>
    <row r="2549" s="26" customFormat="1" x14ac:dyDescent="0.2"/>
    <row r="2550" s="26" customFormat="1" x14ac:dyDescent="0.2"/>
    <row r="2551" s="26" customFormat="1" x14ac:dyDescent="0.2"/>
    <row r="2552" s="26" customFormat="1" x14ac:dyDescent="0.2"/>
    <row r="2553" s="26" customFormat="1" x14ac:dyDescent="0.2"/>
    <row r="2554" s="26" customFormat="1" x14ac:dyDescent="0.2"/>
    <row r="2555" s="26" customFormat="1" x14ac:dyDescent="0.2"/>
    <row r="2556" s="26" customFormat="1" x14ac:dyDescent="0.2"/>
    <row r="2557" s="26" customFormat="1" x14ac:dyDescent="0.2"/>
    <row r="2558" s="26" customFormat="1" x14ac:dyDescent="0.2"/>
    <row r="2559" s="26" customFormat="1" x14ac:dyDescent="0.2"/>
    <row r="2560" s="26" customFormat="1" x14ac:dyDescent="0.2"/>
    <row r="2561" s="26" customFormat="1" x14ac:dyDescent="0.2"/>
    <row r="2562" s="26" customFormat="1" x14ac:dyDescent="0.2"/>
    <row r="2563" s="26" customFormat="1" x14ac:dyDescent="0.2"/>
    <row r="2564" s="26" customFormat="1" x14ac:dyDescent="0.2"/>
    <row r="2565" s="26" customFormat="1" x14ac:dyDescent="0.2"/>
    <row r="2566" s="26" customFormat="1" x14ac:dyDescent="0.2"/>
    <row r="2567" s="26" customFormat="1" x14ac:dyDescent="0.2"/>
    <row r="2568" s="26" customFormat="1" x14ac:dyDescent="0.2"/>
    <row r="2569" s="26" customFormat="1" x14ac:dyDescent="0.2"/>
    <row r="2570" s="26" customFormat="1" x14ac:dyDescent="0.2"/>
    <row r="2571" s="26" customFormat="1" x14ac:dyDescent="0.2"/>
    <row r="2572" s="26" customFormat="1" x14ac:dyDescent="0.2"/>
    <row r="2573" s="26" customFormat="1" x14ac:dyDescent="0.2"/>
    <row r="2574" s="26" customFormat="1" x14ac:dyDescent="0.2"/>
    <row r="2575" s="26" customFormat="1" x14ac:dyDescent="0.2"/>
    <row r="2576" s="26" customFormat="1" x14ac:dyDescent="0.2"/>
    <row r="2577" s="26" customFormat="1" x14ac:dyDescent="0.2"/>
    <row r="2578" s="26" customFormat="1" x14ac:dyDescent="0.2"/>
    <row r="2579" s="26" customFormat="1" x14ac:dyDescent="0.2"/>
    <row r="2580" s="26" customFormat="1" x14ac:dyDescent="0.2"/>
    <row r="2581" s="26" customFormat="1" x14ac:dyDescent="0.2"/>
    <row r="2582" s="26" customFormat="1" x14ac:dyDescent="0.2"/>
    <row r="2583" s="26" customFormat="1" x14ac:dyDescent="0.2"/>
    <row r="2584" s="26" customFormat="1" x14ac:dyDescent="0.2"/>
    <row r="2585" s="26" customFormat="1" x14ac:dyDescent="0.2"/>
    <row r="2586" s="26" customFormat="1" x14ac:dyDescent="0.2"/>
    <row r="2587" s="26" customFormat="1" x14ac:dyDescent="0.2"/>
    <row r="2588" s="26" customFormat="1" x14ac:dyDescent="0.2"/>
    <row r="2589" s="26" customFormat="1" x14ac:dyDescent="0.2"/>
    <row r="2590" s="26" customFormat="1" x14ac:dyDescent="0.2"/>
    <row r="2591" s="26" customFormat="1" x14ac:dyDescent="0.2"/>
    <row r="2592" s="26" customFormat="1" x14ac:dyDescent="0.2"/>
    <row r="2593" s="26" customFormat="1" x14ac:dyDescent="0.2"/>
    <row r="2594" s="26" customFormat="1" x14ac:dyDescent="0.2"/>
    <row r="2595" s="26" customFormat="1" x14ac:dyDescent="0.2"/>
    <row r="2596" s="26" customFormat="1" x14ac:dyDescent="0.2"/>
    <row r="2597" s="26" customFormat="1" x14ac:dyDescent="0.2"/>
    <row r="2598" s="26" customFormat="1" x14ac:dyDescent="0.2"/>
    <row r="2599" s="26" customFormat="1" x14ac:dyDescent="0.2"/>
    <row r="2600" s="26" customFormat="1" x14ac:dyDescent="0.2"/>
    <row r="2601" s="26" customFormat="1" x14ac:dyDescent="0.2"/>
    <row r="2602" s="26" customFormat="1" x14ac:dyDescent="0.2"/>
    <row r="2603" s="26" customFormat="1" x14ac:dyDescent="0.2"/>
    <row r="2604" s="26" customFormat="1" x14ac:dyDescent="0.2"/>
    <row r="2605" s="26" customFormat="1" x14ac:dyDescent="0.2"/>
    <row r="2606" s="26" customFormat="1" x14ac:dyDescent="0.2"/>
    <row r="2607" s="26" customFormat="1" x14ac:dyDescent="0.2"/>
    <row r="2608" s="26" customFormat="1" x14ac:dyDescent="0.2"/>
    <row r="2609" s="26" customFormat="1" x14ac:dyDescent="0.2"/>
    <row r="2610" s="26" customFormat="1" x14ac:dyDescent="0.2"/>
    <row r="2611" s="26" customFormat="1" x14ac:dyDescent="0.2"/>
    <row r="2612" s="26" customFormat="1" x14ac:dyDescent="0.2"/>
    <row r="2613" s="26" customFormat="1" x14ac:dyDescent="0.2"/>
    <row r="2614" s="26" customFormat="1" x14ac:dyDescent="0.2"/>
    <row r="2615" s="26" customFormat="1" x14ac:dyDescent="0.2"/>
    <row r="2616" s="26" customFormat="1" x14ac:dyDescent="0.2"/>
    <row r="2617" s="26" customFormat="1" x14ac:dyDescent="0.2"/>
    <row r="2618" s="26" customFormat="1" x14ac:dyDescent="0.2"/>
    <row r="2619" s="26" customFormat="1" x14ac:dyDescent="0.2"/>
    <row r="2620" s="26" customFormat="1" x14ac:dyDescent="0.2"/>
    <row r="2621" s="26" customFormat="1" x14ac:dyDescent="0.2"/>
    <row r="2622" s="26" customFormat="1" x14ac:dyDescent="0.2"/>
    <row r="2623" s="26" customFormat="1" x14ac:dyDescent="0.2"/>
    <row r="2624" s="26" customFormat="1" x14ac:dyDescent="0.2"/>
    <row r="2625" s="26" customFormat="1" x14ac:dyDescent="0.2"/>
    <row r="2626" s="26" customFormat="1" x14ac:dyDescent="0.2"/>
    <row r="2627" s="26" customFormat="1" x14ac:dyDescent="0.2"/>
    <row r="2628" s="26" customFormat="1" x14ac:dyDescent="0.2"/>
    <row r="2629" s="26" customFormat="1" x14ac:dyDescent="0.2"/>
    <row r="2630" s="26" customFormat="1" x14ac:dyDescent="0.2"/>
    <row r="2631" s="26" customFormat="1" x14ac:dyDescent="0.2"/>
    <row r="2632" s="26" customFormat="1" x14ac:dyDescent="0.2"/>
    <row r="2633" s="26" customFormat="1" x14ac:dyDescent="0.2"/>
    <row r="2634" s="26" customFormat="1" x14ac:dyDescent="0.2"/>
    <row r="2635" s="26" customFormat="1" x14ac:dyDescent="0.2"/>
    <row r="2636" s="26" customFormat="1" x14ac:dyDescent="0.2"/>
    <row r="2637" s="26" customFormat="1" x14ac:dyDescent="0.2"/>
    <row r="2638" s="26" customFormat="1" x14ac:dyDescent="0.2"/>
    <row r="2639" s="26" customFormat="1" x14ac:dyDescent="0.2"/>
    <row r="2640" s="26" customFormat="1" x14ac:dyDescent="0.2"/>
    <row r="2641" s="26" customFormat="1" x14ac:dyDescent="0.2"/>
    <row r="2642" s="26" customFormat="1" x14ac:dyDescent="0.2"/>
    <row r="2643" s="26" customFormat="1" x14ac:dyDescent="0.2"/>
    <row r="2644" s="26" customFormat="1" x14ac:dyDescent="0.2"/>
    <row r="2645" s="26" customFormat="1" x14ac:dyDescent="0.2"/>
    <row r="2646" s="26" customFormat="1" x14ac:dyDescent="0.2"/>
    <row r="2647" s="26" customFormat="1" x14ac:dyDescent="0.2"/>
    <row r="2648" s="26" customFormat="1" x14ac:dyDescent="0.2"/>
    <row r="2649" s="26" customFormat="1" x14ac:dyDescent="0.2"/>
    <row r="2650" s="26" customFormat="1" x14ac:dyDescent="0.2"/>
    <row r="2651" s="26" customFormat="1" x14ac:dyDescent="0.2"/>
    <row r="2652" s="26" customFormat="1" x14ac:dyDescent="0.2"/>
    <row r="2653" s="26" customFormat="1" x14ac:dyDescent="0.2"/>
    <row r="2654" s="26" customFormat="1" x14ac:dyDescent="0.2"/>
    <row r="2655" s="26" customFormat="1" x14ac:dyDescent="0.2"/>
    <row r="2656" s="26" customFormat="1" x14ac:dyDescent="0.2"/>
    <row r="2657" s="26" customFormat="1" x14ac:dyDescent="0.2"/>
    <row r="2658" s="26" customFormat="1" x14ac:dyDescent="0.2"/>
    <row r="2659" s="26" customFormat="1" x14ac:dyDescent="0.2"/>
    <row r="2660" s="26" customFormat="1" x14ac:dyDescent="0.2"/>
    <row r="2661" s="26" customFormat="1" x14ac:dyDescent="0.2"/>
    <row r="2662" s="26" customFormat="1" x14ac:dyDescent="0.2"/>
    <row r="2663" s="26" customFormat="1" x14ac:dyDescent="0.2"/>
    <row r="2664" s="26" customFormat="1" x14ac:dyDescent="0.2"/>
    <row r="2665" s="26" customFormat="1" x14ac:dyDescent="0.2"/>
    <row r="2666" s="26" customFormat="1" x14ac:dyDescent="0.2"/>
    <row r="2667" s="26" customFormat="1" x14ac:dyDescent="0.2"/>
    <row r="2668" s="26" customFormat="1" x14ac:dyDescent="0.2"/>
    <row r="2669" s="26" customFormat="1" x14ac:dyDescent="0.2"/>
    <row r="2670" s="26" customFormat="1" x14ac:dyDescent="0.2"/>
    <row r="2671" s="26" customFormat="1" x14ac:dyDescent="0.2"/>
    <row r="2672" s="26" customFormat="1" x14ac:dyDescent="0.2"/>
    <row r="2673" s="26" customFormat="1" x14ac:dyDescent="0.2"/>
    <row r="2674" s="26" customFormat="1" x14ac:dyDescent="0.2"/>
    <row r="2675" s="26" customFormat="1" x14ac:dyDescent="0.2"/>
    <row r="2676" s="26" customFormat="1" x14ac:dyDescent="0.2"/>
    <row r="2677" s="26" customFormat="1" x14ac:dyDescent="0.2"/>
    <row r="2678" s="26" customFormat="1" x14ac:dyDescent="0.2"/>
    <row r="2679" s="26" customFormat="1" x14ac:dyDescent="0.2"/>
    <row r="2680" s="26" customFormat="1" x14ac:dyDescent="0.2"/>
    <row r="2681" s="26" customFormat="1" x14ac:dyDescent="0.2"/>
    <row r="2682" s="26" customFormat="1" x14ac:dyDescent="0.2"/>
    <row r="2683" s="26" customFormat="1" x14ac:dyDescent="0.2"/>
    <row r="2684" s="26" customFormat="1" x14ac:dyDescent="0.2"/>
    <row r="2685" s="26" customFormat="1" x14ac:dyDescent="0.2"/>
    <row r="2686" s="26" customFormat="1" x14ac:dyDescent="0.2"/>
    <row r="2687" s="26" customFormat="1" x14ac:dyDescent="0.2"/>
    <row r="2688" s="26" customFormat="1" x14ac:dyDescent="0.2"/>
    <row r="2689" s="26" customFormat="1" x14ac:dyDescent="0.2"/>
    <row r="2690" s="26" customFormat="1" x14ac:dyDescent="0.2"/>
    <row r="2691" s="26" customFormat="1" x14ac:dyDescent="0.2"/>
    <row r="2692" s="26" customFormat="1" x14ac:dyDescent="0.2"/>
    <row r="2693" s="26" customFormat="1" x14ac:dyDescent="0.2"/>
    <row r="2694" s="26" customFormat="1" x14ac:dyDescent="0.2"/>
    <row r="2695" s="26" customFormat="1" x14ac:dyDescent="0.2"/>
    <row r="2696" s="26" customFormat="1" x14ac:dyDescent="0.2"/>
    <row r="2697" s="26" customFormat="1" x14ac:dyDescent="0.2"/>
    <row r="2698" s="26" customFormat="1" x14ac:dyDescent="0.2"/>
    <row r="2699" s="26" customFormat="1" x14ac:dyDescent="0.2"/>
    <row r="2700" s="26" customFormat="1" x14ac:dyDescent="0.2"/>
    <row r="2701" s="26" customFormat="1" x14ac:dyDescent="0.2"/>
    <row r="2702" s="26" customFormat="1" x14ac:dyDescent="0.2"/>
    <row r="2703" s="26" customFormat="1" x14ac:dyDescent="0.2"/>
    <row r="2704" s="26" customFormat="1" x14ac:dyDescent="0.2"/>
    <row r="2705" s="26" customFormat="1" x14ac:dyDescent="0.2"/>
    <row r="2706" s="26" customFormat="1" x14ac:dyDescent="0.2"/>
    <row r="2707" s="26" customFormat="1" x14ac:dyDescent="0.2"/>
    <row r="2708" s="26" customFormat="1" x14ac:dyDescent="0.2"/>
    <row r="2709" s="26" customFormat="1" x14ac:dyDescent="0.2"/>
    <row r="2710" s="26" customFormat="1" x14ac:dyDescent="0.2"/>
    <row r="2711" s="26" customFormat="1" x14ac:dyDescent="0.2"/>
    <row r="2712" s="26" customFormat="1" x14ac:dyDescent="0.2"/>
    <row r="2713" s="26" customFormat="1" x14ac:dyDescent="0.2"/>
    <row r="2714" s="26" customFormat="1" x14ac:dyDescent="0.2"/>
    <row r="2715" s="26" customFormat="1" x14ac:dyDescent="0.2"/>
    <row r="2716" s="26" customFormat="1" x14ac:dyDescent="0.2"/>
    <row r="2717" s="26" customFormat="1" x14ac:dyDescent="0.2"/>
    <row r="2718" s="26" customFormat="1" x14ac:dyDescent="0.2"/>
    <row r="2719" s="26" customFormat="1" x14ac:dyDescent="0.2"/>
    <row r="2720" s="26" customFormat="1" x14ac:dyDescent="0.2"/>
    <row r="2721" s="26" customFormat="1" x14ac:dyDescent="0.2"/>
    <row r="2722" s="26" customFormat="1" x14ac:dyDescent="0.2"/>
    <row r="2723" s="26" customFormat="1" x14ac:dyDescent="0.2"/>
    <row r="2724" s="26" customFormat="1" x14ac:dyDescent="0.2"/>
    <row r="2725" s="26" customFormat="1" x14ac:dyDescent="0.2"/>
    <row r="2726" s="26" customFormat="1" x14ac:dyDescent="0.2"/>
    <row r="2727" s="26" customFormat="1" x14ac:dyDescent="0.2"/>
    <row r="2728" s="26" customFormat="1" x14ac:dyDescent="0.2"/>
    <row r="2729" s="26" customFormat="1" x14ac:dyDescent="0.2"/>
    <row r="2730" s="26" customFormat="1" x14ac:dyDescent="0.2"/>
    <row r="2731" s="26" customFormat="1" x14ac:dyDescent="0.2"/>
    <row r="2732" s="26" customFormat="1" x14ac:dyDescent="0.2"/>
    <row r="2733" s="26" customFormat="1" x14ac:dyDescent="0.2"/>
    <row r="2734" s="26" customFormat="1" x14ac:dyDescent="0.2"/>
    <row r="2735" s="26" customFormat="1" x14ac:dyDescent="0.2"/>
    <row r="2736" s="26" customFormat="1" x14ac:dyDescent="0.2"/>
    <row r="2737" s="26" customFormat="1" x14ac:dyDescent="0.2"/>
    <row r="2738" s="26" customFormat="1" x14ac:dyDescent="0.2"/>
    <row r="2739" s="26" customFormat="1" x14ac:dyDescent="0.2"/>
    <row r="2740" s="26" customFormat="1" x14ac:dyDescent="0.2"/>
    <row r="2741" s="26" customFormat="1" x14ac:dyDescent="0.2"/>
    <row r="2742" s="26" customFormat="1" x14ac:dyDescent="0.2"/>
    <row r="2743" s="26" customFormat="1" x14ac:dyDescent="0.2"/>
    <row r="2744" s="26" customFormat="1" x14ac:dyDescent="0.2"/>
    <row r="2745" s="26" customFormat="1" x14ac:dyDescent="0.2"/>
    <row r="2746" s="26" customFormat="1" x14ac:dyDescent="0.2"/>
    <row r="2747" s="26" customFormat="1" x14ac:dyDescent="0.2"/>
    <row r="2748" s="26" customFormat="1" x14ac:dyDescent="0.2"/>
    <row r="2749" s="26" customFormat="1" x14ac:dyDescent="0.2"/>
    <row r="2750" s="26" customFormat="1" x14ac:dyDescent="0.2"/>
    <row r="2751" s="26" customFormat="1" x14ac:dyDescent="0.2"/>
    <row r="2752" s="26" customFormat="1" x14ac:dyDescent="0.2"/>
    <row r="2753" s="26" customFormat="1" x14ac:dyDescent="0.2"/>
    <row r="2754" s="26" customFormat="1" x14ac:dyDescent="0.2"/>
    <row r="2755" s="26" customFormat="1" x14ac:dyDescent="0.2"/>
    <row r="2756" s="26" customFormat="1" x14ac:dyDescent="0.2"/>
    <row r="2757" s="26" customFormat="1" x14ac:dyDescent="0.2"/>
    <row r="2758" s="26" customFormat="1" x14ac:dyDescent="0.2"/>
    <row r="2759" s="26" customFormat="1" x14ac:dyDescent="0.2"/>
    <row r="2760" s="26" customFormat="1" x14ac:dyDescent="0.2"/>
    <row r="2761" s="26" customFormat="1" x14ac:dyDescent="0.2"/>
    <row r="2762" s="26" customFormat="1" x14ac:dyDescent="0.2"/>
    <row r="2763" s="26" customFormat="1" x14ac:dyDescent="0.2"/>
    <row r="2764" s="26" customFormat="1" x14ac:dyDescent="0.2"/>
    <row r="2765" s="26" customFormat="1" x14ac:dyDescent="0.2"/>
    <row r="2766" s="26" customFormat="1" x14ac:dyDescent="0.2"/>
    <row r="2767" s="26" customFormat="1" x14ac:dyDescent="0.2"/>
    <row r="2768" s="26" customFormat="1" x14ac:dyDescent="0.2"/>
    <row r="2769" s="26" customFormat="1" x14ac:dyDescent="0.2"/>
    <row r="2770" s="26" customFormat="1" x14ac:dyDescent="0.2"/>
    <row r="2771" s="26" customFormat="1" x14ac:dyDescent="0.2"/>
    <row r="2772" s="26" customFormat="1" x14ac:dyDescent="0.2"/>
    <row r="2773" s="26" customFormat="1" x14ac:dyDescent="0.2"/>
    <row r="2774" s="26" customFormat="1" x14ac:dyDescent="0.2"/>
    <row r="2775" s="26" customFormat="1" x14ac:dyDescent="0.2"/>
    <row r="2776" s="26" customFormat="1" x14ac:dyDescent="0.2"/>
    <row r="2777" s="26" customFormat="1" x14ac:dyDescent="0.2"/>
    <row r="2778" s="26" customFormat="1" x14ac:dyDescent="0.2"/>
    <row r="2779" s="26" customFormat="1" x14ac:dyDescent="0.2"/>
    <row r="2780" s="26" customFormat="1" x14ac:dyDescent="0.2"/>
    <row r="2781" s="26" customFormat="1" x14ac:dyDescent="0.2"/>
    <row r="2782" s="26" customFormat="1" x14ac:dyDescent="0.2"/>
    <row r="2783" s="26" customFormat="1" x14ac:dyDescent="0.2"/>
    <row r="2784" s="26" customFormat="1" x14ac:dyDescent="0.2"/>
    <row r="2785" s="26" customFormat="1" x14ac:dyDescent="0.2"/>
    <row r="2786" s="26" customFormat="1" x14ac:dyDescent="0.2"/>
    <row r="2787" s="26" customFormat="1" x14ac:dyDescent="0.2"/>
    <row r="2788" s="26" customFormat="1" x14ac:dyDescent="0.2"/>
    <row r="2789" s="26" customFormat="1" x14ac:dyDescent="0.2"/>
    <row r="2790" s="26" customFormat="1" x14ac:dyDescent="0.2"/>
    <row r="2791" s="26" customFormat="1" x14ac:dyDescent="0.2"/>
    <row r="2792" s="26" customFormat="1" x14ac:dyDescent="0.2"/>
    <row r="2793" s="26" customFormat="1" x14ac:dyDescent="0.2"/>
    <row r="2794" s="26" customFormat="1" x14ac:dyDescent="0.2"/>
    <row r="2795" s="26" customFormat="1" x14ac:dyDescent="0.2"/>
    <row r="2796" s="26" customFormat="1" x14ac:dyDescent="0.2"/>
    <row r="2797" s="26" customFormat="1" x14ac:dyDescent="0.2"/>
    <row r="2798" s="26" customFormat="1" x14ac:dyDescent="0.2"/>
    <row r="2799" s="26" customFormat="1" x14ac:dyDescent="0.2"/>
    <row r="2800" s="26" customFormat="1" x14ac:dyDescent="0.2"/>
    <row r="2801" s="26" customFormat="1" x14ac:dyDescent="0.2"/>
    <row r="2802" s="26" customFormat="1" x14ac:dyDescent="0.2"/>
    <row r="2803" s="26" customFormat="1" x14ac:dyDescent="0.2"/>
    <row r="2804" s="26" customFormat="1" x14ac:dyDescent="0.2"/>
    <row r="2805" s="26" customFormat="1" x14ac:dyDescent="0.2"/>
    <row r="2806" s="26" customFormat="1" x14ac:dyDescent="0.2"/>
    <row r="2807" s="26" customFormat="1" x14ac:dyDescent="0.2"/>
    <row r="2808" s="26" customFormat="1" x14ac:dyDescent="0.2"/>
    <row r="2809" s="26" customFormat="1" x14ac:dyDescent="0.2"/>
    <row r="2810" s="26" customFormat="1" x14ac:dyDescent="0.2"/>
    <row r="2811" s="26" customFormat="1" x14ac:dyDescent="0.2"/>
    <row r="2812" s="26" customFormat="1" x14ac:dyDescent="0.2"/>
    <row r="2813" s="26" customFormat="1" x14ac:dyDescent="0.2"/>
    <row r="2814" s="26" customFormat="1" x14ac:dyDescent="0.2"/>
    <row r="2815" s="26" customFormat="1" x14ac:dyDescent="0.2"/>
    <row r="2816" s="26" customFormat="1" x14ac:dyDescent="0.2"/>
    <row r="2817" s="26" customFormat="1" x14ac:dyDescent="0.2"/>
    <row r="2818" s="26" customFormat="1" x14ac:dyDescent="0.2"/>
    <row r="2819" s="26" customFormat="1" x14ac:dyDescent="0.2"/>
    <row r="2820" s="26" customFormat="1" x14ac:dyDescent="0.2"/>
    <row r="2821" s="26" customFormat="1" x14ac:dyDescent="0.2"/>
    <row r="2822" s="26" customFormat="1" x14ac:dyDescent="0.2"/>
    <row r="2823" s="26" customFormat="1" x14ac:dyDescent="0.2"/>
    <row r="2824" s="26" customFormat="1" x14ac:dyDescent="0.2"/>
    <row r="2825" s="26" customFormat="1" x14ac:dyDescent="0.2"/>
    <row r="2826" s="26" customFormat="1" x14ac:dyDescent="0.2"/>
    <row r="2827" s="26" customFormat="1" x14ac:dyDescent="0.2"/>
    <row r="2828" s="26" customFormat="1" x14ac:dyDescent="0.2"/>
    <row r="2829" s="26" customFormat="1" x14ac:dyDescent="0.2"/>
    <row r="2830" s="26" customFormat="1" x14ac:dyDescent="0.2"/>
    <row r="2831" s="26" customFormat="1" x14ac:dyDescent="0.2"/>
    <row r="2832" s="26" customFormat="1" x14ac:dyDescent="0.2"/>
    <row r="2833" s="26" customFormat="1" x14ac:dyDescent="0.2"/>
    <row r="2834" s="26" customFormat="1" x14ac:dyDescent="0.2"/>
    <row r="2835" s="26" customFormat="1" x14ac:dyDescent="0.2"/>
    <row r="2836" s="26" customFormat="1" x14ac:dyDescent="0.2"/>
    <row r="2837" s="26" customFormat="1" x14ac:dyDescent="0.2"/>
    <row r="2838" s="26" customFormat="1" x14ac:dyDescent="0.2"/>
    <row r="2839" s="26" customFormat="1" x14ac:dyDescent="0.2"/>
    <row r="2840" s="26" customFormat="1" x14ac:dyDescent="0.2"/>
    <row r="2841" s="26" customFormat="1" x14ac:dyDescent="0.2"/>
    <row r="2842" s="26" customFormat="1" x14ac:dyDescent="0.2"/>
    <row r="2843" s="26" customFormat="1" x14ac:dyDescent="0.2"/>
    <row r="2844" s="26" customFormat="1" x14ac:dyDescent="0.2"/>
    <row r="2845" s="26" customFormat="1" x14ac:dyDescent="0.2"/>
    <row r="2846" s="26" customFormat="1" x14ac:dyDescent="0.2"/>
    <row r="2847" s="26" customFormat="1" x14ac:dyDescent="0.2"/>
    <row r="2848" s="26" customFormat="1" x14ac:dyDescent="0.2"/>
    <row r="2849" s="26" customFormat="1" x14ac:dyDescent="0.2"/>
    <row r="2850" s="26" customFormat="1" x14ac:dyDescent="0.2"/>
    <row r="2851" s="26" customFormat="1" x14ac:dyDescent="0.2"/>
    <row r="2852" s="26" customFormat="1" x14ac:dyDescent="0.2"/>
    <row r="2853" s="26" customFormat="1" x14ac:dyDescent="0.2"/>
    <row r="2854" s="26" customFormat="1" x14ac:dyDescent="0.2"/>
    <row r="2855" s="26" customFormat="1" x14ac:dyDescent="0.2"/>
    <row r="2856" s="26" customFormat="1" x14ac:dyDescent="0.2"/>
    <row r="2857" s="26" customFormat="1" x14ac:dyDescent="0.2"/>
    <row r="2858" s="26" customFormat="1" x14ac:dyDescent="0.2"/>
    <row r="2859" s="26" customFormat="1" x14ac:dyDescent="0.2"/>
    <row r="2860" s="26" customFormat="1" x14ac:dyDescent="0.2"/>
    <row r="2861" s="26" customFormat="1" x14ac:dyDescent="0.2"/>
    <row r="2862" s="26" customFormat="1" x14ac:dyDescent="0.2"/>
    <row r="2863" s="26" customFormat="1" x14ac:dyDescent="0.2"/>
    <row r="2864" s="26" customFormat="1" x14ac:dyDescent="0.2"/>
    <row r="2865" s="26" customFormat="1" x14ac:dyDescent="0.2"/>
    <row r="2866" s="26" customFormat="1" x14ac:dyDescent="0.2"/>
    <row r="2867" s="26" customFormat="1" x14ac:dyDescent="0.2"/>
    <row r="2868" s="26" customFormat="1" x14ac:dyDescent="0.2"/>
    <row r="2869" s="26" customFormat="1" x14ac:dyDescent="0.2"/>
    <row r="2870" s="26" customFormat="1" x14ac:dyDescent="0.2"/>
    <row r="2871" s="26" customFormat="1" x14ac:dyDescent="0.2"/>
    <row r="2872" s="26" customFormat="1" x14ac:dyDescent="0.2"/>
    <row r="2873" s="26" customFormat="1" x14ac:dyDescent="0.2"/>
    <row r="2874" s="26" customFormat="1" x14ac:dyDescent="0.2"/>
    <row r="2875" s="26" customFormat="1" x14ac:dyDescent="0.2"/>
    <row r="2876" s="26" customFormat="1" x14ac:dyDescent="0.2"/>
    <row r="2877" s="26" customFormat="1" x14ac:dyDescent="0.2"/>
    <row r="2878" s="26" customFormat="1" x14ac:dyDescent="0.2"/>
    <row r="2879" s="26" customFormat="1" x14ac:dyDescent="0.2"/>
    <row r="2880" s="26" customFormat="1" x14ac:dyDescent="0.2"/>
    <row r="2881" s="26" customFormat="1" x14ac:dyDescent="0.2"/>
    <row r="2882" s="26" customFormat="1" x14ac:dyDescent="0.2"/>
    <row r="2883" s="26" customFormat="1" x14ac:dyDescent="0.2"/>
    <row r="2884" s="26" customFormat="1" x14ac:dyDescent="0.2"/>
    <row r="2885" s="26" customFormat="1" x14ac:dyDescent="0.2"/>
    <row r="2886" s="26" customFormat="1" x14ac:dyDescent="0.2"/>
    <row r="2887" s="26" customFormat="1" x14ac:dyDescent="0.2"/>
    <row r="2888" s="26" customFormat="1" x14ac:dyDescent="0.2"/>
    <row r="2889" s="26" customFormat="1" x14ac:dyDescent="0.2"/>
    <row r="2890" s="26" customFormat="1" x14ac:dyDescent="0.2"/>
    <row r="2891" s="26" customFormat="1" x14ac:dyDescent="0.2"/>
    <row r="2892" s="26" customFormat="1" x14ac:dyDescent="0.2"/>
    <row r="2893" s="26" customFormat="1" x14ac:dyDescent="0.2"/>
    <row r="2894" s="26" customFormat="1" x14ac:dyDescent="0.2"/>
    <row r="2895" s="26" customFormat="1" x14ac:dyDescent="0.2"/>
    <row r="2896" s="26" customFormat="1" x14ac:dyDescent="0.2"/>
    <row r="2897" s="26" customFormat="1" x14ac:dyDescent="0.2"/>
    <row r="2898" s="26" customFormat="1" x14ac:dyDescent="0.2"/>
    <row r="2899" s="26" customFormat="1" x14ac:dyDescent="0.2"/>
    <row r="2900" s="26" customFormat="1" x14ac:dyDescent="0.2"/>
    <row r="2901" s="26" customFormat="1" x14ac:dyDescent="0.2"/>
    <row r="2902" s="26" customFormat="1" x14ac:dyDescent="0.2"/>
    <row r="2903" s="26" customFormat="1" x14ac:dyDescent="0.2"/>
    <row r="2904" s="26" customFormat="1" x14ac:dyDescent="0.2"/>
    <row r="2905" s="26" customFormat="1" x14ac:dyDescent="0.2"/>
    <row r="2906" s="26" customFormat="1" x14ac:dyDescent="0.2"/>
    <row r="2907" s="26" customFormat="1" x14ac:dyDescent="0.2"/>
    <row r="2908" s="26" customFormat="1" x14ac:dyDescent="0.2"/>
    <row r="2909" s="26" customFormat="1" x14ac:dyDescent="0.2"/>
    <row r="2910" s="26" customFormat="1" x14ac:dyDescent="0.2"/>
    <row r="2911" s="26" customFormat="1" x14ac:dyDescent="0.2"/>
    <row r="2912" s="26" customFormat="1" x14ac:dyDescent="0.2"/>
    <row r="2913" s="26" customFormat="1" x14ac:dyDescent="0.2"/>
    <row r="2914" s="26" customFormat="1" x14ac:dyDescent="0.2"/>
    <row r="2915" s="26" customFormat="1" x14ac:dyDescent="0.2"/>
    <row r="2916" s="26" customFormat="1" x14ac:dyDescent="0.2"/>
    <row r="2917" s="26" customFormat="1" x14ac:dyDescent="0.2"/>
    <row r="2918" s="26" customFormat="1" x14ac:dyDescent="0.2"/>
    <row r="2919" s="26" customFormat="1" x14ac:dyDescent="0.2"/>
    <row r="2920" s="26" customFormat="1" x14ac:dyDescent="0.2"/>
    <row r="2921" s="26" customFormat="1" x14ac:dyDescent="0.2"/>
    <row r="2922" s="26" customFormat="1" x14ac:dyDescent="0.2"/>
    <row r="2923" s="26" customFormat="1" x14ac:dyDescent="0.2"/>
    <row r="2924" s="26" customFormat="1" x14ac:dyDescent="0.2"/>
    <row r="2925" s="26" customFormat="1" x14ac:dyDescent="0.2"/>
    <row r="2926" s="26" customFormat="1" x14ac:dyDescent="0.2"/>
    <row r="2927" s="26" customFormat="1" x14ac:dyDescent="0.2"/>
    <row r="2928" s="26" customFormat="1" x14ac:dyDescent="0.2"/>
    <row r="2929" s="26" customFormat="1" x14ac:dyDescent="0.2"/>
    <row r="2930" s="26" customFormat="1" x14ac:dyDescent="0.2"/>
    <row r="2931" s="26" customFormat="1" x14ac:dyDescent="0.2"/>
    <row r="2932" s="26" customFormat="1" x14ac:dyDescent="0.2"/>
    <row r="2933" s="26" customFormat="1" x14ac:dyDescent="0.2"/>
    <row r="2934" s="26" customFormat="1" x14ac:dyDescent="0.2"/>
    <row r="2935" s="26" customFormat="1" x14ac:dyDescent="0.2"/>
    <row r="2936" s="26" customFormat="1" x14ac:dyDescent="0.2"/>
    <row r="2937" s="26" customFormat="1" x14ac:dyDescent="0.2"/>
    <row r="2938" s="26" customFormat="1" x14ac:dyDescent="0.2"/>
    <row r="2939" s="26" customFormat="1" x14ac:dyDescent="0.2"/>
    <row r="2940" s="26" customFormat="1" x14ac:dyDescent="0.2"/>
    <row r="2941" s="26" customFormat="1" x14ac:dyDescent="0.2"/>
    <row r="2942" s="26" customFormat="1" x14ac:dyDescent="0.2"/>
    <row r="2943" s="26" customFormat="1" x14ac:dyDescent="0.2"/>
    <row r="2944" s="26" customFormat="1" x14ac:dyDescent="0.2"/>
    <row r="2945" s="26" customFormat="1" x14ac:dyDescent="0.2"/>
    <row r="2946" s="26" customFormat="1" x14ac:dyDescent="0.2"/>
    <row r="2947" s="26" customFormat="1" x14ac:dyDescent="0.2"/>
    <row r="2948" s="26" customFormat="1" x14ac:dyDescent="0.2"/>
    <row r="2949" s="26" customFormat="1" x14ac:dyDescent="0.2"/>
    <row r="2950" s="26" customFormat="1" x14ac:dyDescent="0.2"/>
    <row r="2951" s="26" customFormat="1" x14ac:dyDescent="0.2"/>
    <row r="2952" s="26" customFormat="1" x14ac:dyDescent="0.2"/>
    <row r="2953" s="26" customFormat="1" x14ac:dyDescent="0.2"/>
    <row r="2954" s="26" customFormat="1" x14ac:dyDescent="0.2"/>
    <row r="2955" s="26" customFormat="1" x14ac:dyDescent="0.2"/>
    <row r="2956" s="26" customFormat="1" x14ac:dyDescent="0.2"/>
    <row r="2957" s="26" customFormat="1" x14ac:dyDescent="0.2"/>
    <row r="2958" s="26" customFormat="1" x14ac:dyDescent="0.2"/>
    <row r="2959" s="26" customFormat="1" x14ac:dyDescent="0.2"/>
    <row r="2960" s="26" customFormat="1" x14ac:dyDescent="0.2"/>
    <row r="2961" s="26" customFormat="1" x14ac:dyDescent="0.2"/>
    <row r="2962" s="26" customFormat="1" x14ac:dyDescent="0.2"/>
    <row r="2963" s="26" customFormat="1" x14ac:dyDescent="0.2"/>
    <row r="2964" s="26" customFormat="1" x14ac:dyDescent="0.2"/>
    <row r="2965" s="26" customFormat="1" x14ac:dyDescent="0.2"/>
    <row r="2966" s="26" customFormat="1" x14ac:dyDescent="0.2"/>
    <row r="2967" s="26" customFormat="1" x14ac:dyDescent="0.2"/>
    <row r="2968" s="26" customFormat="1" x14ac:dyDescent="0.2"/>
    <row r="2969" s="26" customFormat="1" x14ac:dyDescent="0.2"/>
    <row r="2970" s="26" customFormat="1" x14ac:dyDescent="0.2"/>
    <row r="2971" s="26" customFormat="1" x14ac:dyDescent="0.2"/>
    <row r="2972" s="26" customFormat="1" x14ac:dyDescent="0.2"/>
    <row r="2973" s="26" customFormat="1" x14ac:dyDescent="0.2"/>
    <row r="2974" s="26" customFormat="1" x14ac:dyDescent="0.2"/>
    <row r="2975" s="26" customFormat="1" x14ac:dyDescent="0.2"/>
    <row r="2976" s="26" customFormat="1" x14ac:dyDescent="0.2"/>
    <row r="2977" s="26" customFormat="1" x14ac:dyDescent="0.2"/>
    <row r="2978" s="26" customFormat="1" x14ac:dyDescent="0.2"/>
    <row r="2979" s="26" customFormat="1" x14ac:dyDescent="0.2"/>
    <row r="2980" s="26" customFormat="1" x14ac:dyDescent="0.2"/>
    <row r="2981" s="26" customFormat="1" x14ac:dyDescent="0.2"/>
    <row r="2982" s="26" customFormat="1" x14ac:dyDescent="0.2"/>
    <row r="2983" s="26" customFormat="1" x14ac:dyDescent="0.2"/>
    <row r="2984" s="26" customFormat="1" x14ac:dyDescent="0.2"/>
    <row r="2985" s="26" customFormat="1" x14ac:dyDescent="0.2"/>
    <row r="2986" s="26" customFormat="1" x14ac:dyDescent="0.2"/>
    <row r="2987" s="26" customFormat="1" x14ac:dyDescent="0.2"/>
    <row r="2988" s="26" customFormat="1" x14ac:dyDescent="0.2"/>
    <row r="2989" s="26" customFormat="1" x14ac:dyDescent="0.2"/>
    <row r="2990" s="26" customFormat="1" x14ac:dyDescent="0.2"/>
    <row r="2991" s="26" customFormat="1" x14ac:dyDescent="0.2"/>
    <row r="2992" s="26" customFormat="1" x14ac:dyDescent="0.2"/>
    <row r="2993" s="26" customFormat="1" x14ac:dyDescent="0.2"/>
    <row r="2994" s="26" customFormat="1" x14ac:dyDescent="0.2"/>
    <row r="2995" s="26" customFormat="1" x14ac:dyDescent="0.2"/>
    <row r="2996" s="26" customFormat="1" x14ac:dyDescent="0.2"/>
    <row r="2997" s="26" customFormat="1" x14ac:dyDescent="0.2"/>
    <row r="2998" s="26" customFormat="1" x14ac:dyDescent="0.2"/>
    <row r="2999" s="26" customFormat="1" x14ac:dyDescent="0.2"/>
    <row r="3000" s="26" customFormat="1" x14ac:dyDescent="0.2"/>
    <row r="3001" s="26" customFormat="1" x14ac:dyDescent="0.2"/>
    <row r="3002" s="26" customFormat="1" x14ac:dyDescent="0.2"/>
    <row r="3003" s="26" customFormat="1" x14ac:dyDescent="0.2"/>
    <row r="3004" s="26" customFormat="1" x14ac:dyDescent="0.2"/>
    <row r="3005" s="26" customFormat="1" x14ac:dyDescent="0.2"/>
    <row r="3006" s="26" customFormat="1" x14ac:dyDescent="0.2"/>
    <row r="3007" s="26" customFormat="1" x14ac:dyDescent="0.2"/>
    <row r="3008" s="26" customFormat="1" x14ac:dyDescent="0.2"/>
    <row r="3009" s="26" customFormat="1" x14ac:dyDescent="0.2"/>
    <row r="3010" s="26" customFormat="1" x14ac:dyDescent="0.2"/>
    <row r="3011" s="26" customFormat="1" x14ac:dyDescent="0.2"/>
    <row r="3012" s="26" customFormat="1" x14ac:dyDescent="0.2"/>
    <row r="3013" s="26" customFormat="1" x14ac:dyDescent="0.2"/>
    <row r="3014" s="26" customFormat="1" x14ac:dyDescent="0.2"/>
    <row r="3015" s="26" customFormat="1" x14ac:dyDescent="0.2"/>
    <row r="3016" s="26" customFormat="1" x14ac:dyDescent="0.2"/>
    <row r="3017" s="26" customFormat="1" x14ac:dyDescent="0.2"/>
    <row r="3018" s="26" customFormat="1" x14ac:dyDescent="0.2"/>
    <row r="3019" s="26" customFormat="1" x14ac:dyDescent="0.2"/>
    <row r="3020" s="26" customFormat="1" x14ac:dyDescent="0.2"/>
    <row r="3021" s="26" customFormat="1" x14ac:dyDescent="0.2"/>
    <row r="3022" s="26" customFormat="1" x14ac:dyDescent="0.2"/>
    <row r="3023" s="26" customFormat="1" x14ac:dyDescent="0.2"/>
    <row r="3024" s="26" customFormat="1" x14ac:dyDescent="0.2"/>
    <row r="3025" s="26" customFormat="1" x14ac:dyDescent="0.2"/>
    <row r="3026" s="26" customFormat="1" x14ac:dyDescent="0.2"/>
    <row r="3027" s="26" customFormat="1" x14ac:dyDescent="0.2"/>
    <row r="3028" s="26" customFormat="1" x14ac:dyDescent="0.2"/>
    <row r="3029" s="26" customFormat="1" x14ac:dyDescent="0.2"/>
    <row r="3030" s="26" customFormat="1" x14ac:dyDescent="0.2"/>
    <row r="3031" s="26" customFormat="1" x14ac:dyDescent="0.2"/>
    <row r="3032" s="26" customFormat="1" x14ac:dyDescent="0.2"/>
    <row r="3033" s="26" customFormat="1" x14ac:dyDescent="0.2"/>
    <row r="3034" s="26" customFormat="1" x14ac:dyDescent="0.2"/>
    <row r="3035" s="26" customFormat="1" x14ac:dyDescent="0.2"/>
    <row r="3036" s="26" customFormat="1" x14ac:dyDescent="0.2"/>
    <row r="3037" s="26" customFormat="1" x14ac:dyDescent="0.2"/>
    <row r="3038" s="26" customFormat="1" x14ac:dyDescent="0.2"/>
    <row r="3039" s="26" customFormat="1" x14ac:dyDescent="0.2"/>
    <row r="3040" s="26" customFormat="1" x14ac:dyDescent="0.2"/>
    <row r="3041" s="26" customFormat="1" x14ac:dyDescent="0.2"/>
    <row r="3042" s="26" customFormat="1" x14ac:dyDescent="0.2"/>
    <row r="3043" s="26" customFormat="1" x14ac:dyDescent="0.2"/>
    <row r="3044" s="26" customFormat="1" x14ac:dyDescent="0.2"/>
    <row r="3045" s="26" customFormat="1" x14ac:dyDescent="0.2"/>
    <row r="3046" s="26" customFormat="1" x14ac:dyDescent="0.2"/>
    <row r="3047" s="26" customFormat="1" x14ac:dyDescent="0.2"/>
    <row r="3048" s="26" customFormat="1" x14ac:dyDescent="0.2"/>
    <row r="3049" s="26" customFormat="1" x14ac:dyDescent="0.2"/>
    <row r="3050" s="26" customFormat="1" x14ac:dyDescent="0.2"/>
    <row r="3051" s="26" customFormat="1" x14ac:dyDescent="0.2"/>
    <row r="3052" s="26" customFormat="1" x14ac:dyDescent="0.2"/>
    <row r="3053" s="26" customFormat="1" x14ac:dyDescent="0.2"/>
    <row r="3054" s="26" customFormat="1" x14ac:dyDescent="0.2"/>
    <row r="3055" s="26" customFormat="1" x14ac:dyDescent="0.2"/>
    <row r="3056" s="26" customFormat="1" x14ac:dyDescent="0.2"/>
    <row r="3057" s="26" customFormat="1" x14ac:dyDescent="0.2"/>
    <row r="3058" s="26" customFormat="1" x14ac:dyDescent="0.2"/>
    <row r="3059" s="26" customFormat="1" x14ac:dyDescent="0.2"/>
    <row r="3060" s="26" customFormat="1" x14ac:dyDescent="0.2"/>
    <row r="3061" s="26" customFormat="1" x14ac:dyDescent="0.2"/>
    <row r="3062" s="26" customFormat="1" x14ac:dyDescent="0.2"/>
    <row r="3063" s="26" customFormat="1" x14ac:dyDescent="0.2"/>
    <row r="3064" s="26" customFormat="1" x14ac:dyDescent="0.2"/>
    <row r="3065" s="26" customFormat="1" x14ac:dyDescent="0.2"/>
    <row r="3066" s="26" customFormat="1" x14ac:dyDescent="0.2"/>
    <row r="3067" s="26" customFormat="1" x14ac:dyDescent="0.2"/>
    <row r="3068" s="26" customFormat="1" x14ac:dyDescent="0.2"/>
    <row r="3069" s="26" customFormat="1" x14ac:dyDescent="0.2"/>
    <row r="3070" s="26" customFormat="1" x14ac:dyDescent="0.2"/>
    <row r="3071" s="26" customFormat="1" x14ac:dyDescent="0.2"/>
    <row r="3072" s="26" customFormat="1" x14ac:dyDescent="0.2"/>
    <row r="3073" s="26" customFormat="1" x14ac:dyDescent="0.2"/>
    <row r="3074" s="26" customFormat="1" x14ac:dyDescent="0.2"/>
    <row r="3075" s="26" customFormat="1" x14ac:dyDescent="0.2"/>
    <row r="3076" s="26" customFormat="1" x14ac:dyDescent="0.2"/>
    <row r="3077" s="26" customFormat="1" x14ac:dyDescent="0.2"/>
    <row r="3078" s="26" customFormat="1" x14ac:dyDescent="0.2"/>
    <row r="3079" s="26" customFormat="1" x14ac:dyDescent="0.2"/>
    <row r="3080" s="26" customFormat="1" x14ac:dyDescent="0.2"/>
    <row r="3081" s="26" customFormat="1" x14ac:dyDescent="0.2"/>
    <row r="3082" s="26" customFormat="1" x14ac:dyDescent="0.2"/>
    <row r="3083" s="26" customFormat="1" x14ac:dyDescent="0.2"/>
    <row r="3084" s="26" customFormat="1" x14ac:dyDescent="0.2"/>
    <row r="3085" s="26" customFormat="1" x14ac:dyDescent="0.2"/>
    <row r="3086" s="26" customFormat="1" x14ac:dyDescent="0.2"/>
    <row r="3087" s="26" customFormat="1" x14ac:dyDescent="0.2"/>
    <row r="3088" s="26" customFormat="1" x14ac:dyDescent="0.2"/>
    <row r="3089" s="26" customFormat="1" x14ac:dyDescent="0.2"/>
    <row r="3090" s="26" customFormat="1" x14ac:dyDescent="0.2"/>
    <row r="3091" s="26" customFormat="1" x14ac:dyDescent="0.2"/>
    <row r="3092" s="26" customFormat="1" x14ac:dyDescent="0.2"/>
    <row r="3093" s="26" customFormat="1" x14ac:dyDescent="0.2"/>
    <row r="3094" s="26" customFormat="1" x14ac:dyDescent="0.2"/>
    <row r="3095" s="26" customFormat="1" x14ac:dyDescent="0.2"/>
    <row r="3096" s="26" customFormat="1" x14ac:dyDescent="0.2"/>
    <row r="3097" s="26" customFormat="1" x14ac:dyDescent="0.2"/>
    <row r="3098" s="26" customFormat="1" x14ac:dyDescent="0.2"/>
    <row r="3099" s="26" customFormat="1" x14ac:dyDescent="0.2"/>
    <row r="3100" s="26" customFormat="1" x14ac:dyDescent="0.2"/>
    <row r="3101" s="26" customFormat="1" x14ac:dyDescent="0.2"/>
    <row r="3102" s="26" customFormat="1" x14ac:dyDescent="0.2"/>
    <row r="3103" s="26" customFormat="1" x14ac:dyDescent="0.2"/>
    <row r="3104" s="26" customFormat="1" x14ac:dyDescent="0.2"/>
    <row r="3105" s="26" customFormat="1" x14ac:dyDescent="0.2"/>
    <row r="3106" s="26" customFormat="1" x14ac:dyDescent="0.2"/>
    <row r="3107" s="26" customFormat="1" x14ac:dyDescent="0.2"/>
    <row r="3108" s="26" customFormat="1" x14ac:dyDescent="0.2"/>
    <row r="3109" s="26" customFormat="1" x14ac:dyDescent="0.2"/>
    <row r="3110" s="26" customFormat="1" x14ac:dyDescent="0.2"/>
    <row r="3111" s="26" customFormat="1" x14ac:dyDescent="0.2"/>
    <row r="3112" s="26" customFormat="1" x14ac:dyDescent="0.2"/>
    <row r="3113" s="26" customFormat="1" x14ac:dyDescent="0.2"/>
    <row r="3114" s="26" customFormat="1" x14ac:dyDescent="0.2"/>
    <row r="3115" s="26" customFormat="1" x14ac:dyDescent="0.2"/>
    <row r="3116" s="26" customFormat="1" x14ac:dyDescent="0.2"/>
    <row r="3117" s="26" customFormat="1" x14ac:dyDescent="0.2"/>
    <row r="3118" s="26" customFormat="1" x14ac:dyDescent="0.2"/>
    <row r="3119" s="26" customFormat="1" x14ac:dyDescent="0.2"/>
    <row r="3120" s="26" customFormat="1" x14ac:dyDescent="0.2"/>
    <row r="3121" s="26" customFormat="1" x14ac:dyDescent="0.2"/>
    <row r="3122" s="26" customFormat="1" x14ac:dyDescent="0.2"/>
    <row r="3123" s="26" customFormat="1" x14ac:dyDescent="0.2"/>
    <row r="3124" s="26" customFormat="1" x14ac:dyDescent="0.2"/>
    <row r="3125" s="26" customFormat="1" x14ac:dyDescent="0.2"/>
    <row r="3126" s="26" customFormat="1" x14ac:dyDescent="0.2"/>
    <row r="3127" s="26" customFormat="1" x14ac:dyDescent="0.2"/>
    <row r="3128" s="26" customFormat="1" x14ac:dyDescent="0.2"/>
    <row r="3129" s="26" customFormat="1" x14ac:dyDescent="0.2"/>
    <row r="3130" s="26" customFormat="1" x14ac:dyDescent="0.2"/>
    <row r="3131" s="26" customFormat="1" x14ac:dyDescent="0.2"/>
    <row r="3132" s="26" customFormat="1" x14ac:dyDescent="0.2"/>
    <row r="3133" s="26" customFormat="1" x14ac:dyDescent="0.2"/>
    <row r="3134" s="26" customFormat="1" x14ac:dyDescent="0.2"/>
    <row r="3135" s="26" customFormat="1" x14ac:dyDescent="0.2"/>
    <row r="3136" s="26" customFormat="1" x14ac:dyDescent="0.2"/>
    <row r="3137" s="26" customFormat="1" x14ac:dyDescent="0.2"/>
    <row r="3138" s="26" customFormat="1" x14ac:dyDescent="0.2"/>
    <row r="3139" s="26" customFormat="1" x14ac:dyDescent="0.2"/>
    <row r="3140" s="26" customFormat="1" x14ac:dyDescent="0.2"/>
    <row r="3141" s="26" customFormat="1" x14ac:dyDescent="0.2"/>
    <row r="3142" s="26" customFormat="1" x14ac:dyDescent="0.2"/>
    <row r="3143" s="26" customFormat="1" x14ac:dyDescent="0.2"/>
    <row r="3144" s="26" customFormat="1" x14ac:dyDescent="0.2"/>
    <row r="3145" s="26" customFormat="1" x14ac:dyDescent="0.2"/>
    <row r="3146" s="26" customFormat="1" x14ac:dyDescent="0.2"/>
    <row r="3147" s="26" customFormat="1" x14ac:dyDescent="0.2"/>
    <row r="3148" s="26" customFormat="1" x14ac:dyDescent="0.2"/>
    <row r="3149" s="26" customFormat="1" x14ac:dyDescent="0.2"/>
    <row r="3150" s="26" customFormat="1" x14ac:dyDescent="0.2"/>
    <row r="3151" s="26" customFormat="1" x14ac:dyDescent="0.2"/>
    <row r="3152" s="26" customFormat="1" x14ac:dyDescent="0.2"/>
    <row r="3153" s="26" customFormat="1" x14ac:dyDescent="0.2"/>
    <row r="3154" s="26" customFormat="1" x14ac:dyDescent="0.2"/>
    <row r="3155" s="26" customFormat="1" x14ac:dyDescent="0.2"/>
    <row r="3156" s="26" customFormat="1" x14ac:dyDescent="0.2"/>
    <row r="3157" s="26" customFormat="1" x14ac:dyDescent="0.2"/>
    <row r="3158" s="26" customFormat="1" x14ac:dyDescent="0.2"/>
    <row r="3159" s="26" customFormat="1" x14ac:dyDescent="0.2"/>
    <row r="3160" s="26" customFormat="1" x14ac:dyDescent="0.2"/>
    <row r="3161" s="26" customFormat="1" x14ac:dyDescent="0.2"/>
    <row r="3162" s="26" customFormat="1" x14ac:dyDescent="0.2"/>
    <row r="3163" s="26" customFormat="1" x14ac:dyDescent="0.2"/>
    <row r="3164" s="26" customFormat="1" x14ac:dyDescent="0.2"/>
    <row r="3165" s="26" customFormat="1" x14ac:dyDescent="0.2"/>
    <row r="3166" s="26" customFormat="1" x14ac:dyDescent="0.2"/>
    <row r="3167" s="26" customFormat="1" x14ac:dyDescent="0.2"/>
    <row r="3168" s="26" customFormat="1" x14ac:dyDescent="0.2"/>
    <row r="3169" s="26" customFormat="1" x14ac:dyDescent="0.2"/>
    <row r="3170" s="26" customFormat="1" x14ac:dyDescent="0.2"/>
    <row r="3171" s="26" customFormat="1" x14ac:dyDescent="0.2"/>
    <row r="3172" s="26" customFormat="1" x14ac:dyDescent="0.2"/>
    <row r="3173" s="26" customFormat="1" x14ac:dyDescent="0.2"/>
    <row r="3174" s="26" customFormat="1" x14ac:dyDescent="0.2"/>
    <row r="3175" s="26" customFormat="1" x14ac:dyDescent="0.2"/>
    <row r="3176" s="26" customFormat="1" x14ac:dyDescent="0.2"/>
    <row r="3177" s="26" customFormat="1" x14ac:dyDescent="0.2"/>
    <row r="3178" s="26" customFormat="1" x14ac:dyDescent="0.2"/>
    <row r="3179" s="26" customFormat="1" x14ac:dyDescent="0.2"/>
    <row r="3180" s="26" customFormat="1" x14ac:dyDescent="0.2"/>
    <row r="3181" s="26" customFormat="1" x14ac:dyDescent="0.2"/>
    <row r="3182" s="26" customFormat="1" x14ac:dyDescent="0.2"/>
    <row r="3183" s="26" customFormat="1" x14ac:dyDescent="0.2"/>
    <row r="3184" s="26" customFormat="1" x14ac:dyDescent="0.2"/>
    <row r="3185" s="26" customFormat="1" x14ac:dyDescent="0.2"/>
    <row r="3186" s="26" customFormat="1" x14ac:dyDescent="0.2"/>
    <row r="3187" s="26" customFormat="1" x14ac:dyDescent="0.2"/>
    <row r="3188" s="26" customFormat="1" x14ac:dyDescent="0.2"/>
    <row r="3189" s="26" customFormat="1" x14ac:dyDescent="0.2"/>
    <row r="3190" s="26" customFormat="1" x14ac:dyDescent="0.2"/>
    <row r="3191" s="26" customFormat="1" x14ac:dyDescent="0.2"/>
    <row r="3192" s="26" customFormat="1" x14ac:dyDescent="0.2"/>
    <row r="3193" s="26" customFormat="1" x14ac:dyDescent="0.2"/>
    <row r="3194" s="26" customFormat="1" x14ac:dyDescent="0.2"/>
    <row r="3195" s="26" customFormat="1" x14ac:dyDescent="0.2"/>
    <row r="3196" s="26" customFormat="1" x14ac:dyDescent="0.2"/>
    <row r="3197" s="26" customFormat="1" x14ac:dyDescent="0.2"/>
    <row r="3198" s="26" customFormat="1" x14ac:dyDescent="0.2"/>
    <row r="3199" s="26" customFormat="1" x14ac:dyDescent="0.2"/>
    <row r="3200" s="26" customFormat="1" x14ac:dyDescent="0.2"/>
    <row r="3201" s="26" customFormat="1" x14ac:dyDescent="0.2"/>
    <row r="3202" s="26" customFormat="1" x14ac:dyDescent="0.2"/>
    <row r="3203" s="26" customFormat="1" x14ac:dyDescent="0.2"/>
    <row r="3204" s="26" customFormat="1" x14ac:dyDescent="0.2"/>
    <row r="3205" s="26" customFormat="1" x14ac:dyDescent="0.2"/>
    <row r="3206" s="26" customFormat="1" x14ac:dyDescent="0.2"/>
    <row r="3207" s="26" customFormat="1" x14ac:dyDescent="0.2"/>
    <row r="3208" s="26" customFormat="1" x14ac:dyDescent="0.2"/>
    <row r="3209" s="26" customFormat="1" x14ac:dyDescent="0.2"/>
    <row r="3210" s="26" customFormat="1" x14ac:dyDescent="0.2"/>
    <row r="3211" s="26" customFormat="1" x14ac:dyDescent="0.2"/>
    <row r="3212" s="26" customFormat="1" x14ac:dyDescent="0.2"/>
    <row r="3213" s="26" customFormat="1" x14ac:dyDescent="0.2"/>
    <row r="3214" s="26" customFormat="1" x14ac:dyDescent="0.2"/>
    <row r="3215" s="26" customFormat="1" x14ac:dyDescent="0.2"/>
    <row r="3216" s="26" customFormat="1" x14ac:dyDescent="0.2"/>
    <row r="3217" s="26" customFormat="1" x14ac:dyDescent="0.2"/>
    <row r="3218" s="26" customFormat="1" x14ac:dyDescent="0.2"/>
    <row r="3219" s="26" customFormat="1" x14ac:dyDescent="0.2"/>
    <row r="3220" s="26" customFormat="1" x14ac:dyDescent="0.2"/>
    <row r="3221" s="26" customFormat="1" x14ac:dyDescent="0.2"/>
    <row r="3222" s="26" customFormat="1" x14ac:dyDescent="0.2"/>
    <row r="3223" s="26" customFormat="1" x14ac:dyDescent="0.2"/>
    <row r="3224" s="26" customFormat="1" x14ac:dyDescent="0.2"/>
    <row r="3225" s="26" customFormat="1" x14ac:dyDescent="0.2"/>
    <row r="3226" s="26" customFormat="1" x14ac:dyDescent="0.2"/>
    <row r="3227" s="26" customFormat="1" x14ac:dyDescent="0.2"/>
    <row r="3228" s="26" customFormat="1" x14ac:dyDescent="0.2"/>
    <row r="3229" s="26" customFormat="1" x14ac:dyDescent="0.2"/>
    <row r="3230" s="26" customFormat="1" x14ac:dyDescent="0.2"/>
    <row r="3231" s="26" customFormat="1" x14ac:dyDescent="0.2"/>
    <row r="3232" s="26" customFormat="1" x14ac:dyDescent="0.2"/>
    <row r="3233" s="26" customFormat="1" x14ac:dyDescent="0.2"/>
    <row r="3234" s="26" customFormat="1" x14ac:dyDescent="0.2"/>
    <row r="3235" s="26" customFormat="1" x14ac:dyDescent="0.2"/>
    <row r="3236" s="26" customFormat="1" x14ac:dyDescent="0.2"/>
    <row r="3237" s="26" customFormat="1" x14ac:dyDescent="0.2"/>
    <row r="3238" s="26" customFormat="1" x14ac:dyDescent="0.2"/>
    <row r="3239" s="26" customFormat="1" x14ac:dyDescent="0.2"/>
    <row r="3240" s="26" customFormat="1" x14ac:dyDescent="0.2"/>
    <row r="3241" s="26" customFormat="1" x14ac:dyDescent="0.2"/>
    <row r="3242" s="26" customFormat="1" x14ac:dyDescent="0.2"/>
    <row r="3243" s="26" customFormat="1" x14ac:dyDescent="0.2"/>
    <row r="3244" s="26" customFormat="1" x14ac:dyDescent="0.2"/>
    <row r="3245" s="26" customFormat="1" x14ac:dyDescent="0.2"/>
    <row r="3246" s="26" customFormat="1" x14ac:dyDescent="0.2"/>
    <row r="3247" s="26" customFormat="1" x14ac:dyDescent="0.2"/>
    <row r="3248" s="26" customFormat="1" x14ac:dyDescent="0.2"/>
    <row r="3249" s="26" customFormat="1" x14ac:dyDescent="0.2"/>
    <row r="3250" s="26" customFormat="1" x14ac:dyDescent="0.2"/>
    <row r="3251" s="26" customFormat="1" x14ac:dyDescent="0.2"/>
    <row r="3252" s="26" customFormat="1" x14ac:dyDescent="0.2"/>
    <row r="3253" s="26" customFormat="1" x14ac:dyDescent="0.2"/>
    <row r="3254" s="26" customFormat="1" x14ac:dyDescent="0.2"/>
    <row r="3255" s="26" customFormat="1" x14ac:dyDescent="0.2"/>
    <row r="3256" s="26" customFormat="1" x14ac:dyDescent="0.2"/>
    <row r="3257" s="26" customFormat="1" x14ac:dyDescent="0.2"/>
    <row r="3258" s="26" customFormat="1" x14ac:dyDescent="0.2"/>
    <row r="3259" s="26" customFormat="1" x14ac:dyDescent="0.2"/>
    <row r="3260" s="26" customFormat="1" x14ac:dyDescent="0.2"/>
    <row r="3261" s="26" customFormat="1" x14ac:dyDescent="0.2"/>
    <row r="3262" s="26" customFormat="1" x14ac:dyDescent="0.2"/>
    <row r="3263" s="26" customFormat="1" x14ac:dyDescent="0.2"/>
    <row r="3264" s="26" customFormat="1" x14ac:dyDescent="0.2"/>
    <row r="3265" s="26" customFormat="1" x14ac:dyDescent="0.2"/>
    <row r="3266" s="26" customFormat="1" x14ac:dyDescent="0.2"/>
    <row r="3267" s="26" customFormat="1" x14ac:dyDescent="0.2"/>
    <row r="3268" s="26" customFormat="1" x14ac:dyDescent="0.2"/>
    <row r="3269" s="26" customFormat="1" x14ac:dyDescent="0.2"/>
    <row r="3270" s="26" customFormat="1" x14ac:dyDescent="0.2"/>
    <row r="3271" s="26" customFormat="1" x14ac:dyDescent="0.2"/>
    <row r="3272" s="26" customFormat="1" x14ac:dyDescent="0.2"/>
    <row r="3273" s="26" customFormat="1" x14ac:dyDescent="0.2"/>
    <row r="3274" s="26" customFormat="1" x14ac:dyDescent="0.2"/>
    <row r="3275" s="26" customFormat="1" x14ac:dyDescent="0.2"/>
    <row r="3276" s="26" customFormat="1" x14ac:dyDescent="0.2"/>
    <row r="3277" s="26" customFormat="1" x14ac:dyDescent="0.2"/>
    <row r="3278" s="26" customFormat="1" x14ac:dyDescent="0.2"/>
    <row r="3279" s="26" customFormat="1" x14ac:dyDescent="0.2"/>
    <row r="3280" s="26" customFormat="1" x14ac:dyDescent="0.2"/>
    <row r="3281" s="26" customFormat="1" x14ac:dyDescent="0.2"/>
    <row r="3282" s="26" customFormat="1" x14ac:dyDescent="0.2"/>
    <row r="3283" s="26" customFormat="1" x14ac:dyDescent="0.2"/>
    <row r="3284" s="26" customFormat="1" x14ac:dyDescent="0.2"/>
    <row r="3285" s="26" customFormat="1" x14ac:dyDescent="0.2"/>
    <row r="3286" s="26" customFormat="1" x14ac:dyDescent="0.2"/>
    <row r="3287" s="26" customFormat="1" x14ac:dyDescent="0.2"/>
    <row r="3288" s="26" customFormat="1" x14ac:dyDescent="0.2"/>
    <row r="3289" s="26" customFormat="1" x14ac:dyDescent="0.2"/>
    <row r="3290" s="26" customFormat="1" x14ac:dyDescent="0.2"/>
    <row r="3291" s="26" customFormat="1" x14ac:dyDescent="0.2"/>
    <row r="3292" s="26" customFormat="1" x14ac:dyDescent="0.2"/>
    <row r="3293" s="26" customFormat="1" x14ac:dyDescent="0.2"/>
    <row r="3294" s="26" customFormat="1" x14ac:dyDescent="0.2"/>
    <row r="3295" s="26" customFormat="1" x14ac:dyDescent="0.2"/>
    <row r="3296" s="26" customFormat="1" x14ac:dyDescent="0.2"/>
    <row r="3297" s="26" customFormat="1" x14ac:dyDescent="0.2"/>
    <row r="3298" s="26" customFormat="1" x14ac:dyDescent="0.2"/>
    <row r="3299" s="26" customFormat="1" x14ac:dyDescent="0.2"/>
    <row r="3300" s="26" customFormat="1" x14ac:dyDescent="0.2"/>
    <row r="3301" s="26" customFormat="1" x14ac:dyDescent="0.2"/>
    <row r="3302" s="26" customFormat="1" x14ac:dyDescent="0.2"/>
    <row r="3303" s="26" customFormat="1" x14ac:dyDescent="0.2"/>
    <row r="3304" s="26" customFormat="1" x14ac:dyDescent="0.2"/>
    <row r="3305" s="26" customFormat="1" x14ac:dyDescent="0.2"/>
    <row r="3306" s="26" customFormat="1" x14ac:dyDescent="0.2"/>
    <row r="3307" s="26" customFormat="1" x14ac:dyDescent="0.2"/>
    <row r="3308" s="26" customFormat="1" x14ac:dyDescent="0.2"/>
    <row r="3309" s="26" customFormat="1" x14ac:dyDescent="0.2"/>
    <row r="3310" s="26" customFormat="1" x14ac:dyDescent="0.2"/>
    <row r="3311" s="26" customFormat="1" x14ac:dyDescent="0.2"/>
    <row r="3312" s="26" customFormat="1" x14ac:dyDescent="0.2"/>
    <row r="3313" s="26" customFormat="1" x14ac:dyDescent="0.2"/>
    <row r="3314" s="26" customFormat="1" x14ac:dyDescent="0.2"/>
    <row r="3315" s="26" customFormat="1" x14ac:dyDescent="0.2"/>
    <row r="3316" s="26" customFormat="1" x14ac:dyDescent="0.2"/>
    <row r="3317" s="26" customFormat="1" x14ac:dyDescent="0.2"/>
    <row r="3318" s="26" customFormat="1" x14ac:dyDescent="0.2"/>
    <row r="3319" s="26" customFormat="1" x14ac:dyDescent="0.2"/>
    <row r="3320" s="26" customFormat="1" x14ac:dyDescent="0.2"/>
    <row r="3321" s="26" customFormat="1" x14ac:dyDescent="0.2"/>
    <row r="3322" s="26" customFormat="1" x14ac:dyDescent="0.2"/>
    <row r="3323" s="26" customFormat="1" x14ac:dyDescent="0.2"/>
    <row r="3324" s="26" customFormat="1" x14ac:dyDescent="0.2"/>
    <row r="3325" s="26" customFormat="1" x14ac:dyDescent="0.2"/>
    <row r="3326" s="26" customFormat="1" x14ac:dyDescent="0.2"/>
    <row r="3327" s="26" customFormat="1" x14ac:dyDescent="0.2"/>
    <row r="3328" s="26" customFormat="1" x14ac:dyDescent="0.2"/>
    <row r="3329" s="26" customFormat="1" x14ac:dyDescent="0.2"/>
    <row r="3330" s="26" customFormat="1" x14ac:dyDescent="0.2"/>
    <row r="3331" s="26" customFormat="1" x14ac:dyDescent="0.2"/>
    <row r="3332" s="26" customFormat="1" x14ac:dyDescent="0.2"/>
    <row r="3333" s="26" customFormat="1" x14ac:dyDescent="0.2"/>
    <row r="3334" s="26" customFormat="1" x14ac:dyDescent="0.2"/>
    <row r="3335" s="26" customFormat="1" x14ac:dyDescent="0.2"/>
    <row r="3336" s="26" customFormat="1" x14ac:dyDescent="0.2"/>
    <row r="3337" s="26" customFormat="1" x14ac:dyDescent="0.2"/>
    <row r="3338" s="26" customFormat="1" x14ac:dyDescent="0.2"/>
    <row r="3339" s="26" customFormat="1" x14ac:dyDescent="0.2"/>
    <row r="3340" s="26" customFormat="1" x14ac:dyDescent="0.2"/>
    <row r="3341" s="26" customFormat="1" x14ac:dyDescent="0.2"/>
    <row r="3342" s="26" customFormat="1" x14ac:dyDescent="0.2"/>
    <row r="3343" s="26" customFormat="1" x14ac:dyDescent="0.2"/>
    <row r="3344" s="26" customFormat="1" x14ac:dyDescent="0.2"/>
    <row r="3345" s="26" customFormat="1" x14ac:dyDescent="0.2"/>
    <row r="3346" s="26" customFormat="1" x14ac:dyDescent="0.2"/>
    <row r="3347" s="26" customFormat="1" x14ac:dyDescent="0.2"/>
    <row r="3348" s="26" customFormat="1" x14ac:dyDescent="0.2"/>
    <row r="3349" s="26" customFormat="1" x14ac:dyDescent="0.2"/>
    <row r="3350" s="26" customFormat="1" x14ac:dyDescent="0.2"/>
    <row r="3351" s="26" customFormat="1" x14ac:dyDescent="0.2"/>
    <row r="3352" s="26" customFormat="1" x14ac:dyDescent="0.2"/>
    <row r="3353" s="26" customFormat="1" x14ac:dyDescent="0.2"/>
    <row r="3354" s="26" customFormat="1" x14ac:dyDescent="0.2"/>
    <row r="3355" s="26" customFormat="1" x14ac:dyDescent="0.2"/>
    <row r="3356" s="26" customFormat="1" x14ac:dyDescent="0.2"/>
    <row r="3357" s="26" customFormat="1" x14ac:dyDescent="0.2"/>
    <row r="3358" s="26" customFormat="1" x14ac:dyDescent="0.2"/>
    <row r="3359" s="26" customFormat="1" x14ac:dyDescent="0.2"/>
    <row r="3360" s="26" customFormat="1" x14ac:dyDescent="0.2"/>
    <row r="3361" s="26" customFormat="1" x14ac:dyDescent="0.2"/>
    <row r="3362" s="26" customFormat="1" x14ac:dyDescent="0.2"/>
    <row r="3363" s="26" customFormat="1" x14ac:dyDescent="0.2"/>
    <row r="3364" s="26" customFormat="1" x14ac:dyDescent="0.2"/>
    <row r="3365" s="26" customFormat="1" x14ac:dyDescent="0.2"/>
    <row r="3366" s="26" customFormat="1" x14ac:dyDescent="0.2"/>
    <row r="3367" s="26" customFormat="1" x14ac:dyDescent="0.2"/>
    <row r="3368" s="26" customFormat="1" x14ac:dyDescent="0.2"/>
    <row r="3369" s="26" customFormat="1" x14ac:dyDescent="0.2"/>
    <row r="3370" s="26" customFormat="1" x14ac:dyDescent="0.2"/>
    <row r="3371" s="26" customFormat="1" x14ac:dyDescent="0.2"/>
    <row r="3372" s="26" customFormat="1" x14ac:dyDescent="0.2"/>
    <row r="3373" s="26" customFormat="1" x14ac:dyDescent="0.2"/>
    <row r="3374" s="26" customFormat="1" x14ac:dyDescent="0.2"/>
    <row r="3375" s="26" customFormat="1" x14ac:dyDescent="0.2"/>
    <row r="3376" s="26" customFormat="1" x14ac:dyDescent="0.2"/>
    <row r="3377" s="26" customFormat="1" x14ac:dyDescent="0.2"/>
    <row r="3378" s="26" customFormat="1" x14ac:dyDescent="0.2"/>
    <row r="3379" s="26" customFormat="1" x14ac:dyDescent="0.2"/>
    <row r="3380" s="26" customFormat="1" x14ac:dyDescent="0.2"/>
    <row r="3381" s="26" customFormat="1" x14ac:dyDescent="0.2"/>
    <row r="3382" s="26" customFormat="1" x14ac:dyDescent="0.2"/>
    <row r="3383" s="26" customFormat="1" x14ac:dyDescent="0.2"/>
    <row r="3384" s="26" customFormat="1" x14ac:dyDescent="0.2"/>
    <row r="3385" s="26" customFormat="1" x14ac:dyDescent="0.2"/>
    <row r="3386" s="26" customFormat="1" x14ac:dyDescent="0.2"/>
    <row r="3387" s="26" customFormat="1" x14ac:dyDescent="0.2"/>
    <row r="3388" s="26" customFormat="1" x14ac:dyDescent="0.2"/>
    <row r="3389" s="26" customFormat="1" x14ac:dyDescent="0.2"/>
    <row r="3390" s="26" customFormat="1" x14ac:dyDescent="0.2"/>
    <row r="3391" s="26" customFormat="1" x14ac:dyDescent="0.2"/>
    <row r="3392" s="26" customFormat="1" x14ac:dyDescent="0.2"/>
    <row r="3393" s="26" customFormat="1" x14ac:dyDescent="0.2"/>
    <row r="3394" s="26" customFormat="1" x14ac:dyDescent="0.2"/>
    <row r="3395" s="26" customFormat="1" x14ac:dyDescent="0.2"/>
    <row r="3396" s="26" customFormat="1" x14ac:dyDescent="0.2"/>
    <row r="3397" s="26" customFormat="1" x14ac:dyDescent="0.2"/>
    <row r="3398" s="26" customFormat="1" x14ac:dyDescent="0.2"/>
    <row r="3399" s="26" customFormat="1" x14ac:dyDescent="0.2"/>
    <row r="3400" s="26" customFormat="1" x14ac:dyDescent="0.2"/>
    <row r="3401" s="26" customFormat="1" x14ac:dyDescent="0.2"/>
    <row r="3402" s="26" customFormat="1" x14ac:dyDescent="0.2"/>
    <row r="3403" s="26" customFormat="1" x14ac:dyDescent="0.2"/>
    <row r="3404" s="26" customFormat="1" x14ac:dyDescent="0.2"/>
    <row r="3405" s="26" customFormat="1" x14ac:dyDescent="0.2"/>
    <row r="3406" s="26" customFormat="1" x14ac:dyDescent="0.2"/>
    <row r="3407" s="26" customFormat="1" x14ac:dyDescent="0.2"/>
    <row r="3408" s="26" customFormat="1" x14ac:dyDescent="0.2"/>
    <row r="3409" s="26" customFormat="1" x14ac:dyDescent="0.2"/>
    <row r="3410" s="26" customFormat="1" x14ac:dyDescent="0.2"/>
    <row r="3411" s="26" customFormat="1" x14ac:dyDescent="0.2"/>
    <row r="3412" s="26" customFormat="1" x14ac:dyDescent="0.2"/>
    <row r="3413" s="26" customFormat="1" x14ac:dyDescent="0.2"/>
    <row r="3414" s="26" customFormat="1" x14ac:dyDescent="0.2"/>
    <row r="3415" s="26" customFormat="1" x14ac:dyDescent="0.2"/>
    <row r="3416" s="26" customFormat="1" x14ac:dyDescent="0.2"/>
    <row r="3417" s="26" customFormat="1" x14ac:dyDescent="0.2"/>
    <row r="3418" s="26" customFormat="1" x14ac:dyDescent="0.2"/>
    <row r="3419" s="26" customFormat="1" x14ac:dyDescent="0.2"/>
    <row r="3420" s="26" customFormat="1" x14ac:dyDescent="0.2"/>
    <row r="3421" s="26" customFormat="1" x14ac:dyDescent="0.2"/>
    <row r="3422" s="26" customFormat="1" x14ac:dyDescent="0.2"/>
    <row r="3423" s="26" customFormat="1" x14ac:dyDescent="0.2"/>
    <row r="3424" s="26" customFormat="1" x14ac:dyDescent="0.2"/>
    <row r="3425" s="26" customFormat="1" x14ac:dyDescent="0.2"/>
    <row r="3426" s="26" customFormat="1" x14ac:dyDescent="0.2"/>
    <row r="3427" s="26" customFormat="1" x14ac:dyDescent="0.2"/>
    <row r="3428" s="26" customFormat="1" x14ac:dyDescent="0.2"/>
    <row r="3429" s="26" customFormat="1" x14ac:dyDescent="0.2"/>
    <row r="3430" s="26" customFormat="1" x14ac:dyDescent="0.2"/>
    <row r="3431" s="26" customFormat="1" x14ac:dyDescent="0.2"/>
    <row r="3432" s="26" customFormat="1" x14ac:dyDescent="0.2"/>
    <row r="3433" s="26" customFormat="1" x14ac:dyDescent="0.2"/>
    <row r="3434" s="26" customFormat="1" x14ac:dyDescent="0.2"/>
    <row r="3435" s="26" customFormat="1" x14ac:dyDescent="0.2"/>
    <row r="3436" s="26" customFormat="1" x14ac:dyDescent="0.2"/>
    <row r="3437" s="26" customFormat="1" x14ac:dyDescent="0.2"/>
    <row r="3438" s="26" customFormat="1" x14ac:dyDescent="0.2"/>
    <row r="3439" s="26" customFormat="1" x14ac:dyDescent="0.2"/>
    <row r="3440" s="26" customFormat="1" x14ac:dyDescent="0.2"/>
    <row r="3441" s="26" customFormat="1" x14ac:dyDescent="0.2"/>
    <row r="3442" s="26" customFormat="1" x14ac:dyDescent="0.2"/>
    <row r="3443" s="26" customFormat="1" x14ac:dyDescent="0.2"/>
    <row r="3444" s="26" customFormat="1" x14ac:dyDescent="0.2"/>
    <row r="3445" s="26" customFormat="1" x14ac:dyDescent="0.2"/>
    <row r="3446" s="26" customFormat="1" x14ac:dyDescent="0.2"/>
    <row r="3447" s="26" customFormat="1" x14ac:dyDescent="0.2"/>
    <row r="3448" s="26" customFormat="1" x14ac:dyDescent="0.2"/>
    <row r="3449" s="26" customFormat="1" x14ac:dyDescent="0.2"/>
    <row r="3450" s="26" customFormat="1" x14ac:dyDescent="0.2"/>
    <row r="3451" s="26" customFormat="1" x14ac:dyDescent="0.2"/>
    <row r="3452" s="26" customFormat="1" x14ac:dyDescent="0.2"/>
    <row r="3453" s="26" customFormat="1" x14ac:dyDescent="0.2"/>
    <row r="3454" s="26" customFormat="1" x14ac:dyDescent="0.2"/>
    <row r="3455" s="26" customFormat="1" x14ac:dyDescent="0.2"/>
    <row r="3456" s="26" customFormat="1" x14ac:dyDescent="0.2"/>
    <row r="3457" s="26" customFormat="1" x14ac:dyDescent="0.2"/>
    <row r="3458" s="26" customFormat="1" x14ac:dyDescent="0.2"/>
    <row r="3459" s="26" customFormat="1" x14ac:dyDescent="0.2"/>
    <row r="3460" s="26" customFormat="1" x14ac:dyDescent="0.2"/>
    <row r="3461" s="26" customFormat="1" x14ac:dyDescent="0.2"/>
    <row r="3462" s="26" customFormat="1" x14ac:dyDescent="0.2"/>
    <row r="3463" s="26" customFormat="1" x14ac:dyDescent="0.2"/>
    <row r="3464" s="26" customFormat="1" x14ac:dyDescent="0.2"/>
    <row r="3465" s="26" customFormat="1" x14ac:dyDescent="0.2"/>
    <row r="3466" s="26" customFormat="1" x14ac:dyDescent="0.2"/>
    <row r="3467" s="26" customFormat="1" x14ac:dyDescent="0.2"/>
    <row r="3468" s="26" customFormat="1" x14ac:dyDescent="0.2"/>
    <row r="3469" s="26" customFormat="1" x14ac:dyDescent="0.2"/>
    <row r="3470" s="26" customFormat="1" x14ac:dyDescent="0.2"/>
    <row r="3471" s="26" customFormat="1" x14ac:dyDescent="0.2"/>
    <row r="3472" s="26" customFormat="1" x14ac:dyDescent="0.2"/>
    <row r="3473" s="26" customFormat="1" x14ac:dyDescent="0.2"/>
    <row r="3474" s="26" customFormat="1" x14ac:dyDescent="0.2"/>
    <row r="3475" s="26" customFormat="1" x14ac:dyDescent="0.2"/>
    <row r="3476" s="26" customFormat="1" x14ac:dyDescent="0.2"/>
    <row r="3477" s="26" customFormat="1" x14ac:dyDescent="0.2"/>
    <row r="3478" s="26" customFormat="1" x14ac:dyDescent="0.2"/>
    <row r="3479" s="26" customFormat="1" x14ac:dyDescent="0.2"/>
    <row r="3480" s="26" customFormat="1" x14ac:dyDescent="0.2"/>
    <row r="3481" s="26" customFormat="1" x14ac:dyDescent="0.2"/>
    <row r="3482" s="26" customFormat="1" x14ac:dyDescent="0.2"/>
    <row r="3483" s="26" customFormat="1" x14ac:dyDescent="0.2"/>
    <row r="3484" s="26" customFormat="1" x14ac:dyDescent="0.2"/>
    <row r="3485" s="26" customFormat="1" x14ac:dyDescent="0.2"/>
    <row r="3486" s="26" customFormat="1" x14ac:dyDescent="0.2"/>
    <row r="3487" s="26" customFormat="1" x14ac:dyDescent="0.2"/>
    <row r="3488" s="26" customFormat="1" x14ac:dyDescent="0.2"/>
    <row r="3489" s="26" customFormat="1" x14ac:dyDescent="0.2"/>
    <row r="3490" s="26" customFormat="1" x14ac:dyDescent="0.2"/>
    <row r="3491" s="26" customFormat="1" x14ac:dyDescent="0.2"/>
    <row r="3492" s="26" customFormat="1" x14ac:dyDescent="0.2"/>
    <row r="3493" s="26" customFormat="1" x14ac:dyDescent="0.2"/>
    <row r="3494" s="26" customFormat="1" x14ac:dyDescent="0.2"/>
    <row r="3495" s="26" customFormat="1" x14ac:dyDescent="0.2"/>
    <row r="3496" s="26" customFormat="1" x14ac:dyDescent="0.2"/>
    <row r="3497" s="26" customFormat="1" x14ac:dyDescent="0.2"/>
    <row r="3498" s="26" customFormat="1" x14ac:dyDescent="0.2"/>
    <row r="3499" s="26" customFormat="1" x14ac:dyDescent="0.2"/>
    <row r="3500" s="26" customFormat="1" x14ac:dyDescent="0.2"/>
    <row r="3501" s="26" customFormat="1" x14ac:dyDescent="0.2"/>
    <row r="3502" s="26" customFormat="1" x14ac:dyDescent="0.2"/>
    <row r="3503" s="26" customFormat="1" x14ac:dyDescent="0.2"/>
    <row r="3504" s="26" customFormat="1" x14ac:dyDescent="0.2"/>
    <row r="3505" s="26" customFormat="1" x14ac:dyDescent="0.2"/>
    <row r="3506" s="26" customFormat="1" x14ac:dyDescent="0.2"/>
    <row r="3507" s="26" customFormat="1" x14ac:dyDescent="0.2"/>
    <row r="3508" s="26" customFormat="1" x14ac:dyDescent="0.2"/>
    <row r="3509" s="26" customFormat="1" x14ac:dyDescent="0.2"/>
    <row r="3510" s="26" customFormat="1" x14ac:dyDescent="0.2"/>
    <row r="3511" s="26" customFormat="1" x14ac:dyDescent="0.2"/>
    <row r="3512" s="26" customFormat="1" x14ac:dyDescent="0.2"/>
    <row r="3513" s="26" customFormat="1" x14ac:dyDescent="0.2"/>
    <row r="3514" s="26" customFormat="1" x14ac:dyDescent="0.2"/>
    <row r="3515" s="26" customFormat="1" x14ac:dyDescent="0.2"/>
    <row r="3516" s="26" customFormat="1" x14ac:dyDescent="0.2"/>
    <row r="3517" s="26" customFormat="1" x14ac:dyDescent="0.2"/>
    <row r="3518" s="26" customFormat="1" x14ac:dyDescent="0.2"/>
    <row r="3519" s="26" customFormat="1" x14ac:dyDescent="0.2"/>
    <row r="3520" s="26" customFormat="1" x14ac:dyDescent="0.2"/>
    <row r="3521" s="26" customFormat="1" x14ac:dyDescent="0.2"/>
    <row r="3522" s="26" customFormat="1" x14ac:dyDescent="0.2"/>
    <row r="3523" s="26" customFormat="1" x14ac:dyDescent="0.2"/>
    <row r="3524" s="26" customFormat="1" x14ac:dyDescent="0.2"/>
    <row r="3525" s="26" customFormat="1" x14ac:dyDescent="0.2"/>
    <row r="3526" s="26" customFormat="1" x14ac:dyDescent="0.2"/>
    <row r="3527" s="26" customFormat="1" x14ac:dyDescent="0.2"/>
    <row r="3528" s="26" customFormat="1" x14ac:dyDescent="0.2"/>
    <row r="3529" s="26" customFormat="1" x14ac:dyDescent="0.2"/>
    <row r="3530" s="26" customFormat="1" x14ac:dyDescent="0.2"/>
    <row r="3531" s="26" customFormat="1" x14ac:dyDescent="0.2"/>
    <row r="3532" s="26" customFormat="1" x14ac:dyDescent="0.2"/>
    <row r="3533" s="26" customFormat="1" x14ac:dyDescent="0.2"/>
    <row r="3534" s="26" customFormat="1" x14ac:dyDescent="0.2"/>
    <row r="3535" s="26" customFormat="1" x14ac:dyDescent="0.2"/>
    <row r="3536" s="26" customFormat="1" x14ac:dyDescent="0.2"/>
    <row r="3537" s="26" customFormat="1" x14ac:dyDescent="0.2"/>
    <row r="3538" s="26" customFormat="1" x14ac:dyDescent="0.2"/>
    <row r="3539" s="26" customFormat="1" x14ac:dyDescent="0.2"/>
    <row r="3540" s="26" customFormat="1" x14ac:dyDescent="0.2"/>
    <row r="3541" s="26" customFormat="1" x14ac:dyDescent="0.2"/>
    <row r="3542" s="26" customFormat="1" x14ac:dyDescent="0.2"/>
    <row r="3543" s="26" customFormat="1" x14ac:dyDescent="0.2"/>
    <row r="3544" s="26" customFormat="1" x14ac:dyDescent="0.2"/>
    <row r="3545" s="26" customFormat="1" x14ac:dyDescent="0.2"/>
    <row r="3546" s="26" customFormat="1" x14ac:dyDescent="0.2"/>
    <row r="3547" s="26" customFormat="1" x14ac:dyDescent="0.2"/>
    <row r="3548" s="26" customFormat="1" x14ac:dyDescent="0.2"/>
    <row r="3549" s="26" customFormat="1" x14ac:dyDescent="0.2"/>
    <row r="3550" s="26" customFormat="1" x14ac:dyDescent="0.2"/>
    <row r="3551" s="26" customFormat="1" x14ac:dyDescent="0.2"/>
    <row r="3552" s="26" customFormat="1" x14ac:dyDescent="0.2"/>
    <row r="3553" s="26" customFormat="1" x14ac:dyDescent="0.2"/>
    <row r="3554" s="26" customFormat="1" x14ac:dyDescent="0.2"/>
    <row r="3555" s="26" customFormat="1" x14ac:dyDescent="0.2"/>
    <row r="3556" s="26" customFormat="1" x14ac:dyDescent="0.2"/>
    <row r="3557" s="26" customFormat="1" x14ac:dyDescent="0.2"/>
    <row r="3558" s="26" customFormat="1" x14ac:dyDescent="0.2"/>
    <row r="3559" s="26" customFormat="1" x14ac:dyDescent="0.2"/>
    <row r="3560" s="26" customFormat="1" x14ac:dyDescent="0.2"/>
    <row r="3561" s="26" customFormat="1" x14ac:dyDescent="0.2"/>
    <row r="3562" s="26" customFormat="1" x14ac:dyDescent="0.2"/>
    <row r="3563" s="26" customFormat="1" x14ac:dyDescent="0.2"/>
    <row r="3564" s="26" customFormat="1" x14ac:dyDescent="0.2"/>
    <row r="3565" s="26" customFormat="1" x14ac:dyDescent="0.2"/>
    <row r="3566" s="26" customFormat="1" x14ac:dyDescent="0.2"/>
    <row r="3567" s="26" customFormat="1" x14ac:dyDescent="0.2"/>
    <row r="3568" s="26" customFormat="1" x14ac:dyDescent="0.2"/>
    <row r="3569" s="26" customFormat="1" x14ac:dyDescent="0.2"/>
    <row r="3570" s="26" customFormat="1" x14ac:dyDescent="0.2"/>
    <row r="3571" s="26" customFormat="1" x14ac:dyDescent="0.2"/>
    <row r="3572" s="26" customFormat="1" x14ac:dyDescent="0.2"/>
    <row r="3573" s="26" customFormat="1" x14ac:dyDescent="0.2"/>
    <row r="3574" s="26" customFormat="1" x14ac:dyDescent="0.2"/>
    <row r="3575" s="26" customFormat="1" x14ac:dyDescent="0.2"/>
    <row r="3576" s="26" customFormat="1" x14ac:dyDescent="0.2"/>
    <row r="3577" s="26" customFormat="1" x14ac:dyDescent="0.2"/>
    <row r="3578" s="26" customFormat="1" x14ac:dyDescent="0.2"/>
    <row r="3579" s="26" customFormat="1" x14ac:dyDescent="0.2"/>
    <row r="3580" s="26" customFormat="1" x14ac:dyDescent="0.2"/>
    <row r="3581" s="26" customFormat="1" x14ac:dyDescent="0.2"/>
    <row r="3582" s="26" customFormat="1" x14ac:dyDescent="0.2"/>
    <row r="3583" s="26" customFormat="1" x14ac:dyDescent="0.2"/>
    <row r="3584" s="26" customFormat="1" x14ac:dyDescent="0.2"/>
    <row r="3585" s="26" customFormat="1" x14ac:dyDescent="0.2"/>
    <row r="3586" s="26" customFormat="1" x14ac:dyDescent="0.2"/>
    <row r="3587" s="26" customFormat="1" x14ac:dyDescent="0.2"/>
    <row r="3588" s="26" customFormat="1" x14ac:dyDescent="0.2"/>
    <row r="3589" s="26" customFormat="1" x14ac:dyDescent="0.2"/>
    <row r="3590" s="26" customFormat="1" x14ac:dyDescent="0.2"/>
    <row r="3591" s="26" customFormat="1" x14ac:dyDescent="0.2"/>
    <row r="3592" s="26" customFormat="1" x14ac:dyDescent="0.2"/>
    <row r="3593" s="26" customFormat="1" x14ac:dyDescent="0.2"/>
    <row r="3594" s="26" customFormat="1" x14ac:dyDescent="0.2"/>
    <row r="3595" s="26" customFormat="1" x14ac:dyDescent="0.2"/>
    <row r="3596" s="26" customFormat="1" x14ac:dyDescent="0.2"/>
    <row r="3597" s="26" customFormat="1" x14ac:dyDescent="0.2"/>
    <row r="3598" s="26" customFormat="1" x14ac:dyDescent="0.2"/>
    <row r="3599" s="26" customFormat="1" x14ac:dyDescent="0.2"/>
    <row r="3600" s="26" customFormat="1" x14ac:dyDescent="0.2"/>
    <row r="3601" s="26" customFormat="1" x14ac:dyDescent="0.2"/>
    <row r="3602" s="26" customFormat="1" x14ac:dyDescent="0.2"/>
    <row r="3603" s="26" customFormat="1" x14ac:dyDescent="0.2"/>
    <row r="3604" s="26" customFormat="1" x14ac:dyDescent="0.2"/>
    <row r="3605" s="26" customFormat="1" x14ac:dyDescent="0.2"/>
    <row r="3606" s="26" customFormat="1" x14ac:dyDescent="0.2"/>
    <row r="3607" s="26" customFormat="1" x14ac:dyDescent="0.2"/>
    <row r="3608" s="26" customFormat="1" x14ac:dyDescent="0.2"/>
    <row r="3609" s="26" customFormat="1" x14ac:dyDescent="0.2"/>
    <row r="3610" s="26" customFormat="1" x14ac:dyDescent="0.2"/>
    <row r="3611" s="26" customFormat="1" x14ac:dyDescent="0.2"/>
    <row r="3612" s="26" customFormat="1" x14ac:dyDescent="0.2"/>
    <row r="3613" s="26" customFormat="1" x14ac:dyDescent="0.2"/>
    <row r="3614" s="26" customFormat="1" x14ac:dyDescent="0.2"/>
    <row r="3615" s="26" customFormat="1" x14ac:dyDescent="0.2"/>
    <row r="3616" s="26" customFormat="1" x14ac:dyDescent="0.2"/>
    <row r="3617" s="26" customFormat="1" x14ac:dyDescent="0.2"/>
    <row r="3618" s="26" customFormat="1" x14ac:dyDescent="0.2"/>
    <row r="3619" s="26" customFormat="1" x14ac:dyDescent="0.2"/>
    <row r="3620" s="26" customFormat="1" x14ac:dyDescent="0.2"/>
    <row r="3621" s="26" customFormat="1" x14ac:dyDescent="0.2"/>
    <row r="3622" s="26" customFormat="1" x14ac:dyDescent="0.2"/>
    <row r="3623" s="26" customFormat="1" x14ac:dyDescent="0.2"/>
    <row r="3624" s="26" customFormat="1" x14ac:dyDescent="0.2"/>
    <row r="3625" s="26" customFormat="1" x14ac:dyDescent="0.2"/>
    <row r="3626" s="26" customFormat="1" x14ac:dyDescent="0.2"/>
    <row r="3627" s="26" customFormat="1" x14ac:dyDescent="0.2"/>
    <row r="3628" s="26" customFormat="1" x14ac:dyDescent="0.2"/>
    <row r="3629" s="26" customFormat="1" x14ac:dyDescent="0.2"/>
    <row r="3630" s="26" customFormat="1" x14ac:dyDescent="0.2"/>
    <row r="3631" s="26" customFormat="1" x14ac:dyDescent="0.2"/>
    <row r="3632" s="26" customFormat="1" x14ac:dyDescent="0.2"/>
    <row r="3633" s="26" customFormat="1" x14ac:dyDescent="0.2"/>
    <row r="3634" s="26" customFormat="1" x14ac:dyDescent="0.2"/>
    <row r="3635" s="26" customFormat="1" x14ac:dyDescent="0.2"/>
    <row r="3636" s="26" customFormat="1" x14ac:dyDescent="0.2"/>
    <row r="3637" s="26" customFormat="1" x14ac:dyDescent="0.2"/>
    <row r="3638" s="26" customFormat="1" x14ac:dyDescent="0.2"/>
    <row r="3639" s="26" customFormat="1" x14ac:dyDescent="0.2"/>
    <row r="3640" s="26" customFormat="1" x14ac:dyDescent="0.2"/>
    <row r="3641" s="26" customFormat="1" x14ac:dyDescent="0.2"/>
    <row r="3642" s="26" customFormat="1" x14ac:dyDescent="0.2"/>
    <row r="3643" s="26" customFormat="1" x14ac:dyDescent="0.2"/>
    <row r="3644" s="26" customFormat="1" x14ac:dyDescent="0.2"/>
    <row r="3645" s="26" customFormat="1" x14ac:dyDescent="0.2"/>
    <row r="3646" s="26" customFormat="1" x14ac:dyDescent="0.2"/>
    <row r="3647" s="26" customFormat="1" x14ac:dyDescent="0.2"/>
    <row r="3648" s="26" customFormat="1" x14ac:dyDescent="0.2"/>
    <row r="3649" s="26" customFormat="1" x14ac:dyDescent="0.2"/>
    <row r="3650" s="26" customFormat="1" x14ac:dyDescent="0.2"/>
    <row r="3651" s="26" customFormat="1" x14ac:dyDescent="0.2"/>
    <row r="3652" s="26" customFormat="1" x14ac:dyDescent="0.2"/>
    <row r="3653" s="26" customFormat="1" x14ac:dyDescent="0.2"/>
    <row r="3654" s="26" customFormat="1" x14ac:dyDescent="0.2"/>
    <row r="3655" s="26" customFormat="1" x14ac:dyDescent="0.2"/>
    <row r="3656" s="26" customFormat="1" x14ac:dyDescent="0.2"/>
    <row r="3657" s="26" customFormat="1" x14ac:dyDescent="0.2"/>
    <row r="3658" s="26" customFormat="1" x14ac:dyDescent="0.2"/>
    <row r="3659" s="26" customFormat="1" x14ac:dyDescent="0.2"/>
    <row r="3660" s="26" customFormat="1" x14ac:dyDescent="0.2"/>
    <row r="3661" s="26" customFormat="1" x14ac:dyDescent="0.2"/>
    <row r="3662" s="26" customFormat="1" x14ac:dyDescent="0.2"/>
    <row r="3663" s="26" customFormat="1" x14ac:dyDescent="0.2"/>
    <row r="3664" s="26" customFormat="1" x14ac:dyDescent="0.2"/>
    <row r="3665" s="26" customFormat="1" x14ac:dyDescent="0.2"/>
    <row r="3666" s="26" customFormat="1" x14ac:dyDescent="0.2"/>
    <row r="3667" s="26" customFormat="1" x14ac:dyDescent="0.2"/>
    <row r="3668" s="26" customFormat="1" x14ac:dyDescent="0.2"/>
    <row r="3669" s="26" customFormat="1" x14ac:dyDescent="0.2"/>
    <row r="3670" s="26" customFormat="1" x14ac:dyDescent="0.2"/>
    <row r="3671" s="26" customFormat="1" x14ac:dyDescent="0.2"/>
    <row r="3672" s="26" customFormat="1" x14ac:dyDescent="0.2"/>
    <row r="3673" s="26" customFormat="1" x14ac:dyDescent="0.2"/>
    <row r="3674" s="26" customFormat="1" x14ac:dyDescent="0.2"/>
    <row r="3675" s="26" customFormat="1" x14ac:dyDescent="0.2"/>
    <row r="3676" s="26" customFormat="1" x14ac:dyDescent="0.2"/>
    <row r="3677" s="26" customFormat="1" x14ac:dyDescent="0.2"/>
    <row r="3678" s="26" customFormat="1" x14ac:dyDescent="0.2"/>
    <row r="3679" s="26" customFormat="1" x14ac:dyDescent="0.2"/>
    <row r="3680" s="26" customFormat="1" x14ac:dyDescent="0.2"/>
    <row r="3681" s="26" customFormat="1" x14ac:dyDescent="0.2"/>
    <row r="3682" s="26" customFormat="1" x14ac:dyDescent="0.2"/>
    <row r="3683" s="26" customFormat="1" x14ac:dyDescent="0.2"/>
    <row r="3684" s="26" customFormat="1" x14ac:dyDescent="0.2"/>
    <row r="3685" s="26" customFormat="1" x14ac:dyDescent="0.2"/>
    <row r="3686" s="26" customFormat="1" x14ac:dyDescent="0.2"/>
    <row r="3687" s="26" customFormat="1" x14ac:dyDescent="0.2"/>
    <row r="3688" s="26" customFormat="1" x14ac:dyDescent="0.2"/>
    <row r="3689" s="26" customFormat="1" x14ac:dyDescent="0.2"/>
    <row r="3690" s="26" customFormat="1" x14ac:dyDescent="0.2"/>
    <row r="3691" s="26" customFormat="1" x14ac:dyDescent="0.2"/>
    <row r="3692" s="26" customFormat="1" x14ac:dyDescent="0.2"/>
    <row r="3693" s="26" customFormat="1" x14ac:dyDescent="0.2"/>
    <row r="3694" s="26" customFormat="1" x14ac:dyDescent="0.2"/>
    <row r="3695" s="26" customFormat="1" x14ac:dyDescent="0.2"/>
    <row r="3696" s="26" customFormat="1" x14ac:dyDescent="0.2"/>
    <row r="3697" s="26" customFormat="1" x14ac:dyDescent="0.2"/>
    <row r="3698" s="26" customFormat="1" x14ac:dyDescent="0.2"/>
    <row r="3699" s="26" customFormat="1" x14ac:dyDescent="0.2"/>
    <row r="3700" s="26" customFormat="1" x14ac:dyDescent="0.2"/>
    <row r="3701" s="26" customFormat="1" x14ac:dyDescent="0.2"/>
    <row r="3702" s="26" customFormat="1" x14ac:dyDescent="0.2"/>
    <row r="3703" s="26" customFormat="1" x14ac:dyDescent="0.2"/>
    <row r="3704" s="26" customFormat="1" x14ac:dyDescent="0.2"/>
    <row r="3705" s="26" customFormat="1" x14ac:dyDescent="0.2"/>
    <row r="3706" s="26" customFormat="1" x14ac:dyDescent="0.2"/>
    <row r="3707" s="26" customFormat="1" x14ac:dyDescent="0.2"/>
    <row r="3708" s="26" customFormat="1" x14ac:dyDescent="0.2"/>
    <row r="3709" s="26" customFormat="1" x14ac:dyDescent="0.2"/>
    <row r="3710" s="26" customFormat="1" x14ac:dyDescent="0.2"/>
    <row r="3711" s="26" customFormat="1" x14ac:dyDescent="0.2"/>
    <row r="3712" s="26" customFormat="1" x14ac:dyDescent="0.2"/>
    <row r="3713" s="26" customFormat="1" x14ac:dyDescent="0.2"/>
    <row r="3714" s="26" customFormat="1" x14ac:dyDescent="0.2"/>
    <row r="3715" s="26" customFormat="1" x14ac:dyDescent="0.2"/>
    <row r="3716" s="26" customFormat="1" x14ac:dyDescent="0.2"/>
    <row r="3717" s="26" customFormat="1" x14ac:dyDescent="0.2"/>
    <row r="3718" s="26" customFormat="1" x14ac:dyDescent="0.2"/>
    <row r="3719" s="26" customFormat="1" x14ac:dyDescent="0.2"/>
    <row r="3720" s="26" customFormat="1" x14ac:dyDescent="0.2"/>
    <row r="3721" s="26" customFormat="1" x14ac:dyDescent="0.2"/>
    <row r="3722" s="26" customFormat="1" x14ac:dyDescent="0.2"/>
    <row r="3723" s="26" customFormat="1" x14ac:dyDescent="0.2"/>
    <row r="3724" s="26" customFormat="1" x14ac:dyDescent="0.2"/>
    <row r="3725" s="26" customFormat="1" x14ac:dyDescent="0.2"/>
    <row r="3726" s="26" customFormat="1" x14ac:dyDescent="0.2"/>
    <row r="3727" s="26" customFormat="1" x14ac:dyDescent="0.2"/>
    <row r="3728" s="26" customFormat="1" x14ac:dyDescent="0.2"/>
    <row r="3729" s="26" customFormat="1" x14ac:dyDescent="0.2"/>
    <row r="3730" s="26" customFormat="1" x14ac:dyDescent="0.2"/>
    <row r="3731" s="26" customFormat="1" x14ac:dyDescent="0.2"/>
    <row r="3732" s="26" customFormat="1" x14ac:dyDescent="0.2"/>
    <row r="3733" s="26" customFormat="1" x14ac:dyDescent="0.2"/>
    <row r="3734" s="26" customFormat="1" x14ac:dyDescent="0.2"/>
    <row r="3735" s="26" customFormat="1" x14ac:dyDescent="0.2"/>
    <row r="3736" s="26" customFormat="1" x14ac:dyDescent="0.2"/>
    <row r="3737" s="26" customFormat="1" x14ac:dyDescent="0.2"/>
    <row r="3738" s="26" customFormat="1" x14ac:dyDescent="0.2"/>
    <row r="3739" s="26" customFormat="1" x14ac:dyDescent="0.2"/>
    <row r="3740" s="26" customFormat="1" x14ac:dyDescent="0.2"/>
    <row r="3741" s="26" customFormat="1" x14ac:dyDescent="0.2"/>
    <row r="3742" s="26" customFormat="1" x14ac:dyDescent="0.2"/>
    <row r="3743" s="26" customFormat="1" x14ac:dyDescent="0.2"/>
    <row r="3744" s="26" customFormat="1" x14ac:dyDescent="0.2"/>
    <row r="3745" s="26" customFormat="1" x14ac:dyDescent="0.2"/>
    <row r="3746" s="26" customFormat="1" x14ac:dyDescent="0.2"/>
    <row r="3747" s="26" customFormat="1" x14ac:dyDescent="0.2"/>
    <row r="3748" s="26" customFormat="1" x14ac:dyDescent="0.2"/>
    <row r="3749" s="26" customFormat="1" x14ac:dyDescent="0.2"/>
    <row r="3750" s="26" customFormat="1" x14ac:dyDescent="0.2"/>
    <row r="3751" s="26" customFormat="1" x14ac:dyDescent="0.2"/>
    <row r="3752" s="26" customFormat="1" x14ac:dyDescent="0.2"/>
    <row r="3753" s="26" customFormat="1" x14ac:dyDescent="0.2"/>
    <row r="3754" s="26" customFormat="1" x14ac:dyDescent="0.2"/>
    <row r="3755" s="26" customFormat="1" x14ac:dyDescent="0.2"/>
    <row r="3756" s="26" customFormat="1" x14ac:dyDescent="0.2"/>
    <row r="3757" s="26" customFormat="1" x14ac:dyDescent="0.2"/>
    <row r="3758" s="26" customFormat="1" x14ac:dyDescent="0.2"/>
    <row r="3759" s="26" customFormat="1" x14ac:dyDescent="0.2"/>
    <row r="3760" s="26" customFormat="1" x14ac:dyDescent="0.2"/>
    <row r="3761" s="26" customFormat="1" x14ac:dyDescent="0.2"/>
    <row r="3762" s="26" customFormat="1" x14ac:dyDescent="0.2"/>
    <row r="3763" s="26" customFormat="1" x14ac:dyDescent="0.2"/>
    <row r="3764" s="26" customFormat="1" x14ac:dyDescent="0.2"/>
    <row r="3765" s="26" customFormat="1" x14ac:dyDescent="0.2"/>
    <row r="3766" s="26" customFormat="1" x14ac:dyDescent="0.2"/>
    <row r="3767" s="26" customFormat="1" x14ac:dyDescent="0.2"/>
    <row r="3768" s="26" customFormat="1" x14ac:dyDescent="0.2"/>
    <row r="3769" s="26" customFormat="1" x14ac:dyDescent="0.2"/>
    <row r="3770" s="26" customFormat="1" x14ac:dyDescent="0.2"/>
    <row r="3771" s="26" customFormat="1" x14ac:dyDescent="0.2"/>
    <row r="3772" s="26" customFormat="1" x14ac:dyDescent="0.2"/>
    <row r="3773" s="26" customFormat="1" x14ac:dyDescent="0.2"/>
    <row r="3774" s="26" customFormat="1" x14ac:dyDescent="0.2"/>
    <row r="3775" s="26" customFormat="1" x14ac:dyDescent="0.2"/>
    <row r="3776" s="26" customFormat="1" x14ac:dyDescent="0.2"/>
    <row r="3777" s="26" customFormat="1" x14ac:dyDescent="0.2"/>
    <row r="3778" s="26" customFormat="1" x14ac:dyDescent="0.2"/>
    <row r="3779" s="26" customFormat="1" x14ac:dyDescent="0.2"/>
    <row r="3780" s="26" customFormat="1" x14ac:dyDescent="0.2"/>
    <row r="3781" s="26" customFormat="1" x14ac:dyDescent="0.2"/>
    <row r="3782" s="26" customFormat="1" x14ac:dyDescent="0.2"/>
    <row r="3783" s="26" customFormat="1" x14ac:dyDescent="0.2"/>
    <row r="3784" s="26" customFormat="1" x14ac:dyDescent="0.2"/>
    <row r="3785" s="26" customFormat="1" x14ac:dyDescent="0.2"/>
    <row r="3786" s="26" customFormat="1" x14ac:dyDescent="0.2"/>
    <row r="3787" s="26" customFormat="1" x14ac:dyDescent="0.2"/>
    <row r="3788" s="26" customFormat="1" x14ac:dyDescent="0.2"/>
    <row r="3789" s="26" customFormat="1" x14ac:dyDescent="0.2"/>
    <row r="3790" s="26" customFormat="1" x14ac:dyDescent="0.2"/>
    <row r="3791" s="26" customFormat="1" x14ac:dyDescent="0.2"/>
    <row r="3792" s="26" customFormat="1" x14ac:dyDescent="0.2"/>
    <row r="3793" s="26" customFormat="1" x14ac:dyDescent="0.2"/>
    <row r="3794" s="26" customFormat="1" x14ac:dyDescent="0.2"/>
    <row r="3795" s="26" customFormat="1" x14ac:dyDescent="0.2"/>
    <row r="3796" s="26" customFormat="1" x14ac:dyDescent="0.2"/>
    <row r="3797" s="26" customFormat="1" x14ac:dyDescent="0.2"/>
    <row r="3798" s="26" customFormat="1" x14ac:dyDescent="0.2"/>
    <row r="3799" s="26" customFormat="1" x14ac:dyDescent="0.2"/>
    <row r="3800" s="26" customFormat="1" x14ac:dyDescent="0.2"/>
    <row r="3801" s="26" customFormat="1" x14ac:dyDescent="0.2"/>
    <row r="3802" s="26" customFormat="1" x14ac:dyDescent="0.2"/>
    <row r="3803" s="26" customFormat="1" x14ac:dyDescent="0.2"/>
    <row r="3804" s="26" customFormat="1" x14ac:dyDescent="0.2"/>
    <row r="3805" s="26" customFormat="1" x14ac:dyDescent="0.2"/>
    <row r="3806" s="26" customFormat="1" x14ac:dyDescent="0.2"/>
    <row r="3807" s="26" customFormat="1" x14ac:dyDescent="0.2"/>
    <row r="3808" s="26" customFormat="1" x14ac:dyDescent="0.2"/>
    <row r="3809" s="26" customFormat="1" x14ac:dyDescent="0.2"/>
    <row r="3810" s="26" customFormat="1" x14ac:dyDescent="0.2"/>
    <row r="3811" s="26" customFormat="1" x14ac:dyDescent="0.2"/>
    <row r="3812" s="26" customFormat="1" x14ac:dyDescent="0.2"/>
    <row r="3813" s="26" customFormat="1" x14ac:dyDescent="0.2"/>
    <row r="3814" s="26" customFormat="1" x14ac:dyDescent="0.2"/>
    <row r="3815" s="26" customFormat="1" x14ac:dyDescent="0.2"/>
    <row r="3816" s="26" customFormat="1" x14ac:dyDescent="0.2"/>
    <row r="3817" s="26" customFormat="1" x14ac:dyDescent="0.2"/>
    <row r="3818" s="26" customFormat="1" x14ac:dyDescent="0.2"/>
    <row r="3819" s="26" customFormat="1" x14ac:dyDescent="0.2"/>
    <row r="3820" s="26" customFormat="1" x14ac:dyDescent="0.2"/>
    <row r="3821" s="26" customFormat="1" x14ac:dyDescent="0.2"/>
    <row r="3822" s="26" customFormat="1" x14ac:dyDescent="0.2"/>
    <row r="3823" s="26" customFormat="1" x14ac:dyDescent="0.2"/>
    <row r="3824" s="26" customFormat="1" x14ac:dyDescent="0.2"/>
    <row r="3825" s="26" customFormat="1" x14ac:dyDescent="0.2"/>
    <row r="3826" s="26" customFormat="1" x14ac:dyDescent="0.2"/>
    <row r="3827" s="26" customFormat="1" x14ac:dyDescent="0.2"/>
    <row r="3828" s="26" customFormat="1" x14ac:dyDescent="0.2"/>
    <row r="3829" s="26" customFormat="1" x14ac:dyDescent="0.2"/>
    <row r="3830" s="26" customFormat="1" x14ac:dyDescent="0.2"/>
    <row r="3831" s="26" customFormat="1" x14ac:dyDescent="0.2"/>
    <row r="3832" s="26" customFormat="1" x14ac:dyDescent="0.2"/>
    <row r="3833" s="26" customFormat="1" x14ac:dyDescent="0.2"/>
    <row r="3834" s="26" customFormat="1" x14ac:dyDescent="0.2"/>
    <row r="3835" s="26" customFormat="1" x14ac:dyDescent="0.2"/>
    <row r="3836" s="26" customFormat="1" x14ac:dyDescent="0.2"/>
    <row r="3837" s="26" customFormat="1" x14ac:dyDescent="0.2"/>
    <row r="3838" s="26" customFormat="1" x14ac:dyDescent="0.2"/>
    <row r="3839" s="26" customFormat="1" x14ac:dyDescent="0.2"/>
    <row r="3840" s="26" customFormat="1" x14ac:dyDescent="0.2"/>
    <row r="3841" s="26" customFormat="1" x14ac:dyDescent="0.2"/>
    <row r="3842" s="26" customFormat="1" x14ac:dyDescent="0.2"/>
    <row r="3843" s="26" customFormat="1" x14ac:dyDescent="0.2"/>
    <row r="3844" s="26" customFormat="1" x14ac:dyDescent="0.2"/>
    <row r="3845" s="26" customFormat="1" x14ac:dyDescent="0.2"/>
    <row r="3846" s="26" customFormat="1" x14ac:dyDescent="0.2"/>
    <row r="3847" s="26" customFormat="1" x14ac:dyDescent="0.2"/>
    <row r="3848" s="26" customFormat="1" x14ac:dyDescent="0.2"/>
    <row r="3849" s="26" customFormat="1" x14ac:dyDescent="0.2"/>
    <row r="3850" s="26" customFormat="1" x14ac:dyDescent="0.2"/>
    <row r="3851" s="26" customFormat="1" x14ac:dyDescent="0.2"/>
    <row r="3852" s="26" customFormat="1" x14ac:dyDescent="0.2"/>
    <row r="3853" s="26" customFormat="1" x14ac:dyDescent="0.2"/>
    <row r="3854" s="26" customFormat="1" x14ac:dyDescent="0.2"/>
    <row r="3855" s="26" customFormat="1" x14ac:dyDescent="0.2"/>
    <row r="3856" s="26" customFormat="1" x14ac:dyDescent="0.2"/>
    <row r="3857" s="26" customFormat="1" x14ac:dyDescent="0.2"/>
    <row r="3858" s="26" customFormat="1" x14ac:dyDescent="0.2"/>
    <row r="3859" s="26" customFormat="1" x14ac:dyDescent="0.2"/>
    <row r="3860" s="26" customFormat="1" x14ac:dyDescent="0.2"/>
    <row r="3861" s="26" customFormat="1" x14ac:dyDescent="0.2"/>
    <row r="3862" s="26" customFormat="1" x14ac:dyDescent="0.2"/>
    <row r="3863" s="26" customFormat="1" x14ac:dyDescent="0.2"/>
    <row r="3864" s="26" customFormat="1" x14ac:dyDescent="0.2"/>
    <row r="3865" s="26" customFormat="1" x14ac:dyDescent="0.2"/>
    <row r="3866" s="26" customFormat="1" x14ac:dyDescent="0.2"/>
    <row r="3867" s="26" customFormat="1" x14ac:dyDescent="0.2"/>
    <row r="3868" s="26" customFormat="1" x14ac:dyDescent="0.2"/>
    <row r="3869" s="26" customFormat="1" x14ac:dyDescent="0.2"/>
    <row r="3870" s="26" customFormat="1" x14ac:dyDescent="0.2"/>
    <row r="3871" s="26" customFormat="1" x14ac:dyDescent="0.2"/>
    <row r="3872" s="26" customFormat="1" x14ac:dyDescent="0.2"/>
    <row r="3873" s="26" customFormat="1" x14ac:dyDescent="0.2"/>
    <row r="3874" s="26" customFormat="1" x14ac:dyDescent="0.2"/>
    <row r="3875" s="26" customFormat="1" x14ac:dyDescent="0.2"/>
    <row r="3876" s="26" customFormat="1" x14ac:dyDescent="0.2"/>
    <row r="3877" s="26" customFormat="1" x14ac:dyDescent="0.2"/>
    <row r="3878" s="26" customFormat="1" x14ac:dyDescent="0.2"/>
    <row r="3879" s="26" customFormat="1" x14ac:dyDescent="0.2"/>
    <row r="3880" s="26" customFormat="1" x14ac:dyDescent="0.2"/>
    <row r="3881" s="26" customFormat="1" x14ac:dyDescent="0.2"/>
    <row r="3882" s="26" customFormat="1" x14ac:dyDescent="0.2"/>
    <row r="3883" s="26" customFormat="1" x14ac:dyDescent="0.2"/>
    <row r="3884" s="26" customFormat="1" x14ac:dyDescent="0.2"/>
    <row r="3885" s="26" customFormat="1" x14ac:dyDescent="0.2"/>
    <row r="3886" s="26" customFormat="1" x14ac:dyDescent="0.2"/>
    <row r="3887" s="26" customFormat="1" x14ac:dyDescent="0.2"/>
    <row r="3888" s="26" customFormat="1" x14ac:dyDescent="0.2"/>
    <row r="3889" s="26" customFormat="1" x14ac:dyDescent="0.2"/>
    <row r="3890" s="26" customFormat="1" x14ac:dyDescent="0.2"/>
    <row r="3891" s="26" customFormat="1" x14ac:dyDescent="0.2"/>
    <row r="3892" s="26" customFormat="1" x14ac:dyDescent="0.2"/>
    <row r="3893" s="26" customFormat="1" x14ac:dyDescent="0.2"/>
    <row r="3894" s="26" customFormat="1" x14ac:dyDescent="0.2"/>
    <row r="3895" s="26" customFormat="1" x14ac:dyDescent="0.2"/>
    <row r="3896" s="26" customFormat="1" x14ac:dyDescent="0.2"/>
    <row r="3897" s="26" customFormat="1" x14ac:dyDescent="0.2"/>
    <row r="3898" s="26" customFormat="1" x14ac:dyDescent="0.2"/>
    <row r="3899" s="26" customFormat="1" x14ac:dyDescent="0.2"/>
    <row r="3900" s="26" customFormat="1" x14ac:dyDescent="0.2"/>
    <row r="3901" s="26" customFormat="1" x14ac:dyDescent="0.2"/>
    <row r="3902" s="26" customFormat="1" x14ac:dyDescent="0.2"/>
    <row r="3903" s="26" customFormat="1" x14ac:dyDescent="0.2"/>
    <row r="3904" s="26" customFormat="1" x14ac:dyDescent="0.2"/>
    <row r="3905" s="26" customFormat="1" x14ac:dyDescent="0.2"/>
    <row r="3906" s="26" customFormat="1" x14ac:dyDescent="0.2"/>
    <row r="3907" s="26" customFormat="1" x14ac:dyDescent="0.2"/>
    <row r="3908" s="26" customFormat="1" x14ac:dyDescent="0.2"/>
    <row r="3909" s="26" customFormat="1" x14ac:dyDescent="0.2"/>
    <row r="3910" s="26" customFormat="1" x14ac:dyDescent="0.2"/>
    <row r="3911" s="26" customFormat="1" x14ac:dyDescent="0.2"/>
    <row r="3912" s="26" customFormat="1" x14ac:dyDescent="0.2"/>
    <row r="3913" s="26" customFormat="1" x14ac:dyDescent="0.2"/>
    <row r="3914" s="26" customFormat="1" x14ac:dyDescent="0.2"/>
    <row r="3915" s="26" customFormat="1" x14ac:dyDescent="0.2"/>
    <row r="3916" s="26" customFormat="1" x14ac:dyDescent="0.2"/>
    <row r="3917" s="26" customFormat="1" x14ac:dyDescent="0.2"/>
    <row r="3918" s="26" customFormat="1" x14ac:dyDescent="0.2"/>
    <row r="3919" s="26" customFormat="1" x14ac:dyDescent="0.2"/>
    <row r="3920" s="26" customFormat="1" x14ac:dyDescent="0.2"/>
    <row r="3921" s="26" customFormat="1" x14ac:dyDescent="0.2"/>
    <row r="3922" s="26" customFormat="1" x14ac:dyDescent="0.2"/>
    <row r="3923" s="26" customFormat="1" x14ac:dyDescent="0.2"/>
    <row r="3924" s="26" customFormat="1" x14ac:dyDescent="0.2"/>
    <row r="3925" s="26" customFormat="1" x14ac:dyDescent="0.2"/>
    <row r="3926" s="26" customFormat="1" x14ac:dyDescent="0.2"/>
    <row r="3927" s="26" customFormat="1" x14ac:dyDescent="0.2"/>
    <row r="3928" s="26" customFormat="1" x14ac:dyDescent="0.2"/>
    <row r="3929" s="26" customFormat="1" x14ac:dyDescent="0.2"/>
    <row r="3930" s="26" customFormat="1" x14ac:dyDescent="0.2"/>
    <row r="3931" s="26" customFormat="1" x14ac:dyDescent="0.2"/>
    <row r="3932" s="26" customFormat="1" x14ac:dyDescent="0.2"/>
    <row r="3933" s="26" customFormat="1" x14ac:dyDescent="0.2"/>
    <row r="3934" s="26" customFormat="1" x14ac:dyDescent="0.2"/>
    <row r="3935" s="26" customFormat="1" x14ac:dyDescent="0.2"/>
    <row r="3936" s="26" customFormat="1" x14ac:dyDescent="0.2"/>
    <row r="3937" s="26" customFormat="1" x14ac:dyDescent="0.2"/>
    <row r="3938" s="26" customFormat="1" x14ac:dyDescent="0.2"/>
    <row r="3939" s="26" customFormat="1" x14ac:dyDescent="0.2"/>
    <row r="3940" s="26" customFormat="1" x14ac:dyDescent="0.2"/>
    <row r="3941" s="26" customFormat="1" x14ac:dyDescent="0.2"/>
    <row r="3942" s="26" customFormat="1" x14ac:dyDescent="0.2"/>
    <row r="3943" s="26" customFormat="1" x14ac:dyDescent="0.2"/>
    <row r="3944" s="26" customFormat="1" x14ac:dyDescent="0.2"/>
    <row r="3945" s="26" customFormat="1" x14ac:dyDescent="0.2"/>
    <row r="3946" s="26" customFormat="1" x14ac:dyDescent="0.2"/>
    <row r="3947" s="26" customFormat="1" x14ac:dyDescent="0.2"/>
    <row r="3948" s="26" customFormat="1" x14ac:dyDescent="0.2"/>
    <row r="3949" s="26" customFormat="1" x14ac:dyDescent="0.2"/>
    <row r="3950" s="26" customFormat="1" x14ac:dyDescent="0.2"/>
    <row r="3951" s="26" customFormat="1" x14ac:dyDescent="0.2"/>
    <row r="3952" s="26" customFormat="1" x14ac:dyDescent="0.2"/>
    <row r="3953" s="26" customFormat="1" x14ac:dyDescent="0.2"/>
    <row r="3954" s="26" customFormat="1" x14ac:dyDescent="0.2"/>
    <row r="3955" s="26" customFormat="1" x14ac:dyDescent="0.2"/>
    <row r="3956" s="26" customFormat="1" x14ac:dyDescent="0.2"/>
    <row r="3957" s="26" customFormat="1" x14ac:dyDescent="0.2"/>
    <row r="3958" s="26" customFormat="1" x14ac:dyDescent="0.2"/>
    <row r="3959" s="26" customFormat="1" x14ac:dyDescent="0.2"/>
    <row r="3960" s="26" customFormat="1" x14ac:dyDescent="0.2"/>
    <row r="3961" s="26" customFormat="1" x14ac:dyDescent="0.2"/>
    <row r="3962" s="26" customFormat="1" x14ac:dyDescent="0.2"/>
    <row r="3963" s="26" customFormat="1" x14ac:dyDescent="0.2"/>
    <row r="3964" s="26" customFormat="1" x14ac:dyDescent="0.2"/>
    <row r="3965" s="26" customFormat="1" x14ac:dyDescent="0.2"/>
    <row r="3966" s="26" customFormat="1" x14ac:dyDescent="0.2"/>
    <row r="3967" s="26" customFormat="1" x14ac:dyDescent="0.2"/>
    <row r="3968" s="26" customFormat="1" x14ac:dyDescent="0.2"/>
    <row r="3969" s="26" customFormat="1" x14ac:dyDescent="0.2"/>
    <row r="3970" s="26" customFormat="1" x14ac:dyDescent="0.2"/>
    <row r="3971" s="26" customFormat="1" x14ac:dyDescent="0.2"/>
    <row r="3972" s="26" customFormat="1" x14ac:dyDescent="0.2"/>
    <row r="3973" s="26" customFormat="1" x14ac:dyDescent="0.2"/>
    <row r="3974" s="26" customFormat="1" x14ac:dyDescent="0.2"/>
    <row r="3975" s="26" customFormat="1" x14ac:dyDescent="0.2"/>
    <row r="3976" s="26" customFormat="1" x14ac:dyDescent="0.2"/>
    <row r="3977" s="26" customFormat="1" x14ac:dyDescent="0.2"/>
    <row r="3978" s="26" customFormat="1" x14ac:dyDescent="0.2"/>
    <row r="3979" s="26" customFormat="1" x14ac:dyDescent="0.2"/>
    <row r="3980" s="26" customFormat="1" x14ac:dyDescent="0.2"/>
    <row r="3981" s="26" customFormat="1" x14ac:dyDescent="0.2"/>
    <row r="3982" s="26" customFormat="1" x14ac:dyDescent="0.2"/>
    <row r="3983" s="26" customFormat="1" x14ac:dyDescent="0.2"/>
    <row r="3984" s="26" customFormat="1" x14ac:dyDescent="0.2"/>
    <row r="3985" s="26" customFormat="1" x14ac:dyDescent="0.2"/>
    <row r="3986" s="26" customFormat="1" x14ac:dyDescent="0.2"/>
    <row r="3987" s="26" customFormat="1" x14ac:dyDescent="0.2"/>
    <row r="3988" s="26" customFormat="1" x14ac:dyDescent="0.2"/>
    <row r="3989" s="26" customFormat="1" x14ac:dyDescent="0.2"/>
    <row r="3990" s="26" customFormat="1" x14ac:dyDescent="0.2"/>
    <row r="3991" s="26" customFormat="1" x14ac:dyDescent="0.2"/>
    <row r="3992" s="26" customFormat="1" x14ac:dyDescent="0.2"/>
    <row r="3993" s="26" customFormat="1" x14ac:dyDescent="0.2"/>
    <row r="3994" s="26" customFormat="1" x14ac:dyDescent="0.2"/>
    <row r="3995" s="26" customFormat="1" x14ac:dyDescent="0.2"/>
    <row r="3996" s="26" customFormat="1" x14ac:dyDescent="0.2"/>
    <row r="3997" s="26" customFormat="1" x14ac:dyDescent="0.2"/>
    <row r="3998" s="26" customFormat="1" x14ac:dyDescent="0.2"/>
    <row r="3999" s="26" customFormat="1" x14ac:dyDescent="0.2"/>
    <row r="4000" s="26" customFormat="1" x14ac:dyDescent="0.2"/>
    <row r="4001" s="26" customFormat="1" x14ac:dyDescent="0.2"/>
    <row r="4002" s="26" customFormat="1" x14ac:dyDescent="0.2"/>
    <row r="4003" s="26" customFormat="1" x14ac:dyDescent="0.2"/>
    <row r="4004" s="26" customFormat="1" x14ac:dyDescent="0.2"/>
    <row r="4005" s="26" customFormat="1" x14ac:dyDescent="0.2"/>
    <row r="4006" s="26" customFormat="1" x14ac:dyDescent="0.2"/>
    <row r="4007" s="26" customFormat="1" x14ac:dyDescent="0.2"/>
    <row r="4008" s="26" customFormat="1" x14ac:dyDescent="0.2"/>
    <row r="4009" s="26" customFormat="1" x14ac:dyDescent="0.2"/>
    <row r="4010" s="26" customFormat="1" x14ac:dyDescent="0.2"/>
    <row r="4011" s="26" customFormat="1" x14ac:dyDescent="0.2"/>
    <row r="4012" s="26" customFormat="1" x14ac:dyDescent="0.2"/>
    <row r="4013" s="26" customFormat="1" x14ac:dyDescent="0.2"/>
    <row r="4014" s="26" customFormat="1" x14ac:dyDescent="0.2"/>
    <row r="4015" s="26" customFormat="1" x14ac:dyDescent="0.2"/>
    <row r="4016" s="26" customFormat="1" x14ac:dyDescent="0.2"/>
    <row r="4017" s="26" customFormat="1" x14ac:dyDescent="0.2"/>
    <row r="4018" s="26" customFormat="1" x14ac:dyDescent="0.2"/>
    <row r="4019" s="26" customFormat="1" x14ac:dyDescent="0.2"/>
    <row r="4020" s="26" customFormat="1" x14ac:dyDescent="0.2"/>
    <row r="4021" s="26" customFormat="1" x14ac:dyDescent="0.2"/>
    <row r="4022" s="26" customFormat="1" x14ac:dyDescent="0.2"/>
    <row r="4023" s="26" customFormat="1" x14ac:dyDescent="0.2"/>
    <row r="4024" s="26" customFormat="1" x14ac:dyDescent="0.2"/>
    <row r="4025" s="26" customFormat="1" x14ac:dyDescent="0.2"/>
    <row r="4026" s="26" customFormat="1" x14ac:dyDescent="0.2"/>
    <row r="4027" s="26" customFormat="1" x14ac:dyDescent="0.2"/>
    <row r="4028" s="26" customFormat="1" x14ac:dyDescent="0.2"/>
    <row r="4029" s="26" customFormat="1" x14ac:dyDescent="0.2"/>
    <row r="4030" s="26" customFormat="1" x14ac:dyDescent="0.2"/>
    <row r="4031" s="26" customFormat="1" x14ac:dyDescent="0.2"/>
    <row r="4032" s="26" customFormat="1" x14ac:dyDescent="0.2"/>
    <row r="4033" s="26" customFormat="1" x14ac:dyDescent="0.2"/>
    <row r="4034" s="26" customFormat="1" x14ac:dyDescent="0.2"/>
    <row r="4035" s="26" customFormat="1" x14ac:dyDescent="0.2"/>
    <row r="4036" s="26" customFormat="1" x14ac:dyDescent="0.2"/>
    <row r="4037" s="26" customFormat="1" x14ac:dyDescent="0.2"/>
    <row r="4038" s="26" customFormat="1" x14ac:dyDescent="0.2"/>
    <row r="4039" s="26" customFormat="1" x14ac:dyDescent="0.2"/>
    <row r="4040" s="26" customFormat="1" x14ac:dyDescent="0.2"/>
    <row r="4041" s="26" customFormat="1" x14ac:dyDescent="0.2"/>
    <row r="4042" s="26" customFormat="1" x14ac:dyDescent="0.2"/>
    <row r="4043" s="26" customFormat="1" x14ac:dyDescent="0.2"/>
    <row r="4044" s="26" customFormat="1" x14ac:dyDescent="0.2"/>
    <row r="4045" s="26" customFormat="1" x14ac:dyDescent="0.2"/>
    <row r="4046" s="26" customFormat="1" x14ac:dyDescent="0.2"/>
    <row r="4047" s="26" customFormat="1" x14ac:dyDescent="0.2"/>
    <row r="4048" s="26" customFormat="1" x14ac:dyDescent="0.2"/>
    <row r="4049" s="26" customFormat="1" x14ac:dyDescent="0.2"/>
    <row r="4050" s="26" customFormat="1" x14ac:dyDescent="0.2"/>
    <row r="4051" s="26" customFormat="1" x14ac:dyDescent="0.2"/>
    <row r="4052" s="26" customFormat="1" x14ac:dyDescent="0.2"/>
    <row r="4053" s="26" customFormat="1" x14ac:dyDescent="0.2"/>
    <row r="4054" s="26" customFormat="1" x14ac:dyDescent="0.2"/>
    <row r="4055" s="26" customFormat="1" x14ac:dyDescent="0.2"/>
    <row r="4056" s="26" customFormat="1" x14ac:dyDescent="0.2"/>
    <row r="4057" s="26" customFormat="1" x14ac:dyDescent="0.2"/>
    <row r="4058" s="26" customFormat="1" x14ac:dyDescent="0.2"/>
    <row r="4059" s="26" customFormat="1" x14ac:dyDescent="0.2"/>
    <row r="4060" s="26" customFormat="1" x14ac:dyDescent="0.2"/>
    <row r="4061" s="26" customFormat="1" x14ac:dyDescent="0.2"/>
    <row r="4062" s="26" customFormat="1" x14ac:dyDescent="0.2"/>
    <row r="4063" s="26" customFormat="1" x14ac:dyDescent="0.2"/>
    <row r="4064" s="26" customFormat="1" x14ac:dyDescent="0.2"/>
    <row r="4065" s="26" customFormat="1" x14ac:dyDescent="0.2"/>
    <row r="4066" s="26" customFormat="1" x14ac:dyDescent="0.2"/>
    <row r="4067" s="26" customFormat="1" x14ac:dyDescent="0.2"/>
    <row r="4068" s="26" customFormat="1" x14ac:dyDescent="0.2"/>
    <row r="4069" s="26" customFormat="1" x14ac:dyDescent="0.2"/>
    <row r="4070" s="26" customFormat="1" x14ac:dyDescent="0.2"/>
    <row r="4071" s="26" customFormat="1" x14ac:dyDescent="0.2"/>
    <row r="4072" s="26" customFormat="1" x14ac:dyDescent="0.2"/>
    <row r="4073" s="26" customFormat="1" x14ac:dyDescent="0.2"/>
    <row r="4074" s="26" customFormat="1" x14ac:dyDescent="0.2"/>
    <row r="4075" s="26" customFormat="1" x14ac:dyDescent="0.2"/>
    <row r="4076" s="26" customFormat="1" x14ac:dyDescent="0.2"/>
    <row r="4077" s="26" customFormat="1" x14ac:dyDescent="0.2"/>
    <row r="4078" s="26" customFormat="1" x14ac:dyDescent="0.2"/>
    <row r="4079" s="26" customFormat="1" x14ac:dyDescent="0.2"/>
    <row r="4080" s="26" customFormat="1" x14ac:dyDescent="0.2"/>
    <row r="4081" s="26" customFormat="1" x14ac:dyDescent="0.2"/>
    <row r="4082" s="26" customFormat="1" x14ac:dyDescent="0.2"/>
    <row r="4083" s="26" customFormat="1" x14ac:dyDescent="0.2"/>
    <row r="4084" s="26" customFormat="1" x14ac:dyDescent="0.2"/>
    <row r="4085" s="26" customFormat="1" x14ac:dyDescent="0.2"/>
    <row r="4086" s="26" customFormat="1" x14ac:dyDescent="0.2"/>
    <row r="4087" s="26" customFormat="1" x14ac:dyDescent="0.2"/>
    <row r="4088" s="26" customFormat="1" x14ac:dyDescent="0.2"/>
    <row r="4089" s="26" customFormat="1" x14ac:dyDescent="0.2"/>
    <row r="4090" s="26" customFormat="1" x14ac:dyDescent="0.2"/>
    <row r="4091" s="26" customFormat="1" x14ac:dyDescent="0.2"/>
    <row r="4092" s="26" customFormat="1" x14ac:dyDescent="0.2"/>
    <row r="4093" s="26" customFormat="1" x14ac:dyDescent="0.2"/>
    <row r="4094" s="26" customFormat="1" x14ac:dyDescent="0.2"/>
    <row r="4095" s="26" customFormat="1" x14ac:dyDescent="0.2"/>
    <row r="4096" s="26" customFormat="1" x14ac:dyDescent="0.2"/>
    <row r="4097" s="26" customFormat="1" x14ac:dyDescent="0.2"/>
    <row r="4098" s="26" customFormat="1" x14ac:dyDescent="0.2"/>
    <row r="4099" s="26" customFormat="1" x14ac:dyDescent="0.2"/>
    <row r="4100" s="26" customFormat="1" x14ac:dyDescent="0.2"/>
    <row r="4101" s="26" customFormat="1" x14ac:dyDescent="0.2"/>
    <row r="4102" s="26" customFormat="1" x14ac:dyDescent="0.2"/>
    <row r="4103" s="26" customFormat="1" x14ac:dyDescent="0.2"/>
    <row r="4104" s="26" customFormat="1" x14ac:dyDescent="0.2"/>
    <row r="4105" s="26" customFormat="1" x14ac:dyDescent="0.2"/>
    <row r="4106" s="26" customFormat="1" x14ac:dyDescent="0.2"/>
    <row r="4107" s="26" customFormat="1" x14ac:dyDescent="0.2"/>
    <row r="4108" s="26" customFormat="1" x14ac:dyDescent="0.2"/>
    <row r="4109" s="26" customFormat="1" x14ac:dyDescent="0.2"/>
    <row r="4110" s="26" customFormat="1" x14ac:dyDescent="0.2"/>
    <row r="4111" s="26" customFormat="1" x14ac:dyDescent="0.2"/>
    <row r="4112" s="26" customFormat="1" x14ac:dyDescent="0.2"/>
    <row r="4113" s="26" customFormat="1" x14ac:dyDescent="0.2"/>
    <row r="4114" s="26" customFormat="1" x14ac:dyDescent="0.2"/>
    <row r="4115" s="26" customFormat="1" x14ac:dyDescent="0.2"/>
    <row r="4116" s="26" customFormat="1" x14ac:dyDescent="0.2"/>
    <row r="4117" s="26" customFormat="1" x14ac:dyDescent="0.2"/>
    <row r="4118" s="26" customFormat="1" x14ac:dyDescent="0.2"/>
    <row r="4119" s="26" customFormat="1" x14ac:dyDescent="0.2"/>
    <row r="4120" s="26" customFormat="1" x14ac:dyDescent="0.2"/>
    <row r="4121" s="26" customFormat="1" x14ac:dyDescent="0.2"/>
    <row r="4122" s="26" customFormat="1" x14ac:dyDescent="0.2"/>
    <row r="4123" s="26" customFormat="1" x14ac:dyDescent="0.2"/>
    <row r="4124" s="26" customFormat="1" x14ac:dyDescent="0.2"/>
    <row r="4125" s="26" customFormat="1" x14ac:dyDescent="0.2"/>
    <row r="4126" s="26" customFormat="1" x14ac:dyDescent="0.2"/>
    <row r="4127" s="26" customFormat="1" x14ac:dyDescent="0.2"/>
    <row r="4128" s="26" customFormat="1" x14ac:dyDescent="0.2"/>
    <row r="4129" s="26" customFormat="1" x14ac:dyDescent="0.2"/>
    <row r="4130" s="26" customFormat="1" x14ac:dyDescent="0.2"/>
    <row r="4131" s="26" customFormat="1" x14ac:dyDescent="0.2"/>
    <row r="4132" s="26" customFormat="1" x14ac:dyDescent="0.2"/>
    <row r="4133" s="26" customFormat="1" x14ac:dyDescent="0.2"/>
    <row r="4134" s="26" customFormat="1" x14ac:dyDescent="0.2"/>
    <row r="4135" s="26" customFormat="1" x14ac:dyDescent="0.2"/>
    <row r="4136" s="26" customFormat="1" x14ac:dyDescent="0.2"/>
    <row r="4137" s="26" customFormat="1" x14ac:dyDescent="0.2"/>
    <row r="4138" s="26" customFormat="1" x14ac:dyDescent="0.2"/>
    <row r="4139" s="26" customFormat="1" x14ac:dyDescent="0.2"/>
    <row r="4140" s="26" customFormat="1" x14ac:dyDescent="0.2"/>
    <row r="4141" s="26" customFormat="1" x14ac:dyDescent="0.2"/>
    <row r="4142" s="26" customFormat="1" x14ac:dyDescent="0.2"/>
    <row r="4143" s="26" customFormat="1" x14ac:dyDescent="0.2"/>
    <row r="4144" s="26" customFormat="1" x14ac:dyDescent="0.2"/>
    <row r="4145" s="26" customFormat="1" x14ac:dyDescent="0.2"/>
    <row r="4146" s="26" customFormat="1" x14ac:dyDescent="0.2"/>
    <row r="4147" s="26" customFormat="1" x14ac:dyDescent="0.2"/>
    <row r="4148" s="26" customFormat="1" x14ac:dyDescent="0.2"/>
    <row r="4149" s="26" customFormat="1" x14ac:dyDescent="0.2"/>
    <row r="4150" s="26" customFormat="1" x14ac:dyDescent="0.2"/>
    <row r="4151" s="26" customFormat="1" x14ac:dyDescent="0.2"/>
    <row r="4152" s="26" customFormat="1" x14ac:dyDescent="0.2"/>
    <row r="4153" s="26" customFormat="1" x14ac:dyDescent="0.2"/>
    <row r="4154" s="26" customFormat="1" x14ac:dyDescent="0.2"/>
    <row r="4155" s="26" customFormat="1" x14ac:dyDescent="0.2"/>
    <row r="4156" s="26" customFormat="1" x14ac:dyDescent="0.2"/>
    <row r="4157" s="26" customFormat="1" x14ac:dyDescent="0.2"/>
    <row r="4158" s="26" customFormat="1" x14ac:dyDescent="0.2"/>
    <row r="4159" s="26" customFormat="1" x14ac:dyDescent="0.2"/>
    <row r="4160" s="26" customFormat="1" x14ac:dyDescent="0.2"/>
    <row r="4161" s="26" customFormat="1" x14ac:dyDescent="0.2"/>
    <row r="4162" s="26" customFormat="1" x14ac:dyDescent="0.2"/>
    <row r="4163" s="26" customFormat="1" x14ac:dyDescent="0.2"/>
    <row r="4164" s="26" customFormat="1" x14ac:dyDescent="0.2"/>
    <row r="4165" s="26" customFormat="1" x14ac:dyDescent="0.2"/>
    <row r="4166" s="26" customFormat="1" x14ac:dyDescent="0.2"/>
    <row r="4167" s="26" customFormat="1" x14ac:dyDescent="0.2"/>
    <row r="4168" s="26" customFormat="1" x14ac:dyDescent="0.2"/>
    <row r="4169" s="26" customFormat="1" x14ac:dyDescent="0.2"/>
    <row r="4170" s="26" customFormat="1" x14ac:dyDescent="0.2"/>
    <row r="4171" s="26" customFormat="1" x14ac:dyDescent="0.2"/>
    <row r="4172" s="26" customFormat="1" x14ac:dyDescent="0.2"/>
    <row r="4173" s="26" customFormat="1" x14ac:dyDescent="0.2"/>
    <row r="4174" s="26" customFormat="1" x14ac:dyDescent="0.2"/>
    <row r="4175" s="26" customFormat="1" x14ac:dyDescent="0.2"/>
    <row r="4176" s="26" customFormat="1" x14ac:dyDescent="0.2"/>
    <row r="4177" s="26" customFormat="1" x14ac:dyDescent="0.2"/>
    <row r="4178" s="26" customFormat="1" x14ac:dyDescent="0.2"/>
    <row r="4179" s="26" customFormat="1" x14ac:dyDescent="0.2"/>
    <row r="4180" s="26" customFormat="1" x14ac:dyDescent="0.2"/>
    <row r="4181" s="26" customFormat="1" x14ac:dyDescent="0.2"/>
    <row r="4182" s="26" customFormat="1" x14ac:dyDescent="0.2"/>
    <row r="4183" s="26" customFormat="1" x14ac:dyDescent="0.2"/>
    <row r="4184" s="26" customFormat="1" x14ac:dyDescent="0.2"/>
    <row r="4185" s="26" customFormat="1" x14ac:dyDescent="0.2"/>
    <row r="4186" s="26" customFormat="1" x14ac:dyDescent="0.2"/>
    <row r="4187" s="26" customFormat="1" x14ac:dyDescent="0.2"/>
    <row r="4188" s="26" customFormat="1" x14ac:dyDescent="0.2"/>
    <row r="4189" s="26" customFormat="1" x14ac:dyDescent="0.2"/>
    <row r="4190" s="26" customFormat="1" x14ac:dyDescent="0.2"/>
    <row r="4191" s="26" customFormat="1" x14ac:dyDescent="0.2"/>
    <row r="4192" s="26" customFormat="1" x14ac:dyDescent="0.2"/>
    <row r="4193" s="26" customFormat="1" x14ac:dyDescent="0.2"/>
    <row r="4194" s="26" customFormat="1" x14ac:dyDescent="0.2"/>
    <row r="4195" s="26" customFormat="1" x14ac:dyDescent="0.2"/>
    <row r="4196" s="26" customFormat="1" x14ac:dyDescent="0.2"/>
    <row r="4197" s="26" customFormat="1" x14ac:dyDescent="0.2"/>
    <row r="4198" s="26" customFormat="1" x14ac:dyDescent="0.2"/>
    <row r="4199" s="26" customFormat="1" x14ac:dyDescent="0.2"/>
    <row r="4200" s="26" customFormat="1" x14ac:dyDescent="0.2"/>
    <row r="4201" s="26" customFormat="1" x14ac:dyDescent="0.2"/>
    <row r="4202" s="26" customFormat="1" x14ac:dyDescent="0.2"/>
    <row r="4203" s="26" customFormat="1" x14ac:dyDescent="0.2"/>
    <row r="4204" s="26" customFormat="1" x14ac:dyDescent="0.2"/>
    <row r="4205" s="26" customFormat="1" x14ac:dyDescent="0.2"/>
    <row r="4206" s="26" customFormat="1" x14ac:dyDescent="0.2"/>
    <row r="4207" s="26" customFormat="1" x14ac:dyDescent="0.2"/>
    <row r="4208" s="26" customFormat="1" x14ac:dyDescent="0.2"/>
    <row r="4209" s="26" customFormat="1" x14ac:dyDescent="0.2"/>
    <row r="4210" s="26" customFormat="1" x14ac:dyDescent="0.2"/>
    <row r="4211" s="26" customFormat="1" x14ac:dyDescent="0.2"/>
    <row r="4212" s="26" customFormat="1" x14ac:dyDescent="0.2"/>
    <row r="4213" s="26" customFormat="1" x14ac:dyDescent="0.2"/>
    <row r="4214" s="26" customFormat="1" x14ac:dyDescent="0.2"/>
    <row r="4215" s="26" customFormat="1" x14ac:dyDescent="0.2"/>
    <row r="4216" s="26" customFormat="1" x14ac:dyDescent="0.2"/>
    <row r="4217" s="26" customFormat="1" x14ac:dyDescent="0.2"/>
    <row r="4218" s="26" customFormat="1" x14ac:dyDescent="0.2"/>
    <row r="4219" s="26" customFormat="1" x14ac:dyDescent="0.2"/>
    <row r="4220" s="26" customFormat="1" x14ac:dyDescent="0.2"/>
    <row r="4221" s="26" customFormat="1" x14ac:dyDescent="0.2"/>
    <row r="4222" s="26" customFormat="1" x14ac:dyDescent="0.2"/>
    <row r="4223" s="26" customFormat="1" x14ac:dyDescent="0.2"/>
    <row r="4224" s="26" customFormat="1" x14ac:dyDescent="0.2"/>
    <row r="4225" s="26" customFormat="1" x14ac:dyDescent="0.2"/>
    <row r="4226" s="26" customFormat="1" x14ac:dyDescent="0.2"/>
    <row r="4227" s="26" customFormat="1" x14ac:dyDescent="0.2"/>
    <row r="4228" s="26" customFormat="1" x14ac:dyDescent="0.2"/>
    <row r="4229" s="26" customFormat="1" x14ac:dyDescent="0.2"/>
    <row r="4230" s="26" customFormat="1" x14ac:dyDescent="0.2"/>
    <row r="4231" s="26" customFormat="1" x14ac:dyDescent="0.2"/>
    <row r="4232" s="26" customFormat="1" x14ac:dyDescent="0.2"/>
    <row r="4233" s="26" customFormat="1" x14ac:dyDescent="0.2"/>
    <row r="4234" s="26" customFormat="1" x14ac:dyDescent="0.2"/>
    <row r="4235" s="26" customFormat="1" x14ac:dyDescent="0.2"/>
    <row r="4236" s="26" customFormat="1" x14ac:dyDescent="0.2"/>
    <row r="4237" s="26" customFormat="1" x14ac:dyDescent="0.2"/>
    <row r="4238" s="26" customFormat="1" x14ac:dyDescent="0.2"/>
    <row r="4239" s="26" customFormat="1" x14ac:dyDescent="0.2"/>
    <row r="4240" s="26" customFormat="1" x14ac:dyDescent="0.2"/>
    <row r="4241" s="26" customFormat="1" x14ac:dyDescent="0.2"/>
    <row r="4242" s="26" customFormat="1" x14ac:dyDescent="0.2"/>
    <row r="4243" s="26" customFormat="1" x14ac:dyDescent="0.2"/>
    <row r="4244" s="26" customFormat="1" x14ac:dyDescent="0.2"/>
    <row r="4245" s="26" customFormat="1" x14ac:dyDescent="0.2"/>
    <row r="4246" s="26" customFormat="1" x14ac:dyDescent="0.2"/>
    <row r="4247" s="26" customFormat="1" x14ac:dyDescent="0.2"/>
    <row r="4248" s="26" customFormat="1" x14ac:dyDescent="0.2"/>
    <row r="4249" s="26" customFormat="1" x14ac:dyDescent="0.2"/>
    <row r="4250" s="26" customFormat="1" x14ac:dyDescent="0.2"/>
    <row r="4251" s="26" customFormat="1" x14ac:dyDescent="0.2"/>
    <row r="4252" s="26" customFormat="1" x14ac:dyDescent="0.2"/>
    <row r="4253" s="26" customFormat="1" x14ac:dyDescent="0.2"/>
    <row r="4254" s="26" customFormat="1" x14ac:dyDescent="0.2"/>
    <row r="4255" s="26" customFormat="1" x14ac:dyDescent="0.2"/>
    <row r="4256" s="26" customFormat="1" x14ac:dyDescent="0.2"/>
    <row r="4257" s="26" customFormat="1" x14ac:dyDescent="0.2"/>
    <row r="4258" s="26" customFormat="1" x14ac:dyDescent="0.2"/>
    <row r="4259" s="26" customFormat="1" x14ac:dyDescent="0.2"/>
    <row r="4260" s="26" customFormat="1" x14ac:dyDescent="0.2"/>
    <row r="4261" s="26" customFormat="1" x14ac:dyDescent="0.2"/>
    <row r="4262" s="26" customFormat="1" x14ac:dyDescent="0.2"/>
    <row r="4263" s="26" customFormat="1" x14ac:dyDescent="0.2"/>
    <row r="4264" s="26" customFormat="1" x14ac:dyDescent="0.2"/>
    <row r="4265" s="26" customFormat="1" x14ac:dyDescent="0.2"/>
    <row r="4266" s="26" customFormat="1" x14ac:dyDescent="0.2"/>
    <row r="4267" s="26" customFormat="1" x14ac:dyDescent="0.2"/>
    <row r="4268" s="26" customFormat="1" x14ac:dyDescent="0.2"/>
    <row r="4269" s="26" customFormat="1" x14ac:dyDescent="0.2"/>
    <row r="4270" s="26" customFormat="1" x14ac:dyDescent="0.2"/>
    <row r="4271" s="26" customFormat="1" x14ac:dyDescent="0.2"/>
    <row r="4272" s="26" customFormat="1" x14ac:dyDescent="0.2"/>
    <row r="4273" s="26" customFormat="1" x14ac:dyDescent="0.2"/>
    <row r="4274" s="26" customFormat="1" x14ac:dyDescent="0.2"/>
    <row r="4275" s="26" customFormat="1" x14ac:dyDescent="0.2"/>
    <row r="4276" s="26" customFormat="1" x14ac:dyDescent="0.2"/>
    <row r="4277" s="26" customFormat="1" x14ac:dyDescent="0.2"/>
    <row r="4278" s="26" customFormat="1" x14ac:dyDescent="0.2"/>
    <row r="4279" s="26" customFormat="1" x14ac:dyDescent="0.2"/>
    <row r="4280" s="26" customFormat="1" x14ac:dyDescent="0.2"/>
    <row r="4281" s="26" customFormat="1" x14ac:dyDescent="0.2"/>
    <row r="4282" s="26" customFormat="1" x14ac:dyDescent="0.2"/>
    <row r="4283" s="26" customFormat="1" x14ac:dyDescent="0.2"/>
    <row r="4284" s="26" customFormat="1" x14ac:dyDescent="0.2"/>
    <row r="4285" s="26" customFormat="1" x14ac:dyDescent="0.2"/>
    <row r="4286" s="26" customFormat="1" x14ac:dyDescent="0.2"/>
    <row r="4287" s="26" customFormat="1" x14ac:dyDescent="0.2"/>
    <row r="4288" s="26" customFormat="1" x14ac:dyDescent="0.2"/>
    <row r="4289" s="26" customFormat="1" x14ac:dyDescent="0.2"/>
    <row r="4290" s="26" customFormat="1" x14ac:dyDescent="0.2"/>
    <row r="4291" s="26" customFormat="1" x14ac:dyDescent="0.2"/>
    <row r="4292" s="26" customFormat="1" x14ac:dyDescent="0.2"/>
    <row r="4293" s="26" customFormat="1" x14ac:dyDescent="0.2"/>
    <row r="4294" s="26" customFormat="1" x14ac:dyDescent="0.2"/>
    <row r="4295" s="26" customFormat="1" x14ac:dyDescent="0.2"/>
    <row r="4296" s="26" customFormat="1" x14ac:dyDescent="0.2"/>
    <row r="4297" s="26" customFormat="1" x14ac:dyDescent="0.2"/>
    <row r="4298" s="26" customFormat="1" x14ac:dyDescent="0.2"/>
    <row r="4299" s="26" customFormat="1" x14ac:dyDescent="0.2"/>
    <row r="4300" s="26" customFormat="1" x14ac:dyDescent="0.2"/>
    <row r="4301" s="26" customFormat="1" x14ac:dyDescent="0.2"/>
    <row r="4302" s="26" customFormat="1" x14ac:dyDescent="0.2"/>
    <row r="4303" s="26" customFormat="1" x14ac:dyDescent="0.2"/>
    <row r="4304" s="26" customFormat="1" x14ac:dyDescent="0.2"/>
    <row r="4305" s="26" customFormat="1" x14ac:dyDescent="0.2"/>
    <row r="4306" s="26" customFormat="1" x14ac:dyDescent="0.2"/>
    <row r="4307" s="26" customFormat="1" x14ac:dyDescent="0.2"/>
    <row r="4308" s="26" customFormat="1" x14ac:dyDescent="0.2"/>
    <row r="4309" s="26" customFormat="1" x14ac:dyDescent="0.2"/>
    <row r="4310" s="26" customFormat="1" x14ac:dyDescent="0.2"/>
    <row r="4311" s="26" customFormat="1" x14ac:dyDescent="0.2"/>
    <row r="4312" s="26" customFormat="1" x14ac:dyDescent="0.2"/>
    <row r="4313" s="26" customFormat="1" x14ac:dyDescent="0.2"/>
    <row r="4314" s="26" customFormat="1" x14ac:dyDescent="0.2"/>
    <row r="4315" s="26" customFormat="1" x14ac:dyDescent="0.2"/>
    <row r="4316" s="26" customFormat="1" x14ac:dyDescent="0.2"/>
    <row r="4317" s="26" customFormat="1" x14ac:dyDescent="0.2"/>
    <row r="4318" s="26" customFormat="1" x14ac:dyDescent="0.2"/>
    <row r="4319" s="26" customFormat="1" x14ac:dyDescent="0.2"/>
    <row r="4320" s="26" customFormat="1" x14ac:dyDescent="0.2"/>
    <row r="4321" s="26" customFormat="1" x14ac:dyDescent="0.2"/>
    <row r="4322" s="26" customFormat="1" x14ac:dyDescent="0.2"/>
    <row r="4323" s="26" customFormat="1" x14ac:dyDescent="0.2"/>
    <row r="4324" s="26" customFormat="1" x14ac:dyDescent="0.2"/>
    <row r="4325" s="26" customFormat="1" x14ac:dyDescent="0.2"/>
    <row r="4326" s="26" customFormat="1" x14ac:dyDescent="0.2"/>
    <row r="4327" s="26" customFormat="1" x14ac:dyDescent="0.2"/>
    <row r="4328" s="26" customFormat="1" x14ac:dyDescent="0.2"/>
    <row r="4329" s="26" customFormat="1" x14ac:dyDescent="0.2"/>
    <row r="4330" s="26" customFormat="1" x14ac:dyDescent="0.2"/>
    <row r="4331" s="26" customFormat="1" x14ac:dyDescent="0.2"/>
    <row r="4332" s="26" customFormat="1" x14ac:dyDescent="0.2"/>
    <row r="4333" s="26" customFormat="1" x14ac:dyDescent="0.2"/>
    <row r="4334" s="26" customFormat="1" x14ac:dyDescent="0.2"/>
    <row r="4335" s="26" customFormat="1" x14ac:dyDescent="0.2"/>
    <row r="4336" s="26" customFormat="1" x14ac:dyDescent="0.2"/>
    <row r="4337" s="26" customFormat="1" x14ac:dyDescent="0.2"/>
    <row r="4338" s="26" customFormat="1" x14ac:dyDescent="0.2"/>
    <row r="4339" s="26" customFormat="1" x14ac:dyDescent="0.2"/>
    <row r="4340" s="26" customFormat="1" x14ac:dyDescent="0.2"/>
    <row r="4341" s="26" customFormat="1" x14ac:dyDescent="0.2"/>
    <row r="4342" s="26" customFormat="1" x14ac:dyDescent="0.2"/>
    <row r="4343" s="26" customFormat="1" x14ac:dyDescent="0.2"/>
    <row r="4344" s="26" customFormat="1" x14ac:dyDescent="0.2"/>
    <row r="4345" s="26" customFormat="1" x14ac:dyDescent="0.2"/>
    <row r="4346" s="26" customFormat="1" x14ac:dyDescent="0.2"/>
    <row r="4347" s="26" customFormat="1" x14ac:dyDescent="0.2"/>
    <row r="4348" s="26" customFormat="1" x14ac:dyDescent="0.2"/>
    <row r="4349" s="26" customFormat="1" x14ac:dyDescent="0.2"/>
    <row r="4350" s="26" customFormat="1" x14ac:dyDescent="0.2"/>
    <row r="4351" s="26" customFormat="1" x14ac:dyDescent="0.2"/>
    <row r="4352" s="26" customFormat="1" x14ac:dyDescent="0.2"/>
    <row r="4353" s="26" customFormat="1" x14ac:dyDescent="0.2"/>
    <row r="4354" s="26" customFormat="1" x14ac:dyDescent="0.2"/>
    <row r="4355" s="26" customFormat="1" x14ac:dyDescent="0.2"/>
    <row r="4356" s="26" customFormat="1" x14ac:dyDescent="0.2"/>
    <row r="4357" s="26" customFormat="1" x14ac:dyDescent="0.2"/>
    <row r="4358" s="26" customFormat="1" x14ac:dyDescent="0.2"/>
    <row r="4359" s="26" customFormat="1" x14ac:dyDescent="0.2"/>
    <row r="4360" s="26" customFormat="1" x14ac:dyDescent="0.2"/>
    <row r="4361" s="26" customFormat="1" x14ac:dyDescent="0.2"/>
    <row r="4362" s="26" customFormat="1" x14ac:dyDescent="0.2"/>
    <row r="4363" s="26" customFormat="1" x14ac:dyDescent="0.2"/>
    <row r="4364" s="26" customFormat="1" x14ac:dyDescent="0.2"/>
    <row r="4365" s="26" customFormat="1" x14ac:dyDescent="0.2"/>
    <row r="4366" s="26" customFormat="1" x14ac:dyDescent="0.2"/>
    <row r="4367" s="26" customFormat="1" x14ac:dyDescent="0.2"/>
    <row r="4368" s="26" customFormat="1" x14ac:dyDescent="0.2"/>
    <row r="4369" s="26" customFormat="1" x14ac:dyDescent="0.2"/>
    <row r="4370" s="26" customFormat="1" x14ac:dyDescent="0.2"/>
    <row r="4371" s="26" customFormat="1" x14ac:dyDescent="0.2"/>
    <row r="4372" s="26" customFormat="1" x14ac:dyDescent="0.2"/>
    <row r="4373" s="26" customFormat="1" x14ac:dyDescent="0.2"/>
    <row r="4374" s="26" customFormat="1" x14ac:dyDescent="0.2"/>
    <row r="4375" s="26" customFormat="1" x14ac:dyDescent="0.2"/>
    <row r="4376" s="26" customFormat="1" x14ac:dyDescent="0.2"/>
    <row r="4377" s="26" customFormat="1" x14ac:dyDescent="0.2"/>
    <row r="4378" s="26" customFormat="1" x14ac:dyDescent="0.2"/>
    <row r="4379" s="26" customFormat="1" x14ac:dyDescent="0.2"/>
    <row r="4380" s="26" customFormat="1" x14ac:dyDescent="0.2"/>
    <row r="4381" s="26" customFormat="1" x14ac:dyDescent="0.2"/>
    <row r="4382" s="26" customFormat="1" x14ac:dyDescent="0.2"/>
    <row r="4383" s="26" customFormat="1" x14ac:dyDescent="0.2"/>
    <row r="4384" s="26" customFormat="1" x14ac:dyDescent="0.2"/>
    <row r="4385" s="26" customFormat="1" x14ac:dyDescent="0.2"/>
    <row r="4386" s="26" customFormat="1" x14ac:dyDescent="0.2"/>
    <row r="4387" s="26" customFormat="1" x14ac:dyDescent="0.2"/>
    <row r="4388" s="26" customFormat="1" x14ac:dyDescent="0.2"/>
    <row r="4389" s="26" customFormat="1" x14ac:dyDescent="0.2"/>
    <row r="4390" s="26" customFormat="1" x14ac:dyDescent="0.2"/>
    <row r="4391" s="26" customFormat="1" x14ac:dyDescent="0.2"/>
    <row r="4392" s="26" customFormat="1" x14ac:dyDescent="0.2"/>
    <row r="4393" s="26" customFormat="1" x14ac:dyDescent="0.2"/>
    <row r="4394" s="26" customFormat="1" x14ac:dyDescent="0.2"/>
    <row r="4395" s="26" customFormat="1" x14ac:dyDescent="0.2"/>
    <row r="4396" s="26" customFormat="1" x14ac:dyDescent="0.2"/>
    <row r="4397" s="26" customFormat="1" x14ac:dyDescent="0.2"/>
    <row r="4398" s="26" customFormat="1" x14ac:dyDescent="0.2"/>
    <row r="4399" s="26" customFormat="1" x14ac:dyDescent="0.2"/>
    <row r="4400" s="26" customFormat="1" x14ac:dyDescent="0.2"/>
    <row r="4401" s="26" customFormat="1" x14ac:dyDescent="0.2"/>
    <row r="4402" s="26" customFormat="1" x14ac:dyDescent="0.2"/>
    <row r="4403" s="26" customFormat="1" x14ac:dyDescent="0.2"/>
    <row r="4404" s="26" customFormat="1" x14ac:dyDescent="0.2"/>
    <row r="4405" s="26" customFormat="1" x14ac:dyDescent="0.2"/>
    <row r="4406" s="26" customFormat="1" x14ac:dyDescent="0.2"/>
    <row r="4407" s="26" customFormat="1" x14ac:dyDescent="0.2"/>
    <row r="4408" s="26" customFormat="1" x14ac:dyDescent="0.2"/>
    <row r="4409" s="26" customFormat="1" x14ac:dyDescent="0.2"/>
    <row r="4410" s="26" customFormat="1" x14ac:dyDescent="0.2"/>
    <row r="4411" s="26" customFormat="1" x14ac:dyDescent="0.2"/>
    <row r="4412" s="26" customFormat="1" x14ac:dyDescent="0.2"/>
    <row r="4413" s="26" customFormat="1" x14ac:dyDescent="0.2"/>
    <row r="4414" s="26" customFormat="1" x14ac:dyDescent="0.2"/>
    <row r="4415" s="26" customFormat="1" x14ac:dyDescent="0.2"/>
    <row r="4416" s="26" customFormat="1" x14ac:dyDescent="0.2"/>
    <row r="4417" s="26" customFormat="1" x14ac:dyDescent="0.2"/>
    <row r="4418" s="26" customFormat="1" x14ac:dyDescent="0.2"/>
    <row r="4419" s="26" customFormat="1" x14ac:dyDescent="0.2"/>
    <row r="4420" s="26" customFormat="1" x14ac:dyDescent="0.2"/>
    <row r="4421" s="26" customFormat="1" x14ac:dyDescent="0.2"/>
    <row r="4422" s="26" customFormat="1" x14ac:dyDescent="0.2"/>
    <row r="4423" s="26" customFormat="1" x14ac:dyDescent="0.2"/>
    <row r="4424" s="26" customFormat="1" x14ac:dyDescent="0.2"/>
    <row r="4425" s="26" customFormat="1" x14ac:dyDescent="0.2"/>
    <row r="4426" s="26" customFormat="1" x14ac:dyDescent="0.2"/>
    <row r="4427" s="26" customFormat="1" x14ac:dyDescent="0.2"/>
    <row r="4428" s="26" customFormat="1" x14ac:dyDescent="0.2"/>
    <row r="4429" s="26" customFormat="1" x14ac:dyDescent="0.2"/>
    <row r="4430" s="26" customFormat="1" x14ac:dyDescent="0.2"/>
    <row r="4431" s="26" customFormat="1" x14ac:dyDescent="0.2"/>
    <row r="4432" s="26" customFormat="1" x14ac:dyDescent="0.2"/>
    <row r="4433" s="26" customFormat="1" x14ac:dyDescent="0.2"/>
    <row r="4434" s="26" customFormat="1" x14ac:dyDescent="0.2"/>
    <row r="4435" s="26" customFormat="1" x14ac:dyDescent="0.2"/>
    <row r="4436" s="26" customFormat="1" x14ac:dyDescent="0.2"/>
    <row r="4437" s="26" customFormat="1" x14ac:dyDescent="0.2"/>
    <row r="4438" s="26" customFormat="1" x14ac:dyDescent="0.2"/>
    <row r="4439" s="26" customFormat="1" x14ac:dyDescent="0.2"/>
    <row r="4440" s="26" customFormat="1" x14ac:dyDescent="0.2"/>
    <row r="4441" s="26" customFormat="1" x14ac:dyDescent="0.2"/>
    <row r="4442" s="26" customFormat="1" x14ac:dyDescent="0.2"/>
    <row r="4443" s="26" customFormat="1" x14ac:dyDescent="0.2"/>
    <row r="4444" s="26" customFormat="1" x14ac:dyDescent="0.2"/>
    <row r="4445" s="26" customFormat="1" x14ac:dyDescent="0.2"/>
    <row r="4446" s="26" customFormat="1" x14ac:dyDescent="0.2"/>
    <row r="4447" s="26" customFormat="1" x14ac:dyDescent="0.2"/>
    <row r="4448" s="26" customFormat="1" x14ac:dyDescent="0.2"/>
    <row r="4449" s="26" customFormat="1" x14ac:dyDescent="0.2"/>
    <row r="4450" s="26" customFormat="1" x14ac:dyDescent="0.2"/>
    <row r="4451" s="26" customFormat="1" x14ac:dyDescent="0.2"/>
    <row r="4452" s="26" customFormat="1" x14ac:dyDescent="0.2"/>
    <row r="4453" s="26" customFormat="1" x14ac:dyDescent="0.2"/>
    <row r="4454" s="26" customFormat="1" x14ac:dyDescent="0.2"/>
    <row r="4455" s="26" customFormat="1" x14ac:dyDescent="0.2"/>
    <row r="4456" s="26" customFormat="1" x14ac:dyDescent="0.2"/>
    <row r="4457" s="26" customFormat="1" x14ac:dyDescent="0.2"/>
    <row r="4458" s="26" customFormat="1" x14ac:dyDescent="0.2"/>
    <row r="4459" s="26" customFormat="1" x14ac:dyDescent="0.2"/>
    <row r="4460" s="26" customFormat="1" x14ac:dyDescent="0.2"/>
    <row r="4461" s="26" customFormat="1" x14ac:dyDescent="0.2"/>
    <row r="4462" s="26" customFormat="1" x14ac:dyDescent="0.2"/>
    <row r="4463" s="26" customFormat="1" x14ac:dyDescent="0.2"/>
    <row r="4464" s="26" customFormat="1" x14ac:dyDescent="0.2"/>
    <row r="4465" s="26" customFormat="1" x14ac:dyDescent="0.2"/>
    <row r="4466" s="26" customFormat="1" x14ac:dyDescent="0.2"/>
    <row r="4467" s="26" customFormat="1" x14ac:dyDescent="0.2"/>
    <row r="4468" s="26" customFormat="1" x14ac:dyDescent="0.2"/>
    <row r="4469" s="26" customFormat="1" x14ac:dyDescent="0.2"/>
    <row r="4470" s="26" customFormat="1" x14ac:dyDescent="0.2"/>
    <row r="4471" s="26" customFormat="1" x14ac:dyDescent="0.2"/>
    <row r="4472" s="26" customFormat="1" x14ac:dyDescent="0.2"/>
    <row r="4473" s="26" customFormat="1" x14ac:dyDescent="0.2"/>
    <row r="4474" s="26" customFormat="1" x14ac:dyDescent="0.2"/>
    <row r="4475" s="26" customFormat="1" x14ac:dyDescent="0.2"/>
    <row r="4476" s="26" customFormat="1" x14ac:dyDescent="0.2"/>
    <row r="4477" s="26" customFormat="1" x14ac:dyDescent="0.2"/>
    <row r="4478" s="26" customFormat="1" x14ac:dyDescent="0.2"/>
    <row r="4479" s="26" customFormat="1" x14ac:dyDescent="0.2"/>
    <row r="4480" s="26" customFormat="1" x14ac:dyDescent="0.2"/>
    <row r="4481" s="26" customFormat="1" x14ac:dyDescent="0.2"/>
    <row r="4482" s="26" customFormat="1" x14ac:dyDescent="0.2"/>
    <row r="4483" s="26" customFormat="1" x14ac:dyDescent="0.2"/>
    <row r="4484" s="26" customFormat="1" x14ac:dyDescent="0.2"/>
    <row r="4485" s="26" customFormat="1" x14ac:dyDescent="0.2"/>
    <row r="4486" s="26" customFormat="1" x14ac:dyDescent="0.2"/>
    <row r="4487" s="26" customFormat="1" x14ac:dyDescent="0.2"/>
    <row r="4488" s="26" customFormat="1" x14ac:dyDescent="0.2"/>
    <row r="4489" s="26" customFormat="1" x14ac:dyDescent="0.2"/>
    <row r="4490" s="26" customFormat="1" x14ac:dyDescent="0.2"/>
    <row r="4491" s="26" customFormat="1" x14ac:dyDescent="0.2"/>
    <row r="4492" s="26" customFormat="1" x14ac:dyDescent="0.2"/>
    <row r="4493" s="26" customFormat="1" x14ac:dyDescent="0.2"/>
    <row r="4494" s="26" customFormat="1" x14ac:dyDescent="0.2"/>
    <row r="4495" s="26" customFormat="1" x14ac:dyDescent="0.2"/>
    <row r="4496" s="26" customFormat="1" x14ac:dyDescent="0.2"/>
    <row r="4497" s="26" customFormat="1" x14ac:dyDescent="0.2"/>
    <row r="4498" s="26" customFormat="1" x14ac:dyDescent="0.2"/>
    <row r="4499" s="26" customFormat="1" x14ac:dyDescent="0.2"/>
    <row r="4500" s="26" customFormat="1" x14ac:dyDescent="0.2"/>
    <row r="4501" s="26" customFormat="1" x14ac:dyDescent="0.2"/>
    <row r="4502" s="26" customFormat="1" x14ac:dyDescent="0.2"/>
    <row r="4503" s="26" customFormat="1" x14ac:dyDescent="0.2"/>
    <row r="4504" s="26" customFormat="1" x14ac:dyDescent="0.2"/>
    <row r="4505" s="26" customFormat="1" x14ac:dyDescent="0.2"/>
    <row r="4506" s="26" customFormat="1" x14ac:dyDescent="0.2"/>
    <row r="4507" s="26" customFormat="1" x14ac:dyDescent="0.2"/>
    <row r="4508" s="26" customFormat="1" x14ac:dyDescent="0.2"/>
    <row r="4509" s="26" customFormat="1" x14ac:dyDescent="0.2"/>
    <row r="4510" s="26" customFormat="1" x14ac:dyDescent="0.2"/>
    <row r="4511" s="26" customFormat="1" x14ac:dyDescent="0.2"/>
    <row r="4512" s="26" customFormat="1" x14ac:dyDescent="0.2"/>
    <row r="4513" s="26" customFormat="1" x14ac:dyDescent="0.2"/>
    <row r="4514" s="26" customFormat="1" x14ac:dyDescent="0.2"/>
    <row r="4515" s="26" customFormat="1" x14ac:dyDescent="0.2"/>
    <row r="4516" s="26" customFormat="1" x14ac:dyDescent="0.2"/>
    <row r="4517" s="26" customFormat="1" x14ac:dyDescent="0.2"/>
    <row r="4518" s="26" customFormat="1" x14ac:dyDescent="0.2"/>
    <row r="4519" s="26" customFormat="1" x14ac:dyDescent="0.2"/>
    <row r="4520" s="26" customFormat="1" x14ac:dyDescent="0.2"/>
    <row r="4521" s="26" customFormat="1" x14ac:dyDescent="0.2"/>
    <row r="4522" s="26" customFormat="1" x14ac:dyDescent="0.2"/>
    <row r="4523" s="26" customFormat="1" x14ac:dyDescent="0.2"/>
    <row r="4524" s="26" customFormat="1" x14ac:dyDescent="0.2"/>
    <row r="4525" s="26" customFormat="1" x14ac:dyDescent="0.2"/>
    <row r="4526" s="26" customFormat="1" x14ac:dyDescent="0.2"/>
    <row r="4527" s="26" customFormat="1" x14ac:dyDescent="0.2"/>
    <row r="4528" s="26" customFormat="1" x14ac:dyDescent="0.2"/>
    <row r="4529" s="26" customFormat="1" x14ac:dyDescent="0.2"/>
    <row r="4530" s="26" customFormat="1" x14ac:dyDescent="0.2"/>
    <row r="4531" s="26" customFormat="1" x14ac:dyDescent="0.2"/>
    <row r="4532" s="26" customFormat="1" x14ac:dyDescent="0.2"/>
    <row r="4533" s="26" customFormat="1" x14ac:dyDescent="0.2"/>
    <row r="4534" s="26" customFormat="1" x14ac:dyDescent="0.2"/>
    <row r="4535" s="26" customFormat="1" x14ac:dyDescent="0.2"/>
    <row r="4536" s="26" customFormat="1" x14ac:dyDescent="0.2"/>
    <row r="4537" s="26" customFormat="1" x14ac:dyDescent="0.2"/>
    <row r="4538" s="26" customFormat="1" x14ac:dyDescent="0.2"/>
    <row r="4539" s="26" customFormat="1" x14ac:dyDescent="0.2"/>
    <row r="4540" s="26" customFormat="1" x14ac:dyDescent="0.2"/>
    <row r="4541" s="26" customFormat="1" x14ac:dyDescent="0.2"/>
    <row r="4542" s="26" customFormat="1" x14ac:dyDescent="0.2"/>
    <row r="4543" s="26" customFormat="1" x14ac:dyDescent="0.2"/>
    <row r="4544" s="26" customFormat="1" x14ac:dyDescent="0.2"/>
    <row r="4545" s="26" customFormat="1" x14ac:dyDescent="0.2"/>
    <row r="4546" s="26" customFormat="1" x14ac:dyDescent="0.2"/>
    <row r="4547" s="26" customFormat="1" x14ac:dyDescent="0.2"/>
    <row r="4548" s="26" customFormat="1" x14ac:dyDescent="0.2"/>
    <row r="4549" s="26" customFormat="1" x14ac:dyDescent="0.2"/>
    <row r="4550" s="26" customFormat="1" x14ac:dyDescent="0.2"/>
    <row r="4551" s="26" customFormat="1" x14ac:dyDescent="0.2"/>
    <row r="4552" s="26" customFormat="1" x14ac:dyDescent="0.2"/>
    <row r="4553" s="26" customFormat="1" x14ac:dyDescent="0.2"/>
    <row r="4554" s="26" customFormat="1" x14ac:dyDescent="0.2"/>
    <row r="4555" s="26" customFormat="1" x14ac:dyDescent="0.2"/>
    <row r="4556" s="26" customFormat="1" x14ac:dyDescent="0.2"/>
    <row r="4557" s="26" customFormat="1" x14ac:dyDescent="0.2"/>
    <row r="4558" s="26" customFormat="1" x14ac:dyDescent="0.2"/>
    <row r="4559" s="26" customFormat="1" x14ac:dyDescent="0.2"/>
    <row r="4560" s="26" customFormat="1" x14ac:dyDescent="0.2"/>
    <row r="4561" s="26" customFormat="1" x14ac:dyDescent="0.2"/>
    <row r="4562" s="26" customFormat="1" x14ac:dyDescent="0.2"/>
    <row r="4563" s="26" customFormat="1" x14ac:dyDescent="0.2"/>
    <row r="4564" s="26" customFormat="1" x14ac:dyDescent="0.2"/>
    <row r="4565" s="26" customFormat="1" x14ac:dyDescent="0.2"/>
    <row r="4566" s="26" customFormat="1" x14ac:dyDescent="0.2"/>
    <row r="4567" s="26" customFormat="1" x14ac:dyDescent="0.2"/>
    <row r="4568" s="26" customFormat="1" x14ac:dyDescent="0.2"/>
    <row r="4569" s="26" customFormat="1" x14ac:dyDescent="0.2"/>
    <row r="4570" s="26" customFormat="1" x14ac:dyDescent="0.2"/>
    <row r="4571" s="26" customFormat="1" x14ac:dyDescent="0.2"/>
    <row r="4572" s="26" customFormat="1" x14ac:dyDescent="0.2"/>
    <row r="4573" s="26" customFormat="1" x14ac:dyDescent="0.2"/>
    <row r="4574" s="26" customFormat="1" x14ac:dyDescent="0.2"/>
    <row r="4575" s="26" customFormat="1" x14ac:dyDescent="0.2"/>
    <row r="4576" s="26" customFormat="1" x14ac:dyDescent="0.2"/>
    <row r="4577" s="26" customFormat="1" x14ac:dyDescent="0.2"/>
    <row r="4578" s="26" customFormat="1" x14ac:dyDescent="0.2"/>
    <row r="4579" s="26" customFormat="1" x14ac:dyDescent="0.2"/>
    <row r="4580" s="26" customFormat="1" x14ac:dyDescent="0.2"/>
    <row r="4581" s="26" customFormat="1" x14ac:dyDescent="0.2"/>
    <row r="4582" s="26" customFormat="1" x14ac:dyDescent="0.2"/>
    <row r="4583" s="26" customFormat="1" x14ac:dyDescent="0.2"/>
    <row r="4584" s="26" customFormat="1" x14ac:dyDescent="0.2"/>
    <row r="4585" s="26" customFormat="1" x14ac:dyDescent="0.2"/>
    <row r="4586" s="26" customFormat="1" x14ac:dyDescent="0.2"/>
    <row r="4587" s="26" customFormat="1" x14ac:dyDescent="0.2"/>
    <row r="4588" s="26" customFormat="1" x14ac:dyDescent="0.2"/>
    <row r="4589" s="26" customFormat="1" x14ac:dyDescent="0.2"/>
    <row r="4590" s="26" customFormat="1" x14ac:dyDescent="0.2"/>
    <row r="4591" s="26" customFormat="1" x14ac:dyDescent="0.2"/>
    <row r="4592" s="26" customFormat="1" x14ac:dyDescent="0.2"/>
    <row r="4593" s="26" customFormat="1" x14ac:dyDescent="0.2"/>
    <row r="4594" s="26" customFormat="1" x14ac:dyDescent="0.2"/>
    <row r="4595" s="26" customFormat="1" x14ac:dyDescent="0.2"/>
    <row r="4596" s="26" customFormat="1" x14ac:dyDescent="0.2"/>
    <row r="4597" s="26" customFormat="1" x14ac:dyDescent="0.2"/>
    <row r="4598" s="26" customFormat="1" x14ac:dyDescent="0.2"/>
    <row r="4599" s="26" customFormat="1" x14ac:dyDescent="0.2"/>
    <row r="4600" s="26" customFormat="1" x14ac:dyDescent="0.2"/>
    <row r="4601" s="26" customFormat="1" x14ac:dyDescent="0.2"/>
    <row r="4602" s="26" customFormat="1" x14ac:dyDescent="0.2"/>
    <row r="4603" s="26" customFormat="1" x14ac:dyDescent="0.2"/>
    <row r="4604" s="26" customFormat="1" x14ac:dyDescent="0.2"/>
    <row r="4605" s="26" customFormat="1" x14ac:dyDescent="0.2"/>
    <row r="4606" s="26" customFormat="1" x14ac:dyDescent="0.2"/>
    <row r="4607" s="26" customFormat="1" x14ac:dyDescent="0.2"/>
    <row r="4608" s="26" customFormat="1" x14ac:dyDescent="0.2"/>
    <row r="4609" s="26" customFormat="1" x14ac:dyDescent="0.2"/>
    <row r="4610" s="26" customFormat="1" x14ac:dyDescent="0.2"/>
    <row r="4611" s="26" customFormat="1" x14ac:dyDescent="0.2"/>
    <row r="4612" s="26" customFormat="1" x14ac:dyDescent="0.2"/>
    <row r="4613" s="26" customFormat="1" x14ac:dyDescent="0.2"/>
    <row r="4614" s="26" customFormat="1" x14ac:dyDescent="0.2"/>
    <row r="4615" s="26" customFormat="1" x14ac:dyDescent="0.2"/>
    <row r="4616" s="26" customFormat="1" x14ac:dyDescent="0.2"/>
    <row r="4617" s="26" customFormat="1" x14ac:dyDescent="0.2"/>
    <row r="4618" s="26" customFormat="1" x14ac:dyDescent="0.2"/>
    <row r="4619" s="26" customFormat="1" x14ac:dyDescent="0.2"/>
    <row r="4620" s="26" customFormat="1" x14ac:dyDescent="0.2"/>
    <row r="4621" s="26" customFormat="1" x14ac:dyDescent="0.2"/>
    <row r="4622" s="26" customFormat="1" x14ac:dyDescent="0.2"/>
    <row r="4623" s="26" customFormat="1" x14ac:dyDescent="0.2"/>
    <row r="4624" s="26" customFormat="1" x14ac:dyDescent="0.2"/>
    <row r="4625" s="26" customFormat="1" x14ac:dyDescent="0.2"/>
    <row r="4626" s="26" customFormat="1" x14ac:dyDescent="0.2"/>
    <row r="4627" s="26" customFormat="1" x14ac:dyDescent="0.2"/>
    <row r="4628" s="26" customFormat="1" x14ac:dyDescent="0.2"/>
    <row r="4629" s="26" customFormat="1" x14ac:dyDescent="0.2"/>
    <row r="4630" s="26" customFormat="1" x14ac:dyDescent="0.2"/>
    <row r="4631" s="26" customFormat="1" x14ac:dyDescent="0.2"/>
    <row r="4632" s="26" customFormat="1" x14ac:dyDescent="0.2"/>
    <row r="4633" s="26" customFormat="1" x14ac:dyDescent="0.2"/>
    <row r="4634" s="26" customFormat="1" x14ac:dyDescent="0.2"/>
    <row r="4635" s="26" customFormat="1" x14ac:dyDescent="0.2"/>
    <row r="4636" s="26" customFormat="1" x14ac:dyDescent="0.2"/>
    <row r="4637" s="26" customFormat="1" x14ac:dyDescent="0.2"/>
    <row r="4638" s="26" customFormat="1" x14ac:dyDescent="0.2"/>
    <row r="4639" s="26" customFormat="1" x14ac:dyDescent="0.2"/>
    <row r="4640" s="26" customFormat="1" x14ac:dyDescent="0.2"/>
    <row r="4641" s="26" customFormat="1" x14ac:dyDescent="0.2"/>
    <row r="4642" s="26" customFormat="1" x14ac:dyDescent="0.2"/>
    <row r="4643" s="26" customFormat="1" x14ac:dyDescent="0.2"/>
    <row r="4644" s="26" customFormat="1" x14ac:dyDescent="0.2"/>
    <row r="4645" s="26" customFormat="1" x14ac:dyDescent="0.2"/>
    <row r="4646" s="26" customFormat="1" x14ac:dyDescent="0.2"/>
    <row r="4647" s="26" customFormat="1" x14ac:dyDescent="0.2"/>
    <row r="4648" s="26" customFormat="1" x14ac:dyDescent="0.2"/>
    <row r="4649" s="26" customFormat="1" x14ac:dyDescent="0.2"/>
    <row r="4650" s="26" customFormat="1" x14ac:dyDescent="0.2"/>
    <row r="4651" s="26" customFormat="1" x14ac:dyDescent="0.2"/>
    <row r="4652" s="26" customFormat="1" x14ac:dyDescent="0.2"/>
    <row r="4653" s="26" customFormat="1" x14ac:dyDescent="0.2"/>
    <row r="4654" s="26" customFormat="1" x14ac:dyDescent="0.2"/>
    <row r="4655" s="26" customFormat="1" x14ac:dyDescent="0.2"/>
    <row r="4656" s="26" customFormat="1" x14ac:dyDescent="0.2"/>
    <row r="4657" s="26" customFormat="1" x14ac:dyDescent="0.2"/>
    <row r="4658" s="26" customFormat="1" x14ac:dyDescent="0.2"/>
    <row r="4659" s="26" customFormat="1" x14ac:dyDescent="0.2"/>
    <row r="4660" s="26" customFormat="1" x14ac:dyDescent="0.2"/>
    <row r="4661" s="26" customFormat="1" x14ac:dyDescent="0.2"/>
    <row r="4662" s="26" customFormat="1" x14ac:dyDescent="0.2"/>
    <row r="4663" s="26" customFormat="1" x14ac:dyDescent="0.2"/>
    <row r="4664" s="26" customFormat="1" x14ac:dyDescent="0.2"/>
    <row r="4665" s="26" customFormat="1" x14ac:dyDescent="0.2"/>
    <row r="4666" s="26" customFormat="1" x14ac:dyDescent="0.2"/>
    <row r="4667" s="26" customFormat="1" x14ac:dyDescent="0.2"/>
    <row r="4668" s="26" customFormat="1" x14ac:dyDescent="0.2"/>
    <row r="4669" s="26" customFormat="1" x14ac:dyDescent="0.2"/>
    <row r="4670" s="26" customFormat="1" x14ac:dyDescent="0.2"/>
    <row r="4671" s="26" customFormat="1" x14ac:dyDescent="0.2"/>
    <row r="4672" s="26" customFormat="1" x14ac:dyDescent="0.2"/>
    <row r="4673" s="26" customFormat="1" x14ac:dyDescent="0.2"/>
    <row r="4674" s="26" customFormat="1" x14ac:dyDescent="0.2"/>
    <row r="4675" s="26" customFormat="1" x14ac:dyDescent="0.2"/>
    <row r="4676" s="26" customFormat="1" x14ac:dyDescent="0.2"/>
    <row r="4677" s="26" customFormat="1" x14ac:dyDescent="0.2"/>
    <row r="4678" s="26" customFormat="1" x14ac:dyDescent="0.2"/>
    <row r="4679" s="26" customFormat="1" x14ac:dyDescent="0.2"/>
    <row r="4680" s="26" customFormat="1" x14ac:dyDescent="0.2"/>
    <row r="4681" s="26" customFormat="1" x14ac:dyDescent="0.2"/>
    <row r="4682" s="26" customFormat="1" x14ac:dyDescent="0.2"/>
    <row r="4683" s="26" customFormat="1" x14ac:dyDescent="0.2"/>
    <row r="4684" s="26" customFormat="1" x14ac:dyDescent="0.2"/>
    <row r="4685" s="26" customFormat="1" x14ac:dyDescent="0.2"/>
    <row r="4686" s="26" customFormat="1" x14ac:dyDescent="0.2"/>
    <row r="4687" s="26" customFormat="1" x14ac:dyDescent="0.2"/>
    <row r="4688" s="26" customFormat="1" x14ac:dyDescent="0.2"/>
    <row r="4689" s="26" customFormat="1" x14ac:dyDescent="0.2"/>
    <row r="4690" s="26" customFormat="1" x14ac:dyDescent="0.2"/>
    <row r="4691" s="26" customFormat="1" x14ac:dyDescent="0.2"/>
    <row r="4692" s="26" customFormat="1" x14ac:dyDescent="0.2"/>
    <row r="4693" s="26" customFormat="1" x14ac:dyDescent="0.2"/>
    <row r="4694" s="26" customFormat="1" x14ac:dyDescent="0.2"/>
    <row r="4695" s="26" customFormat="1" x14ac:dyDescent="0.2"/>
    <row r="4696" s="26" customFormat="1" x14ac:dyDescent="0.2"/>
    <row r="4697" s="26" customFormat="1" x14ac:dyDescent="0.2"/>
    <row r="4698" s="26" customFormat="1" x14ac:dyDescent="0.2"/>
    <row r="4699" s="26" customFormat="1" x14ac:dyDescent="0.2"/>
    <row r="4700" s="26" customFormat="1" x14ac:dyDescent="0.2"/>
    <row r="4701" s="26" customFormat="1" x14ac:dyDescent="0.2"/>
    <row r="4702" s="26" customFormat="1" x14ac:dyDescent="0.2"/>
    <row r="4703" s="26" customFormat="1" x14ac:dyDescent="0.2"/>
    <row r="4704" s="26" customFormat="1" x14ac:dyDescent="0.2"/>
    <row r="4705" s="26" customFormat="1" x14ac:dyDescent="0.2"/>
    <row r="4706" s="26" customFormat="1" x14ac:dyDescent="0.2"/>
    <row r="4707" s="26" customFormat="1" x14ac:dyDescent="0.2"/>
    <row r="4708" s="26" customFormat="1" x14ac:dyDescent="0.2"/>
    <row r="4709" s="26" customFormat="1" x14ac:dyDescent="0.2"/>
    <row r="4710" s="26" customFormat="1" x14ac:dyDescent="0.2"/>
    <row r="4711" s="26" customFormat="1" x14ac:dyDescent="0.2"/>
    <row r="4712" s="26" customFormat="1" x14ac:dyDescent="0.2"/>
    <row r="4713" s="26" customFormat="1" x14ac:dyDescent="0.2"/>
    <row r="4714" s="26" customFormat="1" x14ac:dyDescent="0.2"/>
    <row r="4715" s="26" customFormat="1" x14ac:dyDescent="0.2"/>
    <row r="4716" s="26" customFormat="1" x14ac:dyDescent="0.2"/>
    <row r="4717" s="26" customFormat="1" x14ac:dyDescent="0.2"/>
    <row r="4718" s="26" customFormat="1" x14ac:dyDescent="0.2"/>
    <row r="4719" s="26" customFormat="1" x14ac:dyDescent="0.2"/>
    <row r="4720" s="26" customFormat="1" x14ac:dyDescent="0.2"/>
    <row r="4721" s="26" customFormat="1" x14ac:dyDescent="0.2"/>
    <row r="4722" s="26" customFormat="1" x14ac:dyDescent="0.2"/>
    <row r="4723" s="26" customFormat="1" x14ac:dyDescent="0.2"/>
    <row r="4724" s="26" customFormat="1" x14ac:dyDescent="0.2"/>
    <row r="4725" s="26" customFormat="1" x14ac:dyDescent="0.2"/>
    <row r="4726" s="26" customFormat="1" x14ac:dyDescent="0.2"/>
    <row r="4727" s="26" customFormat="1" x14ac:dyDescent="0.2"/>
    <row r="4728" s="26" customFormat="1" x14ac:dyDescent="0.2"/>
    <row r="4729" s="26" customFormat="1" x14ac:dyDescent="0.2"/>
    <row r="4730" s="26" customFormat="1" x14ac:dyDescent="0.2"/>
    <row r="4731" s="26" customFormat="1" x14ac:dyDescent="0.2"/>
    <row r="4732" s="26" customFormat="1" x14ac:dyDescent="0.2"/>
    <row r="4733" s="26" customFormat="1" x14ac:dyDescent="0.2"/>
    <row r="4734" s="26" customFormat="1" x14ac:dyDescent="0.2"/>
    <row r="4735" s="26" customFormat="1" x14ac:dyDescent="0.2"/>
    <row r="4736" s="26" customFormat="1" x14ac:dyDescent="0.2"/>
    <row r="4737" s="26" customFormat="1" x14ac:dyDescent="0.2"/>
    <row r="4738" s="26" customFormat="1" x14ac:dyDescent="0.2"/>
    <row r="4739" s="26" customFormat="1" x14ac:dyDescent="0.2"/>
    <row r="4740" s="26" customFormat="1" x14ac:dyDescent="0.2"/>
    <row r="4741" s="26" customFormat="1" x14ac:dyDescent="0.2"/>
    <row r="4742" s="26" customFormat="1" x14ac:dyDescent="0.2"/>
    <row r="4743" s="26" customFormat="1" x14ac:dyDescent="0.2"/>
    <row r="4744" s="26" customFormat="1" x14ac:dyDescent="0.2"/>
    <row r="4745" s="26" customFormat="1" x14ac:dyDescent="0.2"/>
    <row r="4746" s="26" customFormat="1" x14ac:dyDescent="0.2"/>
    <row r="4747" s="26" customFormat="1" x14ac:dyDescent="0.2"/>
    <row r="4748" s="26" customFormat="1" x14ac:dyDescent="0.2"/>
    <row r="4749" s="26" customFormat="1" x14ac:dyDescent="0.2"/>
    <row r="4750" s="26" customFormat="1" x14ac:dyDescent="0.2"/>
    <row r="4751" s="26" customFormat="1" x14ac:dyDescent="0.2"/>
    <row r="4752" s="26" customFormat="1" x14ac:dyDescent="0.2"/>
    <row r="4753" s="26" customFormat="1" x14ac:dyDescent="0.2"/>
    <row r="4754" s="26" customFormat="1" x14ac:dyDescent="0.2"/>
    <row r="4755" s="26" customFormat="1" x14ac:dyDescent="0.2"/>
    <row r="4756" s="26" customFormat="1" x14ac:dyDescent="0.2"/>
    <row r="4757" s="26" customFormat="1" x14ac:dyDescent="0.2"/>
    <row r="4758" s="26" customFormat="1" x14ac:dyDescent="0.2"/>
    <row r="4759" s="26" customFormat="1" x14ac:dyDescent="0.2"/>
    <row r="4760" s="26" customFormat="1" x14ac:dyDescent="0.2"/>
    <row r="4761" s="26" customFormat="1" x14ac:dyDescent="0.2"/>
    <row r="4762" s="26" customFormat="1" x14ac:dyDescent="0.2"/>
    <row r="4763" s="26" customFormat="1" x14ac:dyDescent="0.2"/>
    <row r="4764" s="26" customFormat="1" x14ac:dyDescent="0.2"/>
    <row r="4765" s="26" customFormat="1" x14ac:dyDescent="0.2"/>
    <row r="4766" s="26" customFormat="1" x14ac:dyDescent="0.2"/>
    <row r="4767" s="26" customFormat="1" x14ac:dyDescent="0.2"/>
    <row r="4768" s="26" customFormat="1" x14ac:dyDescent="0.2"/>
    <row r="4769" s="26" customFormat="1" x14ac:dyDescent="0.2"/>
    <row r="4770" s="26" customFormat="1" x14ac:dyDescent="0.2"/>
    <row r="4771" s="26" customFormat="1" x14ac:dyDescent="0.2"/>
    <row r="4772" s="26" customFormat="1" x14ac:dyDescent="0.2"/>
    <row r="4773" s="26" customFormat="1" x14ac:dyDescent="0.2"/>
    <row r="4774" s="26" customFormat="1" x14ac:dyDescent="0.2"/>
    <row r="4775" s="26" customFormat="1" x14ac:dyDescent="0.2"/>
    <row r="4776" s="26" customFormat="1" x14ac:dyDescent="0.2"/>
    <row r="4777" s="26" customFormat="1" x14ac:dyDescent="0.2"/>
    <row r="4778" s="26" customFormat="1" x14ac:dyDescent="0.2"/>
    <row r="4779" s="26" customFormat="1" x14ac:dyDescent="0.2"/>
    <row r="4780" s="26" customFormat="1" x14ac:dyDescent="0.2"/>
    <row r="4781" s="26" customFormat="1" x14ac:dyDescent="0.2"/>
    <row r="4782" s="26" customFormat="1" x14ac:dyDescent="0.2"/>
    <row r="4783" s="26" customFormat="1" x14ac:dyDescent="0.2"/>
    <row r="4784" s="26" customFormat="1" x14ac:dyDescent="0.2"/>
    <row r="4785" s="26" customFormat="1" x14ac:dyDescent="0.2"/>
    <row r="4786" s="26" customFormat="1" x14ac:dyDescent="0.2"/>
    <row r="4787" s="26" customFormat="1" x14ac:dyDescent="0.2"/>
    <row r="4788" s="26" customFormat="1" x14ac:dyDescent="0.2"/>
    <row r="4789" s="26" customFormat="1" x14ac:dyDescent="0.2"/>
    <row r="4790" s="26" customFormat="1" x14ac:dyDescent="0.2"/>
    <row r="4791" s="26" customFormat="1" x14ac:dyDescent="0.2"/>
    <row r="4792" s="26" customFormat="1" x14ac:dyDescent="0.2"/>
    <row r="4793" s="26" customFormat="1" x14ac:dyDescent="0.2"/>
    <row r="4794" s="26" customFormat="1" x14ac:dyDescent="0.2"/>
    <row r="4795" s="26" customFormat="1" x14ac:dyDescent="0.2"/>
    <row r="4796" s="26" customFormat="1" x14ac:dyDescent="0.2"/>
    <row r="4797" s="26" customFormat="1" x14ac:dyDescent="0.2"/>
    <row r="4798" s="26" customFormat="1" x14ac:dyDescent="0.2"/>
    <row r="4799" s="26" customFormat="1" x14ac:dyDescent="0.2"/>
    <row r="4800" s="26" customFormat="1" x14ac:dyDescent="0.2"/>
    <row r="4801" s="26" customFormat="1" x14ac:dyDescent="0.2"/>
    <row r="4802" s="26" customFormat="1" x14ac:dyDescent="0.2"/>
    <row r="4803" s="26" customFormat="1" x14ac:dyDescent="0.2"/>
    <row r="4804" s="26" customFormat="1" x14ac:dyDescent="0.2"/>
    <row r="4805" s="26" customFormat="1" x14ac:dyDescent="0.2"/>
    <row r="4806" s="26" customFormat="1" x14ac:dyDescent="0.2"/>
    <row r="4807" s="26" customFormat="1" x14ac:dyDescent="0.2"/>
    <row r="4808" s="26" customFormat="1" x14ac:dyDescent="0.2"/>
    <row r="4809" s="26" customFormat="1" x14ac:dyDescent="0.2"/>
    <row r="4810" s="26" customFormat="1" x14ac:dyDescent="0.2"/>
    <row r="4811" s="26" customFormat="1" x14ac:dyDescent="0.2"/>
    <row r="4812" s="26" customFormat="1" x14ac:dyDescent="0.2"/>
    <row r="4813" s="26" customFormat="1" x14ac:dyDescent="0.2"/>
    <row r="4814" s="26" customFormat="1" x14ac:dyDescent="0.2"/>
    <row r="4815" s="26" customFormat="1" x14ac:dyDescent="0.2"/>
    <row r="4816" s="26" customFormat="1" x14ac:dyDescent="0.2"/>
    <row r="4817" s="26" customFormat="1" x14ac:dyDescent="0.2"/>
    <row r="4818" s="26" customFormat="1" x14ac:dyDescent="0.2"/>
    <row r="4819" s="26" customFormat="1" x14ac:dyDescent="0.2"/>
    <row r="4820" s="26" customFormat="1" x14ac:dyDescent="0.2"/>
    <row r="4821" s="26" customFormat="1" x14ac:dyDescent="0.2"/>
    <row r="4822" s="26" customFormat="1" x14ac:dyDescent="0.2"/>
    <row r="4823" s="26" customFormat="1" x14ac:dyDescent="0.2"/>
    <row r="4824" s="26" customFormat="1" x14ac:dyDescent="0.2"/>
    <row r="4825" s="26" customFormat="1" x14ac:dyDescent="0.2"/>
    <row r="4826" s="26" customFormat="1" x14ac:dyDescent="0.2"/>
    <row r="4827" s="26" customFormat="1" x14ac:dyDescent="0.2"/>
    <row r="4828" s="26" customFormat="1" x14ac:dyDescent="0.2"/>
    <row r="4829" s="26" customFormat="1" x14ac:dyDescent="0.2"/>
    <row r="4830" s="26" customFormat="1" x14ac:dyDescent="0.2"/>
    <row r="4831" s="26" customFormat="1" x14ac:dyDescent="0.2"/>
    <row r="4832" s="26" customFormat="1" x14ac:dyDescent="0.2"/>
    <row r="4833" s="26" customFormat="1" x14ac:dyDescent="0.2"/>
    <row r="4834" s="26" customFormat="1" x14ac:dyDescent="0.2"/>
    <row r="4835" s="26" customFormat="1" x14ac:dyDescent="0.2"/>
    <row r="4836" s="26" customFormat="1" x14ac:dyDescent="0.2"/>
    <row r="4837" s="26" customFormat="1" x14ac:dyDescent="0.2"/>
    <row r="4838" s="26" customFormat="1" x14ac:dyDescent="0.2"/>
    <row r="4839" s="26" customFormat="1" x14ac:dyDescent="0.2"/>
    <row r="4840" s="26" customFormat="1" x14ac:dyDescent="0.2"/>
    <row r="4841" s="26" customFormat="1" x14ac:dyDescent="0.2"/>
    <row r="4842" s="26" customFormat="1" x14ac:dyDescent="0.2"/>
    <row r="4843" s="26" customFormat="1" x14ac:dyDescent="0.2"/>
    <row r="4844" s="26" customFormat="1" x14ac:dyDescent="0.2"/>
    <row r="4845" s="26" customFormat="1" x14ac:dyDescent="0.2"/>
    <row r="4846" s="26" customFormat="1" x14ac:dyDescent="0.2"/>
    <row r="4847" s="26" customFormat="1" x14ac:dyDescent="0.2"/>
    <row r="4848" s="26" customFormat="1" x14ac:dyDescent="0.2"/>
    <row r="4849" s="26" customFormat="1" x14ac:dyDescent="0.2"/>
    <row r="4850" s="26" customFormat="1" x14ac:dyDescent="0.2"/>
    <row r="4851" s="26" customFormat="1" x14ac:dyDescent="0.2"/>
    <row r="4852" s="26" customFormat="1" x14ac:dyDescent="0.2"/>
    <row r="4853" s="26" customFormat="1" x14ac:dyDescent="0.2"/>
    <row r="4854" s="26" customFormat="1" x14ac:dyDescent="0.2"/>
    <row r="4855" s="26" customFormat="1" x14ac:dyDescent="0.2"/>
    <row r="4856" s="26" customFormat="1" x14ac:dyDescent="0.2"/>
    <row r="4857" s="26" customFormat="1" x14ac:dyDescent="0.2"/>
    <row r="4858" s="26" customFormat="1" x14ac:dyDescent="0.2"/>
    <row r="4859" s="26" customFormat="1" x14ac:dyDescent="0.2"/>
    <row r="4860" s="26" customFormat="1" x14ac:dyDescent="0.2"/>
    <row r="4861" s="26" customFormat="1" x14ac:dyDescent="0.2"/>
    <row r="4862" s="26" customFormat="1" x14ac:dyDescent="0.2"/>
    <row r="4863" s="26" customFormat="1" x14ac:dyDescent="0.2"/>
    <row r="4864" s="26" customFormat="1" x14ac:dyDescent="0.2"/>
    <row r="4865" s="26" customFormat="1" x14ac:dyDescent="0.2"/>
    <row r="4866" s="26" customFormat="1" x14ac:dyDescent="0.2"/>
    <row r="4867" s="26" customFormat="1" x14ac:dyDescent="0.2"/>
    <row r="4868" s="26" customFormat="1" x14ac:dyDescent="0.2"/>
    <row r="4869" s="26" customFormat="1" x14ac:dyDescent="0.2"/>
    <row r="4870" s="26" customFormat="1" x14ac:dyDescent="0.2"/>
    <row r="4871" s="26" customFormat="1" x14ac:dyDescent="0.2"/>
    <row r="4872" s="26" customFormat="1" x14ac:dyDescent="0.2"/>
    <row r="4873" s="26" customFormat="1" x14ac:dyDescent="0.2"/>
    <row r="4874" s="26" customFormat="1" x14ac:dyDescent="0.2"/>
    <row r="4875" s="26" customFormat="1" x14ac:dyDescent="0.2"/>
    <row r="4876" s="26" customFormat="1" x14ac:dyDescent="0.2"/>
    <row r="4877" s="26" customFormat="1" x14ac:dyDescent="0.2"/>
    <row r="4878" s="26" customFormat="1" x14ac:dyDescent="0.2"/>
    <row r="4879" s="26" customFormat="1" x14ac:dyDescent="0.2"/>
    <row r="4880" s="26" customFormat="1" x14ac:dyDescent="0.2"/>
    <row r="4881" s="26" customFormat="1" x14ac:dyDescent="0.2"/>
    <row r="4882" s="26" customFormat="1" x14ac:dyDescent="0.2"/>
    <row r="4883" s="26" customFormat="1" x14ac:dyDescent="0.2"/>
    <row r="4884" s="26" customFormat="1" x14ac:dyDescent="0.2"/>
    <row r="4885" s="26" customFormat="1" x14ac:dyDescent="0.2"/>
    <row r="4886" s="26" customFormat="1" x14ac:dyDescent="0.2"/>
    <row r="4887" s="26" customFormat="1" x14ac:dyDescent="0.2"/>
    <row r="4888" s="26" customFormat="1" x14ac:dyDescent="0.2"/>
    <row r="4889" s="26" customFormat="1" x14ac:dyDescent="0.2"/>
    <row r="4890" s="26" customFormat="1" x14ac:dyDescent="0.2"/>
    <row r="4891" s="26" customFormat="1" x14ac:dyDescent="0.2"/>
    <row r="4892" s="26" customFormat="1" x14ac:dyDescent="0.2"/>
    <row r="4893" s="26" customFormat="1" x14ac:dyDescent="0.2"/>
    <row r="4894" s="26" customFormat="1" x14ac:dyDescent="0.2"/>
    <row r="4895" s="26" customFormat="1" x14ac:dyDescent="0.2"/>
    <row r="4896" s="26" customFormat="1" x14ac:dyDescent="0.2"/>
    <row r="4897" s="26" customFormat="1" x14ac:dyDescent="0.2"/>
    <row r="4898" s="26" customFormat="1" x14ac:dyDescent="0.2"/>
    <row r="4899" s="26" customFormat="1" x14ac:dyDescent="0.2"/>
    <row r="4900" s="26" customFormat="1" x14ac:dyDescent="0.2"/>
    <row r="4901" s="26" customFormat="1" x14ac:dyDescent="0.2"/>
    <row r="4902" s="26" customFormat="1" x14ac:dyDescent="0.2"/>
    <row r="4903" s="26" customFormat="1" x14ac:dyDescent="0.2"/>
    <row r="4904" s="26" customFormat="1" x14ac:dyDescent="0.2"/>
    <row r="4905" s="26" customFormat="1" x14ac:dyDescent="0.2"/>
    <row r="4906" s="26" customFormat="1" x14ac:dyDescent="0.2"/>
    <row r="4907" s="26" customFormat="1" x14ac:dyDescent="0.2"/>
    <row r="4908" s="26" customFormat="1" x14ac:dyDescent="0.2"/>
    <row r="4909" s="26" customFormat="1" x14ac:dyDescent="0.2"/>
    <row r="4910" s="26" customFormat="1" x14ac:dyDescent="0.2"/>
    <row r="4911" s="26" customFormat="1" x14ac:dyDescent="0.2"/>
    <row r="4912" s="26" customFormat="1" x14ac:dyDescent="0.2"/>
    <row r="4913" s="26" customFormat="1" x14ac:dyDescent="0.2"/>
    <row r="4914" s="26" customFormat="1" x14ac:dyDescent="0.2"/>
    <row r="4915" s="26" customFormat="1" x14ac:dyDescent="0.2"/>
    <row r="4916" s="26" customFormat="1" x14ac:dyDescent="0.2"/>
    <row r="4917" s="26" customFormat="1" x14ac:dyDescent="0.2"/>
    <row r="4918" s="26" customFormat="1" x14ac:dyDescent="0.2"/>
    <row r="4919" s="26" customFormat="1" x14ac:dyDescent="0.2"/>
    <row r="4920" s="26" customFormat="1" x14ac:dyDescent="0.2"/>
    <row r="4921" s="26" customFormat="1" x14ac:dyDescent="0.2"/>
    <row r="4922" s="26" customFormat="1" x14ac:dyDescent="0.2"/>
    <row r="4923" s="26" customFormat="1" x14ac:dyDescent="0.2"/>
    <row r="4924" s="26" customFormat="1" x14ac:dyDescent="0.2"/>
    <row r="4925" s="26" customFormat="1" x14ac:dyDescent="0.2"/>
    <row r="4926" s="26" customFormat="1" x14ac:dyDescent="0.2"/>
    <row r="4927" s="26" customFormat="1" x14ac:dyDescent="0.2"/>
    <row r="4928" s="26" customFormat="1" x14ac:dyDescent="0.2"/>
    <row r="4929" s="26" customFormat="1" x14ac:dyDescent="0.2"/>
    <row r="4930" s="26" customFormat="1" x14ac:dyDescent="0.2"/>
    <row r="4931" s="26" customFormat="1" x14ac:dyDescent="0.2"/>
    <row r="4932" s="26" customFormat="1" x14ac:dyDescent="0.2"/>
    <row r="4933" s="26" customFormat="1" x14ac:dyDescent="0.2"/>
    <row r="4934" s="26" customFormat="1" x14ac:dyDescent="0.2"/>
    <row r="4935" s="26" customFormat="1" x14ac:dyDescent="0.2"/>
    <row r="4936" s="26" customFormat="1" x14ac:dyDescent="0.2"/>
    <row r="4937" s="26" customFormat="1" x14ac:dyDescent="0.2"/>
    <row r="4938" s="26" customFormat="1" x14ac:dyDescent="0.2"/>
    <row r="4939" s="26" customFormat="1" x14ac:dyDescent="0.2"/>
    <row r="4940" s="26" customFormat="1" x14ac:dyDescent="0.2"/>
    <row r="4941" s="26" customFormat="1" x14ac:dyDescent="0.2"/>
    <row r="4942" s="26" customFormat="1" x14ac:dyDescent="0.2"/>
    <row r="4943" s="26" customFormat="1" x14ac:dyDescent="0.2"/>
    <row r="4944" s="26" customFormat="1" x14ac:dyDescent="0.2"/>
    <row r="4945" s="26" customFormat="1" x14ac:dyDescent="0.2"/>
    <row r="4946" s="26" customFormat="1" x14ac:dyDescent="0.2"/>
    <row r="4947" s="26" customFormat="1" x14ac:dyDescent="0.2"/>
    <row r="4948" s="26" customFormat="1" x14ac:dyDescent="0.2"/>
    <row r="4949" s="26" customFormat="1" x14ac:dyDescent="0.2"/>
    <row r="4950" s="26" customFormat="1" x14ac:dyDescent="0.2"/>
    <row r="4951" s="26" customFormat="1" x14ac:dyDescent="0.2"/>
    <row r="4952" s="26" customFormat="1" x14ac:dyDescent="0.2"/>
    <row r="4953" s="26" customFormat="1" x14ac:dyDescent="0.2"/>
    <row r="4954" s="26" customFormat="1" x14ac:dyDescent="0.2"/>
    <row r="4955" s="26" customFormat="1" x14ac:dyDescent="0.2"/>
    <row r="4956" s="26" customFormat="1" x14ac:dyDescent="0.2"/>
    <row r="4957" s="26" customFormat="1" x14ac:dyDescent="0.2"/>
    <row r="4958" s="26" customFormat="1" x14ac:dyDescent="0.2"/>
    <row r="4959" s="26" customFormat="1" x14ac:dyDescent="0.2"/>
    <row r="4960" s="26" customFormat="1" x14ac:dyDescent="0.2"/>
    <row r="4961" s="26" customFormat="1" x14ac:dyDescent="0.2"/>
    <row r="4962" s="26" customFormat="1" x14ac:dyDescent="0.2"/>
    <row r="4963" s="26" customFormat="1" x14ac:dyDescent="0.2"/>
    <row r="4964" s="26" customFormat="1" x14ac:dyDescent="0.2"/>
    <row r="4965" s="26" customFormat="1" x14ac:dyDescent="0.2"/>
    <row r="4966" s="26" customFormat="1" x14ac:dyDescent="0.2"/>
    <row r="4967" s="26" customFormat="1" x14ac:dyDescent="0.2"/>
    <row r="4968" s="26" customFormat="1" x14ac:dyDescent="0.2"/>
    <row r="4969" s="26" customFormat="1" x14ac:dyDescent="0.2"/>
    <row r="4970" s="26" customFormat="1" x14ac:dyDescent="0.2"/>
    <row r="4971" s="26" customFormat="1" x14ac:dyDescent="0.2"/>
    <row r="4972" s="26" customFormat="1" x14ac:dyDescent="0.2"/>
    <row r="4973" s="26" customFormat="1" x14ac:dyDescent="0.2"/>
    <row r="4974" s="26" customFormat="1" x14ac:dyDescent="0.2"/>
    <row r="4975" s="26" customFormat="1" x14ac:dyDescent="0.2"/>
    <row r="4976" s="26" customFormat="1" x14ac:dyDescent="0.2"/>
    <row r="4977" s="26" customFormat="1" x14ac:dyDescent="0.2"/>
    <row r="4978" s="26" customFormat="1" x14ac:dyDescent="0.2"/>
    <row r="4979" s="26" customFormat="1" x14ac:dyDescent="0.2"/>
    <row r="4980" s="26" customFormat="1" x14ac:dyDescent="0.2"/>
    <row r="4981" s="26" customFormat="1" x14ac:dyDescent="0.2"/>
    <row r="4982" s="26" customFormat="1" x14ac:dyDescent="0.2"/>
    <row r="4983" s="26" customFormat="1" x14ac:dyDescent="0.2"/>
    <row r="4984" s="26" customFormat="1" x14ac:dyDescent="0.2"/>
    <row r="4985" s="26" customFormat="1" x14ac:dyDescent="0.2"/>
    <row r="4986" s="26" customFormat="1" x14ac:dyDescent="0.2"/>
    <row r="4987" s="26" customFormat="1" x14ac:dyDescent="0.2"/>
    <row r="4988" s="26" customFormat="1" x14ac:dyDescent="0.2"/>
    <row r="4989" s="26" customFormat="1" x14ac:dyDescent="0.2"/>
    <row r="4990" s="26" customFormat="1" x14ac:dyDescent="0.2"/>
    <row r="4991" s="26" customFormat="1" x14ac:dyDescent="0.2"/>
    <row r="4992" s="26" customFormat="1" x14ac:dyDescent="0.2"/>
    <row r="4993" s="26" customFormat="1" x14ac:dyDescent="0.2"/>
    <row r="4994" s="26" customFormat="1" x14ac:dyDescent="0.2"/>
    <row r="4995" s="26" customFormat="1" x14ac:dyDescent="0.2"/>
    <row r="4996" s="26" customFormat="1" x14ac:dyDescent="0.2"/>
    <row r="4997" s="26" customFormat="1" x14ac:dyDescent="0.2"/>
    <row r="4998" s="26" customFormat="1" x14ac:dyDescent="0.2"/>
    <row r="4999" s="26" customFormat="1" x14ac:dyDescent="0.2"/>
    <row r="5000" s="26" customFormat="1" x14ac:dyDescent="0.2"/>
    <row r="5001" s="26" customFormat="1" x14ac:dyDescent="0.2"/>
    <row r="5002" s="26" customFormat="1" x14ac:dyDescent="0.2"/>
    <row r="5003" s="26" customFormat="1" x14ac:dyDescent="0.2"/>
    <row r="5004" s="26" customFormat="1" x14ac:dyDescent="0.2"/>
    <row r="5005" s="26" customFormat="1" x14ac:dyDescent="0.2"/>
    <row r="5006" s="26" customFormat="1" x14ac:dyDescent="0.2"/>
    <row r="5007" s="26" customFormat="1" x14ac:dyDescent="0.2"/>
    <row r="5008" s="26" customFormat="1" x14ac:dyDescent="0.2"/>
    <row r="5009" s="26" customFormat="1" x14ac:dyDescent="0.2"/>
    <row r="5010" s="26" customFormat="1" x14ac:dyDescent="0.2"/>
    <row r="5011" s="26" customFormat="1" x14ac:dyDescent="0.2"/>
    <row r="5012" s="26" customFormat="1" x14ac:dyDescent="0.2"/>
    <row r="5013" s="26" customFormat="1" x14ac:dyDescent="0.2"/>
    <row r="5014" s="26" customFormat="1" x14ac:dyDescent="0.2"/>
    <row r="5015" s="26" customFormat="1" x14ac:dyDescent="0.2"/>
    <row r="5016" s="26" customFormat="1" x14ac:dyDescent="0.2"/>
    <row r="5017" s="26" customFormat="1" x14ac:dyDescent="0.2"/>
    <row r="5018" s="26" customFormat="1" x14ac:dyDescent="0.2"/>
    <row r="5019" s="26" customFormat="1" x14ac:dyDescent="0.2"/>
    <row r="5020" s="26" customFormat="1" x14ac:dyDescent="0.2"/>
    <row r="5021" s="26" customFormat="1" x14ac:dyDescent="0.2"/>
    <row r="5022" s="26" customFormat="1" x14ac:dyDescent="0.2"/>
    <row r="5023" s="26" customFormat="1" x14ac:dyDescent="0.2"/>
    <row r="5024" s="26" customFormat="1" x14ac:dyDescent="0.2"/>
    <row r="5025" s="26" customFormat="1" x14ac:dyDescent="0.2"/>
    <row r="5026" s="26" customFormat="1" x14ac:dyDescent="0.2"/>
    <row r="5027" s="26" customFormat="1" x14ac:dyDescent="0.2"/>
    <row r="5028" s="26" customFormat="1" x14ac:dyDescent="0.2"/>
    <row r="5029" s="26" customFormat="1" x14ac:dyDescent="0.2"/>
    <row r="5030" s="26" customFormat="1" x14ac:dyDescent="0.2"/>
    <row r="5031" s="26" customFormat="1" x14ac:dyDescent="0.2"/>
    <row r="5032" s="26" customFormat="1" x14ac:dyDescent="0.2"/>
    <row r="5033" s="26" customFormat="1" x14ac:dyDescent="0.2"/>
    <row r="5034" s="26" customFormat="1" x14ac:dyDescent="0.2"/>
    <row r="5035" s="26" customFormat="1" x14ac:dyDescent="0.2"/>
    <row r="5036" s="26" customFormat="1" x14ac:dyDescent="0.2"/>
    <row r="5037" s="26" customFormat="1" x14ac:dyDescent="0.2"/>
    <row r="5038" s="26" customFormat="1" x14ac:dyDescent="0.2"/>
    <row r="5039" s="26" customFormat="1" x14ac:dyDescent="0.2"/>
    <row r="5040" s="26" customFormat="1" x14ac:dyDescent="0.2"/>
    <row r="5041" s="26" customFormat="1" x14ac:dyDescent="0.2"/>
    <row r="5042" s="26" customFormat="1" x14ac:dyDescent="0.2"/>
    <row r="5043" s="26" customFormat="1" x14ac:dyDescent="0.2"/>
    <row r="5044" s="26" customFormat="1" x14ac:dyDescent="0.2"/>
    <row r="5045" s="26" customFormat="1" x14ac:dyDescent="0.2"/>
    <row r="5046" s="26" customFormat="1" x14ac:dyDescent="0.2"/>
    <row r="5047" s="26" customFormat="1" x14ac:dyDescent="0.2"/>
    <row r="5048" s="26" customFormat="1" x14ac:dyDescent="0.2"/>
    <row r="5049" s="26" customFormat="1" x14ac:dyDescent="0.2"/>
    <row r="5050" s="26" customFormat="1" x14ac:dyDescent="0.2"/>
    <row r="5051" s="26" customFormat="1" x14ac:dyDescent="0.2"/>
    <row r="5052" s="26" customFormat="1" x14ac:dyDescent="0.2"/>
    <row r="5053" s="26" customFormat="1" x14ac:dyDescent="0.2"/>
    <row r="5054" s="26" customFormat="1" x14ac:dyDescent="0.2"/>
    <row r="5055" s="26" customFormat="1" x14ac:dyDescent="0.2"/>
    <row r="5056" s="26" customFormat="1" x14ac:dyDescent="0.2"/>
    <row r="5057" s="26" customFormat="1" x14ac:dyDescent="0.2"/>
    <row r="5058" s="26" customFormat="1" x14ac:dyDescent="0.2"/>
    <row r="5059" s="26" customFormat="1" x14ac:dyDescent="0.2"/>
    <row r="5060" s="26" customFormat="1" x14ac:dyDescent="0.2"/>
    <row r="5061" s="26" customFormat="1" x14ac:dyDescent="0.2"/>
    <row r="5062" s="26" customFormat="1" x14ac:dyDescent="0.2"/>
    <row r="5063" s="26" customFormat="1" x14ac:dyDescent="0.2"/>
    <row r="5064" s="26" customFormat="1" x14ac:dyDescent="0.2"/>
    <row r="5065" s="26" customFormat="1" x14ac:dyDescent="0.2"/>
    <row r="5066" s="26" customFormat="1" x14ac:dyDescent="0.2"/>
    <row r="5067" s="26" customFormat="1" x14ac:dyDescent="0.2"/>
    <row r="5068" s="26" customFormat="1" x14ac:dyDescent="0.2"/>
    <row r="5069" s="26" customFormat="1" x14ac:dyDescent="0.2"/>
    <row r="5070" s="26" customFormat="1" x14ac:dyDescent="0.2"/>
    <row r="5071" s="26" customFormat="1" x14ac:dyDescent="0.2"/>
    <row r="5072" s="26" customFormat="1" x14ac:dyDescent="0.2"/>
    <row r="5073" s="26" customFormat="1" x14ac:dyDescent="0.2"/>
    <row r="5074" s="26" customFormat="1" x14ac:dyDescent="0.2"/>
    <row r="5075" s="26" customFormat="1" x14ac:dyDescent="0.2"/>
    <row r="5076" s="26" customFormat="1" x14ac:dyDescent="0.2"/>
    <row r="5077" s="26" customFormat="1" x14ac:dyDescent="0.2"/>
    <row r="5078" s="26" customFormat="1" x14ac:dyDescent="0.2"/>
    <row r="5079" s="26" customFormat="1" x14ac:dyDescent="0.2"/>
    <row r="5080" s="26" customFormat="1" x14ac:dyDescent="0.2"/>
    <row r="5081" s="26" customFormat="1" x14ac:dyDescent="0.2"/>
    <row r="5082" s="26" customFormat="1" x14ac:dyDescent="0.2"/>
    <row r="5083" s="26" customFormat="1" x14ac:dyDescent="0.2"/>
    <row r="5084" s="26" customFormat="1" x14ac:dyDescent="0.2"/>
    <row r="5085" s="26" customFormat="1" x14ac:dyDescent="0.2"/>
    <row r="5086" s="26" customFormat="1" x14ac:dyDescent="0.2"/>
    <row r="5087" s="26" customFormat="1" x14ac:dyDescent="0.2"/>
    <row r="5088" s="26" customFormat="1" x14ac:dyDescent="0.2"/>
    <row r="5089" s="26" customFormat="1" x14ac:dyDescent="0.2"/>
    <row r="5090" s="26" customFormat="1" x14ac:dyDescent="0.2"/>
  </sheetData>
  <printOptions gridLines="1"/>
  <pageMargins left="0.70866141732283472" right="0.70866141732283472" top="0.74803149606299213" bottom="0.74803149606299213" header="0.31496062992125984" footer="0.31496062992125984"/>
  <pageSetup paperSize="9" scale="73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8"/>
  <sheetViews>
    <sheetView workbookViewId="0">
      <selection activeCell="B5" sqref="B5"/>
    </sheetView>
  </sheetViews>
  <sheetFormatPr defaultRowHeight="12.75" x14ac:dyDescent="0.2"/>
  <cols>
    <col min="1" max="1" width="5.140625" customWidth="1"/>
    <col min="2" max="2" width="11.28515625" customWidth="1"/>
    <col min="3" max="3" width="10.85546875" customWidth="1"/>
    <col min="4" max="4" width="10" style="26" customWidth="1"/>
    <col min="5" max="5" width="10.42578125" style="26" customWidth="1"/>
    <col min="6" max="6" width="10.140625" style="26" customWidth="1"/>
    <col min="7" max="7" width="12.42578125" style="26" customWidth="1"/>
    <col min="8" max="8" width="9.28515625" style="26" customWidth="1"/>
    <col min="9" max="9" width="10" style="26" customWidth="1"/>
    <col min="10" max="10" width="9.7109375" style="26" customWidth="1"/>
    <col min="11" max="11" width="10" style="26" customWidth="1"/>
    <col min="12" max="12" width="9.140625" style="26"/>
    <col min="13" max="13" width="9.42578125" style="26" customWidth="1"/>
    <col min="14" max="14" width="11.5703125" style="26" customWidth="1"/>
    <col min="15" max="15" width="8.7109375" style="26" customWidth="1"/>
    <col min="16" max="16" width="9.140625" style="26"/>
    <col min="17" max="17" width="11.85546875" customWidth="1"/>
    <col min="257" max="257" width="5.140625" customWidth="1"/>
    <col min="258" max="258" width="11.28515625" customWidth="1"/>
    <col min="259" max="259" width="10.85546875" customWidth="1"/>
    <col min="260" max="260" width="10" customWidth="1"/>
    <col min="261" max="261" width="10.42578125" customWidth="1"/>
    <col min="262" max="262" width="10.140625" customWidth="1"/>
    <col min="263" max="263" width="12.42578125" customWidth="1"/>
    <col min="264" max="264" width="9.28515625" customWidth="1"/>
    <col min="265" max="265" width="10" customWidth="1"/>
    <col min="266" max="266" width="9.7109375" customWidth="1"/>
    <col min="267" max="267" width="10" customWidth="1"/>
    <col min="269" max="269" width="9.42578125" customWidth="1"/>
    <col min="270" max="270" width="11.5703125" customWidth="1"/>
    <col min="271" max="271" width="8.7109375" customWidth="1"/>
    <col min="273" max="273" width="11.85546875" customWidth="1"/>
    <col min="513" max="513" width="5.140625" customWidth="1"/>
    <col min="514" max="514" width="11.28515625" customWidth="1"/>
    <col min="515" max="515" width="10.85546875" customWidth="1"/>
    <col min="516" max="516" width="10" customWidth="1"/>
    <col min="517" max="517" width="10.42578125" customWidth="1"/>
    <col min="518" max="518" width="10.140625" customWidth="1"/>
    <col min="519" max="519" width="12.42578125" customWidth="1"/>
    <col min="520" max="520" width="9.28515625" customWidth="1"/>
    <col min="521" max="521" width="10" customWidth="1"/>
    <col min="522" max="522" width="9.7109375" customWidth="1"/>
    <col min="523" max="523" width="10" customWidth="1"/>
    <col min="525" max="525" width="9.42578125" customWidth="1"/>
    <col min="526" max="526" width="11.5703125" customWidth="1"/>
    <col min="527" max="527" width="8.7109375" customWidth="1"/>
    <col min="529" max="529" width="11.85546875" customWidth="1"/>
    <col min="769" max="769" width="5.140625" customWidth="1"/>
    <col min="770" max="770" width="11.28515625" customWidth="1"/>
    <col min="771" max="771" width="10.85546875" customWidth="1"/>
    <col min="772" max="772" width="10" customWidth="1"/>
    <col min="773" max="773" width="10.42578125" customWidth="1"/>
    <col min="774" max="774" width="10.140625" customWidth="1"/>
    <col min="775" max="775" width="12.42578125" customWidth="1"/>
    <col min="776" max="776" width="9.28515625" customWidth="1"/>
    <col min="777" max="777" width="10" customWidth="1"/>
    <col min="778" max="778" width="9.7109375" customWidth="1"/>
    <col min="779" max="779" width="10" customWidth="1"/>
    <col min="781" max="781" width="9.42578125" customWidth="1"/>
    <col min="782" max="782" width="11.5703125" customWidth="1"/>
    <col min="783" max="783" width="8.7109375" customWidth="1"/>
    <col min="785" max="785" width="11.85546875" customWidth="1"/>
    <col min="1025" max="1025" width="5.140625" customWidth="1"/>
    <col min="1026" max="1026" width="11.28515625" customWidth="1"/>
    <col min="1027" max="1027" width="10.85546875" customWidth="1"/>
    <col min="1028" max="1028" width="10" customWidth="1"/>
    <col min="1029" max="1029" width="10.42578125" customWidth="1"/>
    <col min="1030" max="1030" width="10.140625" customWidth="1"/>
    <col min="1031" max="1031" width="12.42578125" customWidth="1"/>
    <col min="1032" max="1032" width="9.28515625" customWidth="1"/>
    <col min="1033" max="1033" width="10" customWidth="1"/>
    <col min="1034" max="1034" width="9.7109375" customWidth="1"/>
    <col min="1035" max="1035" width="10" customWidth="1"/>
    <col min="1037" max="1037" width="9.42578125" customWidth="1"/>
    <col min="1038" max="1038" width="11.5703125" customWidth="1"/>
    <col min="1039" max="1039" width="8.7109375" customWidth="1"/>
    <col min="1041" max="1041" width="11.85546875" customWidth="1"/>
    <col min="1281" max="1281" width="5.140625" customWidth="1"/>
    <col min="1282" max="1282" width="11.28515625" customWidth="1"/>
    <col min="1283" max="1283" width="10.85546875" customWidth="1"/>
    <col min="1284" max="1284" width="10" customWidth="1"/>
    <col min="1285" max="1285" width="10.42578125" customWidth="1"/>
    <col min="1286" max="1286" width="10.140625" customWidth="1"/>
    <col min="1287" max="1287" width="12.42578125" customWidth="1"/>
    <col min="1288" max="1288" width="9.28515625" customWidth="1"/>
    <col min="1289" max="1289" width="10" customWidth="1"/>
    <col min="1290" max="1290" width="9.7109375" customWidth="1"/>
    <col min="1291" max="1291" width="10" customWidth="1"/>
    <col min="1293" max="1293" width="9.42578125" customWidth="1"/>
    <col min="1294" max="1294" width="11.5703125" customWidth="1"/>
    <col min="1295" max="1295" width="8.7109375" customWidth="1"/>
    <col min="1297" max="1297" width="11.85546875" customWidth="1"/>
    <col min="1537" max="1537" width="5.140625" customWidth="1"/>
    <col min="1538" max="1538" width="11.28515625" customWidth="1"/>
    <col min="1539" max="1539" width="10.85546875" customWidth="1"/>
    <col min="1540" max="1540" width="10" customWidth="1"/>
    <col min="1541" max="1541" width="10.42578125" customWidth="1"/>
    <col min="1542" max="1542" width="10.140625" customWidth="1"/>
    <col min="1543" max="1543" width="12.42578125" customWidth="1"/>
    <col min="1544" max="1544" width="9.28515625" customWidth="1"/>
    <col min="1545" max="1545" width="10" customWidth="1"/>
    <col min="1546" max="1546" width="9.7109375" customWidth="1"/>
    <col min="1547" max="1547" width="10" customWidth="1"/>
    <col min="1549" max="1549" width="9.42578125" customWidth="1"/>
    <col min="1550" max="1550" width="11.5703125" customWidth="1"/>
    <col min="1551" max="1551" width="8.7109375" customWidth="1"/>
    <col min="1553" max="1553" width="11.85546875" customWidth="1"/>
    <col min="1793" max="1793" width="5.140625" customWidth="1"/>
    <col min="1794" max="1794" width="11.28515625" customWidth="1"/>
    <col min="1795" max="1795" width="10.85546875" customWidth="1"/>
    <col min="1796" max="1796" width="10" customWidth="1"/>
    <col min="1797" max="1797" width="10.42578125" customWidth="1"/>
    <col min="1798" max="1798" width="10.140625" customWidth="1"/>
    <col min="1799" max="1799" width="12.42578125" customWidth="1"/>
    <col min="1800" max="1800" width="9.28515625" customWidth="1"/>
    <col min="1801" max="1801" width="10" customWidth="1"/>
    <col min="1802" max="1802" width="9.7109375" customWidth="1"/>
    <col min="1803" max="1803" width="10" customWidth="1"/>
    <col min="1805" max="1805" width="9.42578125" customWidth="1"/>
    <col min="1806" max="1806" width="11.5703125" customWidth="1"/>
    <col min="1807" max="1807" width="8.7109375" customWidth="1"/>
    <col min="1809" max="1809" width="11.85546875" customWidth="1"/>
    <col min="2049" max="2049" width="5.140625" customWidth="1"/>
    <col min="2050" max="2050" width="11.28515625" customWidth="1"/>
    <col min="2051" max="2051" width="10.85546875" customWidth="1"/>
    <col min="2052" max="2052" width="10" customWidth="1"/>
    <col min="2053" max="2053" width="10.42578125" customWidth="1"/>
    <col min="2054" max="2054" width="10.140625" customWidth="1"/>
    <col min="2055" max="2055" width="12.42578125" customWidth="1"/>
    <col min="2056" max="2056" width="9.28515625" customWidth="1"/>
    <col min="2057" max="2057" width="10" customWidth="1"/>
    <col min="2058" max="2058" width="9.7109375" customWidth="1"/>
    <col min="2059" max="2059" width="10" customWidth="1"/>
    <col min="2061" max="2061" width="9.42578125" customWidth="1"/>
    <col min="2062" max="2062" width="11.5703125" customWidth="1"/>
    <col min="2063" max="2063" width="8.7109375" customWidth="1"/>
    <col min="2065" max="2065" width="11.85546875" customWidth="1"/>
    <col min="2305" max="2305" width="5.140625" customWidth="1"/>
    <col min="2306" max="2306" width="11.28515625" customWidth="1"/>
    <col min="2307" max="2307" width="10.85546875" customWidth="1"/>
    <col min="2308" max="2308" width="10" customWidth="1"/>
    <col min="2309" max="2309" width="10.42578125" customWidth="1"/>
    <col min="2310" max="2310" width="10.140625" customWidth="1"/>
    <col min="2311" max="2311" width="12.42578125" customWidth="1"/>
    <col min="2312" max="2312" width="9.28515625" customWidth="1"/>
    <col min="2313" max="2313" width="10" customWidth="1"/>
    <col min="2314" max="2314" width="9.7109375" customWidth="1"/>
    <col min="2315" max="2315" width="10" customWidth="1"/>
    <col min="2317" max="2317" width="9.42578125" customWidth="1"/>
    <col min="2318" max="2318" width="11.5703125" customWidth="1"/>
    <col min="2319" max="2319" width="8.7109375" customWidth="1"/>
    <col min="2321" max="2321" width="11.85546875" customWidth="1"/>
    <col min="2561" max="2561" width="5.140625" customWidth="1"/>
    <col min="2562" max="2562" width="11.28515625" customWidth="1"/>
    <col min="2563" max="2563" width="10.85546875" customWidth="1"/>
    <col min="2564" max="2564" width="10" customWidth="1"/>
    <col min="2565" max="2565" width="10.42578125" customWidth="1"/>
    <col min="2566" max="2566" width="10.140625" customWidth="1"/>
    <col min="2567" max="2567" width="12.42578125" customWidth="1"/>
    <col min="2568" max="2568" width="9.28515625" customWidth="1"/>
    <col min="2569" max="2569" width="10" customWidth="1"/>
    <col min="2570" max="2570" width="9.7109375" customWidth="1"/>
    <col min="2571" max="2571" width="10" customWidth="1"/>
    <col min="2573" max="2573" width="9.42578125" customWidth="1"/>
    <col min="2574" max="2574" width="11.5703125" customWidth="1"/>
    <col min="2575" max="2575" width="8.7109375" customWidth="1"/>
    <col min="2577" max="2577" width="11.85546875" customWidth="1"/>
    <col min="2817" max="2817" width="5.140625" customWidth="1"/>
    <col min="2818" max="2818" width="11.28515625" customWidth="1"/>
    <col min="2819" max="2819" width="10.85546875" customWidth="1"/>
    <col min="2820" max="2820" width="10" customWidth="1"/>
    <col min="2821" max="2821" width="10.42578125" customWidth="1"/>
    <col min="2822" max="2822" width="10.140625" customWidth="1"/>
    <col min="2823" max="2823" width="12.42578125" customWidth="1"/>
    <col min="2824" max="2824" width="9.28515625" customWidth="1"/>
    <col min="2825" max="2825" width="10" customWidth="1"/>
    <col min="2826" max="2826" width="9.7109375" customWidth="1"/>
    <col min="2827" max="2827" width="10" customWidth="1"/>
    <col min="2829" max="2829" width="9.42578125" customWidth="1"/>
    <col min="2830" max="2830" width="11.5703125" customWidth="1"/>
    <col min="2831" max="2831" width="8.7109375" customWidth="1"/>
    <col min="2833" max="2833" width="11.85546875" customWidth="1"/>
    <col min="3073" max="3073" width="5.140625" customWidth="1"/>
    <col min="3074" max="3074" width="11.28515625" customWidth="1"/>
    <col min="3075" max="3075" width="10.85546875" customWidth="1"/>
    <col min="3076" max="3076" width="10" customWidth="1"/>
    <col min="3077" max="3077" width="10.42578125" customWidth="1"/>
    <col min="3078" max="3078" width="10.140625" customWidth="1"/>
    <col min="3079" max="3079" width="12.42578125" customWidth="1"/>
    <col min="3080" max="3080" width="9.28515625" customWidth="1"/>
    <col min="3081" max="3081" width="10" customWidth="1"/>
    <col min="3082" max="3082" width="9.7109375" customWidth="1"/>
    <col min="3083" max="3083" width="10" customWidth="1"/>
    <col min="3085" max="3085" width="9.42578125" customWidth="1"/>
    <col min="3086" max="3086" width="11.5703125" customWidth="1"/>
    <col min="3087" max="3087" width="8.7109375" customWidth="1"/>
    <col min="3089" max="3089" width="11.85546875" customWidth="1"/>
    <col min="3329" max="3329" width="5.140625" customWidth="1"/>
    <col min="3330" max="3330" width="11.28515625" customWidth="1"/>
    <col min="3331" max="3331" width="10.85546875" customWidth="1"/>
    <col min="3332" max="3332" width="10" customWidth="1"/>
    <col min="3333" max="3333" width="10.42578125" customWidth="1"/>
    <col min="3334" max="3334" width="10.140625" customWidth="1"/>
    <col min="3335" max="3335" width="12.42578125" customWidth="1"/>
    <col min="3336" max="3336" width="9.28515625" customWidth="1"/>
    <col min="3337" max="3337" width="10" customWidth="1"/>
    <col min="3338" max="3338" width="9.7109375" customWidth="1"/>
    <col min="3339" max="3339" width="10" customWidth="1"/>
    <col min="3341" max="3341" width="9.42578125" customWidth="1"/>
    <col min="3342" max="3342" width="11.5703125" customWidth="1"/>
    <col min="3343" max="3343" width="8.7109375" customWidth="1"/>
    <col min="3345" max="3345" width="11.85546875" customWidth="1"/>
    <col min="3585" max="3585" width="5.140625" customWidth="1"/>
    <col min="3586" max="3586" width="11.28515625" customWidth="1"/>
    <col min="3587" max="3587" width="10.85546875" customWidth="1"/>
    <col min="3588" max="3588" width="10" customWidth="1"/>
    <col min="3589" max="3589" width="10.42578125" customWidth="1"/>
    <col min="3590" max="3590" width="10.140625" customWidth="1"/>
    <col min="3591" max="3591" width="12.42578125" customWidth="1"/>
    <col min="3592" max="3592" width="9.28515625" customWidth="1"/>
    <col min="3593" max="3593" width="10" customWidth="1"/>
    <col min="3594" max="3594" width="9.7109375" customWidth="1"/>
    <col min="3595" max="3595" width="10" customWidth="1"/>
    <col min="3597" max="3597" width="9.42578125" customWidth="1"/>
    <col min="3598" max="3598" width="11.5703125" customWidth="1"/>
    <col min="3599" max="3599" width="8.7109375" customWidth="1"/>
    <col min="3601" max="3601" width="11.85546875" customWidth="1"/>
    <col min="3841" max="3841" width="5.140625" customWidth="1"/>
    <col min="3842" max="3842" width="11.28515625" customWidth="1"/>
    <col min="3843" max="3843" width="10.85546875" customWidth="1"/>
    <col min="3844" max="3844" width="10" customWidth="1"/>
    <col min="3845" max="3845" width="10.42578125" customWidth="1"/>
    <col min="3846" max="3846" width="10.140625" customWidth="1"/>
    <col min="3847" max="3847" width="12.42578125" customWidth="1"/>
    <col min="3848" max="3848" width="9.28515625" customWidth="1"/>
    <col min="3849" max="3849" width="10" customWidth="1"/>
    <col min="3850" max="3850" width="9.7109375" customWidth="1"/>
    <col min="3851" max="3851" width="10" customWidth="1"/>
    <col min="3853" max="3853" width="9.42578125" customWidth="1"/>
    <col min="3854" max="3854" width="11.5703125" customWidth="1"/>
    <col min="3855" max="3855" width="8.7109375" customWidth="1"/>
    <col min="3857" max="3857" width="11.85546875" customWidth="1"/>
    <col min="4097" max="4097" width="5.140625" customWidth="1"/>
    <col min="4098" max="4098" width="11.28515625" customWidth="1"/>
    <col min="4099" max="4099" width="10.85546875" customWidth="1"/>
    <col min="4100" max="4100" width="10" customWidth="1"/>
    <col min="4101" max="4101" width="10.42578125" customWidth="1"/>
    <col min="4102" max="4102" width="10.140625" customWidth="1"/>
    <col min="4103" max="4103" width="12.42578125" customWidth="1"/>
    <col min="4104" max="4104" width="9.28515625" customWidth="1"/>
    <col min="4105" max="4105" width="10" customWidth="1"/>
    <col min="4106" max="4106" width="9.7109375" customWidth="1"/>
    <col min="4107" max="4107" width="10" customWidth="1"/>
    <col min="4109" max="4109" width="9.42578125" customWidth="1"/>
    <col min="4110" max="4110" width="11.5703125" customWidth="1"/>
    <col min="4111" max="4111" width="8.7109375" customWidth="1"/>
    <col min="4113" max="4113" width="11.85546875" customWidth="1"/>
    <col min="4353" max="4353" width="5.140625" customWidth="1"/>
    <col min="4354" max="4354" width="11.28515625" customWidth="1"/>
    <col min="4355" max="4355" width="10.85546875" customWidth="1"/>
    <col min="4356" max="4356" width="10" customWidth="1"/>
    <col min="4357" max="4357" width="10.42578125" customWidth="1"/>
    <col min="4358" max="4358" width="10.140625" customWidth="1"/>
    <col min="4359" max="4359" width="12.42578125" customWidth="1"/>
    <col min="4360" max="4360" width="9.28515625" customWidth="1"/>
    <col min="4361" max="4361" width="10" customWidth="1"/>
    <col min="4362" max="4362" width="9.7109375" customWidth="1"/>
    <col min="4363" max="4363" width="10" customWidth="1"/>
    <col min="4365" max="4365" width="9.42578125" customWidth="1"/>
    <col min="4366" max="4366" width="11.5703125" customWidth="1"/>
    <col min="4367" max="4367" width="8.7109375" customWidth="1"/>
    <col min="4369" max="4369" width="11.85546875" customWidth="1"/>
    <col min="4609" max="4609" width="5.140625" customWidth="1"/>
    <col min="4610" max="4610" width="11.28515625" customWidth="1"/>
    <col min="4611" max="4611" width="10.85546875" customWidth="1"/>
    <col min="4612" max="4612" width="10" customWidth="1"/>
    <col min="4613" max="4613" width="10.42578125" customWidth="1"/>
    <col min="4614" max="4614" width="10.140625" customWidth="1"/>
    <col min="4615" max="4615" width="12.42578125" customWidth="1"/>
    <col min="4616" max="4616" width="9.28515625" customWidth="1"/>
    <col min="4617" max="4617" width="10" customWidth="1"/>
    <col min="4618" max="4618" width="9.7109375" customWidth="1"/>
    <col min="4619" max="4619" width="10" customWidth="1"/>
    <col min="4621" max="4621" width="9.42578125" customWidth="1"/>
    <col min="4622" max="4622" width="11.5703125" customWidth="1"/>
    <col min="4623" max="4623" width="8.7109375" customWidth="1"/>
    <col min="4625" max="4625" width="11.85546875" customWidth="1"/>
    <col min="4865" max="4865" width="5.140625" customWidth="1"/>
    <col min="4866" max="4866" width="11.28515625" customWidth="1"/>
    <col min="4867" max="4867" width="10.85546875" customWidth="1"/>
    <col min="4868" max="4868" width="10" customWidth="1"/>
    <col min="4869" max="4869" width="10.42578125" customWidth="1"/>
    <col min="4870" max="4870" width="10.140625" customWidth="1"/>
    <col min="4871" max="4871" width="12.42578125" customWidth="1"/>
    <col min="4872" max="4872" width="9.28515625" customWidth="1"/>
    <col min="4873" max="4873" width="10" customWidth="1"/>
    <col min="4874" max="4874" width="9.7109375" customWidth="1"/>
    <col min="4875" max="4875" width="10" customWidth="1"/>
    <col min="4877" max="4877" width="9.42578125" customWidth="1"/>
    <col min="4878" max="4878" width="11.5703125" customWidth="1"/>
    <col min="4879" max="4879" width="8.7109375" customWidth="1"/>
    <col min="4881" max="4881" width="11.85546875" customWidth="1"/>
    <col min="5121" max="5121" width="5.140625" customWidth="1"/>
    <col min="5122" max="5122" width="11.28515625" customWidth="1"/>
    <col min="5123" max="5123" width="10.85546875" customWidth="1"/>
    <col min="5124" max="5124" width="10" customWidth="1"/>
    <col min="5125" max="5125" width="10.42578125" customWidth="1"/>
    <col min="5126" max="5126" width="10.140625" customWidth="1"/>
    <col min="5127" max="5127" width="12.42578125" customWidth="1"/>
    <col min="5128" max="5128" width="9.28515625" customWidth="1"/>
    <col min="5129" max="5129" width="10" customWidth="1"/>
    <col min="5130" max="5130" width="9.7109375" customWidth="1"/>
    <col min="5131" max="5131" width="10" customWidth="1"/>
    <col min="5133" max="5133" width="9.42578125" customWidth="1"/>
    <col min="5134" max="5134" width="11.5703125" customWidth="1"/>
    <col min="5135" max="5135" width="8.7109375" customWidth="1"/>
    <col min="5137" max="5137" width="11.85546875" customWidth="1"/>
    <col min="5377" max="5377" width="5.140625" customWidth="1"/>
    <col min="5378" max="5378" width="11.28515625" customWidth="1"/>
    <col min="5379" max="5379" width="10.85546875" customWidth="1"/>
    <col min="5380" max="5380" width="10" customWidth="1"/>
    <col min="5381" max="5381" width="10.42578125" customWidth="1"/>
    <col min="5382" max="5382" width="10.140625" customWidth="1"/>
    <col min="5383" max="5383" width="12.42578125" customWidth="1"/>
    <col min="5384" max="5384" width="9.28515625" customWidth="1"/>
    <col min="5385" max="5385" width="10" customWidth="1"/>
    <col min="5386" max="5386" width="9.7109375" customWidth="1"/>
    <col min="5387" max="5387" width="10" customWidth="1"/>
    <col min="5389" max="5389" width="9.42578125" customWidth="1"/>
    <col min="5390" max="5390" width="11.5703125" customWidth="1"/>
    <col min="5391" max="5391" width="8.7109375" customWidth="1"/>
    <col min="5393" max="5393" width="11.85546875" customWidth="1"/>
    <col min="5633" max="5633" width="5.140625" customWidth="1"/>
    <col min="5634" max="5634" width="11.28515625" customWidth="1"/>
    <col min="5635" max="5635" width="10.85546875" customWidth="1"/>
    <col min="5636" max="5636" width="10" customWidth="1"/>
    <col min="5637" max="5637" width="10.42578125" customWidth="1"/>
    <col min="5638" max="5638" width="10.140625" customWidth="1"/>
    <col min="5639" max="5639" width="12.42578125" customWidth="1"/>
    <col min="5640" max="5640" width="9.28515625" customWidth="1"/>
    <col min="5641" max="5641" width="10" customWidth="1"/>
    <col min="5642" max="5642" width="9.7109375" customWidth="1"/>
    <col min="5643" max="5643" width="10" customWidth="1"/>
    <col min="5645" max="5645" width="9.42578125" customWidth="1"/>
    <col min="5646" max="5646" width="11.5703125" customWidth="1"/>
    <col min="5647" max="5647" width="8.7109375" customWidth="1"/>
    <col min="5649" max="5649" width="11.85546875" customWidth="1"/>
    <col min="5889" max="5889" width="5.140625" customWidth="1"/>
    <col min="5890" max="5890" width="11.28515625" customWidth="1"/>
    <col min="5891" max="5891" width="10.85546875" customWidth="1"/>
    <col min="5892" max="5892" width="10" customWidth="1"/>
    <col min="5893" max="5893" width="10.42578125" customWidth="1"/>
    <col min="5894" max="5894" width="10.140625" customWidth="1"/>
    <col min="5895" max="5895" width="12.42578125" customWidth="1"/>
    <col min="5896" max="5896" width="9.28515625" customWidth="1"/>
    <col min="5897" max="5897" width="10" customWidth="1"/>
    <col min="5898" max="5898" width="9.7109375" customWidth="1"/>
    <col min="5899" max="5899" width="10" customWidth="1"/>
    <col min="5901" max="5901" width="9.42578125" customWidth="1"/>
    <col min="5902" max="5902" width="11.5703125" customWidth="1"/>
    <col min="5903" max="5903" width="8.7109375" customWidth="1"/>
    <col min="5905" max="5905" width="11.85546875" customWidth="1"/>
    <col min="6145" max="6145" width="5.140625" customWidth="1"/>
    <col min="6146" max="6146" width="11.28515625" customWidth="1"/>
    <col min="6147" max="6147" width="10.85546875" customWidth="1"/>
    <col min="6148" max="6148" width="10" customWidth="1"/>
    <col min="6149" max="6149" width="10.42578125" customWidth="1"/>
    <col min="6150" max="6150" width="10.140625" customWidth="1"/>
    <col min="6151" max="6151" width="12.42578125" customWidth="1"/>
    <col min="6152" max="6152" width="9.28515625" customWidth="1"/>
    <col min="6153" max="6153" width="10" customWidth="1"/>
    <col min="6154" max="6154" width="9.7109375" customWidth="1"/>
    <col min="6155" max="6155" width="10" customWidth="1"/>
    <col min="6157" max="6157" width="9.42578125" customWidth="1"/>
    <col min="6158" max="6158" width="11.5703125" customWidth="1"/>
    <col min="6159" max="6159" width="8.7109375" customWidth="1"/>
    <col min="6161" max="6161" width="11.85546875" customWidth="1"/>
    <col min="6401" max="6401" width="5.140625" customWidth="1"/>
    <col min="6402" max="6402" width="11.28515625" customWidth="1"/>
    <col min="6403" max="6403" width="10.85546875" customWidth="1"/>
    <col min="6404" max="6404" width="10" customWidth="1"/>
    <col min="6405" max="6405" width="10.42578125" customWidth="1"/>
    <col min="6406" max="6406" width="10.140625" customWidth="1"/>
    <col min="6407" max="6407" width="12.42578125" customWidth="1"/>
    <col min="6408" max="6408" width="9.28515625" customWidth="1"/>
    <col min="6409" max="6409" width="10" customWidth="1"/>
    <col min="6410" max="6410" width="9.7109375" customWidth="1"/>
    <col min="6411" max="6411" width="10" customWidth="1"/>
    <col min="6413" max="6413" width="9.42578125" customWidth="1"/>
    <col min="6414" max="6414" width="11.5703125" customWidth="1"/>
    <col min="6415" max="6415" width="8.7109375" customWidth="1"/>
    <col min="6417" max="6417" width="11.85546875" customWidth="1"/>
    <col min="6657" max="6657" width="5.140625" customWidth="1"/>
    <col min="6658" max="6658" width="11.28515625" customWidth="1"/>
    <col min="6659" max="6659" width="10.85546875" customWidth="1"/>
    <col min="6660" max="6660" width="10" customWidth="1"/>
    <col min="6661" max="6661" width="10.42578125" customWidth="1"/>
    <col min="6662" max="6662" width="10.140625" customWidth="1"/>
    <col min="6663" max="6663" width="12.42578125" customWidth="1"/>
    <col min="6664" max="6664" width="9.28515625" customWidth="1"/>
    <col min="6665" max="6665" width="10" customWidth="1"/>
    <col min="6666" max="6666" width="9.7109375" customWidth="1"/>
    <col min="6667" max="6667" width="10" customWidth="1"/>
    <col min="6669" max="6669" width="9.42578125" customWidth="1"/>
    <col min="6670" max="6670" width="11.5703125" customWidth="1"/>
    <col min="6671" max="6671" width="8.7109375" customWidth="1"/>
    <col min="6673" max="6673" width="11.85546875" customWidth="1"/>
    <col min="6913" max="6913" width="5.140625" customWidth="1"/>
    <col min="6914" max="6914" width="11.28515625" customWidth="1"/>
    <col min="6915" max="6915" width="10.85546875" customWidth="1"/>
    <col min="6916" max="6916" width="10" customWidth="1"/>
    <col min="6917" max="6917" width="10.42578125" customWidth="1"/>
    <col min="6918" max="6918" width="10.140625" customWidth="1"/>
    <col min="6919" max="6919" width="12.42578125" customWidth="1"/>
    <col min="6920" max="6920" width="9.28515625" customWidth="1"/>
    <col min="6921" max="6921" width="10" customWidth="1"/>
    <col min="6922" max="6922" width="9.7109375" customWidth="1"/>
    <col min="6923" max="6923" width="10" customWidth="1"/>
    <col min="6925" max="6925" width="9.42578125" customWidth="1"/>
    <col min="6926" max="6926" width="11.5703125" customWidth="1"/>
    <col min="6927" max="6927" width="8.7109375" customWidth="1"/>
    <col min="6929" max="6929" width="11.85546875" customWidth="1"/>
    <col min="7169" max="7169" width="5.140625" customWidth="1"/>
    <col min="7170" max="7170" width="11.28515625" customWidth="1"/>
    <col min="7171" max="7171" width="10.85546875" customWidth="1"/>
    <col min="7172" max="7172" width="10" customWidth="1"/>
    <col min="7173" max="7173" width="10.42578125" customWidth="1"/>
    <col min="7174" max="7174" width="10.140625" customWidth="1"/>
    <col min="7175" max="7175" width="12.42578125" customWidth="1"/>
    <col min="7176" max="7176" width="9.28515625" customWidth="1"/>
    <col min="7177" max="7177" width="10" customWidth="1"/>
    <col min="7178" max="7178" width="9.7109375" customWidth="1"/>
    <col min="7179" max="7179" width="10" customWidth="1"/>
    <col min="7181" max="7181" width="9.42578125" customWidth="1"/>
    <col min="7182" max="7182" width="11.5703125" customWidth="1"/>
    <col min="7183" max="7183" width="8.7109375" customWidth="1"/>
    <col min="7185" max="7185" width="11.85546875" customWidth="1"/>
    <col min="7425" max="7425" width="5.140625" customWidth="1"/>
    <col min="7426" max="7426" width="11.28515625" customWidth="1"/>
    <col min="7427" max="7427" width="10.85546875" customWidth="1"/>
    <col min="7428" max="7428" width="10" customWidth="1"/>
    <col min="7429" max="7429" width="10.42578125" customWidth="1"/>
    <col min="7430" max="7430" width="10.140625" customWidth="1"/>
    <col min="7431" max="7431" width="12.42578125" customWidth="1"/>
    <col min="7432" max="7432" width="9.28515625" customWidth="1"/>
    <col min="7433" max="7433" width="10" customWidth="1"/>
    <col min="7434" max="7434" width="9.7109375" customWidth="1"/>
    <col min="7435" max="7435" width="10" customWidth="1"/>
    <col min="7437" max="7437" width="9.42578125" customWidth="1"/>
    <col min="7438" max="7438" width="11.5703125" customWidth="1"/>
    <col min="7439" max="7439" width="8.7109375" customWidth="1"/>
    <col min="7441" max="7441" width="11.85546875" customWidth="1"/>
    <col min="7681" max="7681" width="5.140625" customWidth="1"/>
    <col min="7682" max="7682" width="11.28515625" customWidth="1"/>
    <col min="7683" max="7683" width="10.85546875" customWidth="1"/>
    <col min="7684" max="7684" width="10" customWidth="1"/>
    <col min="7685" max="7685" width="10.42578125" customWidth="1"/>
    <col min="7686" max="7686" width="10.140625" customWidth="1"/>
    <col min="7687" max="7687" width="12.42578125" customWidth="1"/>
    <col min="7688" max="7688" width="9.28515625" customWidth="1"/>
    <col min="7689" max="7689" width="10" customWidth="1"/>
    <col min="7690" max="7690" width="9.7109375" customWidth="1"/>
    <col min="7691" max="7691" width="10" customWidth="1"/>
    <col min="7693" max="7693" width="9.42578125" customWidth="1"/>
    <col min="7694" max="7694" width="11.5703125" customWidth="1"/>
    <col min="7695" max="7695" width="8.7109375" customWidth="1"/>
    <col min="7697" max="7697" width="11.85546875" customWidth="1"/>
    <col min="7937" max="7937" width="5.140625" customWidth="1"/>
    <col min="7938" max="7938" width="11.28515625" customWidth="1"/>
    <col min="7939" max="7939" width="10.85546875" customWidth="1"/>
    <col min="7940" max="7940" width="10" customWidth="1"/>
    <col min="7941" max="7941" width="10.42578125" customWidth="1"/>
    <col min="7942" max="7942" width="10.140625" customWidth="1"/>
    <col min="7943" max="7943" width="12.42578125" customWidth="1"/>
    <col min="7944" max="7944" width="9.28515625" customWidth="1"/>
    <col min="7945" max="7945" width="10" customWidth="1"/>
    <col min="7946" max="7946" width="9.7109375" customWidth="1"/>
    <col min="7947" max="7947" width="10" customWidth="1"/>
    <col min="7949" max="7949" width="9.42578125" customWidth="1"/>
    <col min="7950" max="7950" width="11.5703125" customWidth="1"/>
    <col min="7951" max="7951" width="8.7109375" customWidth="1"/>
    <col min="7953" max="7953" width="11.85546875" customWidth="1"/>
    <col min="8193" max="8193" width="5.140625" customWidth="1"/>
    <col min="8194" max="8194" width="11.28515625" customWidth="1"/>
    <col min="8195" max="8195" width="10.85546875" customWidth="1"/>
    <col min="8196" max="8196" width="10" customWidth="1"/>
    <col min="8197" max="8197" width="10.42578125" customWidth="1"/>
    <col min="8198" max="8198" width="10.140625" customWidth="1"/>
    <col min="8199" max="8199" width="12.42578125" customWidth="1"/>
    <col min="8200" max="8200" width="9.28515625" customWidth="1"/>
    <col min="8201" max="8201" width="10" customWidth="1"/>
    <col min="8202" max="8202" width="9.7109375" customWidth="1"/>
    <col min="8203" max="8203" width="10" customWidth="1"/>
    <col min="8205" max="8205" width="9.42578125" customWidth="1"/>
    <col min="8206" max="8206" width="11.5703125" customWidth="1"/>
    <col min="8207" max="8207" width="8.7109375" customWidth="1"/>
    <col min="8209" max="8209" width="11.85546875" customWidth="1"/>
    <col min="8449" max="8449" width="5.140625" customWidth="1"/>
    <col min="8450" max="8450" width="11.28515625" customWidth="1"/>
    <col min="8451" max="8451" width="10.85546875" customWidth="1"/>
    <col min="8452" max="8452" width="10" customWidth="1"/>
    <col min="8453" max="8453" width="10.42578125" customWidth="1"/>
    <col min="8454" max="8454" width="10.140625" customWidth="1"/>
    <col min="8455" max="8455" width="12.42578125" customWidth="1"/>
    <col min="8456" max="8456" width="9.28515625" customWidth="1"/>
    <col min="8457" max="8457" width="10" customWidth="1"/>
    <col min="8458" max="8458" width="9.7109375" customWidth="1"/>
    <col min="8459" max="8459" width="10" customWidth="1"/>
    <col min="8461" max="8461" width="9.42578125" customWidth="1"/>
    <col min="8462" max="8462" width="11.5703125" customWidth="1"/>
    <col min="8463" max="8463" width="8.7109375" customWidth="1"/>
    <col min="8465" max="8465" width="11.85546875" customWidth="1"/>
    <col min="8705" max="8705" width="5.140625" customWidth="1"/>
    <col min="8706" max="8706" width="11.28515625" customWidth="1"/>
    <col min="8707" max="8707" width="10.85546875" customWidth="1"/>
    <col min="8708" max="8708" width="10" customWidth="1"/>
    <col min="8709" max="8709" width="10.42578125" customWidth="1"/>
    <col min="8710" max="8710" width="10.140625" customWidth="1"/>
    <col min="8711" max="8711" width="12.42578125" customWidth="1"/>
    <col min="8712" max="8712" width="9.28515625" customWidth="1"/>
    <col min="8713" max="8713" width="10" customWidth="1"/>
    <col min="8714" max="8714" width="9.7109375" customWidth="1"/>
    <col min="8715" max="8715" width="10" customWidth="1"/>
    <col min="8717" max="8717" width="9.42578125" customWidth="1"/>
    <col min="8718" max="8718" width="11.5703125" customWidth="1"/>
    <col min="8719" max="8719" width="8.7109375" customWidth="1"/>
    <col min="8721" max="8721" width="11.85546875" customWidth="1"/>
    <col min="8961" max="8961" width="5.140625" customWidth="1"/>
    <col min="8962" max="8962" width="11.28515625" customWidth="1"/>
    <col min="8963" max="8963" width="10.85546875" customWidth="1"/>
    <col min="8964" max="8964" width="10" customWidth="1"/>
    <col min="8965" max="8965" width="10.42578125" customWidth="1"/>
    <col min="8966" max="8966" width="10.140625" customWidth="1"/>
    <col min="8967" max="8967" width="12.42578125" customWidth="1"/>
    <col min="8968" max="8968" width="9.28515625" customWidth="1"/>
    <col min="8969" max="8969" width="10" customWidth="1"/>
    <col min="8970" max="8970" width="9.7109375" customWidth="1"/>
    <col min="8971" max="8971" width="10" customWidth="1"/>
    <col min="8973" max="8973" width="9.42578125" customWidth="1"/>
    <col min="8974" max="8974" width="11.5703125" customWidth="1"/>
    <col min="8975" max="8975" width="8.7109375" customWidth="1"/>
    <col min="8977" max="8977" width="11.85546875" customWidth="1"/>
    <col min="9217" max="9217" width="5.140625" customWidth="1"/>
    <col min="9218" max="9218" width="11.28515625" customWidth="1"/>
    <col min="9219" max="9219" width="10.85546875" customWidth="1"/>
    <col min="9220" max="9220" width="10" customWidth="1"/>
    <col min="9221" max="9221" width="10.42578125" customWidth="1"/>
    <col min="9222" max="9222" width="10.140625" customWidth="1"/>
    <col min="9223" max="9223" width="12.42578125" customWidth="1"/>
    <col min="9224" max="9224" width="9.28515625" customWidth="1"/>
    <col min="9225" max="9225" width="10" customWidth="1"/>
    <col min="9226" max="9226" width="9.7109375" customWidth="1"/>
    <col min="9227" max="9227" width="10" customWidth="1"/>
    <col min="9229" max="9229" width="9.42578125" customWidth="1"/>
    <col min="9230" max="9230" width="11.5703125" customWidth="1"/>
    <col min="9231" max="9231" width="8.7109375" customWidth="1"/>
    <col min="9233" max="9233" width="11.85546875" customWidth="1"/>
    <col min="9473" max="9473" width="5.140625" customWidth="1"/>
    <col min="9474" max="9474" width="11.28515625" customWidth="1"/>
    <col min="9475" max="9475" width="10.85546875" customWidth="1"/>
    <col min="9476" max="9476" width="10" customWidth="1"/>
    <col min="9477" max="9477" width="10.42578125" customWidth="1"/>
    <col min="9478" max="9478" width="10.140625" customWidth="1"/>
    <col min="9479" max="9479" width="12.42578125" customWidth="1"/>
    <col min="9480" max="9480" width="9.28515625" customWidth="1"/>
    <col min="9481" max="9481" width="10" customWidth="1"/>
    <col min="9482" max="9482" width="9.7109375" customWidth="1"/>
    <col min="9483" max="9483" width="10" customWidth="1"/>
    <col min="9485" max="9485" width="9.42578125" customWidth="1"/>
    <col min="9486" max="9486" width="11.5703125" customWidth="1"/>
    <col min="9487" max="9487" width="8.7109375" customWidth="1"/>
    <col min="9489" max="9489" width="11.85546875" customWidth="1"/>
    <col min="9729" max="9729" width="5.140625" customWidth="1"/>
    <col min="9730" max="9730" width="11.28515625" customWidth="1"/>
    <col min="9731" max="9731" width="10.85546875" customWidth="1"/>
    <col min="9732" max="9732" width="10" customWidth="1"/>
    <col min="9733" max="9733" width="10.42578125" customWidth="1"/>
    <col min="9734" max="9734" width="10.140625" customWidth="1"/>
    <col min="9735" max="9735" width="12.42578125" customWidth="1"/>
    <col min="9736" max="9736" width="9.28515625" customWidth="1"/>
    <col min="9737" max="9737" width="10" customWidth="1"/>
    <col min="9738" max="9738" width="9.7109375" customWidth="1"/>
    <col min="9739" max="9739" width="10" customWidth="1"/>
    <col min="9741" max="9741" width="9.42578125" customWidth="1"/>
    <col min="9742" max="9742" width="11.5703125" customWidth="1"/>
    <col min="9743" max="9743" width="8.7109375" customWidth="1"/>
    <col min="9745" max="9745" width="11.85546875" customWidth="1"/>
    <col min="9985" max="9985" width="5.140625" customWidth="1"/>
    <col min="9986" max="9986" width="11.28515625" customWidth="1"/>
    <col min="9987" max="9987" width="10.85546875" customWidth="1"/>
    <col min="9988" max="9988" width="10" customWidth="1"/>
    <col min="9989" max="9989" width="10.42578125" customWidth="1"/>
    <col min="9990" max="9990" width="10.140625" customWidth="1"/>
    <col min="9991" max="9991" width="12.42578125" customWidth="1"/>
    <col min="9992" max="9992" width="9.28515625" customWidth="1"/>
    <col min="9993" max="9993" width="10" customWidth="1"/>
    <col min="9994" max="9994" width="9.7109375" customWidth="1"/>
    <col min="9995" max="9995" width="10" customWidth="1"/>
    <col min="9997" max="9997" width="9.42578125" customWidth="1"/>
    <col min="9998" max="9998" width="11.5703125" customWidth="1"/>
    <col min="9999" max="9999" width="8.7109375" customWidth="1"/>
    <col min="10001" max="10001" width="11.85546875" customWidth="1"/>
    <col min="10241" max="10241" width="5.140625" customWidth="1"/>
    <col min="10242" max="10242" width="11.28515625" customWidth="1"/>
    <col min="10243" max="10243" width="10.85546875" customWidth="1"/>
    <col min="10244" max="10244" width="10" customWidth="1"/>
    <col min="10245" max="10245" width="10.42578125" customWidth="1"/>
    <col min="10246" max="10246" width="10.140625" customWidth="1"/>
    <col min="10247" max="10247" width="12.42578125" customWidth="1"/>
    <col min="10248" max="10248" width="9.28515625" customWidth="1"/>
    <col min="10249" max="10249" width="10" customWidth="1"/>
    <col min="10250" max="10250" width="9.7109375" customWidth="1"/>
    <col min="10251" max="10251" width="10" customWidth="1"/>
    <col min="10253" max="10253" width="9.42578125" customWidth="1"/>
    <col min="10254" max="10254" width="11.5703125" customWidth="1"/>
    <col min="10255" max="10255" width="8.7109375" customWidth="1"/>
    <col min="10257" max="10257" width="11.85546875" customWidth="1"/>
    <col min="10497" max="10497" width="5.140625" customWidth="1"/>
    <col min="10498" max="10498" width="11.28515625" customWidth="1"/>
    <col min="10499" max="10499" width="10.85546875" customWidth="1"/>
    <col min="10500" max="10500" width="10" customWidth="1"/>
    <col min="10501" max="10501" width="10.42578125" customWidth="1"/>
    <col min="10502" max="10502" width="10.140625" customWidth="1"/>
    <col min="10503" max="10503" width="12.42578125" customWidth="1"/>
    <col min="10504" max="10504" width="9.28515625" customWidth="1"/>
    <col min="10505" max="10505" width="10" customWidth="1"/>
    <col min="10506" max="10506" width="9.7109375" customWidth="1"/>
    <col min="10507" max="10507" width="10" customWidth="1"/>
    <col min="10509" max="10509" width="9.42578125" customWidth="1"/>
    <col min="10510" max="10510" width="11.5703125" customWidth="1"/>
    <col min="10511" max="10511" width="8.7109375" customWidth="1"/>
    <col min="10513" max="10513" width="11.85546875" customWidth="1"/>
    <col min="10753" max="10753" width="5.140625" customWidth="1"/>
    <col min="10754" max="10754" width="11.28515625" customWidth="1"/>
    <col min="10755" max="10755" width="10.85546875" customWidth="1"/>
    <col min="10756" max="10756" width="10" customWidth="1"/>
    <col min="10757" max="10757" width="10.42578125" customWidth="1"/>
    <col min="10758" max="10758" width="10.140625" customWidth="1"/>
    <col min="10759" max="10759" width="12.42578125" customWidth="1"/>
    <col min="10760" max="10760" width="9.28515625" customWidth="1"/>
    <col min="10761" max="10761" width="10" customWidth="1"/>
    <col min="10762" max="10762" width="9.7109375" customWidth="1"/>
    <col min="10763" max="10763" width="10" customWidth="1"/>
    <col min="10765" max="10765" width="9.42578125" customWidth="1"/>
    <col min="10766" max="10766" width="11.5703125" customWidth="1"/>
    <col min="10767" max="10767" width="8.7109375" customWidth="1"/>
    <col min="10769" max="10769" width="11.85546875" customWidth="1"/>
    <col min="11009" max="11009" width="5.140625" customWidth="1"/>
    <col min="11010" max="11010" width="11.28515625" customWidth="1"/>
    <col min="11011" max="11011" width="10.85546875" customWidth="1"/>
    <col min="11012" max="11012" width="10" customWidth="1"/>
    <col min="11013" max="11013" width="10.42578125" customWidth="1"/>
    <col min="11014" max="11014" width="10.140625" customWidth="1"/>
    <col min="11015" max="11015" width="12.42578125" customWidth="1"/>
    <col min="11016" max="11016" width="9.28515625" customWidth="1"/>
    <col min="11017" max="11017" width="10" customWidth="1"/>
    <col min="11018" max="11018" width="9.7109375" customWidth="1"/>
    <col min="11019" max="11019" width="10" customWidth="1"/>
    <col min="11021" max="11021" width="9.42578125" customWidth="1"/>
    <col min="11022" max="11022" width="11.5703125" customWidth="1"/>
    <col min="11023" max="11023" width="8.7109375" customWidth="1"/>
    <col min="11025" max="11025" width="11.85546875" customWidth="1"/>
    <col min="11265" max="11265" width="5.140625" customWidth="1"/>
    <col min="11266" max="11266" width="11.28515625" customWidth="1"/>
    <col min="11267" max="11267" width="10.85546875" customWidth="1"/>
    <col min="11268" max="11268" width="10" customWidth="1"/>
    <col min="11269" max="11269" width="10.42578125" customWidth="1"/>
    <col min="11270" max="11270" width="10.140625" customWidth="1"/>
    <col min="11271" max="11271" width="12.42578125" customWidth="1"/>
    <col min="11272" max="11272" width="9.28515625" customWidth="1"/>
    <col min="11273" max="11273" width="10" customWidth="1"/>
    <col min="11274" max="11274" width="9.7109375" customWidth="1"/>
    <col min="11275" max="11275" width="10" customWidth="1"/>
    <col min="11277" max="11277" width="9.42578125" customWidth="1"/>
    <col min="11278" max="11278" width="11.5703125" customWidth="1"/>
    <col min="11279" max="11279" width="8.7109375" customWidth="1"/>
    <col min="11281" max="11281" width="11.85546875" customWidth="1"/>
    <col min="11521" max="11521" width="5.140625" customWidth="1"/>
    <col min="11522" max="11522" width="11.28515625" customWidth="1"/>
    <col min="11523" max="11523" width="10.85546875" customWidth="1"/>
    <col min="11524" max="11524" width="10" customWidth="1"/>
    <col min="11525" max="11525" width="10.42578125" customWidth="1"/>
    <col min="11526" max="11526" width="10.140625" customWidth="1"/>
    <col min="11527" max="11527" width="12.42578125" customWidth="1"/>
    <col min="11528" max="11528" width="9.28515625" customWidth="1"/>
    <col min="11529" max="11529" width="10" customWidth="1"/>
    <col min="11530" max="11530" width="9.7109375" customWidth="1"/>
    <col min="11531" max="11531" width="10" customWidth="1"/>
    <col min="11533" max="11533" width="9.42578125" customWidth="1"/>
    <col min="11534" max="11534" width="11.5703125" customWidth="1"/>
    <col min="11535" max="11535" width="8.7109375" customWidth="1"/>
    <col min="11537" max="11537" width="11.85546875" customWidth="1"/>
    <col min="11777" max="11777" width="5.140625" customWidth="1"/>
    <col min="11778" max="11778" width="11.28515625" customWidth="1"/>
    <col min="11779" max="11779" width="10.85546875" customWidth="1"/>
    <col min="11780" max="11780" width="10" customWidth="1"/>
    <col min="11781" max="11781" width="10.42578125" customWidth="1"/>
    <col min="11782" max="11782" width="10.140625" customWidth="1"/>
    <col min="11783" max="11783" width="12.42578125" customWidth="1"/>
    <col min="11784" max="11784" width="9.28515625" customWidth="1"/>
    <col min="11785" max="11785" width="10" customWidth="1"/>
    <col min="11786" max="11786" width="9.7109375" customWidth="1"/>
    <col min="11787" max="11787" width="10" customWidth="1"/>
    <col min="11789" max="11789" width="9.42578125" customWidth="1"/>
    <col min="11790" max="11790" width="11.5703125" customWidth="1"/>
    <col min="11791" max="11791" width="8.7109375" customWidth="1"/>
    <col min="11793" max="11793" width="11.85546875" customWidth="1"/>
    <col min="12033" max="12033" width="5.140625" customWidth="1"/>
    <col min="12034" max="12034" width="11.28515625" customWidth="1"/>
    <col min="12035" max="12035" width="10.85546875" customWidth="1"/>
    <col min="12036" max="12036" width="10" customWidth="1"/>
    <col min="12037" max="12037" width="10.42578125" customWidth="1"/>
    <col min="12038" max="12038" width="10.140625" customWidth="1"/>
    <col min="12039" max="12039" width="12.42578125" customWidth="1"/>
    <col min="12040" max="12040" width="9.28515625" customWidth="1"/>
    <col min="12041" max="12041" width="10" customWidth="1"/>
    <col min="12042" max="12042" width="9.7109375" customWidth="1"/>
    <col min="12043" max="12043" width="10" customWidth="1"/>
    <col min="12045" max="12045" width="9.42578125" customWidth="1"/>
    <col min="12046" max="12046" width="11.5703125" customWidth="1"/>
    <col min="12047" max="12047" width="8.7109375" customWidth="1"/>
    <col min="12049" max="12049" width="11.85546875" customWidth="1"/>
    <col min="12289" max="12289" width="5.140625" customWidth="1"/>
    <col min="12290" max="12290" width="11.28515625" customWidth="1"/>
    <col min="12291" max="12291" width="10.85546875" customWidth="1"/>
    <col min="12292" max="12292" width="10" customWidth="1"/>
    <col min="12293" max="12293" width="10.42578125" customWidth="1"/>
    <col min="12294" max="12294" width="10.140625" customWidth="1"/>
    <col min="12295" max="12295" width="12.42578125" customWidth="1"/>
    <col min="12296" max="12296" width="9.28515625" customWidth="1"/>
    <col min="12297" max="12297" width="10" customWidth="1"/>
    <col min="12298" max="12298" width="9.7109375" customWidth="1"/>
    <col min="12299" max="12299" width="10" customWidth="1"/>
    <col min="12301" max="12301" width="9.42578125" customWidth="1"/>
    <col min="12302" max="12302" width="11.5703125" customWidth="1"/>
    <col min="12303" max="12303" width="8.7109375" customWidth="1"/>
    <col min="12305" max="12305" width="11.85546875" customWidth="1"/>
    <col min="12545" max="12545" width="5.140625" customWidth="1"/>
    <col min="12546" max="12546" width="11.28515625" customWidth="1"/>
    <col min="12547" max="12547" width="10.85546875" customWidth="1"/>
    <col min="12548" max="12548" width="10" customWidth="1"/>
    <col min="12549" max="12549" width="10.42578125" customWidth="1"/>
    <col min="12550" max="12550" width="10.140625" customWidth="1"/>
    <col min="12551" max="12551" width="12.42578125" customWidth="1"/>
    <col min="12552" max="12552" width="9.28515625" customWidth="1"/>
    <col min="12553" max="12553" width="10" customWidth="1"/>
    <col min="12554" max="12554" width="9.7109375" customWidth="1"/>
    <col min="12555" max="12555" width="10" customWidth="1"/>
    <col min="12557" max="12557" width="9.42578125" customWidth="1"/>
    <col min="12558" max="12558" width="11.5703125" customWidth="1"/>
    <col min="12559" max="12559" width="8.7109375" customWidth="1"/>
    <col min="12561" max="12561" width="11.85546875" customWidth="1"/>
    <col min="12801" max="12801" width="5.140625" customWidth="1"/>
    <col min="12802" max="12802" width="11.28515625" customWidth="1"/>
    <col min="12803" max="12803" width="10.85546875" customWidth="1"/>
    <col min="12804" max="12804" width="10" customWidth="1"/>
    <col min="12805" max="12805" width="10.42578125" customWidth="1"/>
    <col min="12806" max="12806" width="10.140625" customWidth="1"/>
    <col min="12807" max="12807" width="12.42578125" customWidth="1"/>
    <col min="12808" max="12808" width="9.28515625" customWidth="1"/>
    <col min="12809" max="12809" width="10" customWidth="1"/>
    <col min="12810" max="12810" width="9.7109375" customWidth="1"/>
    <col min="12811" max="12811" width="10" customWidth="1"/>
    <col min="12813" max="12813" width="9.42578125" customWidth="1"/>
    <col min="12814" max="12814" width="11.5703125" customWidth="1"/>
    <col min="12815" max="12815" width="8.7109375" customWidth="1"/>
    <col min="12817" max="12817" width="11.85546875" customWidth="1"/>
    <col min="13057" max="13057" width="5.140625" customWidth="1"/>
    <col min="13058" max="13058" width="11.28515625" customWidth="1"/>
    <col min="13059" max="13059" width="10.85546875" customWidth="1"/>
    <col min="13060" max="13060" width="10" customWidth="1"/>
    <col min="13061" max="13061" width="10.42578125" customWidth="1"/>
    <col min="13062" max="13062" width="10.140625" customWidth="1"/>
    <col min="13063" max="13063" width="12.42578125" customWidth="1"/>
    <col min="13064" max="13064" width="9.28515625" customWidth="1"/>
    <col min="13065" max="13065" width="10" customWidth="1"/>
    <col min="13066" max="13066" width="9.7109375" customWidth="1"/>
    <col min="13067" max="13067" width="10" customWidth="1"/>
    <col min="13069" max="13069" width="9.42578125" customWidth="1"/>
    <col min="13070" max="13070" width="11.5703125" customWidth="1"/>
    <col min="13071" max="13071" width="8.7109375" customWidth="1"/>
    <col min="13073" max="13073" width="11.85546875" customWidth="1"/>
    <col min="13313" max="13313" width="5.140625" customWidth="1"/>
    <col min="13314" max="13314" width="11.28515625" customWidth="1"/>
    <col min="13315" max="13315" width="10.85546875" customWidth="1"/>
    <col min="13316" max="13316" width="10" customWidth="1"/>
    <col min="13317" max="13317" width="10.42578125" customWidth="1"/>
    <col min="13318" max="13318" width="10.140625" customWidth="1"/>
    <col min="13319" max="13319" width="12.42578125" customWidth="1"/>
    <col min="13320" max="13320" width="9.28515625" customWidth="1"/>
    <col min="13321" max="13321" width="10" customWidth="1"/>
    <col min="13322" max="13322" width="9.7109375" customWidth="1"/>
    <col min="13323" max="13323" width="10" customWidth="1"/>
    <col min="13325" max="13325" width="9.42578125" customWidth="1"/>
    <col min="13326" max="13326" width="11.5703125" customWidth="1"/>
    <col min="13327" max="13327" width="8.7109375" customWidth="1"/>
    <col min="13329" max="13329" width="11.85546875" customWidth="1"/>
    <col min="13569" max="13569" width="5.140625" customWidth="1"/>
    <col min="13570" max="13570" width="11.28515625" customWidth="1"/>
    <col min="13571" max="13571" width="10.85546875" customWidth="1"/>
    <col min="13572" max="13572" width="10" customWidth="1"/>
    <col min="13573" max="13573" width="10.42578125" customWidth="1"/>
    <col min="13574" max="13574" width="10.140625" customWidth="1"/>
    <col min="13575" max="13575" width="12.42578125" customWidth="1"/>
    <col min="13576" max="13576" width="9.28515625" customWidth="1"/>
    <col min="13577" max="13577" width="10" customWidth="1"/>
    <col min="13578" max="13578" width="9.7109375" customWidth="1"/>
    <col min="13579" max="13579" width="10" customWidth="1"/>
    <col min="13581" max="13581" width="9.42578125" customWidth="1"/>
    <col min="13582" max="13582" width="11.5703125" customWidth="1"/>
    <col min="13583" max="13583" width="8.7109375" customWidth="1"/>
    <col min="13585" max="13585" width="11.85546875" customWidth="1"/>
    <col min="13825" max="13825" width="5.140625" customWidth="1"/>
    <col min="13826" max="13826" width="11.28515625" customWidth="1"/>
    <col min="13827" max="13827" width="10.85546875" customWidth="1"/>
    <col min="13828" max="13828" width="10" customWidth="1"/>
    <col min="13829" max="13829" width="10.42578125" customWidth="1"/>
    <col min="13830" max="13830" width="10.140625" customWidth="1"/>
    <col min="13831" max="13831" width="12.42578125" customWidth="1"/>
    <col min="13832" max="13832" width="9.28515625" customWidth="1"/>
    <col min="13833" max="13833" width="10" customWidth="1"/>
    <col min="13834" max="13834" width="9.7109375" customWidth="1"/>
    <col min="13835" max="13835" width="10" customWidth="1"/>
    <col min="13837" max="13837" width="9.42578125" customWidth="1"/>
    <col min="13838" max="13838" width="11.5703125" customWidth="1"/>
    <col min="13839" max="13839" width="8.7109375" customWidth="1"/>
    <col min="13841" max="13841" width="11.85546875" customWidth="1"/>
    <col min="14081" max="14081" width="5.140625" customWidth="1"/>
    <col min="14082" max="14082" width="11.28515625" customWidth="1"/>
    <col min="14083" max="14083" width="10.85546875" customWidth="1"/>
    <col min="14084" max="14084" width="10" customWidth="1"/>
    <col min="14085" max="14085" width="10.42578125" customWidth="1"/>
    <col min="14086" max="14086" width="10.140625" customWidth="1"/>
    <col min="14087" max="14087" width="12.42578125" customWidth="1"/>
    <col min="14088" max="14088" width="9.28515625" customWidth="1"/>
    <col min="14089" max="14089" width="10" customWidth="1"/>
    <col min="14090" max="14090" width="9.7109375" customWidth="1"/>
    <col min="14091" max="14091" width="10" customWidth="1"/>
    <col min="14093" max="14093" width="9.42578125" customWidth="1"/>
    <col min="14094" max="14094" width="11.5703125" customWidth="1"/>
    <col min="14095" max="14095" width="8.7109375" customWidth="1"/>
    <col min="14097" max="14097" width="11.85546875" customWidth="1"/>
    <col min="14337" max="14337" width="5.140625" customWidth="1"/>
    <col min="14338" max="14338" width="11.28515625" customWidth="1"/>
    <col min="14339" max="14339" width="10.85546875" customWidth="1"/>
    <col min="14340" max="14340" width="10" customWidth="1"/>
    <col min="14341" max="14341" width="10.42578125" customWidth="1"/>
    <col min="14342" max="14342" width="10.140625" customWidth="1"/>
    <col min="14343" max="14343" width="12.42578125" customWidth="1"/>
    <col min="14344" max="14344" width="9.28515625" customWidth="1"/>
    <col min="14345" max="14345" width="10" customWidth="1"/>
    <col min="14346" max="14346" width="9.7109375" customWidth="1"/>
    <col min="14347" max="14347" width="10" customWidth="1"/>
    <col min="14349" max="14349" width="9.42578125" customWidth="1"/>
    <col min="14350" max="14350" width="11.5703125" customWidth="1"/>
    <col min="14351" max="14351" width="8.7109375" customWidth="1"/>
    <col min="14353" max="14353" width="11.85546875" customWidth="1"/>
    <col min="14593" max="14593" width="5.140625" customWidth="1"/>
    <col min="14594" max="14594" width="11.28515625" customWidth="1"/>
    <col min="14595" max="14595" width="10.85546875" customWidth="1"/>
    <col min="14596" max="14596" width="10" customWidth="1"/>
    <col min="14597" max="14597" width="10.42578125" customWidth="1"/>
    <col min="14598" max="14598" width="10.140625" customWidth="1"/>
    <col min="14599" max="14599" width="12.42578125" customWidth="1"/>
    <col min="14600" max="14600" width="9.28515625" customWidth="1"/>
    <col min="14601" max="14601" width="10" customWidth="1"/>
    <col min="14602" max="14602" width="9.7109375" customWidth="1"/>
    <col min="14603" max="14603" width="10" customWidth="1"/>
    <col min="14605" max="14605" width="9.42578125" customWidth="1"/>
    <col min="14606" max="14606" width="11.5703125" customWidth="1"/>
    <col min="14607" max="14607" width="8.7109375" customWidth="1"/>
    <col min="14609" max="14609" width="11.85546875" customWidth="1"/>
    <col min="14849" max="14849" width="5.140625" customWidth="1"/>
    <col min="14850" max="14850" width="11.28515625" customWidth="1"/>
    <col min="14851" max="14851" width="10.85546875" customWidth="1"/>
    <col min="14852" max="14852" width="10" customWidth="1"/>
    <col min="14853" max="14853" width="10.42578125" customWidth="1"/>
    <col min="14854" max="14854" width="10.140625" customWidth="1"/>
    <col min="14855" max="14855" width="12.42578125" customWidth="1"/>
    <col min="14856" max="14856" width="9.28515625" customWidth="1"/>
    <col min="14857" max="14857" width="10" customWidth="1"/>
    <col min="14858" max="14858" width="9.7109375" customWidth="1"/>
    <col min="14859" max="14859" width="10" customWidth="1"/>
    <col min="14861" max="14861" width="9.42578125" customWidth="1"/>
    <col min="14862" max="14862" width="11.5703125" customWidth="1"/>
    <col min="14863" max="14863" width="8.7109375" customWidth="1"/>
    <col min="14865" max="14865" width="11.85546875" customWidth="1"/>
    <col min="15105" max="15105" width="5.140625" customWidth="1"/>
    <col min="15106" max="15106" width="11.28515625" customWidth="1"/>
    <col min="15107" max="15107" width="10.85546875" customWidth="1"/>
    <col min="15108" max="15108" width="10" customWidth="1"/>
    <col min="15109" max="15109" width="10.42578125" customWidth="1"/>
    <col min="15110" max="15110" width="10.140625" customWidth="1"/>
    <col min="15111" max="15111" width="12.42578125" customWidth="1"/>
    <col min="15112" max="15112" width="9.28515625" customWidth="1"/>
    <col min="15113" max="15113" width="10" customWidth="1"/>
    <col min="15114" max="15114" width="9.7109375" customWidth="1"/>
    <col min="15115" max="15115" width="10" customWidth="1"/>
    <col min="15117" max="15117" width="9.42578125" customWidth="1"/>
    <col min="15118" max="15118" width="11.5703125" customWidth="1"/>
    <col min="15119" max="15119" width="8.7109375" customWidth="1"/>
    <col min="15121" max="15121" width="11.85546875" customWidth="1"/>
    <col min="15361" max="15361" width="5.140625" customWidth="1"/>
    <col min="15362" max="15362" width="11.28515625" customWidth="1"/>
    <col min="15363" max="15363" width="10.85546875" customWidth="1"/>
    <col min="15364" max="15364" width="10" customWidth="1"/>
    <col min="15365" max="15365" width="10.42578125" customWidth="1"/>
    <col min="15366" max="15366" width="10.140625" customWidth="1"/>
    <col min="15367" max="15367" width="12.42578125" customWidth="1"/>
    <col min="15368" max="15368" width="9.28515625" customWidth="1"/>
    <col min="15369" max="15369" width="10" customWidth="1"/>
    <col min="15370" max="15370" width="9.7109375" customWidth="1"/>
    <col min="15371" max="15371" width="10" customWidth="1"/>
    <col min="15373" max="15373" width="9.42578125" customWidth="1"/>
    <col min="15374" max="15374" width="11.5703125" customWidth="1"/>
    <col min="15375" max="15375" width="8.7109375" customWidth="1"/>
    <col min="15377" max="15377" width="11.85546875" customWidth="1"/>
    <col min="15617" max="15617" width="5.140625" customWidth="1"/>
    <col min="15618" max="15618" width="11.28515625" customWidth="1"/>
    <col min="15619" max="15619" width="10.85546875" customWidth="1"/>
    <col min="15620" max="15620" width="10" customWidth="1"/>
    <col min="15621" max="15621" width="10.42578125" customWidth="1"/>
    <col min="15622" max="15622" width="10.140625" customWidth="1"/>
    <col min="15623" max="15623" width="12.42578125" customWidth="1"/>
    <col min="15624" max="15624" width="9.28515625" customWidth="1"/>
    <col min="15625" max="15625" width="10" customWidth="1"/>
    <col min="15626" max="15626" width="9.7109375" customWidth="1"/>
    <col min="15627" max="15627" width="10" customWidth="1"/>
    <col min="15629" max="15629" width="9.42578125" customWidth="1"/>
    <col min="15630" max="15630" width="11.5703125" customWidth="1"/>
    <col min="15631" max="15631" width="8.7109375" customWidth="1"/>
    <col min="15633" max="15633" width="11.85546875" customWidth="1"/>
    <col min="15873" max="15873" width="5.140625" customWidth="1"/>
    <col min="15874" max="15874" width="11.28515625" customWidth="1"/>
    <col min="15875" max="15875" width="10.85546875" customWidth="1"/>
    <col min="15876" max="15876" width="10" customWidth="1"/>
    <col min="15877" max="15877" width="10.42578125" customWidth="1"/>
    <col min="15878" max="15878" width="10.140625" customWidth="1"/>
    <col min="15879" max="15879" width="12.42578125" customWidth="1"/>
    <col min="15880" max="15880" width="9.28515625" customWidth="1"/>
    <col min="15881" max="15881" width="10" customWidth="1"/>
    <col min="15882" max="15882" width="9.7109375" customWidth="1"/>
    <col min="15883" max="15883" width="10" customWidth="1"/>
    <col min="15885" max="15885" width="9.42578125" customWidth="1"/>
    <col min="15886" max="15886" width="11.5703125" customWidth="1"/>
    <col min="15887" max="15887" width="8.7109375" customWidth="1"/>
    <col min="15889" max="15889" width="11.85546875" customWidth="1"/>
    <col min="16129" max="16129" width="5.140625" customWidth="1"/>
    <col min="16130" max="16130" width="11.28515625" customWidth="1"/>
    <col min="16131" max="16131" width="10.85546875" customWidth="1"/>
    <col min="16132" max="16132" width="10" customWidth="1"/>
    <col min="16133" max="16133" width="10.42578125" customWidth="1"/>
    <col min="16134" max="16134" width="10.140625" customWidth="1"/>
    <col min="16135" max="16135" width="12.42578125" customWidth="1"/>
    <col min="16136" max="16136" width="9.28515625" customWidth="1"/>
    <col min="16137" max="16137" width="10" customWidth="1"/>
    <col min="16138" max="16138" width="9.7109375" customWidth="1"/>
    <col min="16139" max="16139" width="10" customWidth="1"/>
    <col min="16141" max="16141" width="9.42578125" customWidth="1"/>
    <col min="16142" max="16142" width="11.5703125" customWidth="1"/>
    <col min="16143" max="16143" width="8.7109375" customWidth="1"/>
    <col min="16145" max="16145" width="11.85546875" customWidth="1"/>
  </cols>
  <sheetData>
    <row r="1" spans="1:17" x14ac:dyDescent="0.2">
      <c r="A1" s="25">
        <v>1</v>
      </c>
      <c r="B1" s="25">
        <v>2</v>
      </c>
      <c r="C1" s="25">
        <v>3</v>
      </c>
      <c r="D1" s="25">
        <v>4</v>
      </c>
      <c r="E1" s="25">
        <v>5</v>
      </c>
      <c r="F1" s="25">
        <v>6</v>
      </c>
      <c r="G1" s="25">
        <v>7</v>
      </c>
      <c r="H1" s="25">
        <v>8</v>
      </c>
      <c r="I1" s="25">
        <v>9</v>
      </c>
      <c r="J1" s="25">
        <v>10</v>
      </c>
      <c r="K1" s="25">
        <v>11</v>
      </c>
      <c r="L1" s="25">
        <v>12</v>
      </c>
      <c r="M1" s="25">
        <v>13</v>
      </c>
      <c r="N1" s="25">
        <v>14</v>
      </c>
      <c r="O1" s="25">
        <v>15</v>
      </c>
      <c r="P1" s="25">
        <v>16</v>
      </c>
      <c r="Q1" s="25">
        <v>17</v>
      </c>
    </row>
    <row r="2" spans="1:17" x14ac:dyDescent="0.2">
      <c r="C2" s="35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35"/>
    </row>
    <row r="3" spans="1:17" x14ac:dyDescent="0.2">
      <c r="A3" s="25" t="s">
        <v>524</v>
      </c>
      <c r="B3" s="25" t="s">
        <v>525</v>
      </c>
      <c r="C3" s="297" t="s">
        <v>663</v>
      </c>
      <c r="D3" s="297" t="s">
        <v>531</v>
      </c>
      <c r="E3" s="297" t="s">
        <v>709</v>
      </c>
      <c r="F3" s="297" t="s">
        <v>526</v>
      </c>
      <c r="G3" s="297" t="s">
        <v>503</v>
      </c>
      <c r="H3" s="297" t="s">
        <v>757</v>
      </c>
      <c r="I3" s="297" t="s">
        <v>715</v>
      </c>
      <c r="J3" s="297" t="s">
        <v>710</v>
      </c>
      <c r="K3" s="297" t="s">
        <v>758</v>
      </c>
      <c r="L3" s="297" t="s">
        <v>711</v>
      </c>
      <c r="M3" s="297" t="s">
        <v>529</v>
      </c>
      <c r="N3" s="297" t="s">
        <v>507</v>
      </c>
      <c r="O3" s="297" t="s">
        <v>496</v>
      </c>
      <c r="P3" s="297" t="s">
        <v>759</v>
      </c>
      <c r="Q3" s="297" t="s">
        <v>760</v>
      </c>
    </row>
    <row r="4" spans="1:17" s="26" customFormat="1" x14ac:dyDescent="0.2">
      <c r="J4" s="26" t="s">
        <v>531</v>
      </c>
      <c r="K4" s="26" t="s">
        <v>715</v>
      </c>
      <c r="M4" s="26" t="s">
        <v>761</v>
      </c>
      <c r="N4" s="26" t="s">
        <v>532</v>
      </c>
      <c r="P4" s="26" t="s">
        <v>762</v>
      </c>
      <c r="Q4" s="26" t="s">
        <v>762</v>
      </c>
    </row>
    <row r="5" spans="1:17" x14ac:dyDescent="0.2">
      <c r="A5" s="296">
        <v>1680</v>
      </c>
      <c r="B5" s="296" t="s">
        <v>0</v>
      </c>
      <c r="C5" s="297">
        <v>25203</v>
      </c>
      <c r="D5" s="297">
        <v>5282</v>
      </c>
      <c r="E5" s="297">
        <v>1830.5</v>
      </c>
      <c r="F5" s="297">
        <v>170</v>
      </c>
      <c r="G5" s="297">
        <v>3590</v>
      </c>
      <c r="H5" s="297">
        <v>0</v>
      </c>
      <c r="I5" s="297">
        <v>246.4</v>
      </c>
      <c r="J5" s="297">
        <v>0</v>
      </c>
      <c r="K5" s="297">
        <v>91.299999999999983</v>
      </c>
      <c r="L5" s="297">
        <v>27621</v>
      </c>
      <c r="M5" s="297">
        <v>267</v>
      </c>
      <c r="N5" s="297">
        <v>3569.8049999999998</v>
      </c>
      <c r="O5" s="297">
        <v>35</v>
      </c>
      <c r="P5" s="297">
        <v>0</v>
      </c>
      <c r="Q5" s="297">
        <v>0</v>
      </c>
    </row>
    <row r="6" spans="1:17" x14ac:dyDescent="0.2">
      <c r="A6" s="296">
        <v>738</v>
      </c>
      <c r="B6" s="296" t="s">
        <v>1</v>
      </c>
      <c r="C6" s="297">
        <v>12922</v>
      </c>
      <c r="D6" s="297">
        <v>3488</v>
      </c>
      <c r="E6" s="297">
        <v>678</v>
      </c>
      <c r="F6" s="297">
        <v>90</v>
      </c>
      <c r="G6" s="297">
        <v>1610</v>
      </c>
      <c r="H6" s="297">
        <v>0</v>
      </c>
      <c r="I6" s="297">
        <v>513.6</v>
      </c>
      <c r="J6" s="297">
        <v>0</v>
      </c>
      <c r="K6" s="297">
        <v>35.899999999999977</v>
      </c>
      <c r="L6" s="297">
        <v>5040</v>
      </c>
      <c r="M6" s="297">
        <v>277</v>
      </c>
      <c r="N6" s="297">
        <v>1867.44</v>
      </c>
      <c r="O6" s="297">
        <v>7</v>
      </c>
      <c r="P6" s="297">
        <v>0</v>
      </c>
      <c r="Q6" s="297">
        <v>0</v>
      </c>
    </row>
    <row r="7" spans="1:17" x14ac:dyDescent="0.2">
      <c r="A7" s="296">
        <v>358</v>
      </c>
      <c r="B7" s="296" t="s">
        <v>2</v>
      </c>
      <c r="C7" s="297">
        <v>31077</v>
      </c>
      <c r="D7" s="297">
        <v>7832</v>
      </c>
      <c r="E7" s="297">
        <v>1578.8</v>
      </c>
      <c r="F7" s="297">
        <v>1180</v>
      </c>
      <c r="G7" s="297">
        <v>4090</v>
      </c>
      <c r="H7" s="297">
        <v>0</v>
      </c>
      <c r="I7" s="297">
        <v>0</v>
      </c>
      <c r="J7" s="297">
        <v>1759.9999999999991</v>
      </c>
      <c r="K7" s="297">
        <v>0</v>
      </c>
      <c r="L7" s="297">
        <v>2011</v>
      </c>
      <c r="M7" s="297">
        <v>1218</v>
      </c>
      <c r="N7" s="297">
        <v>11389.868</v>
      </c>
      <c r="O7" s="297">
        <v>3</v>
      </c>
      <c r="P7" s="297">
        <v>0</v>
      </c>
      <c r="Q7" s="297">
        <v>0</v>
      </c>
    </row>
    <row r="8" spans="1:17" x14ac:dyDescent="0.2">
      <c r="A8" s="296">
        <v>197</v>
      </c>
      <c r="B8" s="296" t="s">
        <v>3</v>
      </c>
      <c r="C8" s="297">
        <v>26904</v>
      </c>
      <c r="D8" s="297">
        <v>6219</v>
      </c>
      <c r="E8" s="297">
        <v>2409.5</v>
      </c>
      <c r="F8" s="297">
        <v>455</v>
      </c>
      <c r="G8" s="297">
        <v>18200</v>
      </c>
      <c r="H8" s="297">
        <v>416.48</v>
      </c>
      <c r="I8" s="297">
        <v>1268.8000000000002</v>
      </c>
      <c r="J8" s="297">
        <v>0</v>
      </c>
      <c r="K8" s="297">
        <v>0</v>
      </c>
      <c r="L8" s="297">
        <v>9653</v>
      </c>
      <c r="M8" s="297">
        <v>52</v>
      </c>
      <c r="N8" s="297">
        <v>9297.8050000000003</v>
      </c>
      <c r="O8" s="297">
        <v>10</v>
      </c>
      <c r="P8" s="297">
        <v>0</v>
      </c>
      <c r="Q8" s="297">
        <v>0</v>
      </c>
    </row>
    <row r="9" spans="1:17" x14ac:dyDescent="0.2">
      <c r="A9" s="296">
        <v>59</v>
      </c>
      <c r="B9" s="296" t="s">
        <v>4</v>
      </c>
      <c r="C9" s="297">
        <v>27983</v>
      </c>
      <c r="D9" s="297">
        <v>6990</v>
      </c>
      <c r="E9" s="297">
        <v>2776.3999999999996</v>
      </c>
      <c r="F9" s="297">
        <v>165</v>
      </c>
      <c r="G9" s="297">
        <v>7260</v>
      </c>
      <c r="H9" s="297">
        <v>0</v>
      </c>
      <c r="I9" s="297">
        <v>1320.8000000000002</v>
      </c>
      <c r="J9" s="297">
        <v>0</v>
      </c>
      <c r="K9" s="297">
        <v>0</v>
      </c>
      <c r="L9" s="297">
        <v>10227</v>
      </c>
      <c r="M9" s="297">
        <v>172</v>
      </c>
      <c r="N9" s="297">
        <v>5001.1840000000002</v>
      </c>
      <c r="O9" s="297">
        <v>14</v>
      </c>
      <c r="P9" s="297">
        <v>0</v>
      </c>
      <c r="Q9" s="297">
        <v>0</v>
      </c>
    </row>
    <row r="10" spans="1:17" x14ac:dyDescent="0.2">
      <c r="A10" s="296">
        <v>482</v>
      </c>
      <c r="B10" s="296" t="s">
        <v>5</v>
      </c>
      <c r="C10" s="297">
        <v>19845</v>
      </c>
      <c r="D10" s="297">
        <v>5202</v>
      </c>
      <c r="E10" s="297">
        <v>1556.1</v>
      </c>
      <c r="F10" s="297">
        <v>1000</v>
      </c>
      <c r="G10" s="297">
        <v>3990</v>
      </c>
      <c r="H10" s="297">
        <v>0</v>
      </c>
      <c r="I10" s="297">
        <v>0</v>
      </c>
      <c r="J10" s="297">
        <v>0</v>
      </c>
      <c r="K10" s="297">
        <v>0</v>
      </c>
      <c r="L10" s="297">
        <v>875</v>
      </c>
      <c r="M10" s="297">
        <v>131</v>
      </c>
      <c r="N10" s="297">
        <v>11972.468999999999</v>
      </c>
      <c r="O10" s="297">
        <v>3</v>
      </c>
      <c r="P10" s="297">
        <v>0</v>
      </c>
      <c r="Q10" s="297">
        <v>0</v>
      </c>
    </row>
    <row r="11" spans="1:17" x14ac:dyDescent="0.2">
      <c r="A11" s="296">
        <v>613</v>
      </c>
      <c r="B11" s="296" t="s">
        <v>6</v>
      </c>
      <c r="C11" s="297">
        <v>25148</v>
      </c>
      <c r="D11" s="297">
        <v>6263</v>
      </c>
      <c r="E11" s="297">
        <v>1153.0999999999999</v>
      </c>
      <c r="F11" s="297">
        <v>2110</v>
      </c>
      <c r="G11" s="297">
        <v>2460</v>
      </c>
      <c r="H11" s="297">
        <v>0</v>
      </c>
      <c r="I11" s="297">
        <v>0</v>
      </c>
      <c r="J11" s="297">
        <v>542.99999999999909</v>
      </c>
      <c r="K11" s="297">
        <v>0</v>
      </c>
      <c r="L11" s="297">
        <v>2168</v>
      </c>
      <c r="M11" s="297">
        <v>207</v>
      </c>
      <c r="N11" s="297">
        <v>10250.352000000001</v>
      </c>
      <c r="O11" s="297">
        <v>2</v>
      </c>
      <c r="P11" s="297">
        <v>0</v>
      </c>
      <c r="Q11" s="297">
        <v>0</v>
      </c>
    </row>
    <row r="12" spans="1:17" x14ac:dyDescent="0.2">
      <c r="A12" s="296">
        <v>361</v>
      </c>
      <c r="B12" s="296" t="s">
        <v>7</v>
      </c>
      <c r="C12" s="297">
        <v>107106</v>
      </c>
      <c r="D12" s="297">
        <v>23252</v>
      </c>
      <c r="E12" s="297">
        <v>11210.5</v>
      </c>
      <c r="F12" s="297">
        <v>7905</v>
      </c>
      <c r="G12" s="297">
        <v>129980</v>
      </c>
      <c r="H12" s="297">
        <v>2922.54</v>
      </c>
      <c r="I12" s="297">
        <v>6156.8</v>
      </c>
      <c r="J12" s="297">
        <v>0</v>
      </c>
      <c r="K12" s="297">
        <v>0</v>
      </c>
      <c r="L12" s="297">
        <v>11040</v>
      </c>
      <c r="M12" s="297">
        <v>694</v>
      </c>
      <c r="N12" s="297">
        <v>111001.065</v>
      </c>
      <c r="O12" s="297">
        <v>12</v>
      </c>
      <c r="P12" s="297">
        <v>0</v>
      </c>
      <c r="Q12" s="297">
        <v>0</v>
      </c>
    </row>
    <row r="13" spans="1:17" x14ac:dyDescent="0.2">
      <c r="A13" s="296">
        <v>141</v>
      </c>
      <c r="B13" s="296" t="s">
        <v>8</v>
      </c>
      <c r="C13" s="297">
        <v>72291</v>
      </c>
      <c r="D13" s="297">
        <v>17015</v>
      </c>
      <c r="E13" s="297">
        <v>8311.7000000000007</v>
      </c>
      <c r="F13" s="297">
        <v>7825</v>
      </c>
      <c r="G13" s="297">
        <v>115970</v>
      </c>
      <c r="H13" s="297">
        <v>4349.7999999999993</v>
      </c>
      <c r="I13" s="297">
        <v>4962.4000000000005</v>
      </c>
      <c r="J13" s="297">
        <v>0</v>
      </c>
      <c r="K13" s="297">
        <v>0</v>
      </c>
      <c r="L13" s="297">
        <v>6723</v>
      </c>
      <c r="M13" s="297">
        <v>217</v>
      </c>
      <c r="N13" s="297">
        <v>49618.970999999998</v>
      </c>
      <c r="O13" s="297">
        <v>3</v>
      </c>
      <c r="P13" s="297">
        <v>0</v>
      </c>
      <c r="Q13" s="297">
        <v>0</v>
      </c>
    </row>
    <row r="14" spans="1:17" x14ac:dyDescent="0.2">
      <c r="A14" s="296">
        <v>34</v>
      </c>
      <c r="B14" s="296" t="s">
        <v>9</v>
      </c>
      <c r="C14" s="297">
        <v>196932</v>
      </c>
      <c r="D14" s="297">
        <v>52616</v>
      </c>
      <c r="E14" s="297">
        <v>14031.599999999999</v>
      </c>
      <c r="F14" s="297">
        <v>39810</v>
      </c>
      <c r="G14" s="297">
        <v>266120</v>
      </c>
      <c r="H14" s="297">
        <v>4894.0200000000004</v>
      </c>
      <c r="I14" s="297">
        <v>10181.6</v>
      </c>
      <c r="J14" s="297">
        <v>0</v>
      </c>
      <c r="K14" s="297">
        <v>827.19999999999891</v>
      </c>
      <c r="L14" s="297">
        <v>12923</v>
      </c>
      <c r="M14" s="297">
        <v>2070</v>
      </c>
      <c r="N14" s="297">
        <v>123609.96</v>
      </c>
      <c r="O14" s="297">
        <v>7</v>
      </c>
      <c r="P14" s="297">
        <v>423.59999999999854</v>
      </c>
      <c r="Q14" s="297">
        <v>0</v>
      </c>
    </row>
    <row r="15" spans="1:17" x14ac:dyDescent="0.2">
      <c r="A15" s="296">
        <v>484</v>
      </c>
      <c r="B15" s="296" t="s">
        <v>10</v>
      </c>
      <c r="C15" s="297">
        <v>107396</v>
      </c>
      <c r="D15" s="297">
        <v>25693</v>
      </c>
      <c r="E15" s="297">
        <v>7583.5999999999995</v>
      </c>
      <c r="F15" s="297">
        <v>6750</v>
      </c>
      <c r="G15" s="297">
        <v>80670</v>
      </c>
      <c r="H15" s="297">
        <v>2184.62</v>
      </c>
      <c r="I15" s="297">
        <v>5984.8</v>
      </c>
      <c r="J15" s="297">
        <v>0</v>
      </c>
      <c r="K15" s="297">
        <v>605.99999999999909</v>
      </c>
      <c r="L15" s="297">
        <v>12627</v>
      </c>
      <c r="M15" s="297">
        <v>623</v>
      </c>
      <c r="N15" s="297">
        <v>79583.596000000005</v>
      </c>
      <c r="O15" s="297">
        <v>12</v>
      </c>
      <c r="P15" s="297">
        <v>0</v>
      </c>
      <c r="Q15" s="297">
        <v>0</v>
      </c>
    </row>
    <row r="16" spans="1:17" x14ac:dyDescent="0.2">
      <c r="A16" s="296">
        <v>1723</v>
      </c>
      <c r="B16" s="296" t="s">
        <v>11</v>
      </c>
      <c r="C16" s="297">
        <v>9753</v>
      </c>
      <c r="D16" s="297">
        <v>2116</v>
      </c>
      <c r="E16" s="297">
        <v>484.79999999999995</v>
      </c>
      <c r="F16" s="297">
        <v>60</v>
      </c>
      <c r="G16" s="297">
        <v>340</v>
      </c>
      <c r="H16" s="297">
        <v>0</v>
      </c>
      <c r="I16" s="297">
        <v>0</v>
      </c>
      <c r="J16" s="297">
        <v>0</v>
      </c>
      <c r="K16" s="297">
        <v>0</v>
      </c>
      <c r="L16" s="297">
        <v>9303</v>
      </c>
      <c r="M16" s="297">
        <v>49</v>
      </c>
      <c r="N16" s="297">
        <v>1244.672</v>
      </c>
      <c r="O16" s="297">
        <v>8</v>
      </c>
      <c r="P16" s="297">
        <v>0</v>
      </c>
      <c r="Q16" s="297">
        <v>0</v>
      </c>
    </row>
    <row r="17" spans="1:17" x14ac:dyDescent="0.2">
      <c r="A17" s="296">
        <v>60</v>
      </c>
      <c r="B17" s="296" t="s">
        <v>12</v>
      </c>
      <c r="C17" s="297">
        <v>3590</v>
      </c>
      <c r="D17" s="297">
        <v>808</v>
      </c>
      <c r="E17" s="297">
        <v>136.69999999999999</v>
      </c>
      <c r="F17" s="297">
        <v>0</v>
      </c>
      <c r="G17" s="297">
        <v>230</v>
      </c>
      <c r="H17" s="297">
        <v>0</v>
      </c>
      <c r="I17" s="297">
        <v>132.80000000000001</v>
      </c>
      <c r="J17" s="297">
        <v>0</v>
      </c>
      <c r="K17" s="297">
        <v>3.1999999999999886</v>
      </c>
      <c r="L17" s="297">
        <v>5829</v>
      </c>
      <c r="M17" s="297">
        <v>65</v>
      </c>
      <c r="N17" s="297">
        <v>872.65099999999995</v>
      </c>
      <c r="O17" s="297">
        <v>4</v>
      </c>
      <c r="P17" s="297">
        <v>0</v>
      </c>
      <c r="Q17" s="297">
        <v>0</v>
      </c>
    </row>
    <row r="18" spans="1:17" x14ac:dyDescent="0.2">
      <c r="A18" s="296">
        <v>307</v>
      </c>
      <c r="B18" s="296" t="s">
        <v>13</v>
      </c>
      <c r="C18" s="297">
        <v>152481</v>
      </c>
      <c r="D18" s="297">
        <v>39669</v>
      </c>
      <c r="E18" s="297">
        <v>11815.2</v>
      </c>
      <c r="F18" s="297">
        <v>15160</v>
      </c>
      <c r="G18" s="297">
        <v>240230</v>
      </c>
      <c r="H18" s="297">
        <v>5762.54</v>
      </c>
      <c r="I18" s="297">
        <v>12030.400000000001</v>
      </c>
      <c r="J18" s="297">
        <v>108.59999999999854</v>
      </c>
      <c r="K18" s="297">
        <v>728.09999999999854</v>
      </c>
      <c r="L18" s="297">
        <v>6264</v>
      </c>
      <c r="M18" s="297">
        <v>122</v>
      </c>
      <c r="N18" s="297">
        <v>145028.88399999999</v>
      </c>
      <c r="O18" s="297">
        <v>3</v>
      </c>
      <c r="P18" s="297">
        <v>0</v>
      </c>
      <c r="Q18" s="297">
        <v>0</v>
      </c>
    </row>
    <row r="19" spans="1:17" x14ac:dyDescent="0.2">
      <c r="A19" s="296">
        <v>362</v>
      </c>
      <c r="B19" s="296" t="s">
        <v>14</v>
      </c>
      <c r="C19" s="297">
        <v>87162</v>
      </c>
      <c r="D19" s="297">
        <v>19658</v>
      </c>
      <c r="E19" s="297">
        <v>5995.9</v>
      </c>
      <c r="F19" s="297">
        <v>5915</v>
      </c>
      <c r="G19" s="297">
        <v>53400</v>
      </c>
      <c r="H19" s="297">
        <v>425.7</v>
      </c>
      <c r="I19" s="297">
        <v>4570.4000000000005</v>
      </c>
      <c r="J19" s="297">
        <v>545.5</v>
      </c>
      <c r="K19" s="297">
        <v>513.29999999999927</v>
      </c>
      <c r="L19" s="297">
        <v>4132</v>
      </c>
      <c r="M19" s="297">
        <v>276</v>
      </c>
      <c r="N19" s="297">
        <v>108861.327</v>
      </c>
      <c r="O19" s="297">
        <v>6</v>
      </c>
      <c r="P19" s="297">
        <v>0</v>
      </c>
      <c r="Q19" s="297">
        <v>0</v>
      </c>
    </row>
    <row r="20" spans="1:17" x14ac:dyDescent="0.2">
      <c r="A20" s="296">
        <v>363</v>
      </c>
      <c r="B20" s="296" t="s">
        <v>15</v>
      </c>
      <c r="C20" s="297">
        <v>821752</v>
      </c>
      <c r="D20" s="297">
        <v>165475</v>
      </c>
      <c r="E20" s="297">
        <v>104208.6</v>
      </c>
      <c r="F20" s="297">
        <v>201070</v>
      </c>
      <c r="G20" s="297">
        <v>1674260</v>
      </c>
      <c r="H20" s="297">
        <v>16279.173999999999</v>
      </c>
      <c r="I20" s="297">
        <v>30118.400000000001</v>
      </c>
      <c r="J20" s="297">
        <v>0</v>
      </c>
      <c r="K20" s="297">
        <v>1614.1999999999971</v>
      </c>
      <c r="L20" s="297">
        <v>16524</v>
      </c>
      <c r="M20" s="297">
        <v>3103</v>
      </c>
      <c r="N20" s="297">
        <v>2482600.986</v>
      </c>
      <c r="O20" s="297">
        <v>21</v>
      </c>
      <c r="P20" s="297">
        <v>36719.599999999977</v>
      </c>
      <c r="Q20" s="297">
        <v>4772.7</v>
      </c>
    </row>
    <row r="21" spans="1:17" x14ac:dyDescent="0.2">
      <c r="A21" s="296">
        <v>200</v>
      </c>
      <c r="B21" s="296" t="s">
        <v>16</v>
      </c>
      <c r="C21" s="297">
        <v>158099</v>
      </c>
      <c r="D21" s="297">
        <v>35355</v>
      </c>
      <c r="E21" s="297">
        <v>14359.5</v>
      </c>
      <c r="F21" s="297">
        <v>7745</v>
      </c>
      <c r="G21" s="297">
        <v>247640</v>
      </c>
      <c r="H21" s="297">
        <v>6538.46</v>
      </c>
      <c r="I21" s="297">
        <v>9062.4</v>
      </c>
      <c r="J21" s="297">
        <v>0</v>
      </c>
      <c r="K21" s="297">
        <v>0</v>
      </c>
      <c r="L21" s="297">
        <v>33988</v>
      </c>
      <c r="M21" s="297">
        <v>127</v>
      </c>
      <c r="N21" s="297">
        <v>121569.03</v>
      </c>
      <c r="O21" s="297">
        <v>23</v>
      </c>
      <c r="P21" s="297">
        <v>0</v>
      </c>
      <c r="Q21" s="297">
        <v>0</v>
      </c>
    </row>
    <row r="22" spans="1:17" x14ac:dyDescent="0.2">
      <c r="A22" s="296">
        <v>3</v>
      </c>
      <c r="B22" s="296" t="s">
        <v>17</v>
      </c>
      <c r="C22" s="297">
        <v>12011</v>
      </c>
      <c r="D22" s="297">
        <v>2487</v>
      </c>
      <c r="E22" s="297">
        <v>1624.4</v>
      </c>
      <c r="F22" s="297">
        <v>495</v>
      </c>
      <c r="G22" s="297">
        <v>8300</v>
      </c>
      <c r="H22" s="297">
        <v>568.07999999999993</v>
      </c>
      <c r="I22" s="297">
        <v>904</v>
      </c>
      <c r="J22" s="297">
        <v>0</v>
      </c>
      <c r="K22" s="297">
        <v>59.699999999999818</v>
      </c>
      <c r="L22" s="297">
        <v>2376</v>
      </c>
      <c r="M22" s="297">
        <v>82</v>
      </c>
      <c r="N22" s="297">
        <v>5973.12</v>
      </c>
      <c r="O22" s="297">
        <v>1</v>
      </c>
      <c r="P22" s="297">
        <v>0</v>
      </c>
      <c r="Q22" s="297">
        <v>0</v>
      </c>
    </row>
    <row r="23" spans="1:17" x14ac:dyDescent="0.2">
      <c r="A23" s="296">
        <v>202</v>
      </c>
      <c r="B23" s="296" t="s">
        <v>18</v>
      </c>
      <c r="C23" s="297">
        <v>152293</v>
      </c>
      <c r="D23" s="297">
        <v>33480</v>
      </c>
      <c r="E23" s="297">
        <v>19577.3</v>
      </c>
      <c r="F23" s="297">
        <v>17860</v>
      </c>
      <c r="G23" s="297">
        <v>314630</v>
      </c>
      <c r="H23" s="297">
        <v>7611.6559999999999</v>
      </c>
      <c r="I23" s="297">
        <v>6919.2000000000007</v>
      </c>
      <c r="J23" s="297">
        <v>0</v>
      </c>
      <c r="K23" s="297">
        <v>0</v>
      </c>
      <c r="L23" s="297">
        <v>9796</v>
      </c>
      <c r="M23" s="297">
        <v>358</v>
      </c>
      <c r="N23" s="297">
        <v>149023.86300000001</v>
      </c>
      <c r="O23" s="297">
        <v>6</v>
      </c>
      <c r="P23" s="297">
        <v>0</v>
      </c>
      <c r="Q23" s="297">
        <v>0</v>
      </c>
    </row>
    <row r="24" spans="1:17" x14ac:dyDescent="0.2">
      <c r="A24" s="296">
        <v>106</v>
      </c>
      <c r="B24" s="296" t="s">
        <v>19</v>
      </c>
      <c r="C24" s="297">
        <v>67165</v>
      </c>
      <c r="D24" s="297">
        <v>16211</v>
      </c>
      <c r="E24" s="297">
        <v>7004.6</v>
      </c>
      <c r="F24" s="297">
        <v>1705</v>
      </c>
      <c r="G24" s="297">
        <v>109670</v>
      </c>
      <c r="H24" s="297">
        <v>1919.92</v>
      </c>
      <c r="I24" s="297">
        <v>3920</v>
      </c>
      <c r="J24" s="297">
        <v>0</v>
      </c>
      <c r="K24" s="297">
        <v>0</v>
      </c>
      <c r="L24" s="297">
        <v>8189</v>
      </c>
      <c r="M24" s="297">
        <v>156</v>
      </c>
      <c r="N24" s="297">
        <v>46592.31</v>
      </c>
      <c r="O24" s="297">
        <v>3</v>
      </c>
      <c r="P24" s="297">
        <v>0</v>
      </c>
      <c r="Q24" s="297">
        <v>0</v>
      </c>
    </row>
    <row r="25" spans="1:17" x14ac:dyDescent="0.2">
      <c r="A25" s="296">
        <v>743</v>
      </c>
      <c r="B25" s="296" t="s">
        <v>20</v>
      </c>
      <c r="C25" s="297">
        <v>16559</v>
      </c>
      <c r="D25" s="297">
        <v>3756</v>
      </c>
      <c r="E25" s="297">
        <v>1289.6999999999998</v>
      </c>
      <c r="F25" s="297">
        <v>255</v>
      </c>
      <c r="G25" s="297">
        <v>8180</v>
      </c>
      <c r="H25" s="297">
        <v>0</v>
      </c>
      <c r="I25" s="297">
        <v>881.6</v>
      </c>
      <c r="J25" s="297">
        <v>0</v>
      </c>
      <c r="K25" s="297">
        <v>0</v>
      </c>
      <c r="L25" s="297">
        <v>7016</v>
      </c>
      <c r="M25" s="297">
        <v>118</v>
      </c>
      <c r="N25" s="297">
        <v>6233.79</v>
      </c>
      <c r="O25" s="297">
        <v>2</v>
      </c>
      <c r="P25" s="297">
        <v>0</v>
      </c>
      <c r="Q25" s="297">
        <v>0</v>
      </c>
    </row>
    <row r="26" spans="1:17" x14ac:dyDescent="0.2">
      <c r="A26" s="296">
        <v>744</v>
      </c>
      <c r="B26" s="296" t="s">
        <v>21</v>
      </c>
      <c r="C26" s="297">
        <v>6599</v>
      </c>
      <c r="D26" s="297">
        <v>1203</v>
      </c>
      <c r="E26" s="297">
        <v>485</v>
      </c>
      <c r="F26" s="297">
        <v>80</v>
      </c>
      <c r="G26" s="297">
        <v>420</v>
      </c>
      <c r="H26" s="297">
        <v>0</v>
      </c>
      <c r="I26" s="297">
        <v>188.8</v>
      </c>
      <c r="J26" s="297">
        <v>0</v>
      </c>
      <c r="K26" s="297">
        <v>0</v>
      </c>
      <c r="L26" s="297">
        <v>7612</v>
      </c>
      <c r="M26" s="297">
        <v>17</v>
      </c>
      <c r="N26" s="297">
        <v>1160.7</v>
      </c>
      <c r="O26" s="297">
        <v>7</v>
      </c>
      <c r="P26" s="297">
        <v>0</v>
      </c>
      <c r="Q26" s="297">
        <v>0</v>
      </c>
    </row>
    <row r="27" spans="1:17" x14ac:dyDescent="0.2">
      <c r="A27" s="296">
        <v>308</v>
      </c>
      <c r="B27" s="296" t="s">
        <v>22</v>
      </c>
      <c r="C27" s="297">
        <v>24406</v>
      </c>
      <c r="D27" s="297">
        <v>5294</v>
      </c>
      <c r="E27" s="297">
        <v>1941.7</v>
      </c>
      <c r="F27" s="297">
        <v>1010</v>
      </c>
      <c r="G27" s="297">
        <v>8170</v>
      </c>
      <c r="H27" s="297">
        <v>0</v>
      </c>
      <c r="I27" s="297">
        <v>1128</v>
      </c>
      <c r="J27" s="297">
        <v>0</v>
      </c>
      <c r="K27" s="297">
        <v>16.299999999999955</v>
      </c>
      <c r="L27" s="297">
        <v>3253</v>
      </c>
      <c r="M27" s="297">
        <v>48</v>
      </c>
      <c r="N27" s="297">
        <v>18669.434000000001</v>
      </c>
      <c r="O27" s="297">
        <v>5</v>
      </c>
      <c r="P27" s="297">
        <v>0</v>
      </c>
      <c r="Q27" s="297">
        <v>0</v>
      </c>
    </row>
    <row r="28" spans="1:17" x14ac:dyDescent="0.2">
      <c r="A28" s="296">
        <v>489</v>
      </c>
      <c r="B28" s="296" t="s">
        <v>23</v>
      </c>
      <c r="C28" s="297">
        <v>47521</v>
      </c>
      <c r="D28" s="297">
        <v>12839</v>
      </c>
      <c r="E28" s="297">
        <v>1733.1999999999998</v>
      </c>
      <c r="F28" s="297">
        <v>4895</v>
      </c>
      <c r="G28" s="297">
        <v>19420</v>
      </c>
      <c r="H28" s="297">
        <v>2035.42</v>
      </c>
      <c r="I28" s="297">
        <v>2984.8</v>
      </c>
      <c r="J28" s="297">
        <v>888.59999999999854</v>
      </c>
      <c r="K28" s="297">
        <v>1356.1</v>
      </c>
      <c r="L28" s="297">
        <v>1966</v>
      </c>
      <c r="M28" s="297">
        <v>207</v>
      </c>
      <c r="N28" s="297">
        <v>30924.651999999998</v>
      </c>
      <c r="O28" s="297">
        <v>4</v>
      </c>
      <c r="P28" s="297">
        <v>0</v>
      </c>
      <c r="Q28" s="297">
        <v>0</v>
      </c>
    </row>
    <row r="29" spans="1:17" x14ac:dyDescent="0.2">
      <c r="A29" s="296">
        <v>203</v>
      </c>
      <c r="B29" s="296" t="s">
        <v>24</v>
      </c>
      <c r="C29" s="297">
        <v>54703</v>
      </c>
      <c r="D29" s="297">
        <v>16059</v>
      </c>
      <c r="E29" s="297">
        <v>2323.2999999999997</v>
      </c>
      <c r="F29" s="297">
        <v>1320</v>
      </c>
      <c r="G29" s="297">
        <v>29410</v>
      </c>
      <c r="H29" s="297">
        <v>1242.6199999999999</v>
      </c>
      <c r="I29" s="297">
        <v>4136.8</v>
      </c>
      <c r="J29" s="297">
        <v>0</v>
      </c>
      <c r="K29" s="297">
        <v>738</v>
      </c>
      <c r="L29" s="297">
        <v>17595</v>
      </c>
      <c r="M29" s="297">
        <v>74</v>
      </c>
      <c r="N29" s="297">
        <v>20897.037</v>
      </c>
      <c r="O29" s="297">
        <v>17</v>
      </c>
      <c r="P29" s="297">
        <v>0</v>
      </c>
      <c r="Q29" s="297">
        <v>0</v>
      </c>
    </row>
    <row r="30" spans="1:17" x14ac:dyDescent="0.2">
      <c r="A30" s="296">
        <v>5</v>
      </c>
      <c r="B30" s="296" t="s">
        <v>25</v>
      </c>
      <c r="C30" s="297">
        <v>10441</v>
      </c>
      <c r="D30" s="297">
        <v>2451</v>
      </c>
      <c r="E30" s="297">
        <v>877.09999999999991</v>
      </c>
      <c r="F30" s="297">
        <v>115</v>
      </c>
      <c r="G30" s="297">
        <v>1850</v>
      </c>
      <c r="H30" s="297">
        <v>0</v>
      </c>
      <c r="I30" s="297">
        <v>0</v>
      </c>
      <c r="J30" s="297">
        <v>0</v>
      </c>
      <c r="K30" s="297">
        <v>0</v>
      </c>
      <c r="L30" s="297">
        <v>4454</v>
      </c>
      <c r="M30" s="297">
        <v>41</v>
      </c>
      <c r="N30" s="297">
        <v>3048.0169999999998</v>
      </c>
      <c r="O30" s="297">
        <v>3</v>
      </c>
      <c r="P30" s="297">
        <v>0</v>
      </c>
      <c r="Q30" s="297">
        <v>0</v>
      </c>
    </row>
    <row r="31" spans="1:17" x14ac:dyDescent="0.2">
      <c r="A31" s="296">
        <v>888</v>
      </c>
      <c r="B31" s="296" t="s">
        <v>26</v>
      </c>
      <c r="C31" s="297">
        <v>16214</v>
      </c>
      <c r="D31" s="297">
        <v>3101</v>
      </c>
      <c r="E31" s="297">
        <v>1458</v>
      </c>
      <c r="F31" s="297">
        <v>355</v>
      </c>
      <c r="G31" s="297">
        <v>4990</v>
      </c>
      <c r="H31" s="297">
        <v>0</v>
      </c>
      <c r="I31" s="297">
        <v>0</v>
      </c>
      <c r="J31" s="297">
        <v>0</v>
      </c>
      <c r="K31" s="297">
        <v>0</v>
      </c>
      <c r="L31" s="297">
        <v>2103</v>
      </c>
      <c r="M31" s="297">
        <v>0</v>
      </c>
      <c r="N31" s="297">
        <v>6499.92</v>
      </c>
      <c r="O31" s="297">
        <v>3</v>
      </c>
      <c r="P31" s="297">
        <v>0</v>
      </c>
      <c r="Q31" s="297">
        <v>0</v>
      </c>
    </row>
    <row r="32" spans="1:17" x14ac:dyDescent="0.2">
      <c r="A32" s="296">
        <v>370</v>
      </c>
      <c r="B32" s="296" t="s">
        <v>27</v>
      </c>
      <c r="C32" s="297">
        <v>8903</v>
      </c>
      <c r="D32" s="297">
        <v>2033</v>
      </c>
      <c r="E32" s="297">
        <v>504.79999999999995</v>
      </c>
      <c r="F32" s="297">
        <v>120</v>
      </c>
      <c r="G32" s="297">
        <v>210</v>
      </c>
      <c r="H32" s="297">
        <v>0</v>
      </c>
      <c r="I32" s="297">
        <v>0</v>
      </c>
      <c r="J32" s="297">
        <v>0</v>
      </c>
      <c r="K32" s="297">
        <v>0</v>
      </c>
      <c r="L32" s="297">
        <v>7059</v>
      </c>
      <c r="M32" s="297">
        <v>148</v>
      </c>
      <c r="N32" s="297">
        <v>2074.3359999999998</v>
      </c>
      <c r="O32" s="297">
        <v>4</v>
      </c>
      <c r="P32" s="297">
        <v>0</v>
      </c>
      <c r="Q32" s="297">
        <v>0</v>
      </c>
    </row>
    <row r="33" spans="1:17" x14ac:dyDescent="0.2">
      <c r="A33" s="296">
        <v>889</v>
      </c>
      <c r="B33" s="296" t="s">
        <v>28</v>
      </c>
      <c r="C33" s="297">
        <v>13511</v>
      </c>
      <c r="D33" s="297">
        <v>2909</v>
      </c>
      <c r="E33" s="297">
        <v>1128.1999999999998</v>
      </c>
      <c r="F33" s="297">
        <v>540</v>
      </c>
      <c r="G33" s="297">
        <v>9590</v>
      </c>
      <c r="H33" s="297">
        <v>0</v>
      </c>
      <c r="I33" s="297">
        <v>259.2</v>
      </c>
      <c r="J33" s="297">
        <v>0</v>
      </c>
      <c r="K33" s="297">
        <v>0</v>
      </c>
      <c r="L33" s="297">
        <v>2806</v>
      </c>
      <c r="M33" s="297">
        <v>109</v>
      </c>
      <c r="N33" s="297">
        <v>4697.9759999999997</v>
      </c>
      <c r="O33" s="297">
        <v>2</v>
      </c>
      <c r="P33" s="297">
        <v>0</v>
      </c>
      <c r="Q33" s="297">
        <v>0</v>
      </c>
    </row>
    <row r="34" spans="1:17" x14ac:dyDescent="0.2">
      <c r="A34" s="296">
        <v>7</v>
      </c>
      <c r="B34" s="296" t="s">
        <v>29</v>
      </c>
      <c r="C34" s="297">
        <v>9154</v>
      </c>
      <c r="D34" s="297">
        <v>1754</v>
      </c>
      <c r="E34" s="297">
        <v>964.8</v>
      </c>
      <c r="F34" s="297">
        <v>280</v>
      </c>
      <c r="G34" s="297">
        <v>950</v>
      </c>
      <c r="H34" s="297">
        <v>0</v>
      </c>
      <c r="I34" s="297">
        <v>143.20000000000002</v>
      </c>
      <c r="J34" s="297">
        <v>0</v>
      </c>
      <c r="K34" s="297">
        <v>0</v>
      </c>
      <c r="L34" s="297">
        <v>10836</v>
      </c>
      <c r="M34" s="297">
        <v>173</v>
      </c>
      <c r="N34" s="297">
        <v>646.30399999999997</v>
      </c>
      <c r="O34" s="297">
        <v>14</v>
      </c>
      <c r="P34" s="297">
        <v>0</v>
      </c>
      <c r="Q34" s="297">
        <v>0</v>
      </c>
    </row>
    <row r="35" spans="1:17" x14ac:dyDescent="0.2">
      <c r="A35" s="296">
        <v>1724</v>
      </c>
      <c r="B35" s="296" t="s">
        <v>31</v>
      </c>
      <c r="C35" s="297">
        <v>18209</v>
      </c>
      <c r="D35" s="297">
        <v>4112</v>
      </c>
      <c r="E35" s="297">
        <v>1000.3</v>
      </c>
      <c r="F35" s="297">
        <v>115</v>
      </c>
      <c r="G35" s="297">
        <v>3610</v>
      </c>
      <c r="H35" s="297">
        <v>0</v>
      </c>
      <c r="I35" s="297">
        <v>0</v>
      </c>
      <c r="J35" s="297">
        <v>0</v>
      </c>
      <c r="K35" s="297">
        <v>0</v>
      </c>
      <c r="L35" s="297">
        <v>10103</v>
      </c>
      <c r="M35" s="297">
        <v>73</v>
      </c>
      <c r="N35" s="297">
        <v>4206.0150000000003</v>
      </c>
      <c r="O35" s="297">
        <v>9</v>
      </c>
      <c r="P35" s="297">
        <v>0</v>
      </c>
      <c r="Q35" s="297">
        <v>0</v>
      </c>
    </row>
    <row r="36" spans="1:17" x14ac:dyDescent="0.2">
      <c r="A36" s="296">
        <v>893</v>
      </c>
      <c r="B36" s="296" t="s">
        <v>32</v>
      </c>
      <c r="C36" s="297">
        <v>13152</v>
      </c>
      <c r="D36" s="297">
        <v>2726</v>
      </c>
      <c r="E36" s="297">
        <v>1059.5</v>
      </c>
      <c r="F36" s="297">
        <v>100</v>
      </c>
      <c r="G36" s="297">
        <v>1500</v>
      </c>
      <c r="H36" s="297">
        <v>0</v>
      </c>
      <c r="I36" s="297">
        <v>0</v>
      </c>
      <c r="J36" s="297">
        <v>0</v>
      </c>
      <c r="K36" s="297">
        <v>0</v>
      </c>
      <c r="L36" s="297">
        <v>10341</v>
      </c>
      <c r="M36" s="297">
        <v>508</v>
      </c>
      <c r="N36" s="297">
        <v>1692.71</v>
      </c>
      <c r="O36" s="297">
        <v>11</v>
      </c>
      <c r="P36" s="297">
        <v>0</v>
      </c>
      <c r="Q36" s="297">
        <v>0</v>
      </c>
    </row>
    <row r="37" spans="1:17" x14ac:dyDescent="0.2">
      <c r="A37" s="296">
        <v>373</v>
      </c>
      <c r="B37" s="296" t="s">
        <v>33</v>
      </c>
      <c r="C37" s="297">
        <v>30005</v>
      </c>
      <c r="D37" s="297">
        <v>5832</v>
      </c>
      <c r="E37" s="297">
        <v>2067.1999999999998</v>
      </c>
      <c r="F37" s="297">
        <v>365</v>
      </c>
      <c r="G37" s="297">
        <v>8150</v>
      </c>
      <c r="H37" s="297">
        <v>467.1</v>
      </c>
      <c r="I37" s="297">
        <v>1490.4</v>
      </c>
      <c r="J37" s="297">
        <v>0</v>
      </c>
      <c r="K37" s="297">
        <v>271.29999999999995</v>
      </c>
      <c r="L37" s="297">
        <v>9712</v>
      </c>
      <c r="M37" s="297">
        <v>86</v>
      </c>
      <c r="N37" s="297">
        <v>14705.544</v>
      </c>
      <c r="O37" s="297">
        <v>6</v>
      </c>
      <c r="P37" s="297">
        <v>0</v>
      </c>
      <c r="Q37" s="297">
        <v>0</v>
      </c>
    </row>
    <row r="38" spans="1:17" x14ac:dyDescent="0.2">
      <c r="A38" s="296">
        <v>748</v>
      </c>
      <c r="B38" s="296" t="s">
        <v>34</v>
      </c>
      <c r="C38" s="297">
        <v>66320</v>
      </c>
      <c r="D38" s="297">
        <v>14037</v>
      </c>
      <c r="E38" s="297">
        <v>6492.9</v>
      </c>
      <c r="F38" s="297">
        <v>7600</v>
      </c>
      <c r="G38" s="297">
        <v>84030</v>
      </c>
      <c r="H38" s="297">
        <v>2377.92</v>
      </c>
      <c r="I38" s="297">
        <v>4839.2</v>
      </c>
      <c r="J38" s="297">
        <v>0</v>
      </c>
      <c r="K38" s="297">
        <v>93.599999999999454</v>
      </c>
      <c r="L38" s="297">
        <v>7985</v>
      </c>
      <c r="M38" s="297">
        <v>1328</v>
      </c>
      <c r="N38" s="297">
        <v>54157.870999999999</v>
      </c>
      <c r="O38" s="297">
        <v>8</v>
      </c>
      <c r="P38" s="297">
        <v>0</v>
      </c>
      <c r="Q38" s="297">
        <v>0</v>
      </c>
    </row>
    <row r="39" spans="1:17" x14ac:dyDescent="0.2">
      <c r="A39" s="296">
        <v>1859</v>
      </c>
      <c r="B39" s="296" t="s">
        <v>35</v>
      </c>
      <c r="C39" s="297">
        <v>44364</v>
      </c>
      <c r="D39" s="297">
        <v>9903</v>
      </c>
      <c r="E39" s="297">
        <v>3398</v>
      </c>
      <c r="F39" s="297">
        <v>545</v>
      </c>
      <c r="G39" s="297">
        <v>19990</v>
      </c>
      <c r="H39" s="297">
        <v>2828.4</v>
      </c>
      <c r="I39" s="297">
        <v>1265.6000000000001</v>
      </c>
      <c r="J39" s="297">
        <v>0</v>
      </c>
      <c r="K39" s="297">
        <v>0</v>
      </c>
      <c r="L39" s="297">
        <v>25848</v>
      </c>
      <c r="M39" s="297">
        <v>205</v>
      </c>
      <c r="N39" s="297">
        <v>12863.18</v>
      </c>
      <c r="O39" s="297">
        <v>23</v>
      </c>
      <c r="P39" s="297">
        <v>0</v>
      </c>
      <c r="Q39" s="297">
        <v>0</v>
      </c>
    </row>
    <row r="40" spans="1:17" x14ac:dyDescent="0.2">
      <c r="A40" s="296">
        <v>1721</v>
      </c>
      <c r="B40" s="296" t="s">
        <v>36</v>
      </c>
      <c r="C40" s="297">
        <v>29729</v>
      </c>
      <c r="D40" s="297">
        <v>7319</v>
      </c>
      <c r="E40" s="297">
        <v>1739.1</v>
      </c>
      <c r="F40" s="297">
        <v>300</v>
      </c>
      <c r="G40" s="297">
        <v>6150</v>
      </c>
      <c r="H40" s="297">
        <v>0</v>
      </c>
      <c r="I40" s="297">
        <v>932</v>
      </c>
      <c r="J40" s="297">
        <v>0</v>
      </c>
      <c r="K40" s="297">
        <v>4.5</v>
      </c>
      <c r="L40" s="297">
        <v>8972</v>
      </c>
      <c r="M40" s="297">
        <v>68</v>
      </c>
      <c r="N40" s="297">
        <v>7661.7420000000002</v>
      </c>
      <c r="O40" s="297">
        <v>8</v>
      </c>
      <c r="P40" s="297">
        <v>0</v>
      </c>
      <c r="Q40" s="297">
        <v>0</v>
      </c>
    </row>
    <row r="41" spans="1:17" x14ac:dyDescent="0.2">
      <c r="A41" s="296">
        <v>753</v>
      </c>
      <c r="B41" s="296" t="s">
        <v>38</v>
      </c>
      <c r="C41" s="297">
        <v>28737</v>
      </c>
      <c r="D41" s="297">
        <v>6872</v>
      </c>
      <c r="E41" s="297">
        <v>1624.3999999999999</v>
      </c>
      <c r="F41" s="297">
        <v>1055</v>
      </c>
      <c r="G41" s="297">
        <v>17310</v>
      </c>
      <c r="H41" s="297">
        <v>83.039999999999992</v>
      </c>
      <c r="I41" s="297">
        <v>1497.6000000000001</v>
      </c>
      <c r="J41" s="297">
        <v>0</v>
      </c>
      <c r="K41" s="297">
        <v>0</v>
      </c>
      <c r="L41" s="297">
        <v>3431</v>
      </c>
      <c r="M41" s="297">
        <v>79</v>
      </c>
      <c r="N41" s="297">
        <v>16128.644</v>
      </c>
      <c r="O41" s="297">
        <v>2</v>
      </c>
      <c r="P41" s="297">
        <v>0</v>
      </c>
      <c r="Q41" s="297">
        <v>0</v>
      </c>
    </row>
    <row r="42" spans="1:17" x14ac:dyDescent="0.2">
      <c r="A42" s="296">
        <v>209</v>
      </c>
      <c r="B42" s="296" t="s">
        <v>39</v>
      </c>
      <c r="C42" s="297">
        <v>25282</v>
      </c>
      <c r="D42" s="297">
        <v>5763</v>
      </c>
      <c r="E42" s="297">
        <v>1578.6</v>
      </c>
      <c r="F42" s="297">
        <v>565</v>
      </c>
      <c r="G42" s="297">
        <v>9850</v>
      </c>
      <c r="H42" s="297">
        <v>152.46</v>
      </c>
      <c r="I42" s="297">
        <v>0</v>
      </c>
      <c r="J42" s="297">
        <v>0</v>
      </c>
      <c r="K42" s="297">
        <v>0</v>
      </c>
      <c r="L42" s="297">
        <v>4363</v>
      </c>
      <c r="M42" s="297">
        <v>346</v>
      </c>
      <c r="N42" s="297">
        <v>10316.556</v>
      </c>
      <c r="O42" s="297">
        <v>7</v>
      </c>
      <c r="P42" s="297">
        <v>0</v>
      </c>
      <c r="Q42" s="297">
        <v>0</v>
      </c>
    </row>
    <row r="43" spans="1:17" x14ac:dyDescent="0.2">
      <c r="A43" s="296">
        <v>375</v>
      </c>
      <c r="B43" s="296" t="s">
        <v>40</v>
      </c>
      <c r="C43" s="297">
        <v>40182</v>
      </c>
      <c r="D43" s="297">
        <v>9055</v>
      </c>
      <c r="E43" s="297">
        <v>4253.2</v>
      </c>
      <c r="F43" s="297">
        <v>3270</v>
      </c>
      <c r="G43" s="297">
        <v>21110</v>
      </c>
      <c r="H43" s="297">
        <v>2450.46</v>
      </c>
      <c r="I43" s="297">
        <v>1429.6000000000001</v>
      </c>
      <c r="J43" s="297">
        <v>0</v>
      </c>
      <c r="K43" s="297">
        <v>0</v>
      </c>
      <c r="L43" s="297">
        <v>1833</v>
      </c>
      <c r="M43" s="297">
        <v>48</v>
      </c>
      <c r="N43" s="297">
        <v>50298.239999999998</v>
      </c>
      <c r="O43" s="297">
        <v>3</v>
      </c>
      <c r="P43" s="297">
        <v>0</v>
      </c>
      <c r="Q43" s="297">
        <v>0</v>
      </c>
    </row>
    <row r="44" spans="1:17" x14ac:dyDescent="0.2">
      <c r="A44" s="296">
        <v>585</v>
      </c>
      <c r="B44" s="296" t="s">
        <v>41</v>
      </c>
      <c r="C44" s="297">
        <v>28656</v>
      </c>
      <c r="D44" s="297">
        <v>6200</v>
      </c>
      <c r="E44" s="297">
        <v>1676.8999999999999</v>
      </c>
      <c r="F44" s="297">
        <v>420</v>
      </c>
      <c r="G44" s="297">
        <v>1640</v>
      </c>
      <c r="H44" s="297">
        <v>0</v>
      </c>
      <c r="I44" s="297">
        <v>0</v>
      </c>
      <c r="J44" s="297">
        <v>0</v>
      </c>
      <c r="K44" s="297">
        <v>0</v>
      </c>
      <c r="L44" s="297">
        <v>6931</v>
      </c>
      <c r="M44" s="297">
        <v>626</v>
      </c>
      <c r="N44" s="297">
        <v>8195.2739999999994</v>
      </c>
      <c r="O44" s="297">
        <v>9</v>
      </c>
      <c r="P44" s="297">
        <v>0</v>
      </c>
      <c r="Q44" s="297">
        <v>0</v>
      </c>
    </row>
    <row r="45" spans="1:17" x14ac:dyDescent="0.2">
      <c r="A45" s="296">
        <v>1728</v>
      </c>
      <c r="B45" s="296" t="s">
        <v>42</v>
      </c>
      <c r="C45" s="297">
        <v>19869</v>
      </c>
      <c r="D45" s="297">
        <v>4490</v>
      </c>
      <c r="E45" s="297">
        <v>1192.9000000000001</v>
      </c>
      <c r="F45" s="297">
        <v>185</v>
      </c>
      <c r="G45" s="297">
        <v>4810</v>
      </c>
      <c r="H45" s="297">
        <v>698.93999999999994</v>
      </c>
      <c r="I45" s="297">
        <v>1642.4</v>
      </c>
      <c r="J45" s="297">
        <v>0</v>
      </c>
      <c r="K45" s="297">
        <v>0</v>
      </c>
      <c r="L45" s="297">
        <v>7531</v>
      </c>
      <c r="M45" s="297">
        <v>31</v>
      </c>
      <c r="N45" s="297">
        <v>5965.7150000000001</v>
      </c>
      <c r="O45" s="297">
        <v>8</v>
      </c>
      <c r="P45" s="297">
        <v>0</v>
      </c>
      <c r="Q45" s="297">
        <v>0</v>
      </c>
    </row>
    <row r="46" spans="1:17" x14ac:dyDescent="0.2">
      <c r="A46" s="296">
        <v>376</v>
      </c>
      <c r="B46" s="296" t="s">
        <v>43</v>
      </c>
      <c r="C46" s="297">
        <v>9312</v>
      </c>
      <c r="D46" s="297">
        <v>2022</v>
      </c>
      <c r="E46" s="297">
        <v>452.7</v>
      </c>
      <c r="F46" s="297">
        <v>295</v>
      </c>
      <c r="G46" s="297">
        <v>410</v>
      </c>
      <c r="H46" s="297">
        <v>0</v>
      </c>
      <c r="I46" s="297">
        <v>0</v>
      </c>
      <c r="J46" s="297">
        <v>0</v>
      </c>
      <c r="K46" s="297">
        <v>0</v>
      </c>
      <c r="L46" s="297">
        <v>1115</v>
      </c>
      <c r="M46" s="297">
        <v>441</v>
      </c>
      <c r="N46" s="297">
        <v>3948.252</v>
      </c>
      <c r="O46" s="297">
        <v>3</v>
      </c>
      <c r="P46" s="297">
        <v>0</v>
      </c>
      <c r="Q46" s="297">
        <v>0</v>
      </c>
    </row>
    <row r="47" spans="1:17" x14ac:dyDescent="0.2">
      <c r="A47" s="296">
        <v>377</v>
      </c>
      <c r="B47" s="296" t="s">
        <v>44</v>
      </c>
      <c r="C47" s="297">
        <v>22256</v>
      </c>
      <c r="D47" s="297">
        <v>5427</v>
      </c>
      <c r="E47" s="297">
        <v>1026.5999999999999</v>
      </c>
      <c r="F47" s="297">
        <v>385</v>
      </c>
      <c r="G47" s="297">
        <v>980</v>
      </c>
      <c r="H47" s="297">
        <v>117.64</v>
      </c>
      <c r="I47" s="297">
        <v>1441.6000000000001</v>
      </c>
      <c r="J47" s="297">
        <v>0</v>
      </c>
      <c r="K47" s="297">
        <v>279.59999999999991</v>
      </c>
      <c r="L47" s="297">
        <v>3969</v>
      </c>
      <c r="M47" s="297">
        <v>72</v>
      </c>
      <c r="N47" s="297">
        <v>10134.968000000001</v>
      </c>
      <c r="O47" s="297">
        <v>5</v>
      </c>
      <c r="P47" s="297">
        <v>0</v>
      </c>
      <c r="Q47" s="297">
        <v>0</v>
      </c>
    </row>
    <row r="48" spans="1:17" x14ac:dyDescent="0.2">
      <c r="A48" s="296">
        <v>1901</v>
      </c>
      <c r="B48" s="296" t="s">
        <v>538</v>
      </c>
      <c r="C48" s="297">
        <v>33208</v>
      </c>
      <c r="D48" s="297">
        <v>8371</v>
      </c>
      <c r="E48" s="297">
        <v>1633.6999999999998</v>
      </c>
      <c r="F48" s="297">
        <v>1205</v>
      </c>
      <c r="G48" s="297">
        <v>4070</v>
      </c>
      <c r="H48" s="297">
        <v>0</v>
      </c>
      <c r="I48" s="297">
        <v>0</v>
      </c>
      <c r="J48" s="297">
        <v>0</v>
      </c>
      <c r="K48" s="297">
        <v>0</v>
      </c>
      <c r="L48" s="297">
        <v>7575</v>
      </c>
      <c r="M48" s="297">
        <v>1289</v>
      </c>
      <c r="N48" s="297">
        <v>14958.177</v>
      </c>
      <c r="O48" s="297">
        <v>17</v>
      </c>
      <c r="P48" s="297">
        <v>0</v>
      </c>
      <c r="Q48" s="297">
        <v>0</v>
      </c>
    </row>
    <row r="49" spans="1:17" x14ac:dyDescent="0.2">
      <c r="A49" s="296">
        <v>755</v>
      </c>
      <c r="B49" s="296" t="s">
        <v>46</v>
      </c>
      <c r="C49" s="297">
        <v>10119</v>
      </c>
      <c r="D49" s="297">
        <v>2549</v>
      </c>
      <c r="E49" s="297">
        <v>599.4</v>
      </c>
      <c r="F49" s="297">
        <v>85</v>
      </c>
      <c r="G49" s="297">
        <v>1850</v>
      </c>
      <c r="H49" s="297">
        <v>0</v>
      </c>
      <c r="I49" s="297">
        <v>0</v>
      </c>
      <c r="J49" s="297">
        <v>0</v>
      </c>
      <c r="K49" s="297">
        <v>0</v>
      </c>
      <c r="L49" s="297">
        <v>3451</v>
      </c>
      <c r="M49" s="297">
        <v>1</v>
      </c>
      <c r="N49" s="297">
        <v>1902.222</v>
      </c>
      <c r="O49" s="297">
        <v>6</v>
      </c>
      <c r="P49" s="297">
        <v>0</v>
      </c>
      <c r="Q49" s="297">
        <v>0</v>
      </c>
    </row>
    <row r="50" spans="1:17" x14ac:dyDescent="0.2">
      <c r="A50" s="296">
        <v>1681</v>
      </c>
      <c r="B50" s="296" t="s">
        <v>47</v>
      </c>
      <c r="C50" s="297">
        <v>25502</v>
      </c>
      <c r="D50" s="297">
        <v>5417</v>
      </c>
      <c r="E50" s="297">
        <v>2208</v>
      </c>
      <c r="F50" s="297">
        <v>180</v>
      </c>
      <c r="G50" s="297">
        <v>3910</v>
      </c>
      <c r="H50" s="297">
        <v>0</v>
      </c>
      <c r="I50" s="297">
        <v>204.8</v>
      </c>
      <c r="J50" s="297">
        <v>0</v>
      </c>
      <c r="K50" s="297">
        <v>48.099999999999994</v>
      </c>
      <c r="L50" s="297">
        <v>27531</v>
      </c>
      <c r="M50" s="297">
        <v>258</v>
      </c>
      <c r="N50" s="297">
        <v>3149.24</v>
      </c>
      <c r="O50" s="297">
        <v>36</v>
      </c>
      <c r="P50" s="297">
        <v>0</v>
      </c>
      <c r="Q50" s="297">
        <v>0</v>
      </c>
    </row>
    <row r="51" spans="1:17" x14ac:dyDescent="0.2">
      <c r="A51" s="296">
        <v>147</v>
      </c>
      <c r="B51" s="296" t="s">
        <v>48</v>
      </c>
      <c r="C51" s="297">
        <v>21992</v>
      </c>
      <c r="D51" s="297">
        <v>5225</v>
      </c>
      <c r="E51" s="297">
        <v>1466.6999999999998</v>
      </c>
      <c r="F51" s="297">
        <v>440</v>
      </c>
      <c r="G51" s="297">
        <v>12120</v>
      </c>
      <c r="H51" s="297">
        <v>0</v>
      </c>
      <c r="I51" s="297">
        <v>472.8</v>
      </c>
      <c r="J51" s="297">
        <v>0</v>
      </c>
      <c r="K51" s="297">
        <v>0</v>
      </c>
      <c r="L51" s="297">
        <v>2600</v>
      </c>
      <c r="M51" s="297">
        <v>17</v>
      </c>
      <c r="N51" s="297">
        <v>11162.697</v>
      </c>
      <c r="O51" s="297">
        <v>3</v>
      </c>
      <c r="P51" s="297">
        <v>0</v>
      </c>
      <c r="Q51" s="297">
        <v>0</v>
      </c>
    </row>
    <row r="52" spans="1:17" x14ac:dyDescent="0.2">
      <c r="A52" s="296">
        <v>654</v>
      </c>
      <c r="B52" s="296" t="s">
        <v>49</v>
      </c>
      <c r="C52" s="297">
        <v>22568</v>
      </c>
      <c r="D52" s="297">
        <v>5597</v>
      </c>
      <c r="E52" s="297">
        <v>1529.6</v>
      </c>
      <c r="F52" s="297">
        <v>240</v>
      </c>
      <c r="G52" s="297">
        <v>5390</v>
      </c>
      <c r="H52" s="297">
        <v>0</v>
      </c>
      <c r="I52" s="297">
        <v>0</v>
      </c>
      <c r="J52" s="297">
        <v>0</v>
      </c>
      <c r="K52" s="297">
        <v>0</v>
      </c>
      <c r="L52" s="297">
        <v>14153</v>
      </c>
      <c r="M52" s="297">
        <v>257</v>
      </c>
      <c r="N52" s="297">
        <v>3141.2559999999999</v>
      </c>
      <c r="O52" s="297">
        <v>18</v>
      </c>
      <c r="P52" s="297">
        <v>0</v>
      </c>
      <c r="Q52" s="297">
        <v>0</v>
      </c>
    </row>
    <row r="53" spans="1:17" x14ac:dyDescent="0.2">
      <c r="A53" s="296">
        <v>756</v>
      </c>
      <c r="B53" s="296" t="s">
        <v>51</v>
      </c>
      <c r="C53" s="297">
        <v>28342</v>
      </c>
      <c r="D53" s="297">
        <v>6320</v>
      </c>
      <c r="E53" s="297">
        <v>2016</v>
      </c>
      <c r="F53" s="297">
        <v>915</v>
      </c>
      <c r="G53" s="297">
        <v>11490</v>
      </c>
      <c r="H53" s="297">
        <v>491.04</v>
      </c>
      <c r="I53" s="297">
        <v>2147.2000000000003</v>
      </c>
      <c r="J53" s="297">
        <v>0</v>
      </c>
      <c r="K53" s="297">
        <v>824.99999999999977</v>
      </c>
      <c r="L53" s="297">
        <v>11141</v>
      </c>
      <c r="M53" s="297">
        <v>243</v>
      </c>
      <c r="N53" s="297">
        <v>7563.22</v>
      </c>
      <c r="O53" s="297">
        <v>12</v>
      </c>
      <c r="P53" s="297">
        <v>0</v>
      </c>
      <c r="Q53" s="297">
        <v>0</v>
      </c>
    </row>
    <row r="54" spans="1:17" x14ac:dyDescent="0.2">
      <c r="A54" s="296">
        <v>757</v>
      </c>
      <c r="B54" s="296" t="s">
        <v>52</v>
      </c>
      <c r="C54" s="297">
        <v>30337</v>
      </c>
      <c r="D54" s="297">
        <v>6945</v>
      </c>
      <c r="E54" s="297">
        <v>2388.1999999999998</v>
      </c>
      <c r="F54" s="297">
        <v>1375</v>
      </c>
      <c r="G54" s="297">
        <v>18700</v>
      </c>
      <c r="H54" s="297">
        <v>1427.72</v>
      </c>
      <c r="I54" s="297">
        <v>1567.2</v>
      </c>
      <c r="J54" s="297">
        <v>0</v>
      </c>
      <c r="K54" s="297">
        <v>0</v>
      </c>
      <c r="L54" s="297">
        <v>6371</v>
      </c>
      <c r="M54" s="297">
        <v>114</v>
      </c>
      <c r="N54" s="297">
        <v>16059.87</v>
      </c>
      <c r="O54" s="297">
        <v>3</v>
      </c>
      <c r="P54" s="297">
        <v>0</v>
      </c>
      <c r="Q54" s="297">
        <v>0</v>
      </c>
    </row>
    <row r="55" spans="1:17" x14ac:dyDescent="0.2">
      <c r="A55" s="296">
        <v>758</v>
      </c>
      <c r="B55" s="296" t="s">
        <v>53</v>
      </c>
      <c r="C55" s="297">
        <v>180937</v>
      </c>
      <c r="D55" s="297">
        <v>40315</v>
      </c>
      <c r="E55" s="297">
        <v>17187.400000000001</v>
      </c>
      <c r="F55" s="297">
        <v>13685</v>
      </c>
      <c r="G55" s="297">
        <v>284140</v>
      </c>
      <c r="H55" s="297">
        <v>7421.3791999999994</v>
      </c>
      <c r="I55" s="297">
        <v>8914.4</v>
      </c>
      <c r="J55" s="297">
        <v>0</v>
      </c>
      <c r="K55" s="297">
        <v>371.79999999999927</v>
      </c>
      <c r="L55" s="297">
        <v>12582</v>
      </c>
      <c r="M55" s="297">
        <v>286</v>
      </c>
      <c r="N55" s="297">
        <v>170947.25200000001</v>
      </c>
      <c r="O55" s="297">
        <v>3</v>
      </c>
      <c r="P55" s="297">
        <v>0</v>
      </c>
      <c r="Q55" s="297">
        <v>0</v>
      </c>
    </row>
    <row r="56" spans="1:17" x14ac:dyDescent="0.2">
      <c r="A56" s="296">
        <v>501</v>
      </c>
      <c r="B56" s="296" t="s">
        <v>54</v>
      </c>
      <c r="C56" s="297">
        <v>16467</v>
      </c>
      <c r="D56" s="297">
        <v>3419</v>
      </c>
      <c r="E56" s="297">
        <v>938.59999999999991</v>
      </c>
      <c r="F56" s="297">
        <v>375</v>
      </c>
      <c r="G56" s="297">
        <v>1990</v>
      </c>
      <c r="H56" s="297">
        <v>612.64</v>
      </c>
      <c r="I56" s="297">
        <v>1287.2</v>
      </c>
      <c r="J56" s="297">
        <v>0</v>
      </c>
      <c r="K56" s="297">
        <v>0</v>
      </c>
      <c r="L56" s="297">
        <v>2753</v>
      </c>
      <c r="M56" s="297">
        <v>361</v>
      </c>
      <c r="N56" s="297">
        <v>6510.616</v>
      </c>
      <c r="O56" s="297">
        <v>4</v>
      </c>
      <c r="P56" s="297">
        <v>0</v>
      </c>
      <c r="Q56" s="297">
        <v>0</v>
      </c>
    </row>
    <row r="57" spans="1:17" x14ac:dyDescent="0.2">
      <c r="A57" s="296">
        <v>1876</v>
      </c>
      <c r="B57" s="296" t="s">
        <v>55</v>
      </c>
      <c r="C57" s="297">
        <v>36726</v>
      </c>
      <c r="D57" s="297">
        <v>7978</v>
      </c>
      <c r="E57" s="297">
        <v>2573.6999999999998</v>
      </c>
      <c r="F57" s="297">
        <v>285</v>
      </c>
      <c r="G57" s="297">
        <v>7620</v>
      </c>
      <c r="H57" s="297">
        <v>0</v>
      </c>
      <c r="I57" s="297">
        <v>357.6</v>
      </c>
      <c r="J57" s="297">
        <v>0</v>
      </c>
      <c r="K57" s="297">
        <v>0</v>
      </c>
      <c r="L57" s="297">
        <v>28352</v>
      </c>
      <c r="M57" s="297">
        <v>290</v>
      </c>
      <c r="N57" s="297">
        <v>6272.4030000000002</v>
      </c>
      <c r="O57" s="297">
        <v>24</v>
      </c>
      <c r="P57" s="297">
        <v>0</v>
      </c>
      <c r="Q57" s="297">
        <v>0</v>
      </c>
    </row>
    <row r="58" spans="1:17" x14ac:dyDescent="0.2">
      <c r="A58" s="296">
        <v>213</v>
      </c>
      <c r="B58" s="296" t="s">
        <v>56</v>
      </c>
      <c r="C58" s="297">
        <v>20983</v>
      </c>
      <c r="D58" s="297">
        <v>4472</v>
      </c>
      <c r="E58" s="297">
        <v>1516.5</v>
      </c>
      <c r="F58" s="297">
        <v>860</v>
      </c>
      <c r="G58" s="297">
        <v>6120</v>
      </c>
      <c r="H58" s="297">
        <v>134.94</v>
      </c>
      <c r="I58" s="297">
        <v>0</v>
      </c>
      <c r="J58" s="297">
        <v>0</v>
      </c>
      <c r="K58" s="297">
        <v>0</v>
      </c>
      <c r="L58" s="297">
        <v>8395</v>
      </c>
      <c r="M58" s="297">
        <v>106</v>
      </c>
      <c r="N58" s="297">
        <v>7332.2349999999997</v>
      </c>
      <c r="O58" s="297">
        <v>7</v>
      </c>
      <c r="P58" s="297">
        <v>0</v>
      </c>
      <c r="Q58" s="297">
        <v>0</v>
      </c>
    </row>
    <row r="59" spans="1:17" x14ac:dyDescent="0.2">
      <c r="A59" s="296">
        <v>899</v>
      </c>
      <c r="B59" s="296" t="s">
        <v>57</v>
      </c>
      <c r="C59" s="297">
        <v>28656</v>
      </c>
      <c r="D59" s="297">
        <v>5404</v>
      </c>
      <c r="E59" s="297">
        <v>4016.3999999999996</v>
      </c>
      <c r="F59" s="297">
        <v>790</v>
      </c>
      <c r="G59" s="297">
        <v>25750</v>
      </c>
      <c r="H59" s="297">
        <v>247.5</v>
      </c>
      <c r="I59" s="297">
        <v>509.6</v>
      </c>
      <c r="J59" s="297">
        <v>0</v>
      </c>
      <c r="K59" s="297">
        <v>0</v>
      </c>
      <c r="L59" s="297">
        <v>1721</v>
      </c>
      <c r="M59" s="297">
        <v>13</v>
      </c>
      <c r="N59" s="297">
        <v>24333.263999999999</v>
      </c>
      <c r="O59" s="297">
        <v>2</v>
      </c>
      <c r="P59" s="297">
        <v>0</v>
      </c>
      <c r="Q59" s="297">
        <v>0</v>
      </c>
    </row>
    <row r="60" spans="1:17" x14ac:dyDescent="0.2">
      <c r="A60" s="296">
        <v>312</v>
      </c>
      <c r="B60" s="296" t="s">
        <v>58</v>
      </c>
      <c r="C60" s="297">
        <v>14662</v>
      </c>
      <c r="D60" s="297">
        <v>3528</v>
      </c>
      <c r="E60" s="297">
        <v>568.79999999999995</v>
      </c>
      <c r="F60" s="297">
        <v>310</v>
      </c>
      <c r="G60" s="297">
        <v>660</v>
      </c>
      <c r="H60" s="297">
        <v>0</v>
      </c>
      <c r="I60" s="297">
        <v>0</v>
      </c>
      <c r="J60" s="297">
        <v>0</v>
      </c>
      <c r="K60" s="297">
        <v>0</v>
      </c>
      <c r="L60" s="297">
        <v>3693</v>
      </c>
      <c r="M60" s="297">
        <v>64</v>
      </c>
      <c r="N60" s="297">
        <v>3994.3159999999998</v>
      </c>
      <c r="O60" s="297">
        <v>3</v>
      </c>
      <c r="P60" s="297">
        <v>0</v>
      </c>
      <c r="Q60" s="297">
        <v>0</v>
      </c>
    </row>
    <row r="61" spans="1:17" x14ac:dyDescent="0.2">
      <c r="A61" s="296">
        <v>313</v>
      </c>
      <c r="B61" s="296" t="s">
        <v>59</v>
      </c>
      <c r="C61" s="297">
        <v>20647</v>
      </c>
      <c r="D61" s="297">
        <v>5541</v>
      </c>
      <c r="E61" s="297">
        <v>1032.3</v>
      </c>
      <c r="F61" s="297">
        <v>575</v>
      </c>
      <c r="G61" s="297">
        <v>5960</v>
      </c>
      <c r="H61" s="297">
        <v>0</v>
      </c>
      <c r="I61" s="297">
        <v>344</v>
      </c>
      <c r="J61" s="297">
        <v>0</v>
      </c>
      <c r="K61" s="297">
        <v>0</v>
      </c>
      <c r="L61" s="297">
        <v>3044</v>
      </c>
      <c r="M61" s="297">
        <v>437</v>
      </c>
      <c r="N61" s="297">
        <v>8990.0789999999997</v>
      </c>
      <c r="O61" s="297">
        <v>2</v>
      </c>
      <c r="P61" s="297">
        <v>0</v>
      </c>
      <c r="Q61" s="297">
        <v>0</v>
      </c>
    </row>
    <row r="62" spans="1:17" x14ac:dyDescent="0.2">
      <c r="A62" s="296">
        <v>214</v>
      </c>
      <c r="B62" s="296" t="s">
        <v>60</v>
      </c>
      <c r="C62" s="297">
        <v>26117</v>
      </c>
      <c r="D62" s="297">
        <v>6132</v>
      </c>
      <c r="E62" s="297">
        <v>1350.8999999999999</v>
      </c>
      <c r="F62" s="297">
        <v>220</v>
      </c>
      <c r="G62" s="297">
        <v>1040</v>
      </c>
      <c r="H62" s="297">
        <v>0</v>
      </c>
      <c r="I62" s="297">
        <v>0</v>
      </c>
      <c r="J62" s="297">
        <v>0</v>
      </c>
      <c r="K62" s="297">
        <v>0</v>
      </c>
      <c r="L62" s="297">
        <v>13419</v>
      </c>
      <c r="M62" s="297">
        <v>873</v>
      </c>
      <c r="N62" s="297">
        <v>2801.0419999999999</v>
      </c>
      <c r="O62" s="297">
        <v>21</v>
      </c>
      <c r="P62" s="297">
        <v>0</v>
      </c>
      <c r="Q62" s="297">
        <v>0</v>
      </c>
    </row>
    <row r="63" spans="1:17" x14ac:dyDescent="0.2">
      <c r="A63" s="296">
        <v>381</v>
      </c>
      <c r="B63" s="296" t="s">
        <v>61</v>
      </c>
      <c r="C63" s="297">
        <v>32870</v>
      </c>
      <c r="D63" s="297">
        <v>8202</v>
      </c>
      <c r="E63" s="297">
        <v>3156.8</v>
      </c>
      <c r="F63" s="297">
        <v>1525</v>
      </c>
      <c r="G63" s="297">
        <v>16580</v>
      </c>
      <c r="H63" s="297">
        <v>132.66</v>
      </c>
      <c r="I63" s="297">
        <v>3189.6000000000004</v>
      </c>
      <c r="J63" s="297">
        <v>79.599999999999454</v>
      </c>
      <c r="K63" s="297">
        <v>0</v>
      </c>
      <c r="L63" s="297">
        <v>808</v>
      </c>
      <c r="M63" s="297">
        <v>7</v>
      </c>
      <c r="N63" s="297">
        <v>38611.040000000001</v>
      </c>
      <c r="O63" s="297">
        <v>2</v>
      </c>
      <c r="P63" s="297">
        <v>0</v>
      </c>
      <c r="Q63" s="297">
        <v>0</v>
      </c>
    </row>
    <row r="64" spans="1:17" x14ac:dyDescent="0.2">
      <c r="A64" s="296">
        <v>502</v>
      </c>
      <c r="B64" s="296" t="s">
        <v>62</v>
      </c>
      <c r="C64" s="297">
        <v>66478</v>
      </c>
      <c r="D64" s="297">
        <v>14984</v>
      </c>
      <c r="E64" s="297">
        <v>6507.1</v>
      </c>
      <c r="F64" s="297">
        <v>9325</v>
      </c>
      <c r="G64" s="297">
        <v>35400</v>
      </c>
      <c r="H64" s="297">
        <v>1609.48</v>
      </c>
      <c r="I64" s="297">
        <v>2201.6</v>
      </c>
      <c r="J64" s="297">
        <v>0</v>
      </c>
      <c r="K64" s="297">
        <v>0</v>
      </c>
      <c r="L64" s="297">
        <v>1422</v>
      </c>
      <c r="M64" s="297">
        <v>118</v>
      </c>
      <c r="N64" s="297">
        <v>69263.165999999997</v>
      </c>
      <c r="O64" s="297">
        <v>1</v>
      </c>
      <c r="P64" s="297">
        <v>0</v>
      </c>
      <c r="Q64" s="297">
        <v>0</v>
      </c>
    </row>
    <row r="65" spans="1:17" x14ac:dyDescent="0.2">
      <c r="A65" s="296">
        <v>383</v>
      </c>
      <c r="B65" s="296" t="s">
        <v>63</v>
      </c>
      <c r="C65" s="297">
        <v>34361</v>
      </c>
      <c r="D65" s="297">
        <v>7533</v>
      </c>
      <c r="E65" s="297">
        <v>1834.3999999999999</v>
      </c>
      <c r="F65" s="297">
        <v>460</v>
      </c>
      <c r="G65" s="297">
        <v>8610</v>
      </c>
      <c r="H65" s="297">
        <v>525.91999999999996</v>
      </c>
      <c r="I65" s="297">
        <v>2907.2000000000003</v>
      </c>
      <c r="J65" s="297">
        <v>0</v>
      </c>
      <c r="K65" s="297">
        <v>0</v>
      </c>
      <c r="L65" s="297">
        <v>4960</v>
      </c>
      <c r="M65" s="297">
        <v>556</v>
      </c>
      <c r="N65" s="297">
        <v>20587.392</v>
      </c>
      <c r="O65" s="297">
        <v>7</v>
      </c>
      <c r="P65" s="297">
        <v>0</v>
      </c>
      <c r="Q65" s="297">
        <v>0</v>
      </c>
    </row>
    <row r="66" spans="1:17" x14ac:dyDescent="0.2">
      <c r="A66" s="296">
        <v>109</v>
      </c>
      <c r="B66" s="296" t="s">
        <v>64</v>
      </c>
      <c r="C66" s="297">
        <v>35535</v>
      </c>
      <c r="D66" s="297">
        <v>7863</v>
      </c>
      <c r="E66" s="297">
        <v>3308.6</v>
      </c>
      <c r="F66" s="297">
        <v>535</v>
      </c>
      <c r="G66" s="297">
        <v>18750</v>
      </c>
      <c r="H66" s="297">
        <v>124.74</v>
      </c>
      <c r="I66" s="297">
        <v>1482.4</v>
      </c>
      <c r="J66" s="297">
        <v>0</v>
      </c>
      <c r="K66" s="297">
        <v>177.69999999999982</v>
      </c>
      <c r="L66" s="297">
        <v>29618</v>
      </c>
      <c r="M66" s="297">
        <v>351</v>
      </c>
      <c r="N66" s="297">
        <v>8368.7459999999992</v>
      </c>
      <c r="O66" s="297">
        <v>27</v>
      </c>
      <c r="P66" s="297">
        <v>0</v>
      </c>
      <c r="Q66" s="297">
        <v>0</v>
      </c>
    </row>
    <row r="67" spans="1:17" x14ac:dyDescent="0.2">
      <c r="A67" s="296">
        <v>1706</v>
      </c>
      <c r="B67" s="296" t="s">
        <v>65</v>
      </c>
      <c r="C67" s="297">
        <v>20542</v>
      </c>
      <c r="D67" s="297">
        <v>4331</v>
      </c>
      <c r="E67" s="297">
        <v>1442.5</v>
      </c>
      <c r="F67" s="297">
        <v>410</v>
      </c>
      <c r="G67" s="297">
        <v>5710</v>
      </c>
      <c r="H67" s="297">
        <v>0</v>
      </c>
      <c r="I67" s="297">
        <v>203.20000000000002</v>
      </c>
      <c r="J67" s="297">
        <v>0</v>
      </c>
      <c r="K67" s="297">
        <v>0</v>
      </c>
      <c r="L67" s="297">
        <v>7642</v>
      </c>
      <c r="M67" s="297">
        <v>163</v>
      </c>
      <c r="N67" s="297">
        <v>5098.2749999999996</v>
      </c>
      <c r="O67" s="297">
        <v>10</v>
      </c>
      <c r="P67" s="297">
        <v>0</v>
      </c>
      <c r="Q67" s="297">
        <v>0</v>
      </c>
    </row>
    <row r="68" spans="1:17" x14ac:dyDescent="0.2">
      <c r="A68" s="296">
        <v>611</v>
      </c>
      <c r="B68" s="296" t="s">
        <v>66</v>
      </c>
      <c r="C68" s="297">
        <v>12784</v>
      </c>
      <c r="D68" s="297">
        <v>2749</v>
      </c>
      <c r="E68" s="297">
        <v>747.3</v>
      </c>
      <c r="F68" s="297">
        <v>125</v>
      </c>
      <c r="G68" s="297">
        <v>820</v>
      </c>
      <c r="H68" s="297">
        <v>0</v>
      </c>
      <c r="I68" s="297">
        <v>0</v>
      </c>
      <c r="J68" s="297">
        <v>0</v>
      </c>
      <c r="K68" s="297">
        <v>0</v>
      </c>
      <c r="L68" s="297">
        <v>5429</v>
      </c>
      <c r="M68" s="297">
        <v>1604</v>
      </c>
      <c r="N68" s="297">
        <v>3680.058</v>
      </c>
      <c r="O68" s="297">
        <v>5</v>
      </c>
      <c r="P68" s="297">
        <v>0</v>
      </c>
      <c r="Q68" s="297">
        <v>0</v>
      </c>
    </row>
    <row r="69" spans="1:17" x14ac:dyDescent="0.2">
      <c r="A69" s="296">
        <v>1684</v>
      </c>
      <c r="B69" s="296" t="s">
        <v>67</v>
      </c>
      <c r="C69" s="297">
        <v>24649</v>
      </c>
      <c r="D69" s="297">
        <v>5646</v>
      </c>
      <c r="E69" s="297">
        <v>2127.1999999999998</v>
      </c>
      <c r="F69" s="297">
        <v>1710</v>
      </c>
      <c r="G69" s="297">
        <v>14560</v>
      </c>
      <c r="H69" s="297">
        <v>160.38</v>
      </c>
      <c r="I69" s="297">
        <v>880</v>
      </c>
      <c r="J69" s="297">
        <v>0</v>
      </c>
      <c r="K69" s="297">
        <v>0</v>
      </c>
      <c r="L69" s="297">
        <v>5121</v>
      </c>
      <c r="M69" s="297">
        <v>586</v>
      </c>
      <c r="N69" s="297">
        <v>8559.2639999999992</v>
      </c>
      <c r="O69" s="297">
        <v>6</v>
      </c>
      <c r="P69" s="297">
        <v>0</v>
      </c>
      <c r="Q69" s="297">
        <v>0</v>
      </c>
    </row>
    <row r="70" spans="1:17" x14ac:dyDescent="0.2">
      <c r="A70" s="296">
        <v>216</v>
      </c>
      <c r="B70" s="296" t="s">
        <v>68</v>
      </c>
      <c r="C70" s="297">
        <v>27560</v>
      </c>
      <c r="D70" s="297">
        <v>6859</v>
      </c>
      <c r="E70" s="297">
        <v>2097</v>
      </c>
      <c r="F70" s="297">
        <v>3030</v>
      </c>
      <c r="G70" s="297">
        <v>15530</v>
      </c>
      <c r="H70" s="297">
        <v>435.6</v>
      </c>
      <c r="I70" s="297">
        <v>3306.4</v>
      </c>
      <c r="J70" s="297">
        <v>0</v>
      </c>
      <c r="K70" s="297">
        <v>446.89999999999964</v>
      </c>
      <c r="L70" s="297">
        <v>2935</v>
      </c>
      <c r="M70" s="297">
        <v>180</v>
      </c>
      <c r="N70" s="297">
        <v>16545.55</v>
      </c>
      <c r="O70" s="297">
        <v>1</v>
      </c>
      <c r="P70" s="297">
        <v>0</v>
      </c>
      <c r="Q70" s="297">
        <v>0</v>
      </c>
    </row>
    <row r="71" spans="1:17" x14ac:dyDescent="0.2">
      <c r="A71" s="296">
        <v>148</v>
      </c>
      <c r="B71" s="296" t="s">
        <v>69</v>
      </c>
      <c r="C71" s="297">
        <v>27677</v>
      </c>
      <c r="D71" s="297">
        <v>6856</v>
      </c>
      <c r="E71" s="297">
        <v>1574.3999999999999</v>
      </c>
      <c r="F71" s="297">
        <v>145</v>
      </c>
      <c r="G71" s="297">
        <v>10650</v>
      </c>
      <c r="H71" s="297">
        <v>0</v>
      </c>
      <c r="I71" s="297">
        <v>150.4</v>
      </c>
      <c r="J71" s="297">
        <v>0</v>
      </c>
      <c r="K71" s="297">
        <v>0</v>
      </c>
      <c r="L71" s="297">
        <v>16510</v>
      </c>
      <c r="M71" s="297">
        <v>142</v>
      </c>
      <c r="N71" s="297">
        <v>5593.1040000000003</v>
      </c>
      <c r="O71" s="297">
        <v>10</v>
      </c>
      <c r="P71" s="297">
        <v>0</v>
      </c>
      <c r="Q71" s="297">
        <v>0</v>
      </c>
    </row>
    <row r="72" spans="1:17" x14ac:dyDescent="0.2">
      <c r="A72" s="296">
        <v>1891</v>
      </c>
      <c r="B72" s="296" t="s">
        <v>402</v>
      </c>
      <c r="C72" s="297">
        <v>19059</v>
      </c>
      <c r="D72" s="297">
        <v>4533</v>
      </c>
      <c r="E72" s="297">
        <v>1924.1999999999998</v>
      </c>
      <c r="F72" s="297">
        <v>145</v>
      </c>
      <c r="G72" s="297">
        <v>6430</v>
      </c>
      <c r="H72" s="297">
        <v>705.84</v>
      </c>
      <c r="I72" s="297">
        <v>350.40000000000003</v>
      </c>
      <c r="J72" s="297">
        <v>0</v>
      </c>
      <c r="K72" s="297">
        <v>13.399999999999977</v>
      </c>
      <c r="L72" s="297">
        <v>8488</v>
      </c>
      <c r="M72" s="297">
        <v>265</v>
      </c>
      <c r="N72" s="297">
        <v>3553.578</v>
      </c>
      <c r="O72" s="297">
        <v>9</v>
      </c>
      <c r="P72" s="297">
        <v>0</v>
      </c>
      <c r="Q72" s="297">
        <v>0</v>
      </c>
    </row>
    <row r="73" spans="1:17" x14ac:dyDescent="0.2">
      <c r="A73" s="296">
        <v>310</v>
      </c>
      <c r="B73" s="296" t="s">
        <v>70</v>
      </c>
      <c r="C73" s="297">
        <v>42169</v>
      </c>
      <c r="D73" s="297">
        <v>9778</v>
      </c>
      <c r="E73" s="297">
        <v>2885.1</v>
      </c>
      <c r="F73" s="297">
        <v>1640</v>
      </c>
      <c r="G73" s="297">
        <v>12810</v>
      </c>
      <c r="H73" s="297">
        <v>1148.72</v>
      </c>
      <c r="I73" s="297">
        <v>1880</v>
      </c>
      <c r="J73" s="297">
        <v>0</v>
      </c>
      <c r="K73" s="297">
        <v>22.399999999999636</v>
      </c>
      <c r="L73" s="297">
        <v>6620</v>
      </c>
      <c r="M73" s="297">
        <v>93</v>
      </c>
      <c r="N73" s="297">
        <v>24148.620999999999</v>
      </c>
      <c r="O73" s="297">
        <v>10</v>
      </c>
      <c r="P73" s="297">
        <v>0</v>
      </c>
      <c r="Q73" s="297">
        <v>0</v>
      </c>
    </row>
    <row r="74" spans="1:17" x14ac:dyDescent="0.2">
      <c r="A74" s="296">
        <v>1921</v>
      </c>
      <c r="B74" s="296" t="s">
        <v>625</v>
      </c>
      <c r="C74" s="297">
        <v>51213</v>
      </c>
      <c r="D74" s="297">
        <v>12195</v>
      </c>
      <c r="E74" s="297">
        <v>3965.6</v>
      </c>
      <c r="F74" s="297">
        <v>615</v>
      </c>
      <c r="G74" s="297">
        <v>28190</v>
      </c>
      <c r="H74" s="297">
        <v>328.7</v>
      </c>
      <c r="I74" s="297">
        <v>1176.8</v>
      </c>
      <c r="J74" s="297">
        <v>0</v>
      </c>
      <c r="K74" s="297">
        <v>0</v>
      </c>
      <c r="L74" s="297">
        <v>35142</v>
      </c>
      <c r="M74" s="297">
        <v>6651</v>
      </c>
      <c r="N74" s="297">
        <v>13032.864</v>
      </c>
      <c r="O74" s="297">
        <v>42</v>
      </c>
      <c r="P74" s="297">
        <v>0</v>
      </c>
      <c r="Q74" s="297">
        <v>0</v>
      </c>
    </row>
    <row r="75" spans="1:17" x14ac:dyDescent="0.2">
      <c r="A75" s="296">
        <v>1663</v>
      </c>
      <c r="B75" s="296" t="s">
        <v>71</v>
      </c>
      <c r="C75" s="297">
        <v>10157</v>
      </c>
      <c r="D75" s="297">
        <v>2145</v>
      </c>
      <c r="E75" s="297">
        <v>1229.8</v>
      </c>
      <c r="F75" s="297">
        <v>85</v>
      </c>
      <c r="G75" s="297">
        <v>330</v>
      </c>
      <c r="H75" s="297">
        <v>0</v>
      </c>
      <c r="I75" s="297">
        <v>152.80000000000001</v>
      </c>
      <c r="J75" s="297">
        <v>0</v>
      </c>
      <c r="K75" s="297">
        <v>0</v>
      </c>
      <c r="L75" s="297">
        <v>17070</v>
      </c>
      <c r="M75" s="297">
        <v>1503</v>
      </c>
      <c r="N75" s="297">
        <v>827.11199999999997</v>
      </c>
      <c r="O75" s="297">
        <v>17</v>
      </c>
      <c r="P75" s="297">
        <v>0</v>
      </c>
      <c r="Q75" s="297">
        <v>0</v>
      </c>
    </row>
    <row r="76" spans="1:17" x14ac:dyDescent="0.2">
      <c r="A76" s="296">
        <v>736</v>
      </c>
      <c r="B76" s="296" t="s">
        <v>72</v>
      </c>
      <c r="C76" s="297">
        <v>42588</v>
      </c>
      <c r="D76" s="297">
        <v>10004</v>
      </c>
      <c r="E76" s="297">
        <v>2292.6</v>
      </c>
      <c r="F76" s="297">
        <v>1550</v>
      </c>
      <c r="G76" s="297">
        <v>5820</v>
      </c>
      <c r="H76" s="297">
        <v>0</v>
      </c>
      <c r="I76" s="297">
        <v>1424.8000000000002</v>
      </c>
      <c r="J76" s="297">
        <v>0</v>
      </c>
      <c r="K76" s="297">
        <v>0</v>
      </c>
      <c r="L76" s="297">
        <v>9990</v>
      </c>
      <c r="M76" s="297">
        <v>1708</v>
      </c>
      <c r="N76" s="297">
        <v>15795.27</v>
      </c>
      <c r="O76" s="297">
        <v>22</v>
      </c>
      <c r="P76" s="297">
        <v>0</v>
      </c>
      <c r="Q76" s="297">
        <v>0</v>
      </c>
    </row>
    <row r="77" spans="1:17" x14ac:dyDescent="0.2">
      <c r="A77" s="296">
        <v>1690</v>
      </c>
      <c r="B77" s="296" t="s">
        <v>73</v>
      </c>
      <c r="C77" s="297">
        <v>23661</v>
      </c>
      <c r="D77" s="297">
        <v>5381</v>
      </c>
      <c r="E77" s="297">
        <v>1645.8999999999999</v>
      </c>
      <c r="F77" s="297">
        <v>125</v>
      </c>
      <c r="G77" s="297">
        <v>5010</v>
      </c>
      <c r="H77" s="297">
        <v>0</v>
      </c>
      <c r="I77" s="297">
        <v>0</v>
      </c>
      <c r="J77" s="297">
        <v>0</v>
      </c>
      <c r="K77" s="297">
        <v>0</v>
      </c>
      <c r="L77" s="297">
        <v>22470</v>
      </c>
      <c r="M77" s="297">
        <v>165</v>
      </c>
      <c r="N77" s="297">
        <v>3160.377</v>
      </c>
      <c r="O77" s="297">
        <v>21</v>
      </c>
      <c r="P77" s="297">
        <v>0</v>
      </c>
      <c r="Q77" s="297">
        <v>0</v>
      </c>
    </row>
    <row r="78" spans="1:17" x14ac:dyDescent="0.2">
      <c r="A78" s="296">
        <v>503</v>
      </c>
      <c r="B78" s="296" t="s">
        <v>74</v>
      </c>
      <c r="C78" s="297">
        <v>101030</v>
      </c>
      <c r="D78" s="297">
        <v>19334</v>
      </c>
      <c r="E78" s="297">
        <v>10127.599999999999</v>
      </c>
      <c r="F78" s="297">
        <v>8385</v>
      </c>
      <c r="G78" s="297">
        <v>87160</v>
      </c>
      <c r="H78" s="297">
        <v>2225.64</v>
      </c>
      <c r="I78" s="297">
        <v>5364</v>
      </c>
      <c r="J78" s="297">
        <v>0</v>
      </c>
      <c r="K78" s="297">
        <v>0</v>
      </c>
      <c r="L78" s="297">
        <v>2276</v>
      </c>
      <c r="M78" s="297">
        <v>130</v>
      </c>
      <c r="N78" s="297">
        <v>166918.584</v>
      </c>
      <c r="O78" s="297">
        <v>3</v>
      </c>
      <c r="P78" s="297">
        <v>0</v>
      </c>
      <c r="Q78" s="297">
        <v>0</v>
      </c>
    </row>
    <row r="79" spans="1:17" x14ac:dyDescent="0.2">
      <c r="A79" s="296">
        <v>10</v>
      </c>
      <c r="B79" s="296" t="s">
        <v>75</v>
      </c>
      <c r="C79" s="297">
        <v>25409</v>
      </c>
      <c r="D79" s="297">
        <v>5152</v>
      </c>
      <c r="E79" s="297">
        <v>3024.3999999999996</v>
      </c>
      <c r="F79" s="297">
        <v>1750</v>
      </c>
      <c r="G79" s="297">
        <v>19090</v>
      </c>
      <c r="H79" s="297">
        <v>0</v>
      </c>
      <c r="I79" s="297">
        <v>844.80000000000007</v>
      </c>
      <c r="J79" s="297">
        <v>0</v>
      </c>
      <c r="K79" s="297">
        <v>0</v>
      </c>
      <c r="L79" s="297">
        <v>13317</v>
      </c>
      <c r="M79" s="297">
        <v>474</v>
      </c>
      <c r="N79" s="297">
        <v>8272.7999999999993</v>
      </c>
      <c r="O79" s="297">
        <v>11</v>
      </c>
      <c r="P79" s="297">
        <v>0</v>
      </c>
      <c r="Q79" s="297">
        <v>0</v>
      </c>
    </row>
    <row r="80" spans="1:17" x14ac:dyDescent="0.2">
      <c r="A80" s="296">
        <v>400</v>
      </c>
      <c r="B80" s="296" t="s">
        <v>76</v>
      </c>
      <c r="C80" s="297">
        <v>56483</v>
      </c>
      <c r="D80" s="297">
        <v>11650</v>
      </c>
      <c r="E80" s="297">
        <v>6383.1</v>
      </c>
      <c r="F80" s="297">
        <v>2785</v>
      </c>
      <c r="G80" s="297">
        <v>58640</v>
      </c>
      <c r="H80" s="297">
        <v>1483.22</v>
      </c>
      <c r="I80" s="297">
        <v>2256</v>
      </c>
      <c r="J80" s="297">
        <v>0</v>
      </c>
      <c r="K80" s="297">
        <v>0</v>
      </c>
      <c r="L80" s="297">
        <v>4508</v>
      </c>
      <c r="M80" s="297">
        <v>336</v>
      </c>
      <c r="N80" s="297">
        <v>49640.224000000002</v>
      </c>
      <c r="O80" s="297">
        <v>3</v>
      </c>
      <c r="P80" s="297">
        <v>0</v>
      </c>
      <c r="Q80" s="297">
        <v>0</v>
      </c>
    </row>
    <row r="81" spans="1:17" x14ac:dyDescent="0.2">
      <c r="A81" s="296">
        <v>762</v>
      </c>
      <c r="B81" s="296" t="s">
        <v>77</v>
      </c>
      <c r="C81" s="297">
        <v>31765</v>
      </c>
      <c r="D81" s="297">
        <v>7075</v>
      </c>
      <c r="E81" s="297">
        <v>2270.8999999999996</v>
      </c>
      <c r="F81" s="297">
        <v>535</v>
      </c>
      <c r="G81" s="297">
        <v>22760</v>
      </c>
      <c r="H81" s="297">
        <v>647.98</v>
      </c>
      <c r="I81" s="297">
        <v>2227.2000000000003</v>
      </c>
      <c r="J81" s="297">
        <v>0</v>
      </c>
      <c r="K81" s="297">
        <v>0</v>
      </c>
      <c r="L81" s="297">
        <v>11692</v>
      </c>
      <c r="M81" s="297">
        <v>143</v>
      </c>
      <c r="N81" s="297">
        <v>11224.512000000001</v>
      </c>
      <c r="O81" s="297">
        <v>6</v>
      </c>
      <c r="P81" s="297">
        <v>0</v>
      </c>
      <c r="Q81" s="297">
        <v>0</v>
      </c>
    </row>
    <row r="82" spans="1:17" x14ac:dyDescent="0.2">
      <c r="A82" s="296">
        <v>150</v>
      </c>
      <c r="B82" s="296" t="s">
        <v>78</v>
      </c>
      <c r="C82" s="297">
        <v>98540</v>
      </c>
      <c r="D82" s="297">
        <v>23193</v>
      </c>
      <c r="E82" s="297">
        <v>9912.9</v>
      </c>
      <c r="F82" s="297">
        <v>8780</v>
      </c>
      <c r="G82" s="297">
        <v>146810</v>
      </c>
      <c r="H82" s="297">
        <v>2284.7399999999998</v>
      </c>
      <c r="I82" s="297">
        <v>3899.2000000000003</v>
      </c>
      <c r="J82" s="297">
        <v>0</v>
      </c>
      <c r="K82" s="297">
        <v>106.59999999999945</v>
      </c>
      <c r="L82" s="297">
        <v>13123</v>
      </c>
      <c r="M82" s="297">
        <v>310</v>
      </c>
      <c r="N82" s="297">
        <v>71808.925000000003</v>
      </c>
      <c r="O82" s="297">
        <v>7</v>
      </c>
      <c r="P82" s="297">
        <v>0</v>
      </c>
      <c r="Q82" s="297">
        <v>0</v>
      </c>
    </row>
    <row r="83" spans="1:17" x14ac:dyDescent="0.2">
      <c r="A83" s="296">
        <v>384</v>
      </c>
      <c r="B83" s="296" t="s">
        <v>79</v>
      </c>
      <c r="C83" s="297">
        <v>26666</v>
      </c>
      <c r="D83" s="297">
        <v>5734</v>
      </c>
      <c r="E83" s="297">
        <v>1933.8</v>
      </c>
      <c r="F83" s="297">
        <v>4620</v>
      </c>
      <c r="G83" s="297">
        <v>2990</v>
      </c>
      <c r="H83" s="297">
        <v>0</v>
      </c>
      <c r="I83" s="297">
        <v>0</v>
      </c>
      <c r="J83" s="297">
        <v>0</v>
      </c>
      <c r="K83" s="297">
        <v>0</v>
      </c>
      <c r="L83" s="297">
        <v>1193</v>
      </c>
      <c r="M83" s="297">
        <v>99</v>
      </c>
      <c r="N83" s="297">
        <v>31773.067999999999</v>
      </c>
      <c r="O83" s="297">
        <v>1</v>
      </c>
      <c r="P83" s="297">
        <v>0</v>
      </c>
      <c r="Q83" s="297">
        <v>0</v>
      </c>
    </row>
    <row r="84" spans="1:17" x14ac:dyDescent="0.2">
      <c r="A84" s="296">
        <v>1774</v>
      </c>
      <c r="B84" s="296" t="s">
        <v>80</v>
      </c>
      <c r="C84" s="297">
        <v>25928</v>
      </c>
      <c r="D84" s="297">
        <v>6364</v>
      </c>
      <c r="E84" s="297">
        <v>1464</v>
      </c>
      <c r="F84" s="297">
        <v>175</v>
      </c>
      <c r="G84" s="297">
        <v>8190</v>
      </c>
      <c r="H84" s="297">
        <v>0</v>
      </c>
      <c r="I84" s="297">
        <v>263.2</v>
      </c>
      <c r="J84" s="297">
        <v>0</v>
      </c>
      <c r="K84" s="297">
        <v>0</v>
      </c>
      <c r="L84" s="297">
        <v>17569</v>
      </c>
      <c r="M84" s="297">
        <v>113</v>
      </c>
      <c r="N84" s="297">
        <v>4741.4399999999996</v>
      </c>
      <c r="O84" s="297">
        <v>11</v>
      </c>
      <c r="P84" s="297">
        <v>0</v>
      </c>
      <c r="Q84" s="297">
        <v>0</v>
      </c>
    </row>
    <row r="85" spans="1:17" x14ac:dyDescent="0.2">
      <c r="A85" s="296">
        <v>221</v>
      </c>
      <c r="B85" s="296" t="s">
        <v>82</v>
      </c>
      <c r="C85" s="297">
        <v>11355</v>
      </c>
      <c r="D85" s="297">
        <v>2468</v>
      </c>
      <c r="E85" s="297">
        <v>1333.3</v>
      </c>
      <c r="F85" s="297">
        <v>925</v>
      </c>
      <c r="G85" s="297">
        <v>5300</v>
      </c>
      <c r="H85" s="297">
        <v>0</v>
      </c>
      <c r="I85" s="297">
        <v>0</v>
      </c>
      <c r="J85" s="297">
        <v>0</v>
      </c>
      <c r="K85" s="297">
        <v>0</v>
      </c>
      <c r="L85" s="297">
        <v>1158</v>
      </c>
      <c r="M85" s="297">
        <v>138</v>
      </c>
      <c r="N85" s="297">
        <v>4329.9459999999999</v>
      </c>
      <c r="O85" s="297">
        <v>1</v>
      </c>
      <c r="P85" s="297">
        <v>0</v>
      </c>
      <c r="Q85" s="297">
        <v>0</v>
      </c>
    </row>
    <row r="86" spans="1:17" x14ac:dyDescent="0.2">
      <c r="A86" s="296">
        <v>222</v>
      </c>
      <c r="B86" s="296" t="s">
        <v>83</v>
      </c>
      <c r="C86" s="297">
        <v>56484</v>
      </c>
      <c r="D86" s="297">
        <v>12757</v>
      </c>
      <c r="E86" s="297">
        <v>5381.2</v>
      </c>
      <c r="F86" s="297">
        <v>2300</v>
      </c>
      <c r="G86" s="297">
        <v>63810</v>
      </c>
      <c r="H86" s="297">
        <v>3304.8</v>
      </c>
      <c r="I86" s="297">
        <v>4676.8</v>
      </c>
      <c r="J86" s="297">
        <v>0</v>
      </c>
      <c r="K86" s="297">
        <v>317.39999999999964</v>
      </c>
      <c r="L86" s="297">
        <v>7905</v>
      </c>
      <c r="M86" s="297">
        <v>60</v>
      </c>
      <c r="N86" s="297">
        <v>27948.031999999999</v>
      </c>
      <c r="O86" s="297">
        <v>7</v>
      </c>
      <c r="P86" s="297">
        <v>0</v>
      </c>
      <c r="Q86" s="297">
        <v>0</v>
      </c>
    </row>
    <row r="87" spans="1:17" x14ac:dyDescent="0.2">
      <c r="A87" s="296">
        <v>766</v>
      </c>
      <c r="B87" s="296" t="s">
        <v>84</v>
      </c>
      <c r="C87" s="297">
        <v>25395</v>
      </c>
      <c r="D87" s="297">
        <v>5705</v>
      </c>
      <c r="E87" s="297">
        <v>1911.7</v>
      </c>
      <c r="F87" s="297">
        <v>1115</v>
      </c>
      <c r="G87" s="297">
        <v>9970</v>
      </c>
      <c r="H87" s="297">
        <v>0</v>
      </c>
      <c r="I87" s="297">
        <v>1103.2</v>
      </c>
      <c r="J87" s="297">
        <v>0</v>
      </c>
      <c r="K87" s="297">
        <v>0</v>
      </c>
      <c r="L87" s="297">
        <v>2927</v>
      </c>
      <c r="M87" s="297">
        <v>47</v>
      </c>
      <c r="N87" s="297">
        <v>12249.487999999999</v>
      </c>
      <c r="O87" s="297">
        <v>3</v>
      </c>
      <c r="P87" s="297">
        <v>0</v>
      </c>
      <c r="Q87" s="297">
        <v>0</v>
      </c>
    </row>
    <row r="88" spans="1:17" x14ac:dyDescent="0.2">
      <c r="A88" s="296">
        <v>58</v>
      </c>
      <c r="B88" s="296" t="s">
        <v>85</v>
      </c>
      <c r="C88" s="297">
        <v>23983</v>
      </c>
      <c r="D88" s="297">
        <v>5785</v>
      </c>
      <c r="E88" s="297">
        <v>2527.1</v>
      </c>
      <c r="F88" s="297">
        <v>195</v>
      </c>
      <c r="G88" s="297">
        <v>14340</v>
      </c>
      <c r="H88" s="297">
        <v>914.76</v>
      </c>
      <c r="I88" s="297">
        <v>1579.2</v>
      </c>
      <c r="J88" s="297">
        <v>0</v>
      </c>
      <c r="K88" s="297">
        <v>0</v>
      </c>
      <c r="L88" s="297">
        <v>16672</v>
      </c>
      <c r="M88" s="297">
        <v>978</v>
      </c>
      <c r="N88" s="297">
        <v>6162.9759999999997</v>
      </c>
      <c r="O88" s="297">
        <v>22</v>
      </c>
      <c r="P88" s="297">
        <v>0</v>
      </c>
      <c r="Q88" s="297">
        <v>0</v>
      </c>
    </row>
    <row r="89" spans="1:17" x14ac:dyDescent="0.2">
      <c r="A89" s="296">
        <v>505</v>
      </c>
      <c r="B89" s="296" t="s">
        <v>86</v>
      </c>
      <c r="C89" s="297">
        <v>118899</v>
      </c>
      <c r="D89" s="297">
        <v>26875</v>
      </c>
      <c r="E89" s="297">
        <v>12931.9</v>
      </c>
      <c r="F89" s="297">
        <v>15865</v>
      </c>
      <c r="G89" s="297">
        <v>168790</v>
      </c>
      <c r="H89" s="297">
        <v>3769.76</v>
      </c>
      <c r="I89" s="297">
        <v>5092</v>
      </c>
      <c r="J89" s="297">
        <v>0</v>
      </c>
      <c r="K89" s="297">
        <v>0</v>
      </c>
      <c r="L89" s="297">
        <v>7844</v>
      </c>
      <c r="M89" s="297">
        <v>2103</v>
      </c>
      <c r="N89" s="297">
        <v>136616.24299999999</v>
      </c>
      <c r="O89" s="297">
        <v>3</v>
      </c>
      <c r="P89" s="297">
        <v>0</v>
      </c>
      <c r="Q89" s="297">
        <v>40.899999999999864</v>
      </c>
    </row>
    <row r="90" spans="1:17" x14ac:dyDescent="0.2">
      <c r="A90" s="296">
        <v>498</v>
      </c>
      <c r="B90" s="296" t="s">
        <v>87</v>
      </c>
      <c r="C90" s="297">
        <v>19294</v>
      </c>
      <c r="D90" s="297">
        <v>4626</v>
      </c>
      <c r="E90" s="297">
        <v>1265.5</v>
      </c>
      <c r="F90" s="297">
        <v>220</v>
      </c>
      <c r="G90" s="297">
        <v>2230</v>
      </c>
      <c r="H90" s="297">
        <v>0</v>
      </c>
      <c r="I90" s="297">
        <v>0</v>
      </c>
      <c r="J90" s="297">
        <v>0</v>
      </c>
      <c r="K90" s="297">
        <v>0</v>
      </c>
      <c r="L90" s="297">
        <v>5905</v>
      </c>
      <c r="M90" s="297">
        <v>64</v>
      </c>
      <c r="N90" s="297">
        <v>3836.2950000000001</v>
      </c>
      <c r="O90" s="297">
        <v>10</v>
      </c>
      <c r="P90" s="297">
        <v>0</v>
      </c>
      <c r="Q90" s="297">
        <v>0</v>
      </c>
    </row>
    <row r="91" spans="1:17" x14ac:dyDescent="0.2">
      <c r="A91" s="296">
        <v>1719</v>
      </c>
      <c r="B91" s="296" t="s">
        <v>88</v>
      </c>
      <c r="C91" s="297">
        <v>26703</v>
      </c>
      <c r="D91" s="297">
        <v>5723</v>
      </c>
      <c r="E91" s="297">
        <v>1685.6</v>
      </c>
      <c r="F91" s="297">
        <v>245</v>
      </c>
      <c r="G91" s="297">
        <v>2610</v>
      </c>
      <c r="H91" s="297">
        <v>0</v>
      </c>
      <c r="I91" s="297">
        <v>607.20000000000005</v>
      </c>
      <c r="J91" s="297">
        <v>0</v>
      </c>
      <c r="K91" s="297">
        <v>69.299999999999955</v>
      </c>
      <c r="L91" s="297">
        <v>9519</v>
      </c>
      <c r="M91" s="297">
        <v>2424</v>
      </c>
      <c r="N91" s="297">
        <v>8560.1119999999992</v>
      </c>
      <c r="O91" s="297">
        <v>7</v>
      </c>
      <c r="P91" s="297">
        <v>0</v>
      </c>
      <c r="Q91" s="297">
        <v>0</v>
      </c>
    </row>
    <row r="92" spans="1:17" x14ac:dyDescent="0.2">
      <c r="A92" s="296">
        <v>303</v>
      </c>
      <c r="B92" s="296" t="s">
        <v>89</v>
      </c>
      <c r="C92" s="297">
        <v>40363</v>
      </c>
      <c r="D92" s="297">
        <v>10283</v>
      </c>
      <c r="E92" s="297">
        <v>2497.3000000000002</v>
      </c>
      <c r="F92" s="297">
        <v>1890</v>
      </c>
      <c r="G92" s="297">
        <v>24110</v>
      </c>
      <c r="H92" s="297">
        <v>366.3</v>
      </c>
      <c r="I92" s="297">
        <v>1933.6000000000001</v>
      </c>
      <c r="J92" s="297">
        <v>0</v>
      </c>
      <c r="K92" s="297">
        <v>221.39999999999964</v>
      </c>
      <c r="L92" s="297">
        <v>33375</v>
      </c>
      <c r="M92" s="297">
        <v>5753</v>
      </c>
      <c r="N92" s="297">
        <v>13320.52</v>
      </c>
      <c r="O92" s="297">
        <v>10</v>
      </c>
      <c r="P92" s="297">
        <v>0</v>
      </c>
      <c r="Q92" s="297">
        <v>0</v>
      </c>
    </row>
    <row r="93" spans="1:17" x14ac:dyDescent="0.2">
      <c r="A93" s="296">
        <v>225</v>
      </c>
      <c r="B93" s="296" t="s">
        <v>90</v>
      </c>
      <c r="C93" s="297">
        <v>18294</v>
      </c>
      <c r="D93" s="297">
        <v>4401</v>
      </c>
      <c r="E93" s="297">
        <v>1308.6999999999998</v>
      </c>
      <c r="F93" s="297">
        <v>785</v>
      </c>
      <c r="G93" s="297">
        <v>5690</v>
      </c>
      <c r="H93" s="297">
        <v>909.78</v>
      </c>
      <c r="I93" s="297">
        <v>1448</v>
      </c>
      <c r="J93" s="297">
        <v>0</v>
      </c>
      <c r="K93" s="297">
        <v>0</v>
      </c>
      <c r="L93" s="297">
        <v>3781</v>
      </c>
      <c r="M93" s="297">
        <v>465</v>
      </c>
      <c r="N93" s="297">
        <v>5823.9449999999997</v>
      </c>
      <c r="O93" s="297">
        <v>6</v>
      </c>
      <c r="P93" s="297">
        <v>0</v>
      </c>
      <c r="Q93" s="297">
        <v>0</v>
      </c>
    </row>
    <row r="94" spans="1:17" x14ac:dyDescent="0.2">
      <c r="A94" s="296">
        <v>226</v>
      </c>
      <c r="B94" s="296" t="s">
        <v>91</v>
      </c>
      <c r="C94" s="297">
        <v>25548</v>
      </c>
      <c r="D94" s="297">
        <v>6316</v>
      </c>
      <c r="E94" s="297">
        <v>1608.2</v>
      </c>
      <c r="F94" s="297">
        <v>690</v>
      </c>
      <c r="G94" s="297">
        <v>17710</v>
      </c>
      <c r="H94" s="297">
        <v>0</v>
      </c>
      <c r="I94" s="297">
        <v>1793.6000000000001</v>
      </c>
      <c r="J94" s="297">
        <v>0</v>
      </c>
      <c r="K94" s="297">
        <v>0</v>
      </c>
      <c r="L94" s="297">
        <v>3391</v>
      </c>
      <c r="M94" s="297">
        <v>128</v>
      </c>
      <c r="N94" s="297">
        <v>12146.992</v>
      </c>
      <c r="O94" s="297">
        <v>5</v>
      </c>
      <c r="P94" s="297">
        <v>0</v>
      </c>
      <c r="Q94" s="297">
        <v>0</v>
      </c>
    </row>
    <row r="95" spans="1:17" x14ac:dyDescent="0.2">
      <c r="A95" s="296">
        <v>1711</v>
      </c>
      <c r="B95" s="296" t="s">
        <v>92</v>
      </c>
      <c r="C95" s="297">
        <v>31947</v>
      </c>
      <c r="D95" s="297">
        <v>5880</v>
      </c>
      <c r="E95" s="297">
        <v>2972.5</v>
      </c>
      <c r="F95" s="297">
        <v>505</v>
      </c>
      <c r="G95" s="297">
        <v>16780</v>
      </c>
      <c r="H95" s="297">
        <v>227.7</v>
      </c>
      <c r="I95" s="297">
        <v>1295.2</v>
      </c>
      <c r="J95" s="297">
        <v>0</v>
      </c>
      <c r="K95" s="297">
        <v>0</v>
      </c>
      <c r="L95" s="297">
        <v>10311</v>
      </c>
      <c r="M95" s="297">
        <v>151</v>
      </c>
      <c r="N95" s="297">
        <v>10289.950000000001</v>
      </c>
      <c r="O95" s="297">
        <v>11</v>
      </c>
      <c r="P95" s="297">
        <v>0</v>
      </c>
      <c r="Q95" s="297">
        <v>0</v>
      </c>
    </row>
    <row r="96" spans="1:17" x14ac:dyDescent="0.2">
      <c r="A96" s="296">
        <v>385</v>
      </c>
      <c r="B96" s="296" t="s">
        <v>93</v>
      </c>
      <c r="C96" s="297">
        <v>29087</v>
      </c>
      <c r="D96" s="297">
        <v>7136</v>
      </c>
      <c r="E96" s="297">
        <v>1531.1999999999998</v>
      </c>
      <c r="F96" s="297">
        <v>615</v>
      </c>
      <c r="G96" s="297">
        <v>10860</v>
      </c>
      <c r="H96" s="297">
        <v>255.42</v>
      </c>
      <c r="I96" s="297">
        <v>1673.6000000000001</v>
      </c>
      <c r="J96" s="297">
        <v>0</v>
      </c>
      <c r="K96" s="297">
        <v>126.29999999999995</v>
      </c>
      <c r="L96" s="297">
        <v>1630</v>
      </c>
      <c r="M96" s="297">
        <v>69</v>
      </c>
      <c r="N96" s="297">
        <v>18382.848000000002</v>
      </c>
      <c r="O96" s="297">
        <v>1</v>
      </c>
      <c r="P96" s="297">
        <v>0</v>
      </c>
      <c r="Q96" s="297">
        <v>0</v>
      </c>
    </row>
    <row r="97" spans="1:17" x14ac:dyDescent="0.2">
      <c r="A97" s="296">
        <v>228</v>
      </c>
      <c r="B97" s="296" t="s">
        <v>94</v>
      </c>
      <c r="C97" s="297">
        <v>111575</v>
      </c>
      <c r="D97" s="297">
        <v>28515</v>
      </c>
      <c r="E97" s="297">
        <v>7400.7</v>
      </c>
      <c r="F97" s="297">
        <v>5840</v>
      </c>
      <c r="G97" s="297">
        <v>129610</v>
      </c>
      <c r="H97" s="297">
        <v>3450.3199999999997</v>
      </c>
      <c r="I97" s="297">
        <v>3930.4</v>
      </c>
      <c r="J97" s="297">
        <v>0</v>
      </c>
      <c r="K97" s="297">
        <v>0</v>
      </c>
      <c r="L97" s="297">
        <v>31818</v>
      </c>
      <c r="M97" s="297">
        <v>44</v>
      </c>
      <c r="N97" s="297">
        <v>69155.576000000001</v>
      </c>
      <c r="O97" s="297">
        <v>29</v>
      </c>
      <c r="P97" s="297">
        <v>0</v>
      </c>
      <c r="Q97" s="297">
        <v>0</v>
      </c>
    </row>
    <row r="98" spans="1:17" x14ac:dyDescent="0.2">
      <c r="A98" s="296">
        <v>317</v>
      </c>
      <c r="B98" s="296" t="s">
        <v>95</v>
      </c>
      <c r="C98" s="297">
        <v>8807</v>
      </c>
      <c r="D98" s="297">
        <v>2183</v>
      </c>
      <c r="E98" s="297">
        <v>408</v>
      </c>
      <c r="F98" s="297">
        <v>150</v>
      </c>
      <c r="G98" s="297">
        <v>770</v>
      </c>
      <c r="H98" s="297">
        <v>0</v>
      </c>
      <c r="I98" s="297">
        <v>0</v>
      </c>
      <c r="J98" s="297">
        <v>0</v>
      </c>
      <c r="K98" s="297">
        <v>0</v>
      </c>
      <c r="L98" s="297">
        <v>3105</v>
      </c>
      <c r="M98" s="297">
        <v>266</v>
      </c>
      <c r="N98" s="297">
        <v>3160.26</v>
      </c>
      <c r="O98" s="297">
        <v>3</v>
      </c>
      <c r="P98" s="297">
        <v>0</v>
      </c>
      <c r="Q98" s="297">
        <v>0</v>
      </c>
    </row>
    <row r="99" spans="1:17" x14ac:dyDescent="0.2">
      <c r="A99" s="296">
        <v>1651</v>
      </c>
      <c r="B99" s="296" t="s">
        <v>96</v>
      </c>
      <c r="C99" s="297">
        <v>15770</v>
      </c>
      <c r="D99" s="297">
        <v>3555</v>
      </c>
      <c r="E99" s="297">
        <v>1803</v>
      </c>
      <c r="F99" s="297">
        <v>190</v>
      </c>
      <c r="G99" s="297">
        <v>2810</v>
      </c>
      <c r="H99" s="297">
        <v>0</v>
      </c>
      <c r="I99" s="297">
        <v>930.40000000000009</v>
      </c>
      <c r="J99" s="297">
        <v>0</v>
      </c>
      <c r="K99" s="297">
        <v>56.399999999999864</v>
      </c>
      <c r="L99" s="297">
        <v>19030</v>
      </c>
      <c r="M99" s="297">
        <v>387</v>
      </c>
      <c r="N99" s="297">
        <v>2726.55</v>
      </c>
      <c r="O99" s="297">
        <v>13</v>
      </c>
      <c r="P99" s="297">
        <v>0</v>
      </c>
      <c r="Q99" s="297">
        <v>0</v>
      </c>
    </row>
    <row r="100" spans="1:17" x14ac:dyDescent="0.2">
      <c r="A100" s="296">
        <v>770</v>
      </c>
      <c r="B100" s="296" t="s">
        <v>97</v>
      </c>
      <c r="C100" s="297">
        <v>18347</v>
      </c>
      <c r="D100" s="297">
        <v>3990</v>
      </c>
      <c r="E100" s="297">
        <v>964.8</v>
      </c>
      <c r="F100" s="297">
        <v>150</v>
      </c>
      <c r="G100" s="297">
        <v>4480</v>
      </c>
      <c r="H100" s="297">
        <v>342.54</v>
      </c>
      <c r="I100" s="297">
        <v>1058.4000000000001</v>
      </c>
      <c r="J100" s="297">
        <v>0</v>
      </c>
      <c r="K100" s="297">
        <v>0</v>
      </c>
      <c r="L100" s="297">
        <v>8246</v>
      </c>
      <c r="M100" s="297">
        <v>86</v>
      </c>
      <c r="N100" s="297">
        <v>4516.2079999999996</v>
      </c>
      <c r="O100" s="297">
        <v>12</v>
      </c>
      <c r="P100" s="297">
        <v>0</v>
      </c>
      <c r="Q100" s="297">
        <v>0</v>
      </c>
    </row>
    <row r="101" spans="1:17" x14ac:dyDescent="0.2">
      <c r="A101" s="296">
        <v>1903</v>
      </c>
      <c r="B101" s="296" t="s">
        <v>539</v>
      </c>
      <c r="C101" s="297">
        <v>24967</v>
      </c>
      <c r="D101" s="297">
        <v>5104</v>
      </c>
      <c r="E101" s="297">
        <v>1350.8999999999999</v>
      </c>
      <c r="F101" s="297">
        <v>200</v>
      </c>
      <c r="G101" s="297">
        <v>2440</v>
      </c>
      <c r="H101" s="297">
        <v>532.84</v>
      </c>
      <c r="I101" s="297">
        <v>0</v>
      </c>
      <c r="J101" s="297">
        <v>0</v>
      </c>
      <c r="K101" s="297">
        <v>0</v>
      </c>
      <c r="L101" s="297">
        <v>7744</v>
      </c>
      <c r="M101" s="297">
        <v>97</v>
      </c>
      <c r="N101" s="297">
        <v>4781.085</v>
      </c>
      <c r="O101" s="297">
        <v>19</v>
      </c>
      <c r="P101" s="297">
        <v>0</v>
      </c>
      <c r="Q101" s="297">
        <v>0</v>
      </c>
    </row>
    <row r="102" spans="1:17" x14ac:dyDescent="0.2">
      <c r="A102" s="296">
        <v>772</v>
      </c>
      <c r="B102" s="296" t="s">
        <v>98</v>
      </c>
      <c r="C102" s="297">
        <v>223209</v>
      </c>
      <c r="D102" s="297">
        <v>45597</v>
      </c>
      <c r="E102" s="297">
        <v>25259</v>
      </c>
      <c r="F102" s="297">
        <v>24200</v>
      </c>
      <c r="G102" s="297">
        <v>498370</v>
      </c>
      <c r="H102" s="297">
        <v>7940.16</v>
      </c>
      <c r="I102" s="297">
        <v>11227.2</v>
      </c>
      <c r="J102" s="297">
        <v>0</v>
      </c>
      <c r="K102" s="297">
        <v>0</v>
      </c>
      <c r="L102" s="297">
        <v>8753</v>
      </c>
      <c r="M102" s="297">
        <v>135</v>
      </c>
      <c r="N102" s="297">
        <v>254620.71</v>
      </c>
      <c r="O102" s="297">
        <v>2</v>
      </c>
      <c r="P102" s="297">
        <v>0</v>
      </c>
      <c r="Q102" s="297">
        <v>0</v>
      </c>
    </row>
    <row r="103" spans="1:17" x14ac:dyDescent="0.2">
      <c r="A103" s="296">
        <v>230</v>
      </c>
      <c r="B103" s="296" t="s">
        <v>99</v>
      </c>
      <c r="C103" s="297">
        <v>22843</v>
      </c>
      <c r="D103" s="297">
        <v>5965</v>
      </c>
      <c r="E103" s="297">
        <v>1370.6999999999998</v>
      </c>
      <c r="F103" s="297">
        <v>175</v>
      </c>
      <c r="G103" s="297">
        <v>8910</v>
      </c>
      <c r="H103" s="297">
        <v>0</v>
      </c>
      <c r="I103" s="297">
        <v>1613.6000000000001</v>
      </c>
      <c r="J103" s="297">
        <v>0</v>
      </c>
      <c r="K103" s="297">
        <v>0</v>
      </c>
      <c r="L103" s="297">
        <v>6382</v>
      </c>
      <c r="M103" s="297">
        <v>209</v>
      </c>
      <c r="N103" s="297">
        <v>6522.1379999999999</v>
      </c>
      <c r="O103" s="297">
        <v>5</v>
      </c>
      <c r="P103" s="297">
        <v>0</v>
      </c>
      <c r="Q103" s="297">
        <v>0</v>
      </c>
    </row>
    <row r="104" spans="1:17" x14ac:dyDescent="0.2">
      <c r="A104" s="296">
        <v>114</v>
      </c>
      <c r="B104" s="296" t="s">
        <v>100</v>
      </c>
      <c r="C104" s="297">
        <v>107775</v>
      </c>
      <c r="D104" s="297">
        <v>23485</v>
      </c>
      <c r="E104" s="297">
        <v>12123</v>
      </c>
      <c r="F104" s="297">
        <v>2410</v>
      </c>
      <c r="G104" s="297">
        <v>120050</v>
      </c>
      <c r="H104" s="297">
        <v>2540.04</v>
      </c>
      <c r="I104" s="297">
        <v>5410.4000000000005</v>
      </c>
      <c r="J104" s="297">
        <v>0</v>
      </c>
      <c r="K104" s="297">
        <v>0</v>
      </c>
      <c r="L104" s="297">
        <v>33586</v>
      </c>
      <c r="M104" s="297">
        <v>1040</v>
      </c>
      <c r="N104" s="297">
        <v>41257.980000000003</v>
      </c>
      <c r="O104" s="297">
        <v>28</v>
      </c>
      <c r="P104" s="297">
        <v>0</v>
      </c>
      <c r="Q104" s="297">
        <v>0</v>
      </c>
    </row>
    <row r="105" spans="1:17" x14ac:dyDescent="0.2">
      <c r="A105" s="296">
        <v>388</v>
      </c>
      <c r="B105" s="296" t="s">
        <v>101</v>
      </c>
      <c r="C105" s="297">
        <v>18345</v>
      </c>
      <c r="D105" s="297">
        <v>4010</v>
      </c>
      <c r="E105" s="297">
        <v>2027.9</v>
      </c>
      <c r="F105" s="297">
        <v>675</v>
      </c>
      <c r="G105" s="297">
        <v>10620</v>
      </c>
      <c r="H105" s="297">
        <v>0</v>
      </c>
      <c r="I105" s="297">
        <v>1328</v>
      </c>
      <c r="J105" s="297">
        <v>0</v>
      </c>
      <c r="K105" s="297">
        <v>185.99999999999977</v>
      </c>
      <c r="L105" s="297">
        <v>1268</v>
      </c>
      <c r="M105" s="297">
        <v>228</v>
      </c>
      <c r="N105" s="297">
        <v>11810.77</v>
      </c>
      <c r="O105" s="297">
        <v>1</v>
      </c>
      <c r="P105" s="297">
        <v>0</v>
      </c>
      <c r="Q105" s="297">
        <v>0</v>
      </c>
    </row>
    <row r="106" spans="1:17" x14ac:dyDescent="0.2">
      <c r="A106" s="296">
        <v>153</v>
      </c>
      <c r="B106" s="296" t="s">
        <v>102</v>
      </c>
      <c r="C106" s="297">
        <v>158553</v>
      </c>
      <c r="D106" s="297">
        <v>35137</v>
      </c>
      <c r="E106" s="297">
        <v>19385.099999999999</v>
      </c>
      <c r="F106" s="297">
        <v>15030</v>
      </c>
      <c r="G106" s="297">
        <v>249150</v>
      </c>
      <c r="H106" s="297">
        <v>6119.7858000000006</v>
      </c>
      <c r="I106" s="297">
        <v>6069.6</v>
      </c>
      <c r="J106" s="297">
        <v>0</v>
      </c>
      <c r="K106" s="297">
        <v>0</v>
      </c>
      <c r="L106" s="297">
        <v>14098</v>
      </c>
      <c r="M106" s="297">
        <v>174</v>
      </c>
      <c r="N106" s="297">
        <v>156402.11600000001</v>
      </c>
      <c r="O106" s="297">
        <v>9</v>
      </c>
      <c r="P106" s="297">
        <v>0</v>
      </c>
      <c r="Q106" s="297">
        <v>0</v>
      </c>
    </row>
    <row r="107" spans="1:17" x14ac:dyDescent="0.2">
      <c r="A107" s="296">
        <v>232</v>
      </c>
      <c r="B107" s="296" t="s">
        <v>103</v>
      </c>
      <c r="C107" s="297">
        <v>32214</v>
      </c>
      <c r="D107" s="297">
        <v>6928</v>
      </c>
      <c r="E107" s="297">
        <v>2479.3999999999996</v>
      </c>
      <c r="F107" s="297">
        <v>1225</v>
      </c>
      <c r="G107" s="297">
        <v>13730</v>
      </c>
      <c r="H107" s="297">
        <v>112.86</v>
      </c>
      <c r="I107" s="297">
        <v>887.2</v>
      </c>
      <c r="J107" s="297">
        <v>0</v>
      </c>
      <c r="K107" s="297">
        <v>0</v>
      </c>
      <c r="L107" s="297">
        <v>15610</v>
      </c>
      <c r="M107" s="297">
        <v>127</v>
      </c>
      <c r="N107" s="297">
        <v>10235.376</v>
      </c>
      <c r="O107" s="297">
        <v>13</v>
      </c>
      <c r="P107" s="297">
        <v>0</v>
      </c>
      <c r="Q107" s="297">
        <v>0</v>
      </c>
    </row>
    <row r="108" spans="1:17" x14ac:dyDescent="0.2">
      <c r="A108" s="296">
        <v>233</v>
      </c>
      <c r="B108" s="296" t="s">
        <v>104</v>
      </c>
      <c r="C108" s="297">
        <v>26190</v>
      </c>
      <c r="D108" s="297">
        <v>5901</v>
      </c>
      <c r="E108" s="297">
        <v>1547.1</v>
      </c>
      <c r="F108" s="297">
        <v>530</v>
      </c>
      <c r="G108" s="297">
        <v>16380</v>
      </c>
      <c r="H108" s="297">
        <v>1124.5</v>
      </c>
      <c r="I108" s="297">
        <v>1964</v>
      </c>
      <c r="J108" s="297">
        <v>0</v>
      </c>
      <c r="K108" s="297">
        <v>153.79999999999973</v>
      </c>
      <c r="L108" s="297">
        <v>8562</v>
      </c>
      <c r="M108" s="297">
        <v>170</v>
      </c>
      <c r="N108" s="297">
        <v>12587.328</v>
      </c>
      <c r="O108" s="297">
        <v>8</v>
      </c>
      <c r="P108" s="297">
        <v>0</v>
      </c>
      <c r="Q108" s="297">
        <v>0</v>
      </c>
    </row>
    <row r="109" spans="1:17" x14ac:dyDescent="0.2">
      <c r="A109" s="296">
        <v>777</v>
      </c>
      <c r="B109" s="296" t="s">
        <v>105</v>
      </c>
      <c r="C109" s="297">
        <v>42503</v>
      </c>
      <c r="D109" s="297">
        <v>9785</v>
      </c>
      <c r="E109" s="297">
        <v>3060</v>
      </c>
      <c r="F109" s="297">
        <v>2400</v>
      </c>
      <c r="G109" s="297">
        <v>36750</v>
      </c>
      <c r="H109" s="297">
        <v>261.36</v>
      </c>
      <c r="I109" s="297">
        <v>2593.6000000000004</v>
      </c>
      <c r="J109" s="297">
        <v>0</v>
      </c>
      <c r="K109" s="297">
        <v>0</v>
      </c>
      <c r="L109" s="297">
        <v>5529</v>
      </c>
      <c r="M109" s="297">
        <v>64</v>
      </c>
      <c r="N109" s="297">
        <v>29520.400000000001</v>
      </c>
      <c r="O109" s="297">
        <v>3</v>
      </c>
      <c r="P109" s="297">
        <v>0</v>
      </c>
      <c r="Q109" s="297">
        <v>0</v>
      </c>
    </row>
    <row r="110" spans="1:17" x14ac:dyDescent="0.2">
      <c r="A110" s="296">
        <v>1722</v>
      </c>
      <c r="B110" s="296" t="s">
        <v>106</v>
      </c>
      <c r="C110" s="297">
        <v>8738</v>
      </c>
      <c r="D110" s="297">
        <v>2188</v>
      </c>
      <c r="E110" s="297">
        <v>814.7</v>
      </c>
      <c r="F110" s="297">
        <v>75</v>
      </c>
      <c r="G110" s="297">
        <v>770</v>
      </c>
      <c r="H110" s="297">
        <v>0</v>
      </c>
      <c r="I110" s="297">
        <v>168.8</v>
      </c>
      <c r="J110" s="297">
        <v>0</v>
      </c>
      <c r="K110" s="297">
        <v>0</v>
      </c>
      <c r="L110" s="297">
        <v>9796</v>
      </c>
      <c r="M110" s="297">
        <v>89</v>
      </c>
      <c r="N110" s="297">
        <v>797.57100000000003</v>
      </c>
      <c r="O110" s="297">
        <v>8</v>
      </c>
      <c r="P110" s="297">
        <v>0</v>
      </c>
      <c r="Q110" s="297">
        <v>0</v>
      </c>
    </row>
    <row r="111" spans="1:17" x14ac:dyDescent="0.2">
      <c r="A111" s="296">
        <v>70</v>
      </c>
      <c r="B111" s="296" t="s">
        <v>107</v>
      </c>
      <c r="C111" s="297">
        <v>20328</v>
      </c>
      <c r="D111" s="297">
        <v>4730</v>
      </c>
      <c r="E111" s="297">
        <v>2270.9</v>
      </c>
      <c r="F111" s="297">
        <v>275</v>
      </c>
      <c r="G111" s="297">
        <v>14990</v>
      </c>
      <c r="H111" s="297">
        <v>413.22</v>
      </c>
      <c r="I111" s="297">
        <v>1085.6000000000001</v>
      </c>
      <c r="J111" s="297">
        <v>0</v>
      </c>
      <c r="K111" s="297">
        <v>210.79999999999995</v>
      </c>
      <c r="L111" s="297">
        <v>10257</v>
      </c>
      <c r="M111" s="297">
        <v>170</v>
      </c>
      <c r="N111" s="297">
        <v>6548.79</v>
      </c>
      <c r="O111" s="297">
        <v>11</v>
      </c>
      <c r="P111" s="297">
        <v>0</v>
      </c>
      <c r="Q111" s="297">
        <v>0</v>
      </c>
    </row>
    <row r="112" spans="1:17" x14ac:dyDescent="0.2">
      <c r="A112" s="296">
        <v>779</v>
      </c>
      <c r="B112" s="296" t="s">
        <v>109</v>
      </c>
      <c r="C112" s="297">
        <v>21574</v>
      </c>
      <c r="D112" s="297">
        <v>4795</v>
      </c>
      <c r="E112" s="297">
        <v>1592.1</v>
      </c>
      <c r="F112" s="297">
        <v>385</v>
      </c>
      <c r="G112" s="297">
        <v>7480</v>
      </c>
      <c r="H112" s="297">
        <v>0</v>
      </c>
      <c r="I112" s="297">
        <v>1277.6000000000001</v>
      </c>
      <c r="J112" s="297">
        <v>0</v>
      </c>
      <c r="K112" s="297">
        <v>0</v>
      </c>
      <c r="L112" s="297">
        <v>2661</v>
      </c>
      <c r="M112" s="297">
        <v>303</v>
      </c>
      <c r="N112" s="297">
        <v>10374.057000000001</v>
      </c>
      <c r="O112" s="297">
        <v>3</v>
      </c>
      <c r="P112" s="297">
        <v>0</v>
      </c>
      <c r="Q112" s="297">
        <v>0</v>
      </c>
    </row>
    <row r="113" spans="1:17" x14ac:dyDescent="0.2">
      <c r="A113" s="296">
        <v>236</v>
      </c>
      <c r="B113" s="296" t="s">
        <v>110</v>
      </c>
      <c r="C113" s="297">
        <v>26323</v>
      </c>
      <c r="D113" s="297">
        <v>6675</v>
      </c>
      <c r="E113" s="297">
        <v>1452.2</v>
      </c>
      <c r="F113" s="297">
        <v>525</v>
      </c>
      <c r="G113" s="297">
        <v>8800</v>
      </c>
      <c r="H113" s="297">
        <v>0</v>
      </c>
      <c r="I113" s="297">
        <v>1031.2</v>
      </c>
      <c r="J113" s="297">
        <v>0</v>
      </c>
      <c r="K113" s="297">
        <v>357.29999999999995</v>
      </c>
      <c r="L113" s="297">
        <v>9983</v>
      </c>
      <c r="M113" s="297">
        <v>190</v>
      </c>
      <c r="N113" s="297">
        <v>6219.8639999999996</v>
      </c>
      <c r="O113" s="297">
        <v>8</v>
      </c>
      <c r="P113" s="297">
        <v>0</v>
      </c>
      <c r="Q113" s="297">
        <v>0</v>
      </c>
    </row>
    <row r="114" spans="1:17" x14ac:dyDescent="0.2">
      <c r="A114" s="296">
        <v>1771</v>
      </c>
      <c r="B114" s="296" t="s">
        <v>111</v>
      </c>
      <c r="C114" s="297">
        <v>38879</v>
      </c>
      <c r="D114" s="297">
        <v>8644</v>
      </c>
      <c r="E114" s="297">
        <v>3030.8</v>
      </c>
      <c r="F114" s="297">
        <v>1475</v>
      </c>
      <c r="G114" s="297">
        <v>19900</v>
      </c>
      <c r="H114" s="297">
        <v>300.95999999999998</v>
      </c>
      <c r="I114" s="297">
        <v>1300.8000000000002</v>
      </c>
      <c r="J114" s="297">
        <v>0</v>
      </c>
      <c r="K114" s="297">
        <v>0</v>
      </c>
      <c r="L114" s="297">
        <v>3100</v>
      </c>
      <c r="M114" s="297">
        <v>39</v>
      </c>
      <c r="N114" s="297">
        <v>23270.495999999999</v>
      </c>
      <c r="O114" s="297">
        <v>2</v>
      </c>
      <c r="P114" s="297">
        <v>0</v>
      </c>
      <c r="Q114" s="297">
        <v>0</v>
      </c>
    </row>
    <row r="115" spans="1:17" x14ac:dyDescent="0.2">
      <c r="A115" s="296">
        <v>1652</v>
      </c>
      <c r="B115" s="296" t="s">
        <v>112</v>
      </c>
      <c r="C115" s="297">
        <v>29513</v>
      </c>
      <c r="D115" s="297">
        <v>6749</v>
      </c>
      <c r="E115" s="297">
        <v>2178.5</v>
      </c>
      <c r="F115" s="297">
        <v>285</v>
      </c>
      <c r="G115" s="297">
        <v>10690</v>
      </c>
      <c r="H115" s="297">
        <v>413.82</v>
      </c>
      <c r="I115" s="297">
        <v>1739.2</v>
      </c>
      <c r="J115" s="297">
        <v>0</v>
      </c>
      <c r="K115" s="297">
        <v>0</v>
      </c>
      <c r="L115" s="297">
        <v>12225</v>
      </c>
      <c r="M115" s="297">
        <v>109</v>
      </c>
      <c r="N115" s="297">
        <v>9311.25</v>
      </c>
      <c r="O115" s="297">
        <v>9</v>
      </c>
      <c r="P115" s="297">
        <v>0</v>
      </c>
      <c r="Q115" s="297">
        <v>0</v>
      </c>
    </row>
    <row r="116" spans="1:17" x14ac:dyDescent="0.2">
      <c r="A116" s="296">
        <v>907</v>
      </c>
      <c r="B116" s="296" t="s">
        <v>113</v>
      </c>
      <c r="C116" s="297">
        <v>17280</v>
      </c>
      <c r="D116" s="297">
        <v>3744</v>
      </c>
      <c r="E116" s="297">
        <v>1409.6</v>
      </c>
      <c r="F116" s="297">
        <v>430</v>
      </c>
      <c r="G116" s="297">
        <v>6350</v>
      </c>
      <c r="H116" s="297">
        <v>728.92</v>
      </c>
      <c r="I116" s="297">
        <v>392</v>
      </c>
      <c r="J116" s="297">
        <v>0</v>
      </c>
      <c r="K116" s="297">
        <v>0</v>
      </c>
      <c r="L116" s="297">
        <v>4766</v>
      </c>
      <c r="M116" s="297">
        <v>276</v>
      </c>
      <c r="N116" s="297">
        <v>5146.04</v>
      </c>
      <c r="O116" s="297">
        <v>5</v>
      </c>
      <c r="P116" s="297">
        <v>0</v>
      </c>
      <c r="Q116" s="297">
        <v>0</v>
      </c>
    </row>
    <row r="117" spans="1:17" x14ac:dyDescent="0.2">
      <c r="A117" s="296">
        <v>689</v>
      </c>
      <c r="B117" s="296" t="s">
        <v>114</v>
      </c>
      <c r="C117" s="297">
        <v>14464</v>
      </c>
      <c r="D117" s="297">
        <v>3589</v>
      </c>
      <c r="E117" s="297">
        <v>652.1</v>
      </c>
      <c r="F117" s="297">
        <v>140</v>
      </c>
      <c r="G117" s="297">
        <v>520</v>
      </c>
      <c r="H117" s="297">
        <v>0</v>
      </c>
      <c r="I117" s="297">
        <v>0</v>
      </c>
      <c r="J117" s="297">
        <v>0</v>
      </c>
      <c r="K117" s="297">
        <v>0</v>
      </c>
      <c r="L117" s="297">
        <v>6343</v>
      </c>
      <c r="M117" s="297">
        <v>168</v>
      </c>
      <c r="N117" s="297">
        <v>1651.999</v>
      </c>
      <c r="O117" s="297">
        <v>9</v>
      </c>
      <c r="P117" s="297">
        <v>0</v>
      </c>
      <c r="Q117" s="297">
        <v>0</v>
      </c>
    </row>
    <row r="118" spans="1:17" x14ac:dyDescent="0.2">
      <c r="A118" s="296">
        <v>784</v>
      </c>
      <c r="B118" s="296" t="s">
        <v>115</v>
      </c>
      <c r="C118" s="297">
        <v>26065</v>
      </c>
      <c r="D118" s="297">
        <v>6037</v>
      </c>
      <c r="E118" s="297">
        <v>1899.7</v>
      </c>
      <c r="F118" s="297">
        <v>1395</v>
      </c>
      <c r="G118" s="297">
        <v>6530</v>
      </c>
      <c r="H118" s="297">
        <v>0</v>
      </c>
      <c r="I118" s="297">
        <v>0</v>
      </c>
      <c r="J118" s="297">
        <v>0</v>
      </c>
      <c r="K118" s="297">
        <v>0</v>
      </c>
      <c r="L118" s="297">
        <v>6548</v>
      </c>
      <c r="M118" s="297">
        <v>18</v>
      </c>
      <c r="N118" s="297">
        <v>12018.762000000001</v>
      </c>
      <c r="O118" s="297">
        <v>5</v>
      </c>
      <c r="P118" s="297">
        <v>0</v>
      </c>
      <c r="Q118" s="297">
        <v>0</v>
      </c>
    </row>
    <row r="119" spans="1:17" x14ac:dyDescent="0.2">
      <c r="A119" s="296">
        <v>1924</v>
      </c>
      <c r="B119" s="296" t="s">
        <v>620</v>
      </c>
      <c r="C119" s="297">
        <v>48206</v>
      </c>
      <c r="D119" s="297">
        <v>11196</v>
      </c>
      <c r="E119" s="297">
        <v>2883</v>
      </c>
      <c r="F119" s="297">
        <v>435</v>
      </c>
      <c r="G119" s="297">
        <v>5710</v>
      </c>
      <c r="H119" s="297">
        <v>553.64</v>
      </c>
      <c r="I119" s="297">
        <v>2328</v>
      </c>
      <c r="J119" s="297">
        <v>0</v>
      </c>
      <c r="K119" s="297">
        <v>40.099999999999909</v>
      </c>
      <c r="L119" s="297">
        <v>26208</v>
      </c>
      <c r="M119" s="297">
        <v>11721</v>
      </c>
      <c r="N119" s="297">
        <v>15812.72</v>
      </c>
      <c r="O119" s="297">
        <v>21</v>
      </c>
      <c r="P119" s="297">
        <v>0</v>
      </c>
      <c r="Q119" s="297">
        <v>0</v>
      </c>
    </row>
    <row r="120" spans="1:17" x14ac:dyDescent="0.2">
      <c r="A120" s="296">
        <v>664</v>
      </c>
      <c r="B120" s="296" t="s">
        <v>117</v>
      </c>
      <c r="C120" s="297">
        <v>37153</v>
      </c>
      <c r="D120" s="297">
        <v>7805</v>
      </c>
      <c r="E120" s="297">
        <v>3939.8</v>
      </c>
      <c r="F120" s="297">
        <v>1285</v>
      </c>
      <c r="G120" s="297">
        <v>49060</v>
      </c>
      <c r="H120" s="297">
        <v>3410.1278000000002</v>
      </c>
      <c r="I120" s="297">
        <v>4664</v>
      </c>
      <c r="J120" s="297">
        <v>0</v>
      </c>
      <c r="K120" s="297">
        <v>0</v>
      </c>
      <c r="L120" s="297">
        <v>9254</v>
      </c>
      <c r="M120" s="297">
        <v>630</v>
      </c>
      <c r="N120" s="297">
        <v>22623.155999999999</v>
      </c>
      <c r="O120" s="297">
        <v>6</v>
      </c>
      <c r="P120" s="297">
        <v>0</v>
      </c>
      <c r="Q120" s="297">
        <v>0</v>
      </c>
    </row>
    <row r="121" spans="1:17" x14ac:dyDescent="0.2">
      <c r="A121" s="296">
        <v>785</v>
      </c>
      <c r="B121" s="296" t="s">
        <v>118</v>
      </c>
      <c r="C121" s="297">
        <v>23014</v>
      </c>
      <c r="D121" s="297">
        <v>5211</v>
      </c>
      <c r="E121" s="297">
        <v>1463.1</v>
      </c>
      <c r="F121" s="297">
        <v>585</v>
      </c>
      <c r="G121" s="297">
        <v>5730</v>
      </c>
      <c r="H121" s="297">
        <v>1415.1399999999999</v>
      </c>
      <c r="I121" s="297">
        <v>1282.4000000000001</v>
      </c>
      <c r="J121" s="297">
        <v>0</v>
      </c>
      <c r="K121" s="297">
        <v>113.59999999999991</v>
      </c>
      <c r="L121" s="297">
        <v>4209</v>
      </c>
      <c r="M121" s="297">
        <v>26</v>
      </c>
      <c r="N121" s="297">
        <v>11517.123</v>
      </c>
      <c r="O121" s="297">
        <v>3</v>
      </c>
      <c r="P121" s="297">
        <v>0</v>
      </c>
      <c r="Q121" s="297">
        <v>0</v>
      </c>
    </row>
    <row r="122" spans="1:17" x14ac:dyDescent="0.2">
      <c r="A122" s="296">
        <v>512</v>
      </c>
      <c r="B122" s="296" t="s">
        <v>119</v>
      </c>
      <c r="C122" s="297">
        <v>35338</v>
      </c>
      <c r="D122" s="297">
        <v>8195</v>
      </c>
      <c r="E122" s="297">
        <v>3591.6</v>
      </c>
      <c r="F122" s="297">
        <v>4200</v>
      </c>
      <c r="G122" s="297">
        <v>26990</v>
      </c>
      <c r="H122" s="297">
        <v>1892.12</v>
      </c>
      <c r="I122" s="297">
        <v>5244</v>
      </c>
      <c r="J122" s="297">
        <v>0</v>
      </c>
      <c r="K122" s="297">
        <v>568.79999999999927</v>
      </c>
      <c r="L122" s="297">
        <v>1877</v>
      </c>
      <c r="M122" s="297">
        <v>316</v>
      </c>
      <c r="N122" s="297">
        <v>27572.400000000001</v>
      </c>
      <c r="O122" s="297">
        <v>2</v>
      </c>
      <c r="P122" s="297">
        <v>0</v>
      </c>
      <c r="Q122" s="297">
        <v>0</v>
      </c>
    </row>
    <row r="123" spans="1:17" x14ac:dyDescent="0.2">
      <c r="A123" s="296">
        <v>513</v>
      </c>
      <c r="B123" s="296" t="s">
        <v>120</v>
      </c>
      <c r="C123" s="297">
        <v>71105</v>
      </c>
      <c r="D123" s="297">
        <v>17090</v>
      </c>
      <c r="E123" s="297">
        <v>6675.7999999999993</v>
      </c>
      <c r="F123" s="297">
        <v>9105</v>
      </c>
      <c r="G123" s="297">
        <v>66560</v>
      </c>
      <c r="H123" s="297">
        <v>3348.0199999999995</v>
      </c>
      <c r="I123" s="297">
        <v>6958.4000000000005</v>
      </c>
      <c r="J123" s="297">
        <v>0</v>
      </c>
      <c r="K123" s="297">
        <v>0</v>
      </c>
      <c r="L123" s="297">
        <v>1670</v>
      </c>
      <c r="M123" s="297">
        <v>141</v>
      </c>
      <c r="N123" s="297">
        <v>77164.801999999996</v>
      </c>
      <c r="O123" s="297">
        <v>1</v>
      </c>
      <c r="P123" s="297">
        <v>0</v>
      </c>
      <c r="Q123" s="297">
        <v>0</v>
      </c>
    </row>
    <row r="124" spans="1:17" x14ac:dyDescent="0.2">
      <c r="A124" s="296">
        <v>786</v>
      </c>
      <c r="B124" s="296" t="s">
        <v>123</v>
      </c>
      <c r="C124" s="297">
        <v>12840</v>
      </c>
      <c r="D124" s="297">
        <v>2856</v>
      </c>
      <c r="E124" s="297">
        <v>870.19999999999993</v>
      </c>
      <c r="F124" s="297">
        <v>440</v>
      </c>
      <c r="G124" s="297">
        <v>3130</v>
      </c>
      <c r="H124" s="297">
        <v>408.28</v>
      </c>
      <c r="I124" s="297">
        <v>600.80000000000007</v>
      </c>
      <c r="J124" s="297">
        <v>0</v>
      </c>
      <c r="K124" s="297">
        <v>0</v>
      </c>
      <c r="L124" s="297">
        <v>2718</v>
      </c>
      <c r="M124" s="297">
        <v>85</v>
      </c>
      <c r="N124" s="297">
        <v>3332.442</v>
      </c>
      <c r="O124" s="297">
        <v>3</v>
      </c>
      <c r="P124" s="297">
        <v>0</v>
      </c>
      <c r="Q124" s="297">
        <v>0</v>
      </c>
    </row>
    <row r="125" spans="1:17" x14ac:dyDescent="0.2">
      <c r="A125" s="296">
        <v>241</v>
      </c>
      <c r="B125" s="296" t="s">
        <v>124</v>
      </c>
      <c r="C125" s="297">
        <v>34258</v>
      </c>
      <c r="D125" s="297">
        <v>7036</v>
      </c>
      <c r="E125" s="297">
        <v>3375</v>
      </c>
      <c r="F125" s="297">
        <v>475</v>
      </c>
      <c r="G125" s="297">
        <v>8170</v>
      </c>
      <c r="H125" s="297">
        <v>2950.1400000000003</v>
      </c>
      <c r="I125" s="297">
        <v>720</v>
      </c>
      <c r="J125" s="297">
        <v>0</v>
      </c>
      <c r="K125" s="297">
        <v>0</v>
      </c>
      <c r="L125" s="297">
        <v>8663</v>
      </c>
      <c r="M125" s="297">
        <v>668</v>
      </c>
      <c r="N125" s="297">
        <v>9409.5499999999993</v>
      </c>
      <c r="O125" s="297">
        <v>12</v>
      </c>
      <c r="P125" s="297">
        <v>0</v>
      </c>
      <c r="Q125" s="297">
        <v>0</v>
      </c>
    </row>
    <row r="126" spans="1:17" x14ac:dyDescent="0.2">
      <c r="A126" s="296">
        <v>14</v>
      </c>
      <c r="B126" s="296" t="s">
        <v>125</v>
      </c>
      <c r="C126" s="297">
        <v>200336</v>
      </c>
      <c r="D126" s="297">
        <v>38560</v>
      </c>
      <c r="E126" s="297">
        <v>25605.1</v>
      </c>
      <c r="F126" s="297">
        <v>10500</v>
      </c>
      <c r="G126" s="297">
        <v>484640</v>
      </c>
      <c r="H126" s="297">
        <v>6976.3511999999992</v>
      </c>
      <c r="I126" s="297">
        <v>10088</v>
      </c>
      <c r="J126" s="297">
        <v>0</v>
      </c>
      <c r="K126" s="297">
        <v>0</v>
      </c>
      <c r="L126" s="297">
        <v>7916</v>
      </c>
      <c r="M126" s="297">
        <v>459</v>
      </c>
      <c r="N126" s="297">
        <v>324051.94500000001</v>
      </c>
      <c r="O126" s="297">
        <v>4</v>
      </c>
      <c r="P126" s="297">
        <v>0</v>
      </c>
      <c r="Q126" s="297">
        <v>0</v>
      </c>
    </row>
    <row r="127" spans="1:17" x14ac:dyDescent="0.2">
      <c r="A127" s="296">
        <v>15</v>
      </c>
      <c r="B127" s="296" t="s">
        <v>126</v>
      </c>
      <c r="C127" s="297">
        <v>12123</v>
      </c>
      <c r="D127" s="297">
        <v>3171</v>
      </c>
      <c r="E127" s="297">
        <v>956.2</v>
      </c>
      <c r="F127" s="297">
        <v>50</v>
      </c>
      <c r="G127" s="297">
        <v>1190</v>
      </c>
      <c r="H127" s="297">
        <v>0</v>
      </c>
      <c r="I127" s="297">
        <v>166.4</v>
      </c>
      <c r="J127" s="297">
        <v>0</v>
      </c>
      <c r="K127" s="297">
        <v>0</v>
      </c>
      <c r="L127" s="297">
        <v>8670</v>
      </c>
      <c r="M127" s="297">
        <v>103</v>
      </c>
      <c r="N127" s="297">
        <v>1076.4839999999999</v>
      </c>
      <c r="O127" s="297">
        <v>9</v>
      </c>
      <c r="P127" s="297">
        <v>0</v>
      </c>
      <c r="Q127" s="297">
        <v>0</v>
      </c>
    </row>
    <row r="128" spans="1:17" x14ac:dyDescent="0.2">
      <c r="A128" s="296">
        <v>1729</v>
      </c>
      <c r="B128" s="296" t="s">
        <v>127</v>
      </c>
      <c r="C128" s="297">
        <v>14497</v>
      </c>
      <c r="D128" s="297">
        <v>2467</v>
      </c>
      <c r="E128" s="297">
        <v>1214.4000000000001</v>
      </c>
      <c r="F128" s="297">
        <v>135</v>
      </c>
      <c r="G128" s="297">
        <v>810</v>
      </c>
      <c r="H128" s="297">
        <v>277.2</v>
      </c>
      <c r="I128" s="297">
        <v>1290.4000000000001</v>
      </c>
      <c r="J128" s="297">
        <v>0</v>
      </c>
      <c r="K128" s="297">
        <v>0</v>
      </c>
      <c r="L128" s="297">
        <v>7317</v>
      </c>
      <c r="M128" s="297">
        <v>19</v>
      </c>
      <c r="N128" s="297">
        <v>1989.7919999999999</v>
      </c>
      <c r="O128" s="297">
        <v>19</v>
      </c>
      <c r="P128" s="297">
        <v>0</v>
      </c>
      <c r="Q128" s="297">
        <v>0</v>
      </c>
    </row>
    <row r="129" spans="1:17" x14ac:dyDescent="0.2">
      <c r="A129" s="296">
        <v>158</v>
      </c>
      <c r="B129" s="296" t="s">
        <v>128</v>
      </c>
      <c r="C129" s="297">
        <v>24307</v>
      </c>
      <c r="D129" s="297">
        <v>5554</v>
      </c>
      <c r="E129" s="297">
        <v>1746</v>
      </c>
      <c r="F129" s="297">
        <v>855</v>
      </c>
      <c r="G129" s="297">
        <v>18350</v>
      </c>
      <c r="H129" s="297">
        <v>0</v>
      </c>
      <c r="I129" s="297">
        <v>1257.6000000000001</v>
      </c>
      <c r="J129" s="297">
        <v>0</v>
      </c>
      <c r="K129" s="297">
        <v>0</v>
      </c>
      <c r="L129" s="297">
        <v>10476</v>
      </c>
      <c r="M129" s="297">
        <v>74</v>
      </c>
      <c r="N129" s="297">
        <v>10356.48</v>
      </c>
      <c r="O129" s="297">
        <v>6</v>
      </c>
      <c r="P129" s="297">
        <v>0</v>
      </c>
      <c r="Q129" s="297">
        <v>0</v>
      </c>
    </row>
    <row r="130" spans="1:17" x14ac:dyDescent="0.2">
      <c r="A130" s="296">
        <v>788</v>
      </c>
      <c r="B130" s="296" t="s">
        <v>129</v>
      </c>
      <c r="C130" s="297">
        <v>13523</v>
      </c>
      <c r="D130" s="297">
        <v>3011</v>
      </c>
      <c r="E130" s="297">
        <v>685.4</v>
      </c>
      <c r="F130" s="297">
        <v>130</v>
      </c>
      <c r="G130" s="297">
        <v>710</v>
      </c>
      <c r="H130" s="297">
        <v>0</v>
      </c>
      <c r="I130" s="297">
        <v>0</v>
      </c>
      <c r="J130" s="297">
        <v>0</v>
      </c>
      <c r="K130" s="297">
        <v>0</v>
      </c>
      <c r="L130" s="297">
        <v>5770</v>
      </c>
      <c r="M130" s="297">
        <v>86</v>
      </c>
      <c r="N130" s="297">
        <v>1791.3579999999999</v>
      </c>
      <c r="O130" s="297">
        <v>6</v>
      </c>
      <c r="P130" s="297">
        <v>0</v>
      </c>
      <c r="Q130" s="297">
        <v>0</v>
      </c>
    </row>
    <row r="131" spans="1:17" x14ac:dyDescent="0.2">
      <c r="A131" s="296">
        <v>392</v>
      </c>
      <c r="B131" s="296" t="s">
        <v>130</v>
      </c>
      <c r="C131" s="297">
        <v>156645</v>
      </c>
      <c r="D131" s="297">
        <v>34331</v>
      </c>
      <c r="E131" s="297">
        <v>16955.099999999999</v>
      </c>
      <c r="F131" s="297">
        <v>15495</v>
      </c>
      <c r="G131" s="297">
        <v>197580</v>
      </c>
      <c r="H131" s="297">
        <v>4671.7</v>
      </c>
      <c r="I131" s="297">
        <v>8988.8000000000011</v>
      </c>
      <c r="J131" s="297">
        <v>0</v>
      </c>
      <c r="K131" s="297">
        <v>0</v>
      </c>
      <c r="L131" s="297">
        <v>2913</v>
      </c>
      <c r="M131" s="297">
        <v>296</v>
      </c>
      <c r="N131" s="297">
        <v>250731.32699999999</v>
      </c>
      <c r="O131" s="297">
        <v>2</v>
      </c>
      <c r="P131" s="297">
        <v>0</v>
      </c>
      <c r="Q131" s="297">
        <v>0</v>
      </c>
    </row>
    <row r="132" spans="1:17" x14ac:dyDescent="0.2">
      <c r="A132" s="296">
        <v>393</v>
      </c>
      <c r="B132" s="296" t="s">
        <v>131</v>
      </c>
      <c r="C132" s="297">
        <v>5574</v>
      </c>
      <c r="D132" s="297">
        <v>1266</v>
      </c>
      <c r="E132" s="297">
        <v>281.79999999999995</v>
      </c>
      <c r="F132" s="297">
        <v>165</v>
      </c>
      <c r="G132" s="297">
        <v>50</v>
      </c>
      <c r="H132" s="297">
        <v>0</v>
      </c>
      <c r="I132" s="297">
        <v>0</v>
      </c>
      <c r="J132" s="297">
        <v>0</v>
      </c>
      <c r="K132" s="297">
        <v>0</v>
      </c>
      <c r="L132" s="297">
        <v>1921</v>
      </c>
      <c r="M132" s="297">
        <v>197</v>
      </c>
      <c r="N132" s="297">
        <v>1423.9680000000001</v>
      </c>
      <c r="O132" s="297">
        <v>5</v>
      </c>
      <c r="P132" s="297">
        <v>0</v>
      </c>
      <c r="Q132" s="297">
        <v>0</v>
      </c>
    </row>
    <row r="133" spans="1:17" x14ac:dyDescent="0.2">
      <c r="A133" s="296">
        <v>394</v>
      </c>
      <c r="B133" s="296" t="s">
        <v>132</v>
      </c>
      <c r="C133" s="297">
        <v>144152</v>
      </c>
      <c r="D133" s="297">
        <v>36289</v>
      </c>
      <c r="E133" s="297">
        <v>7437.4</v>
      </c>
      <c r="F133" s="297">
        <v>11575</v>
      </c>
      <c r="G133" s="297">
        <v>77510</v>
      </c>
      <c r="H133" s="297">
        <v>2211.92</v>
      </c>
      <c r="I133" s="297">
        <v>5923.2000000000007</v>
      </c>
      <c r="J133" s="297">
        <v>0</v>
      </c>
      <c r="K133" s="297">
        <v>1461.7999999999993</v>
      </c>
      <c r="L133" s="297">
        <v>17831</v>
      </c>
      <c r="M133" s="297">
        <v>699</v>
      </c>
      <c r="N133" s="297">
        <v>91243.388000000006</v>
      </c>
      <c r="O133" s="297">
        <v>28</v>
      </c>
      <c r="P133" s="297">
        <v>0</v>
      </c>
      <c r="Q133" s="297">
        <v>0</v>
      </c>
    </row>
    <row r="134" spans="1:17" x14ac:dyDescent="0.2">
      <c r="A134" s="296">
        <v>1655</v>
      </c>
      <c r="B134" s="296" t="s">
        <v>133</v>
      </c>
      <c r="C134" s="297">
        <v>29484</v>
      </c>
      <c r="D134" s="297">
        <v>6093</v>
      </c>
      <c r="E134" s="297">
        <v>2180.3000000000002</v>
      </c>
      <c r="F134" s="297">
        <v>1495</v>
      </c>
      <c r="G134" s="297">
        <v>4820</v>
      </c>
      <c r="H134" s="297">
        <v>0</v>
      </c>
      <c r="I134" s="297">
        <v>1082.4000000000001</v>
      </c>
      <c r="J134" s="297">
        <v>0</v>
      </c>
      <c r="K134" s="297">
        <v>0</v>
      </c>
      <c r="L134" s="297">
        <v>7449</v>
      </c>
      <c r="M134" s="297">
        <v>73</v>
      </c>
      <c r="N134" s="297">
        <v>9765.7800000000007</v>
      </c>
      <c r="O134" s="297">
        <v>8</v>
      </c>
      <c r="P134" s="297">
        <v>0</v>
      </c>
      <c r="Q134" s="297">
        <v>0</v>
      </c>
    </row>
    <row r="135" spans="1:17" x14ac:dyDescent="0.2">
      <c r="A135" s="296">
        <v>160</v>
      </c>
      <c r="B135" s="296" t="s">
        <v>134</v>
      </c>
      <c r="C135" s="297">
        <v>59577</v>
      </c>
      <c r="D135" s="297">
        <v>15237</v>
      </c>
      <c r="E135" s="297">
        <v>4077.5</v>
      </c>
      <c r="F135" s="297">
        <v>455</v>
      </c>
      <c r="G135" s="297">
        <v>39800</v>
      </c>
      <c r="H135" s="297">
        <v>1013.32</v>
      </c>
      <c r="I135" s="297">
        <v>3262.4</v>
      </c>
      <c r="J135" s="297">
        <v>0</v>
      </c>
      <c r="K135" s="297">
        <v>94.899999999999636</v>
      </c>
      <c r="L135" s="297">
        <v>31245</v>
      </c>
      <c r="M135" s="297">
        <v>470</v>
      </c>
      <c r="N135" s="297">
        <v>13138.125</v>
      </c>
      <c r="O135" s="297">
        <v>23</v>
      </c>
      <c r="P135" s="297">
        <v>0</v>
      </c>
      <c r="Q135" s="297">
        <v>0</v>
      </c>
    </row>
    <row r="136" spans="1:17" x14ac:dyDescent="0.2">
      <c r="A136" s="296">
        <v>243</v>
      </c>
      <c r="B136" s="296" t="s">
        <v>135</v>
      </c>
      <c r="C136" s="297">
        <v>45776</v>
      </c>
      <c r="D136" s="297">
        <v>11466</v>
      </c>
      <c r="E136" s="297">
        <v>3526.3999999999996</v>
      </c>
      <c r="F136" s="297">
        <v>3815</v>
      </c>
      <c r="G136" s="297">
        <v>45630</v>
      </c>
      <c r="H136" s="297">
        <v>1288.78</v>
      </c>
      <c r="I136" s="297">
        <v>3064.8</v>
      </c>
      <c r="J136" s="297">
        <v>0</v>
      </c>
      <c r="K136" s="297">
        <v>0</v>
      </c>
      <c r="L136" s="297">
        <v>3864</v>
      </c>
      <c r="M136" s="297">
        <v>963</v>
      </c>
      <c r="N136" s="297">
        <v>28959.64</v>
      </c>
      <c r="O136" s="297">
        <v>2</v>
      </c>
      <c r="P136" s="297">
        <v>0</v>
      </c>
      <c r="Q136" s="297">
        <v>0</v>
      </c>
    </row>
    <row r="137" spans="1:17" x14ac:dyDescent="0.2">
      <c r="A137" s="296">
        <v>523</v>
      </c>
      <c r="B137" s="296" t="s">
        <v>136</v>
      </c>
      <c r="C137" s="297">
        <v>17802</v>
      </c>
      <c r="D137" s="297">
        <v>4744</v>
      </c>
      <c r="E137" s="297">
        <v>1082.1999999999998</v>
      </c>
      <c r="F137" s="297">
        <v>225</v>
      </c>
      <c r="G137" s="297">
        <v>5380</v>
      </c>
      <c r="H137" s="297">
        <v>0</v>
      </c>
      <c r="I137" s="297">
        <v>629.6</v>
      </c>
      <c r="J137" s="297">
        <v>0</v>
      </c>
      <c r="K137" s="297">
        <v>29.099999999999909</v>
      </c>
      <c r="L137" s="297">
        <v>1688</v>
      </c>
      <c r="M137" s="297">
        <v>247</v>
      </c>
      <c r="N137" s="297">
        <v>6702.866</v>
      </c>
      <c r="O137" s="297">
        <v>2</v>
      </c>
      <c r="P137" s="297">
        <v>0</v>
      </c>
      <c r="Q137" s="297">
        <v>0</v>
      </c>
    </row>
    <row r="138" spans="1:17" x14ac:dyDescent="0.2">
      <c r="A138" s="296">
        <v>17</v>
      </c>
      <c r="B138" s="296" t="s">
        <v>137</v>
      </c>
      <c r="C138" s="297">
        <v>18924</v>
      </c>
      <c r="D138" s="297">
        <v>4254</v>
      </c>
      <c r="E138" s="297">
        <v>1258.3</v>
      </c>
      <c r="F138" s="297">
        <v>270</v>
      </c>
      <c r="G138" s="297">
        <v>6020</v>
      </c>
      <c r="H138" s="297">
        <v>2216.1992</v>
      </c>
      <c r="I138" s="297">
        <v>2710.4</v>
      </c>
      <c r="J138" s="297">
        <v>0</v>
      </c>
      <c r="K138" s="297">
        <v>1849.1</v>
      </c>
      <c r="L138" s="297">
        <v>4548</v>
      </c>
      <c r="M138" s="297">
        <v>525</v>
      </c>
      <c r="N138" s="297">
        <v>7609.0709999999999</v>
      </c>
      <c r="O138" s="297">
        <v>6</v>
      </c>
      <c r="P138" s="297">
        <v>0</v>
      </c>
      <c r="Q138" s="297">
        <v>0</v>
      </c>
    </row>
    <row r="139" spans="1:17" x14ac:dyDescent="0.2">
      <c r="A139" s="296">
        <v>72</v>
      </c>
      <c r="B139" s="296" t="s">
        <v>139</v>
      </c>
      <c r="C139" s="297">
        <v>15779</v>
      </c>
      <c r="D139" s="297">
        <v>3553</v>
      </c>
      <c r="E139" s="297">
        <v>1951.8</v>
      </c>
      <c r="F139" s="297">
        <v>310</v>
      </c>
      <c r="G139" s="297">
        <v>17140</v>
      </c>
      <c r="H139" s="297">
        <v>0</v>
      </c>
      <c r="I139" s="297">
        <v>1119.2</v>
      </c>
      <c r="J139" s="297">
        <v>0</v>
      </c>
      <c r="K139" s="297">
        <v>0</v>
      </c>
      <c r="L139" s="297">
        <v>2495</v>
      </c>
      <c r="M139" s="297">
        <v>169</v>
      </c>
      <c r="N139" s="297">
        <v>7661.5680000000002</v>
      </c>
      <c r="O139" s="297">
        <v>2</v>
      </c>
      <c r="P139" s="297">
        <v>0</v>
      </c>
      <c r="Q139" s="297">
        <v>0</v>
      </c>
    </row>
    <row r="140" spans="1:17" x14ac:dyDescent="0.2">
      <c r="A140" s="296">
        <v>244</v>
      </c>
      <c r="B140" s="296" t="s">
        <v>140</v>
      </c>
      <c r="C140" s="297">
        <v>11821</v>
      </c>
      <c r="D140" s="297">
        <v>2852</v>
      </c>
      <c r="E140" s="297">
        <v>792.4</v>
      </c>
      <c r="F140" s="297">
        <v>120</v>
      </c>
      <c r="G140" s="297">
        <v>3030</v>
      </c>
      <c r="H140" s="297">
        <v>0</v>
      </c>
      <c r="I140" s="297">
        <v>41.6</v>
      </c>
      <c r="J140" s="297">
        <v>0</v>
      </c>
      <c r="K140" s="297">
        <v>0</v>
      </c>
      <c r="L140" s="297">
        <v>2308</v>
      </c>
      <c r="M140" s="297">
        <v>107</v>
      </c>
      <c r="N140" s="297">
        <v>4379.08</v>
      </c>
      <c r="O140" s="297">
        <v>2</v>
      </c>
      <c r="P140" s="297">
        <v>0</v>
      </c>
      <c r="Q140" s="297">
        <v>0</v>
      </c>
    </row>
    <row r="141" spans="1:17" x14ac:dyDescent="0.2">
      <c r="A141" s="296">
        <v>396</v>
      </c>
      <c r="B141" s="296" t="s">
        <v>141</v>
      </c>
      <c r="C141" s="297">
        <v>39138</v>
      </c>
      <c r="D141" s="297">
        <v>8445</v>
      </c>
      <c r="E141" s="297">
        <v>3193.7</v>
      </c>
      <c r="F141" s="297">
        <v>2025</v>
      </c>
      <c r="G141" s="297">
        <v>23750</v>
      </c>
      <c r="H141" s="297">
        <v>459.18</v>
      </c>
      <c r="I141" s="297">
        <v>1552.8000000000002</v>
      </c>
      <c r="J141" s="297">
        <v>0</v>
      </c>
      <c r="K141" s="297">
        <v>915.8</v>
      </c>
      <c r="L141" s="297">
        <v>2719</v>
      </c>
      <c r="M141" s="297">
        <v>44</v>
      </c>
      <c r="N141" s="297">
        <v>39778.633000000002</v>
      </c>
      <c r="O141" s="297">
        <v>3</v>
      </c>
      <c r="P141" s="297">
        <v>0</v>
      </c>
      <c r="Q141" s="297">
        <v>0</v>
      </c>
    </row>
    <row r="142" spans="1:17" x14ac:dyDescent="0.2">
      <c r="A142" s="296">
        <v>397</v>
      </c>
      <c r="B142" s="296" t="s">
        <v>142</v>
      </c>
      <c r="C142" s="297">
        <v>26480</v>
      </c>
      <c r="D142" s="297">
        <v>6189</v>
      </c>
      <c r="E142" s="297">
        <v>1597.8999999999999</v>
      </c>
      <c r="F142" s="297">
        <v>645</v>
      </c>
      <c r="G142" s="297">
        <v>6000</v>
      </c>
      <c r="H142" s="297">
        <v>0</v>
      </c>
      <c r="I142" s="297">
        <v>1417.6000000000001</v>
      </c>
      <c r="J142" s="297">
        <v>0</v>
      </c>
      <c r="K142" s="297">
        <v>0</v>
      </c>
      <c r="L142" s="297">
        <v>918</v>
      </c>
      <c r="M142" s="297">
        <v>47</v>
      </c>
      <c r="N142" s="297">
        <v>21081.231</v>
      </c>
      <c r="O142" s="297">
        <v>1</v>
      </c>
      <c r="P142" s="297">
        <v>0</v>
      </c>
      <c r="Q142" s="297">
        <v>0</v>
      </c>
    </row>
    <row r="143" spans="1:17" x14ac:dyDescent="0.2">
      <c r="A143" s="296">
        <v>246</v>
      </c>
      <c r="B143" s="296" t="s">
        <v>143</v>
      </c>
      <c r="C143" s="297">
        <v>18512</v>
      </c>
      <c r="D143" s="297">
        <v>4200</v>
      </c>
      <c r="E143" s="297">
        <v>1264.9000000000001</v>
      </c>
      <c r="F143" s="297">
        <v>155</v>
      </c>
      <c r="G143" s="297">
        <v>5730</v>
      </c>
      <c r="H143" s="297">
        <v>505.15999999999997</v>
      </c>
      <c r="I143" s="297">
        <v>810.40000000000009</v>
      </c>
      <c r="J143" s="297">
        <v>0</v>
      </c>
      <c r="K143" s="297">
        <v>21.899999999999864</v>
      </c>
      <c r="L143" s="297">
        <v>7873</v>
      </c>
      <c r="M143" s="297">
        <v>169</v>
      </c>
      <c r="N143" s="297">
        <v>4702.7489999999998</v>
      </c>
      <c r="O143" s="297">
        <v>8</v>
      </c>
      <c r="P143" s="297">
        <v>0</v>
      </c>
      <c r="Q143" s="297">
        <v>0</v>
      </c>
    </row>
    <row r="144" spans="1:17" x14ac:dyDescent="0.2">
      <c r="A144" s="296">
        <v>74</v>
      </c>
      <c r="B144" s="296" t="s">
        <v>144</v>
      </c>
      <c r="C144" s="297">
        <v>50141</v>
      </c>
      <c r="D144" s="297">
        <v>11657</v>
      </c>
      <c r="E144" s="297">
        <v>4987.7</v>
      </c>
      <c r="F144" s="297">
        <v>1500</v>
      </c>
      <c r="G144" s="297">
        <v>54060</v>
      </c>
      <c r="H144" s="297">
        <v>742.57999999999993</v>
      </c>
      <c r="I144" s="297">
        <v>3289.6000000000004</v>
      </c>
      <c r="J144" s="297">
        <v>0</v>
      </c>
      <c r="K144" s="297">
        <v>39.799999999999727</v>
      </c>
      <c r="L144" s="297">
        <v>19013</v>
      </c>
      <c r="M144" s="297">
        <v>804</v>
      </c>
      <c r="N144" s="297">
        <v>25104.062999999998</v>
      </c>
      <c r="O144" s="297">
        <v>23</v>
      </c>
      <c r="P144" s="297">
        <v>0</v>
      </c>
      <c r="Q144" s="297">
        <v>0</v>
      </c>
    </row>
    <row r="145" spans="1:17" x14ac:dyDescent="0.2">
      <c r="A145" s="296">
        <v>398</v>
      </c>
      <c r="B145" s="296" t="s">
        <v>145</v>
      </c>
      <c r="C145" s="297">
        <v>53554</v>
      </c>
      <c r="D145" s="297">
        <v>13696</v>
      </c>
      <c r="E145" s="297">
        <v>3468.2</v>
      </c>
      <c r="F145" s="297">
        <v>3440</v>
      </c>
      <c r="G145" s="297">
        <v>51570</v>
      </c>
      <c r="H145" s="297">
        <v>1384.82</v>
      </c>
      <c r="I145" s="297">
        <v>3668</v>
      </c>
      <c r="J145" s="297">
        <v>0</v>
      </c>
      <c r="K145" s="297">
        <v>791.09999999999991</v>
      </c>
      <c r="L145" s="297">
        <v>3829</v>
      </c>
      <c r="M145" s="297">
        <v>170</v>
      </c>
      <c r="N145" s="297">
        <v>37392.894</v>
      </c>
      <c r="O145" s="297">
        <v>5</v>
      </c>
      <c r="P145" s="297">
        <v>0</v>
      </c>
      <c r="Q145" s="297">
        <v>0</v>
      </c>
    </row>
    <row r="146" spans="1:17" x14ac:dyDescent="0.2">
      <c r="A146" s="296">
        <v>917</v>
      </c>
      <c r="B146" s="296" t="s">
        <v>146</v>
      </c>
      <c r="C146" s="297">
        <v>87500</v>
      </c>
      <c r="D146" s="297">
        <v>15735</v>
      </c>
      <c r="E146" s="297">
        <v>14391.8</v>
      </c>
      <c r="F146" s="297">
        <v>4640</v>
      </c>
      <c r="G146" s="297">
        <v>153970</v>
      </c>
      <c r="H146" s="297">
        <v>5801.9369999999999</v>
      </c>
      <c r="I146" s="297">
        <v>5909.6</v>
      </c>
      <c r="J146" s="297">
        <v>0</v>
      </c>
      <c r="K146" s="297">
        <v>0</v>
      </c>
      <c r="L146" s="297">
        <v>4492</v>
      </c>
      <c r="M146" s="297">
        <v>61</v>
      </c>
      <c r="N146" s="297">
        <v>80649.87</v>
      </c>
      <c r="O146" s="297">
        <v>5</v>
      </c>
      <c r="P146" s="297">
        <v>0</v>
      </c>
      <c r="Q146" s="297">
        <v>0</v>
      </c>
    </row>
    <row r="147" spans="1:17" x14ac:dyDescent="0.2">
      <c r="A147" s="296">
        <v>1658</v>
      </c>
      <c r="B147" s="296" t="s">
        <v>147</v>
      </c>
      <c r="C147" s="297">
        <v>15477</v>
      </c>
      <c r="D147" s="297">
        <v>3300</v>
      </c>
      <c r="E147" s="297">
        <v>802</v>
      </c>
      <c r="F147" s="297">
        <v>130</v>
      </c>
      <c r="G147" s="297">
        <v>2300</v>
      </c>
      <c r="H147" s="297">
        <v>2342.42</v>
      </c>
      <c r="I147" s="297">
        <v>0</v>
      </c>
      <c r="J147" s="297">
        <v>0</v>
      </c>
      <c r="K147" s="297">
        <v>0</v>
      </c>
      <c r="L147" s="297">
        <v>10403</v>
      </c>
      <c r="M147" s="297">
        <v>102</v>
      </c>
      <c r="N147" s="297">
        <v>3864.6</v>
      </c>
      <c r="O147" s="297">
        <v>6</v>
      </c>
      <c r="P147" s="297">
        <v>0</v>
      </c>
      <c r="Q147" s="297">
        <v>0</v>
      </c>
    </row>
    <row r="148" spans="1:17" x14ac:dyDescent="0.2">
      <c r="A148" s="296">
        <v>399</v>
      </c>
      <c r="B148" s="296" t="s">
        <v>148</v>
      </c>
      <c r="C148" s="297">
        <v>22553</v>
      </c>
      <c r="D148" s="297">
        <v>4998</v>
      </c>
      <c r="E148" s="297">
        <v>1259.0999999999999</v>
      </c>
      <c r="F148" s="297">
        <v>320</v>
      </c>
      <c r="G148" s="297">
        <v>8300</v>
      </c>
      <c r="H148" s="297">
        <v>0</v>
      </c>
      <c r="I148" s="297">
        <v>224.8</v>
      </c>
      <c r="J148" s="297">
        <v>0</v>
      </c>
      <c r="K148" s="297">
        <v>0</v>
      </c>
      <c r="L148" s="297">
        <v>1871</v>
      </c>
      <c r="M148" s="297">
        <v>30</v>
      </c>
      <c r="N148" s="297">
        <v>12975.638999999999</v>
      </c>
      <c r="O148" s="297">
        <v>3</v>
      </c>
      <c r="P148" s="297">
        <v>0</v>
      </c>
      <c r="Q148" s="297">
        <v>0</v>
      </c>
    </row>
    <row r="149" spans="1:17" x14ac:dyDescent="0.2">
      <c r="A149" s="296">
        <v>163</v>
      </c>
      <c r="B149" s="296" t="s">
        <v>149</v>
      </c>
      <c r="C149" s="297">
        <v>35622</v>
      </c>
      <c r="D149" s="297">
        <v>8349</v>
      </c>
      <c r="E149" s="297">
        <v>2739.5</v>
      </c>
      <c r="F149" s="297">
        <v>320</v>
      </c>
      <c r="G149" s="297">
        <v>36140</v>
      </c>
      <c r="H149" s="297">
        <v>936.88</v>
      </c>
      <c r="I149" s="297">
        <v>1417.6000000000001</v>
      </c>
      <c r="J149" s="297">
        <v>0</v>
      </c>
      <c r="K149" s="297">
        <v>0</v>
      </c>
      <c r="L149" s="297">
        <v>13797</v>
      </c>
      <c r="M149" s="297">
        <v>102</v>
      </c>
      <c r="N149" s="297">
        <v>11864.38</v>
      </c>
      <c r="O149" s="297">
        <v>8</v>
      </c>
      <c r="P149" s="297">
        <v>0</v>
      </c>
      <c r="Q149" s="297">
        <v>0</v>
      </c>
    </row>
    <row r="150" spans="1:17" x14ac:dyDescent="0.2">
      <c r="A150" s="296">
        <v>530</v>
      </c>
      <c r="B150" s="296" t="s">
        <v>150</v>
      </c>
      <c r="C150" s="297">
        <v>38882</v>
      </c>
      <c r="D150" s="297">
        <v>8476</v>
      </c>
      <c r="E150" s="297">
        <v>2825</v>
      </c>
      <c r="F150" s="297">
        <v>2230</v>
      </c>
      <c r="G150" s="297">
        <v>27540</v>
      </c>
      <c r="H150" s="297">
        <v>286.56</v>
      </c>
      <c r="I150" s="297">
        <v>2302.4</v>
      </c>
      <c r="J150" s="297">
        <v>0</v>
      </c>
      <c r="K150" s="297">
        <v>0</v>
      </c>
      <c r="L150" s="297">
        <v>3150</v>
      </c>
      <c r="M150" s="297">
        <v>1365</v>
      </c>
      <c r="N150" s="297">
        <v>27935.25</v>
      </c>
      <c r="O150" s="297">
        <v>2</v>
      </c>
      <c r="P150" s="297">
        <v>0</v>
      </c>
      <c r="Q150" s="297">
        <v>0</v>
      </c>
    </row>
    <row r="151" spans="1:17" x14ac:dyDescent="0.2">
      <c r="A151" s="296">
        <v>794</v>
      </c>
      <c r="B151" s="296" t="s">
        <v>151</v>
      </c>
      <c r="C151" s="297">
        <v>89718</v>
      </c>
      <c r="D151" s="297">
        <v>21959</v>
      </c>
      <c r="E151" s="297">
        <v>8893.4</v>
      </c>
      <c r="F151" s="297">
        <v>8020</v>
      </c>
      <c r="G151" s="297">
        <v>142040</v>
      </c>
      <c r="H151" s="297">
        <v>3024.8799999999997</v>
      </c>
      <c r="I151" s="297">
        <v>4384</v>
      </c>
      <c r="J151" s="297">
        <v>0</v>
      </c>
      <c r="K151" s="297">
        <v>0</v>
      </c>
      <c r="L151" s="297">
        <v>5318</v>
      </c>
      <c r="M151" s="297">
        <v>157</v>
      </c>
      <c r="N151" s="297">
        <v>67091.357999999993</v>
      </c>
      <c r="O151" s="297">
        <v>1</v>
      </c>
      <c r="P151" s="297">
        <v>0</v>
      </c>
      <c r="Q151" s="297">
        <v>0</v>
      </c>
    </row>
    <row r="152" spans="1:17" x14ac:dyDescent="0.2">
      <c r="A152" s="296">
        <v>531</v>
      </c>
      <c r="B152" s="296" t="s">
        <v>152</v>
      </c>
      <c r="C152" s="297">
        <v>29156</v>
      </c>
      <c r="D152" s="297">
        <v>7782</v>
      </c>
      <c r="E152" s="297">
        <v>1386</v>
      </c>
      <c r="F152" s="297">
        <v>1260</v>
      </c>
      <c r="G152" s="297">
        <v>10170</v>
      </c>
      <c r="H152" s="297">
        <v>0</v>
      </c>
      <c r="I152" s="297">
        <v>0</v>
      </c>
      <c r="J152" s="297">
        <v>513.19999999999982</v>
      </c>
      <c r="K152" s="297">
        <v>0</v>
      </c>
      <c r="L152" s="297">
        <v>1056</v>
      </c>
      <c r="M152" s="297">
        <v>134</v>
      </c>
      <c r="N152" s="297">
        <v>19997.52</v>
      </c>
      <c r="O152" s="297">
        <v>1</v>
      </c>
      <c r="P152" s="297">
        <v>0</v>
      </c>
      <c r="Q152" s="297">
        <v>0</v>
      </c>
    </row>
    <row r="153" spans="1:17" x14ac:dyDescent="0.2">
      <c r="A153" s="296">
        <v>164</v>
      </c>
      <c r="B153" s="296" t="s">
        <v>404</v>
      </c>
      <c r="C153" s="297">
        <v>81059</v>
      </c>
      <c r="D153" s="297">
        <v>18625</v>
      </c>
      <c r="E153" s="297">
        <v>8385.2999999999993</v>
      </c>
      <c r="F153" s="297">
        <v>6500</v>
      </c>
      <c r="G153" s="297">
        <v>115230</v>
      </c>
      <c r="H153" s="297">
        <v>3926.8</v>
      </c>
      <c r="I153" s="297">
        <v>4732.8</v>
      </c>
      <c r="J153" s="297">
        <v>0</v>
      </c>
      <c r="K153" s="297">
        <v>0</v>
      </c>
      <c r="L153" s="297">
        <v>6089</v>
      </c>
      <c r="M153" s="297">
        <v>94</v>
      </c>
      <c r="N153" s="297">
        <v>68057.841</v>
      </c>
      <c r="O153" s="297">
        <v>3</v>
      </c>
      <c r="P153" s="297">
        <v>0</v>
      </c>
      <c r="Q153" s="297">
        <v>0</v>
      </c>
    </row>
    <row r="154" spans="1:17" x14ac:dyDescent="0.2">
      <c r="A154" s="296">
        <v>63</v>
      </c>
      <c r="B154" s="296" t="s">
        <v>153</v>
      </c>
      <c r="C154" s="297">
        <v>10592</v>
      </c>
      <c r="D154" s="297">
        <v>2578</v>
      </c>
      <c r="E154" s="297">
        <v>1093.0999999999999</v>
      </c>
      <c r="F154" s="297">
        <v>250</v>
      </c>
      <c r="G154" s="297">
        <v>2150</v>
      </c>
      <c r="H154" s="297">
        <v>0</v>
      </c>
      <c r="I154" s="297">
        <v>444</v>
      </c>
      <c r="J154" s="297">
        <v>0</v>
      </c>
      <c r="K154" s="297">
        <v>0</v>
      </c>
      <c r="L154" s="297">
        <v>9357</v>
      </c>
      <c r="M154" s="297">
        <v>64</v>
      </c>
      <c r="N154" s="297">
        <v>1330.665</v>
      </c>
      <c r="O154" s="297">
        <v>9</v>
      </c>
      <c r="P154" s="297">
        <v>0</v>
      </c>
      <c r="Q154" s="297">
        <v>0</v>
      </c>
    </row>
    <row r="155" spans="1:17" x14ac:dyDescent="0.2">
      <c r="A155" s="296">
        <v>252</v>
      </c>
      <c r="B155" s="296" t="s">
        <v>154</v>
      </c>
      <c r="C155" s="297">
        <v>16383</v>
      </c>
      <c r="D155" s="297">
        <v>3854</v>
      </c>
      <c r="E155" s="297">
        <v>906.69999999999993</v>
      </c>
      <c r="F155" s="297">
        <v>245</v>
      </c>
      <c r="G155" s="297">
        <v>3820</v>
      </c>
      <c r="H155" s="297">
        <v>0</v>
      </c>
      <c r="I155" s="297">
        <v>0</v>
      </c>
      <c r="J155" s="297">
        <v>0</v>
      </c>
      <c r="K155" s="297">
        <v>0</v>
      </c>
      <c r="L155" s="297">
        <v>3982</v>
      </c>
      <c r="M155" s="297">
        <v>172</v>
      </c>
      <c r="N155" s="297">
        <v>5506.8389999999999</v>
      </c>
      <c r="O155" s="297">
        <v>5</v>
      </c>
      <c r="P155" s="297">
        <v>0</v>
      </c>
      <c r="Q155" s="297">
        <v>0</v>
      </c>
    </row>
    <row r="156" spans="1:17" x14ac:dyDescent="0.2">
      <c r="A156" s="296">
        <v>797</v>
      </c>
      <c r="B156" s="296" t="s">
        <v>155</v>
      </c>
      <c r="C156" s="297">
        <v>43132</v>
      </c>
      <c r="D156" s="297">
        <v>9875</v>
      </c>
      <c r="E156" s="297">
        <v>2838.8</v>
      </c>
      <c r="F156" s="297">
        <v>1815</v>
      </c>
      <c r="G156" s="297">
        <v>16080</v>
      </c>
      <c r="H156" s="297">
        <v>221.76</v>
      </c>
      <c r="I156" s="297">
        <v>984</v>
      </c>
      <c r="J156" s="297">
        <v>0</v>
      </c>
      <c r="K156" s="297">
        <v>0</v>
      </c>
      <c r="L156" s="297">
        <v>7884</v>
      </c>
      <c r="M156" s="297">
        <v>238</v>
      </c>
      <c r="N156" s="297">
        <v>19177.236000000001</v>
      </c>
      <c r="O156" s="297">
        <v>4</v>
      </c>
      <c r="P156" s="297">
        <v>0</v>
      </c>
      <c r="Q156" s="297">
        <v>0</v>
      </c>
    </row>
    <row r="157" spans="1:17" x14ac:dyDescent="0.2">
      <c r="A157" s="296">
        <v>534</v>
      </c>
      <c r="B157" s="296" t="s">
        <v>156</v>
      </c>
      <c r="C157" s="297">
        <v>21101</v>
      </c>
      <c r="D157" s="297">
        <v>4627</v>
      </c>
      <c r="E157" s="297">
        <v>1769.6</v>
      </c>
      <c r="F157" s="297">
        <v>610</v>
      </c>
      <c r="G157" s="297">
        <v>4850</v>
      </c>
      <c r="H157" s="297">
        <v>112.86</v>
      </c>
      <c r="I157" s="297">
        <v>869.6</v>
      </c>
      <c r="J157" s="297">
        <v>0</v>
      </c>
      <c r="K157" s="297">
        <v>390.69999999999993</v>
      </c>
      <c r="L157" s="297">
        <v>1291</v>
      </c>
      <c r="M157" s="297">
        <v>55</v>
      </c>
      <c r="N157" s="297">
        <v>14218.848</v>
      </c>
      <c r="O157" s="297">
        <v>2</v>
      </c>
      <c r="P157" s="297">
        <v>0</v>
      </c>
      <c r="Q157" s="297">
        <v>0</v>
      </c>
    </row>
    <row r="158" spans="1:17" x14ac:dyDescent="0.2">
      <c r="A158" s="296">
        <v>798</v>
      </c>
      <c r="B158" s="296" t="s">
        <v>157</v>
      </c>
      <c r="C158" s="297">
        <v>15042</v>
      </c>
      <c r="D158" s="297">
        <v>3413</v>
      </c>
      <c r="E158" s="297">
        <v>787.59999999999991</v>
      </c>
      <c r="F158" s="297">
        <v>120</v>
      </c>
      <c r="G158" s="297">
        <v>1790</v>
      </c>
      <c r="H158" s="297">
        <v>0</v>
      </c>
      <c r="I158" s="297">
        <v>0</v>
      </c>
      <c r="J158" s="297">
        <v>0</v>
      </c>
      <c r="K158" s="297">
        <v>0</v>
      </c>
      <c r="L158" s="297">
        <v>9483</v>
      </c>
      <c r="M158" s="297">
        <v>168</v>
      </c>
      <c r="N158" s="297">
        <v>3735.9360000000001</v>
      </c>
      <c r="O158" s="297">
        <v>8</v>
      </c>
      <c r="P158" s="297">
        <v>0</v>
      </c>
      <c r="Q158" s="297">
        <v>0</v>
      </c>
    </row>
    <row r="159" spans="1:17" x14ac:dyDescent="0.2">
      <c r="A159" s="296">
        <v>402</v>
      </c>
      <c r="B159" s="296" t="s">
        <v>158</v>
      </c>
      <c r="C159" s="297">
        <v>87161</v>
      </c>
      <c r="D159" s="297">
        <v>19481</v>
      </c>
      <c r="E159" s="297">
        <v>9112.2999999999993</v>
      </c>
      <c r="F159" s="297">
        <v>6740</v>
      </c>
      <c r="G159" s="297">
        <v>89580</v>
      </c>
      <c r="H159" s="297">
        <v>2980.8</v>
      </c>
      <c r="I159" s="297">
        <v>6071.2000000000007</v>
      </c>
      <c r="J159" s="297">
        <v>0</v>
      </c>
      <c r="K159" s="297">
        <v>378.49999999999909</v>
      </c>
      <c r="L159" s="297">
        <v>4561</v>
      </c>
      <c r="M159" s="297">
        <v>74</v>
      </c>
      <c r="N159" s="297">
        <v>105544.414</v>
      </c>
      <c r="O159" s="297">
        <v>5</v>
      </c>
      <c r="P159" s="297">
        <v>0</v>
      </c>
      <c r="Q159" s="297">
        <v>0</v>
      </c>
    </row>
    <row r="160" spans="1:17" x14ac:dyDescent="0.2">
      <c r="A160" s="296">
        <v>1735</v>
      </c>
      <c r="B160" s="296" t="s">
        <v>159</v>
      </c>
      <c r="C160" s="297">
        <v>34917</v>
      </c>
      <c r="D160" s="297">
        <v>7852</v>
      </c>
      <c r="E160" s="297">
        <v>2461.6</v>
      </c>
      <c r="F160" s="297">
        <v>530</v>
      </c>
      <c r="G160" s="297">
        <v>13750</v>
      </c>
      <c r="H160" s="297">
        <v>38.06</v>
      </c>
      <c r="I160" s="297">
        <v>624</v>
      </c>
      <c r="J160" s="297">
        <v>0</v>
      </c>
      <c r="K160" s="297">
        <v>35.299999999999955</v>
      </c>
      <c r="L160" s="297">
        <v>21252</v>
      </c>
      <c r="M160" s="297">
        <v>289</v>
      </c>
      <c r="N160" s="297">
        <v>9384.24</v>
      </c>
      <c r="O160" s="297">
        <v>9</v>
      </c>
      <c r="P160" s="297">
        <v>0</v>
      </c>
      <c r="Q160" s="297">
        <v>0</v>
      </c>
    </row>
    <row r="161" spans="1:17" x14ac:dyDescent="0.2">
      <c r="A161" s="296">
        <v>1911</v>
      </c>
      <c r="B161" s="296" t="s">
        <v>542</v>
      </c>
      <c r="C161" s="297">
        <v>47546</v>
      </c>
      <c r="D161" s="297">
        <v>11153</v>
      </c>
      <c r="E161" s="297">
        <v>3455</v>
      </c>
      <c r="F161" s="297">
        <v>505</v>
      </c>
      <c r="G161" s="297">
        <v>7940</v>
      </c>
      <c r="H161" s="297">
        <v>148.78</v>
      </c>
      <c r="I161" s="297">
        <v>913.6</v>
      </c>
      <c r="J161" s="297">
        <v>0</v>
      </c>
      <c r="K161" s="297">
        <v>0</v>
      </c>
      <c r="L161" s="297">
        <v>35763</v>
      </c>
      <c r="M161" s="297">
        <v>1754</v>
      </c>
      <c r="N161" s="297">
        <v>8817.5499999999993</v>
      </c>
      <c r="O161" s="297">
        <v>29</v>
      </c>
      <c r="P161" s="297">
        <v>0</v>
      </c>
      <c r="Q161" s="297">
        <v>0</v>
      </c>
    </row>
    <row r="162" spans="1:17" x14ac:dyDescent="0.2">
      <c r="A162" s="296">
        <v>118</v>
      </c>
      <c r="B162" s="296" t="s">
        <v>160</v>
      </c>
      <c r="C162" s="297">
        <v>54860</v>
      </c>
      <c r="D162" s="297">
        <v>13045</v>
      </c>
      <c r="E162" s="297">
        <v>5834.7999999999993</v>
      </c>
      <c r="F162" s="297">
        <v>885</v>
      </c>
      <c r="G162" s="297">
        <v>68790</v>
      </c>
      <c r="H162" s="297">
        <v>1644.7</v>
      </c>
      <c r="I162" s="297">
        <v>3089.6000000000004</v>
      </c>
      <c r="J162" s="297">
        <v>0</v>
      </c>
      <c r="K162" s="297">
        <v>0</v>
      </c>
      <c r="L162" s="297">
        <v>12758</v>
      </c>
      <c r="M162" s="297">
        <v>167</v>
      </c>
      <c r="N162" s="297">
        <v>28046.444</v>
      </c>
      <c r="O162" s="297">
        <v>14</v>
      </c>
      <c r="P162" s="297">
        <v>0</v>
      </c>
      <c r="Q162" s="297">
        <v>0</v>
      </c>
    </row>
    <row r="163" spans="1:17" x14ac:dyDescent="0.2">
      <c r="A163" s="296">
        <v>18</v>
      </c>
      <c r="B163" s="296" t="s">
        <v>161</v>
      </c>
      <c r="C163" s="297">
        <v>34334</v>
      </c>
      <c r="D163" s="297">
        <v>7492</v>
      </c>
      <c r="E163" s="297">
        <v>4664</v>
      </c>
      <c r="F163" s="297">
        <v>3275</v>
      </c>
      <c r="G163" s="297">
        <v>39360</v>
      </c>
      <c r="H163" s="297">
        <v>417.78</v>
      </c>
      <c r="I163" s="297">
        <v>1330.4</v>
      </c>
      <c r="J163" s="297">
        <v>0</v>
      </c>
      <c r="K163" s="297">
        <v>0</v>
      </c>
      <c r="L163" s="297">
        <v>6643</v>
      </c>
      <c r="M163" s="297">
        <v>656</v>
      </c>
      <c r="N163" s="297">
        <v>20006.080000000002</v>
      </c>
      <c r="O163" s="297">
        <v>6</v>
      </c>
      <c r="P163" s="297">
        <v>0</v>
      </c>
      <c r="Q163" s="297">
        <v>0</v>
      </c>
    </row>
    <row r="164" spans="1:17" x14ac:dyDescent="0.2">
      <c r="A164" s="296">
        <v>405</v>
      </c>
      <c r="B164" s="296" t="s">
        <v>162</v>
      </c>
      <c r="C164" s="297">
        <v>71880</v>
      </c>
      <c r="D164" s="297">
        <v>17021</v>
      </c>
      <c r="E164" s="297">
        <v>6937.1</v>
      </c>
      <c r="F164" s="297">
        <v>6410</v>
      </c>
      <c r="G164" s="297">
        <v>86810</v>
      </c>
      <c r="H164" s="297">
        <v>2820.38</v>
      </c>
      <c r="I164" s="297">
        <v>6462.4000000000005</v>
      </c>
      <c r="J164" s="297">
        <v>0</v>
      </c>
      <c r="K164" s="297">
        <v>0</v>
      </c>
      <c r="L164" s="297">
        <v>2013</v>
      </c>
      <c r="M164" s="297">
        <v>89</v>
      </c>
      <c r="N164" s="297">
        <v>53274.536999999997</v>
      </c>
      <c r="O164" s="297">
        <v>1</v>
      </c>
      <c r="P164" s="297">
        <v>0</v>
      </c>
      <c r="Q164" s="297">
        <v>0</v>
      </c>
    </row>
    <row r="165" spans="1:17" x14ac:dyDescent="0.2">
      <c r="A165" s="296">
        <v>1507</v>
      </c>
      <c r="B165" s="296" t="s">
        <v>163</v>
      </c>
      <c r="C165" s="297">
        <v>41661</v>
      </c>
      <c r="D165" s="297">
        <v>9410</v>
      </c>
      <c r="E165" s="297">
        <v>2699.6</v>
      </c>
      <c r="F165" s="297">
        <v>370</v>
      </c>
      <c r="G165" s="297">
        <v>17010</v>
      </c>
      <c r="H165" s="297">
        <v>186.12</v>
      </c>
      <c r="I165" s="297">
        <v>1736.8000000000002</v>
      </c>
      <c r="J165" s="297">
        <v>0</v>
      </c>
      <c r="K165" s="297">
        <v>0</v>
      </c>
      <c r="L165" s="297">
        <v>18871</v>
      </c>
      <c r="M165" s="297">
        <v>321</v>
      </c>
      <c r="N165" s="297">
        <v>10064.763999999999</v>
      </c>
      <c r="O165" s="297">
        <v>16</v>
      </c>
      <c r="P165" s="297">
        <v>0</v>
      </c>
      <c r="Q165" s="297">
        <v>0</v>
      </c>
    </row>
    <row r="166" spans="1:17" x14ac:dyDescent="0.2">
      <c r="A166" s="296">
        <v>321</v>
      </c>
      <c r="B166" s="296" t="s">
        <v>164</v>
      </c>
      <c r="C166" s="297">
        <v>48637</v>
      </c>
      <c r="D166" s="297">
        <v>13314</v>
      </c>
      <c r="E166" s="297">
        <v>1984.6</v>
      </c>
      <c r="F166" s="297">
        <v>1820</v>
      </c>
      <c r="G166" s="297">
        <v>31810</v>
      </c>
      <c r="H166" s="297">
        <v>1251.96</v>
      </c>
      <c r="I166" s="297">
        <v>1762.4</v>
      </c>
      <c r="J166" s="297">
        <v>0</v>
      </c>
      <c r="K166" s="297">
        <v>497.99999999999977</v>
      </c>
      <c r="L166" s="297">
        <v>5509</v>
      </c>
      <c r="M166" s="297">
        <v>390</v>
      </c>
      <c r="N166" s="297">
        <v>27935.944</v>
      </c>
      <c r="O166" s="297">
        <v>10</v>
      </c>
      <c r="P166" s="297">
        <v>0</v>
      </c>
      <c r="Q166" s="297">
        <v>0</v>
      </c>
    </row>
    <row r="167" spans="1:17" x14ac:dyDescent="0.2">
      <c r="A167" s="296">
        <v>406</v>
      </c>
      <c r="B167" s="296" t="s">
        <v>165</v>
      </c>
      <c r="C167" s="297">
        <v>41315</v>
      </c>
      <c r="D167" s="297">
        <v>9292</v>
      </c>
      <c r="E167" s="297">
        <v>3135</v>
      </c>
      <c r="F167" s="297">
        <v>2745</v>
      </c>
      <c r="G167" s="297">
        <v>26840</v>
      </c>
      <c r="H167" s="297">
        <v>1487.3753999999999</v>
      </c>
      <c r="I167" s="297">
        <v>1799.2</v>
      </c>
      <c r="J167" s="297">
        <v>0</v>
      </c>
      <c r="K167" s="297">
        <v>0</v>
      </c>
      <c r="L167" s="297">
        <v>1582</v>
      </c>
      <c r="M167" s="297">
        <v>751</v>
      </c>
      <c r="N167" s="297">
        <v>35801.5</v>
      </c>
      <c r="O167" s="297">
        <v>5</v>
      </c>
      <c r="P167" s="297">
        <v>0</v>
      </c>
      <c r="Q167" s="297">
        <v>0</v>
      </c>
    </row>
    <row r="168" spans="1:17" x14ac:dyDescent="0.2">
      <c r="A168" s="296">
        <v>677</v>
      </c>
      <c r="B168" s="296" t="s">
        <v>166</v>
      </c>
      <c r="C168" s="297">
        <v>27360</v>
      </c>
      <c r="D168" s="297">
        <v>5352</v>
      </c>
      <c r="E168" s="297">
        <v>2530.8000000000002</v>
      </c>
      <c r="F168" s="297">
        <v>300</v>
      </c>
      <c r="G168" s="297">
        <v>20990</v>
      </c>
      <c r="H168" s="297">
        <v>322.74</v>
      </c>
      <c r="I168" s="297">
        <v>1167.2</v>
      </c>
      <c r="J168" s="297">
        <v>0</v>
      </c>
      <c r="K168" s="297">
        <v>0</v>
      </c>
      <c r="L168" s="297">
        <v>20185</v>
      </c>
      <c r="M168" s="297">
        <v>334</v>
      </c>
      <c r="N168" s="297">
        <v>6332.16</v>
      </c>
      <c r="O168" s="297">
        <v>17</v>
      </c>
      <c r="P168" s="297">
        <v>0</v>
      </c>
      <c r="Q168" s="297">
        <v>0</v>
      </c>
    </row>
    <row r="169" spans="1:17" x14ac:dyDescent="0.2">
      <c r="A169" s="296">
        <v>353</v>
      </c>
      <c r="B169" s="296" t="s">
        <v>167</v>
      </c>
      <c r="C169" s="297">
        <v>34061</v>
      </c>
      <c r="D169" s="297">
        <v>8831</v>
      </c>
      <c r="E169" s="297">
        <v>2059</v>
      </c>
      <c r="F169" s="297">
        <v>3130</v>
      </c>
      <c r="G169" s="297">
        <v>15600</v>
      </c>
      <c r="H169" s="297">
        <v>768.24</v>
      </c>
      <c r="I169" s="297">
        <v>1474.4</v>
      </c>
      <c r="J169" s="297">
        <v>0</v>
      </c>
      <c r="K169" s="297">
        <v>602.19999999999982</v>
      </c>
      <c r="L169" s="297">
        <v>2106</v>
      </c>
      <c r="M169" s="297">
        <v>62</v>
      </c>
      <c r="N169" s="297">
        <v>25274.04</v>
      </c>
      <c r="O169" s="297">
        <v>2</v>
      </c>
      <c r="P169" s="297">
        <v>0</v>
      </c>
      <c r="Q169" s="297">
        <v>0</v>
      </c>
    </row>
    <row r="170" spans="1:17" x14ac:dyDescent="0.2">
      <c r="A170" s="296">
        <v>1884</v>
      </c>
      <c r="B170" s="296" t="s">
        <v>405</v>
      </c>
      <c r="C170" s="297">
        <v>25844</v>
      </c>
      <c r="D170" s="297">
        <v>5963</v>
      </c>
      <c r="E170" s="297">
        <v>1443.8</v>
      </c>
      <c r="F170" s="297">
        <v>375</v>
      </c>
      <c r="G170" s="297">
        <v>2760</v>
      </c>
      <c r="H170" s="297">
        <v>0</v>
      </c>
      <c r="I170" s="297">
        <v>265.60000000000002</v>
      </c>
      <c r="J170" s="297">
        <v>0</v>
      </c>
      <c r="K170" s="297">
        <v>0</v>
      </c>
      <c r="L170" s="297">
        <v>6329</v>
      </c>
      <c r="M170" s="297">
        <v>895</v>
      </c>
      <c r="N170" s="297">
        <v>6150.2619999999997</v>
      </c>
      <c r="O170" s="297">
        <v>16</v>
      </c>
      <c r="P170" s="297">
        <v>0</v>
      </c>
      <c r="Q170" s="297">
        <v>0</v>
      </c>
    </row>
    <row r="171" spans="1:17" x14ac:dyDescent="0.2">
      <c r="A171" s="296">
        <v>166</v>
      </c>
      <c r="B171" s="296" t="s">
        <v>168</v>
      </c>
      <c r="C171" s="297">
        <v>51432</v>
      </c>
      <c r="D171" s="297">
        <v>13857</v>
      </c>
      <c r="E171" s="297">
        <v>4164.7999999999993</v>
      </c>
      <c r="F171" s="297">
        <v>1455</v>
      </c>
      <c r="G171" s="297">
        <v>60550</v>
      </c>
      <c r="H171" s="297">
        <v>1574.6599999999999</v>
      </c>
      <c r="I171" s="297">
        <v>3508.8</v>
      </c>
      <c r="J171" s="297">
        <v>0</v>
      </c>
      <c r="K171" s="297">
        <v>0</v>
      </c>
      <c r="L171" s="297">
        <v>14233</v>
      </c>
      <c r="M171" s="297">
        <v>1946</v>
      </c>
      <c r="N171" s="297">
        <v>29676.256000000001</v>
      </c>
      <c r="O171" s="297">
        <v>9</v>
      </c>
      <c r="P171" s="297">
        <v>0</v>
      </c>
      <c r="Q171" s="297">
        <v>0</v>
      </c>
    </row>
    <row r="172" spans="1:17" x14ac:dyDescent="0.2">
      <c r="A172" s="296">
        <v>678</v>
      </c>
      <c r="B172" s="296" t="s">
        <v>169</v>
      </c>
      <c r="C172" s="297">
        <v>12545</v>
      </c>
      <c r="D172" s="297">
        <v>3199</v>
      </c>
      <c r="E172" s="297">
        <v>651.1</v>
      </c>
      <c r="F172" s="297">
        <v>155</v>
      </c>
      <c r="G172" s="297">
        <v>5840</v>
      </c>
      <c r="H172" s="297">
        <v>474.71999999999997</v>
      </c>
      <c r="I172" s="297">
        <v>278.40000000000003</v>
      </c>
      <c r="J172" s="297">
        <v>0</v>
      </c>
      <c r="K172" s="297">
        <v>348</v>
      </c>
      <c r="L172" s="297">
        <v>3708</v>
      </c>
      <c r="M172" s="297">
        <v>109</v>
      </c>
      <c r="N172" s="297">
        <v>3400.4589999999998</v>
      </c>
      <c r="O172" s="297">
        <v>3</v>
      </c>
      <c r="P172" s="297">
        <v>0</v>
      </c>
      <c r="Q172" s="297">
        <v>0</v>
      </c>
    </row>
    <row r="173" spans="1:17" x14ac:dyDescent="0.2">
      <c r="A173" s="296">
        <v>537</v>
      </c>
      <c r="B173" s="296" t="s">
        <v>170</v>
      </c>
      <c r="C173" s="297">
        <v>63633</v>
      </c>
      <c r="D173" s="297">
        <v>16401</v>
      </c>
      <c r="E173" s="297">
        <v>4214.8999999999996</v>
      </c>
      <c r="F173" s="297">
        <v>1365</v>
      </c>
      <c r="G173" s="297">
        <v>48780</v>
      </c>
      <c r="H173" s="297">
        <v>1245.3399999999999</v>
      </c>
      <c r="I173" s="297">
        <v>1732</v>
      </c>
      <c r="J173" s="297">
        <v>0</v>
      </c>
      <c r="K173" s="297">
        <v>0</v>
      </c>
      <c r="L173" s="297">
        <v>2454</v>
      </c>
      <c r="M173" s="297">
        <v>163</v>
      </c>
      <c r="N173" s="297">
        <v>53401.59</v>
      </c>
      <c r="O173" s="297">
        <v>3</v>
      </c>
      <c r="P173" s="297">
        <v>0</v>
      </c>
      <c r="Q173" s="297">
        <v>0</v>
      </c>
    </row>
    <row r="174" spans="1:17" x14ac:dyDescent="0.2">
      <c r="A174" s="296">
        <v>928</v>
      </c>
      <c r="B174" s="296" t="s">
        <v>171</v>
      </c>
      <c r="C174" s="297">
        <v>46524</v>
      </c>
      <c r="D174" s="297">
        <v>7945</v>
      </c>
      <c r="E174" s="297">
        <v>7088.1</v>
      </c>
      <c r="F174" s="297">
        <v>1345</v>
      </c>
      <c r="G174" s="297">
        <v>53940</v>
      </c>
      <c r="H174" s="297">
        <v>798.1</v>
      </c>
      <c r="I174" s="297">
        <v>353.6</v>
      </c>
      <c r="J174" s="297">
        <v>0</v>
      </c>
      <c r="K174" s="297">
        <v>0</v>
      </c>
      <c r="L174" s="297">
        <v>2191</v>
      </c>
      <c r="M174" s="297">
        <v>24</v>
      </c>
      <c r="N174" s="297">
        <v>41721.002999999997</v>
      </c>
      <c r="O174" s="297">
        <v>2</v>
      </c>
      <c r="P174" s="297">
        <v>0</v>
      </c>
      <c r="Q174" s="297">
        <v>0</v>
      </c>
    </row>
    <row r="175" spans="1:17" x14ac:dyDescent="0.2">
      <c r="A175" s="296">
        <v>1598</v>
      </c>
      <c r="B175" s="296" t="s">
        <v>172</v>
      </c>
      <c r="C175" s="297">
        <v>22426</v>
      </c>
      <c r="D175" s="297">
        <v>5545</v>
      </c>
      <c r="E175" s="297">
        <v>1424.8</v>
      </c>
      <c r="F175" s="297">
        <v>260</v>
      </c>
      <c r="G175" s="297">
        <v>1230</v>
      </c>
      <c r="H175" s="297">
        <v>0</v>
      </c>
      <c r="I175" s="297">
        <v>0</v>
      </c>
      <c r="J175" s="297">
        <v>0</v>
      </c>
      <c r="K175" s="297">
        <v>0</v>
      </c>
      <c r="L175" s="297">
        <v>8035</v>
      </c>
      <c r="M175" s="297">
        <v>299</v>
      </c>
      <c r="N175" s="297">
        <v>3734.0160000000001</v>
      </c>
      <c r="O175" s="297">
        <v>17</v>
      </c>
      <c r="P175" s="297">
        <v>0</v>
      </c>
      <c r="Q175" s="297">
        <v>0</v>
      </c>
    </row>
    <row r="176" spans="1:17" x14ac:dyDescent="0.2">
      <c r="A176" s="296">
        <v>79</v>
      </c>
      <c r="B176" s="296" t="s">
        <v>173</v>
      </c>
      <c r="C176" s="297">
        <v>12835</v>
      </c>
      <c r="D176" s="297">
        <v>3117</v>
      </c>
      <c r="E176" s="297">
        <v>1270</v>
      </c>
      <c r="F176" s="297">
        <v>95</v>
      </c>
      <c r="G176" s="297">
        <v>3170</v>
      </c>
      <c r="H176" s="297">
        <v>0</v>
      </c>
      <c r="I176" s="297">
        <v>331.20000000000005</v>
      </c>
      <c r="J176" s="297">
        <v>0</v>
      </c>
      <c r="K176" s="297">
        <v>0</v>
      </c>
      <c r="L176" s="297">
        <v>10955</v>
      </c>
      <c r="M176" s="297">
        <v>680</v>
      </c>
      <c r="N176" s="297">
        <v>1985.5</v>
      </c>
      <c r="O176" s="297">
        <v>10</v>
      </c>
      <c r="P176" s="297">
        <v>0</v>
      </c>
      <c r="Q176" s="297">
        <v>0</v>
      </c>
    </row>
    <row r="177" spans="1:17" x14ac:dyDescent="0.2">
      <c r="A177" s="296">
        <v>588</v>
      </c>
      <c r="B177" s="296" t="s">
        <v>174</v>
      </c>
      <c r="C177" s="297">
        <v>10778</v>
      </c>
      <c r="D177" s="297">
        <v>2589</v>
      </c>
      <c r="E177" s="297">
        <v>600.09999999999991</v>
      </c>
      <c r="F177" s="297">
        <v>100</v>
      </c>
      <c r="G177" s="297">
        <v>170</v>
      </c>
      <c r="H177" s="297">
        <v>0</v>
      </c>
      <c r="I177" s="297">
        <v>0</v>
      </c>
      <c r="J177" s="297">
        <v>0</v>
      </c>
      <c r="K177" s="297">
        <v>0</v>
      </c>
      <c r="L177" s="297">
        <v>7609</v>
      </c>
      <c r="M177" s="297">
        <v>2438</v>
      </c>
      <c r="N177" s="297">
        <v>1376.8869999999999</v>
      </c>
      <c r="O177" s="297">
        <v>9</v>
      </c>
      <c r="P177" s="297">
        <v>0</v>
      </c>
      <c r="Q177" s="297">
        <v>0</v>
      </c>
    </row>
    <row r="178" spans="1:17" x14ac:dyDescent="0.2">
      <c r="A178" s="296">
        <v>542</v>
      </c>
      <c r="B178" s="296" t="s">
        <v>175</v>
      </c>
      <c r="C178" s="297">
        <v>28970</v>
      </c>
      <c r="D178" s="297">
        <v>6989</v>
      </c>
      <c r="E178" s="297">
        <v>2027.6999999999998</v>
      </c>
      <c r="F178" s="297">
        <v>1045</v>
      </c>
      <c r="G178" s="297">
        <v>6320</v>
      </c>
      <c r="H178" s="297">
        <v>0</v>
      </c>
      <c r="I178" s="297">
        <v>1044</v>
      </c>
      <c r="J178" s="297">
        <v>0</v>
      </c>
      <c r="K178" s="297">
        <v>0</v>
      </c>
      <c r="L178" s="297">
        <v>766</v>
      </c>
      <c r="M178" s="297">
        <v>129</v>
      </c>
      <c r="N178" s="297">
        <v>23586.222000000002</v>
      </c>
      <c r="O178" s="297">
        <v>1</v>
      </c>
      <c r="P178" s="297">
        <v>0</v>
      </c>
      <c r="Q178" s="297">
        <v>0</v>
      </c>
    </row>
    <row r="179" spans="1:17" x14ac:dyDescent="0.2">
      <c r="A179" s="296">
        <v>1931</v>
      </c>
      <c r="B179" s="296" t="s">
        <v>716</v>
      </c>
      <c r="C179" s="297">
        <v>54208</v>
      </c>
      <c r="D179" s="297">
        <v>13053</v>
      </c>
      <c r="E179" s="297">
        <v>3451.7</v>
      </c>
      <c r="F179" s="297">
        <v>1660</v>
      </c>
      <c r="G179" s="297">
        <v>3230</v>
      </c>
      <c r="H179" s="297">
        <v>0</v>
      </c>
      <c r="I179" s="297">
        <v>3013.6000000000004</v>
      </c>
      <c r="J179" s="297">
        <v>0</v>
      </c>
      <c r="K179" s="297">
        <v>265.69999999999982</v>
      </c>
      <c r="L179" s="297">
        <v>14929</v>
      </c>
      <c r="M179" s="297">
        <v>1202</v>
      </c>
      <c r="N179" s="297">
        <v>17578.665000000001</v>
      </c>
      <c r="O179" s="297">
        <v>23</v>
      </c>
      <c r="P179" s="297">
        <v>0</v>
      </c>
      <c r="Q179" s="297">
        <v>0</v>
      </c>
    </row>
    <row r="180" spans="1:17" x14ac:dyDescent="0.2">
      <c r="A180" s="296">
        <v>1659</v>
      </c>
      <c r="B180" s="296" t="s">
        <v>176</v>
      </c>
      <c r="C180" s="297">
        <v>21913</v>
      </c>
      <c r="D180" s="297">
        <v>4952</v>
      </c>
      <c r="E180" s="297">
        <v>1487.3</v>
      </c>
      <c r="F180" s="297">
        <v>220</v>
      </c>
      <c r="G180" s="297">
        <v>3260</v>
      </c>
      <c r="H180" s="297">
        <v>0</v>
      </c>
      <c r="I180" s="297">
        <v>358.40000000000003</v>
      </c>
      <c r="J180" s="297">
        <v>0</v>
      </c>
      <c r="K180" s="297">
        <v>113.59999999999997</v>
      </c>
      <c r="L180" s="297">
        <v>5535</v>
      </c>
      <c r="M180" s="297">
        <v>81</v>
      </c>
      <c r="N180" s="297">
        <v>5674.6049999999996</v>
      </c>
      <c r="O180" s="297">
        <v>7</v>
      </c>
      <c r="P180" s="297">
        <v>0</v>
      </c>
      <c r="Q180" s="297">
        <v>0</v>
      </c>
    </row>
    <row r="181" spans="1:17" x14ac:dyDescent="0.2">
      <c r="A181" s="296">
        <v>1685</v>
      </c>
      <c r="B181" s="296" t="s">
        <v>177</v>
      </c>
      <c r="C181" s="297">
        <v>15290</v>
      </c>
      <c r="D181" s="297">
        <v>3642</v>
      </c>
      <c r="E181" s="297">
        <v>879.4</v>
      </c>
      <c r="F181" s="297">
        <v>140</v>
      </c>
      <c r="G181" s="297">
        <v>1880</v>
      </c>
      <c r="H181" s="297">
        <v>484.4</v>
      </c>
      <c r="I181" s="297">
        <v>0</v>
      </c>
      <c r="J181" s="297">
        <v>0</v>
      </c>
      <c r="K181" s="297">
        <v>0</v>
      </c>
      <c r="L181" s="297">
        <v>7037</v>
      </c>
      <c r="M181" s="297">
        <v>34</v>
      </c>
      <c r="N181" s="297">
        <v>2786.4940000000001</v>
      </c>
      <c r="O181" s="297">
        <v>6</v>
      </c>
      <c r="P181" s="297">
        <v>0</v>
      </c>
      <c r="Q181" s="297">
        <v>0</v>
      </c>
    </row>
    <row r="182" spans="1:17" x14ac:dyDescent="0.2">
      <c r="A182" s="296">
        <v>882</v>
      </c>
      <c r="B182" s="296" t="s">
        <v>178</v>
      </c>
      <c r="C182" s="297">
        <v>37456</v>
      </c>
      <c r="D182" s="297">
        <v>6843</v>
      </c>
      <c r="E182" s="297">
        <v>4279.8</v>
      </c>
      <c r="F182" s="297">
        <v>605</v>
      </c>
      <c r="G182" s="297">
        <v>34660</v>
      </c>
      <c r="H182" s="297">
        <v>190.07999999999998</v>
      </c>
      <c r="I182" s="297">
        <v>1624.8000000000002</v>
      </c>
      <c r="J182" s="297">
        <v>0</v>
      </c>
      <c r="K182" s="297">
        <v>0</v>
      </c>
      <c r="L182" s="297">
        <v>2460</v>
      </c>
      <c r="M182" s="297">
        <v>7</v>
      </c>
      <c r="N182" s="297">
        <v>25922.096000000001</v>
      </c>
      <c r="O182" s="297">
        <v>2</v>
      </c>
      <c r="P182" s="297">
        <v>0</v>
      </c>
      <c r="Q182" s="297">
        <v>0</v>
      </c>
    </row>
    <row r="183" spans="1:17" x14ac:dyDescent="0.2">
      <c r="A183" s="296">
        <v>415</v>
      </c>
      <c r="B183" s="296" t="s">
        <v>179</v>
      </c>
      <c r="C183" s="297">
        <v>10823</v>
      </c>
      <c r="D183" s="297">
        <v>2402</v>
      </c>
      <c r="E183" s="297">
        <v>585.4</v>
      </c>
      <c r="F183" s="297">
        <v>340</v>
      </c>
      <c r="G183" s="297">
        <v>280</v>
      </c>
      <c r="H183" s="297">
        <v>0</v>
      </c>
      <c r="I183" s="297">
        <v>0</v>
      </c>
      <c r="J183" s="297">
        <v>0</v>
      </c>
      <c r="K183" s="297">
        <v>0</v>
      </c>
      <c r="L183" s="297">
        <v>2246</v>
      </c>
      <c r="M183" s="297">
        <v>404</v>
      </c>
      <c r="N183" s="297">
        <v>4520.558</v>
      </c>
      <c r="O183" s="297">
        <v>6</v>
      </c>
      <c r="P183" s="297">
        <v>0</v>
      </c>
      <c r="Q183" s="297">
        <v>0</v>
      </c>
    </row>
    <row r="184" spans="1:17" x14ac:dyDescent="0.2">
      <c r="A184" s="296">
        <v>416</v>
      </c>
      <c r="B184" s="296" t="s">
        <v>180</v>
      </c>
      <c r="C184" s="297">
        <v>27287</v>
      </c>
      <c r="D184" s="297">
        <v>6757</v>
      </c>
      <c r="E184" s="297">
        <v>1571.8</v>
      </c>
      <c r="F184" s="297">
        <v>635</v>
      </c>
      <c r="G184" s="297">
        <v>9440</v>
      </c>
      <c r="H184" s="297">
        <v>0</v>
      </c>
      <c r="I184" s="297">
        <v>366.40000000000003</v>
      </c>
      <c r="J184" s="297">
        <v>0</v>
      </c>
      <c r="K184" s="297">
        <v>3.6999999999999886</v>
      </c>
      <c r="L184" s="297">
        <v>2393</v>
      </c>
      <c r="M184" s="297">
        <v>310</v>
      </c>
      <c r="N184" s="297">
        <v>9807.57</v>
      </c>
      <c r="O184" s="297">
        <v>6</v>
      </c>
      <c r="P184" s="297">
        <v>0</v>
      </c>
      <c r="Q184" s="297">
        <v>0</v>
      </c>
    </row>
    <row r="185" spans="1:17" x14ac:dyDescent="0.2">
      <c r="A185" s="296">
        <v>1621</v>
      </c>
      <c r="B185" s="296" t="s">
        <v>181</v>
      </c>
      <c r="C185" s="297">
        <v>58133</v>
      </c>
      <c r="D185" s="297">
        <v>16643</v>
      </c>
      <c r="E185" s="297">
        <v>1756.4</v>
      </c>
      <c r="F185" s="297">
        <v>3355</v>
      </c>
      <c r="G185" s="297">
        <v>15930</v>
      </c>
      <c r="H185" s="297">
        <v>0</v>
      </c>
      <c r="I185" s="297">
        <v>3070.4</v>
      </c>
      <c r="J185" s="297">
        <v>2360.5999999999985</v>
      </c>
      <c r="K185" s="297">
        <v>2409.1</v>
      </c>
      <c r="L185" s="297">
        <v>5383</v>
      </c>
      <c r="M185" s="297">
        <v>255</v>
      </c>
      <c r="N185" s="297">
        <v>26975.592000000001</v>
      </c>
      <c r="O185" s="297">
        <v>7</v>
      </c>
      <c r="P185" s="297">
        <v>0</v>
      </c>
      <c r="Q185" s="297">
        <v>0</v>
      </c>
    </row>
    <row r="186" spans="1:17" x14ac:dyDescent="0.2">
      <c r="A186" s="296">
        <v>417</v>
      </c>
      <c r="B186" s="296" t="s">
        <v>182</v>
      </c>
      <c r="C186" s="297">
        <v>10857</v>
      </c>
      <c r="D186" s="297">
        <v>2273</v>
      </c>
      <c r="E186" s="297">
        <v>762.9</v>
      </c>
      <c r="F186" s="297">
        <v>200</v>
      </c>
      <c r="G186" s="297">
        <v>1340</v>
      </c>
      <c r="H186" s="297">
        <v>0</v>
      </c>
      <c r="I186" s="297">
        <v>1430.4</v>
      </c>
      <c r="J186" s="297">
        <v>0</v>
      </c>
      <c r="K186" s="297">
        <v>0</v>
      </c>
      <c r="L186" s="297">
        <v>1241</v>
      </c>
      <c r="M186" s="297">
        <v>0</v>
      </c>
      <c r="N186" s="297">
        <v>5377.84</v>
      </c>
      <c r="O186" s="297">
        <v>1</v>
      </c>
      <c r="P186" s="297">
        <v>0</v>
      </c>
      <c r="Q186" s="297">
        <v>0</v>
      </c>
    </row>
    <row r="187" spans="1:17" x14ac:dyDescent="0.2">
      <c r="A187" s="296">
        <v>22</v>
      </c>
      <c r="B187" s="296" t="s">
        <v>183</v>
      </c>
      <c r="C187" s="297">
        <v>19478</v>
      </c>
      <c r="D187" s="297">
        <v>4627</v>
      </c>
      <c r="E187" s="297">
        <v>1808.8</v>
      </c>
      <c r="F187" s="297">
        <v>285</v>
      </c>
      <c r="G187" s="297">
        <v>13320</v>
      </c>
      <c r="H187" s="297">
        <v>0</v>
      </c>
      <c r="I187" s="297">
        <v>1532.8000000000002</v>
      </c>
      <c r="J187" s="297">
        <v>0</v>
      </c>
      <c r="K187" s="297">
        <v>0</v>
      </c>
      <c r="L187" s="297">
        <v>6320</v>
      </c>
      <c r="M187" s="297">
        <v>108</v>
      </c>
      <c r="N187" s="297">
        <v>6107.1120000000001</v>
      </c>
      <c r="O187" s="297">
        <v>6</v>
      </c>
      <c r="P187" s="297">
        <v>0</v>
      </c>
      <c r="Q187" s="297">
        <v>0</v>
      </c>
    </row>
    <row r="188" spans="1:17" x14ac:dyDescent="0.2">
      <c r="A188" s="296">
        <v>545</v>
      </c>
      <c r="B188" s="296" t="s">
        <v>184</v>
      </c>
      <c r="C188" s="297">
        <v>20568</v>
      </c>
      <c r="D188" s="297">
        <v>4963</v>
      </c>
      <c r="E188" s="297">
        <v>1832.1</v>
      </c>
      <c r="F188" s="297">
        <v>2370</v>
      </c>
      <c r="G188" s="297">
        <v>7160</v>
      </c>
      <c r="H188" s="297">
        <v>0</v>
      </c>
      <c r="I188" s="297">
        <v>1016.8000000000001</v>
      </c>
      <c r="J188" s="297">
        <v>0</v>
      </c>
      <c r="K188" s="297">
        <v>0</v>
      </c>
      <c r="L188" s="297">
        <v>3374</v>
      </c>
      <c r="M188" s="297">
        <v>68</v>
      </c>
      <c r="N188" s="297">
        <v>10440.643</v>
      </c>
      <c r="O188" s="297">
        <v>4</v>
      </c>
      <c r="P188" s="297">
        <v>0</v>
      </c>
      <c r="Q188" s="297">
        <v>0</v>
      </c>
    </row>
    <row r="189" spans="1:17" x14ac:dyDescent="0.2">
      <c r="A189" s="296">
        <v>80</v>
      </c>
      <c r="B189" s="296" t="s">
        <v>185</v>
      </c>
      <c r="C189" s="297">
        <v>107691</v>
      </c>
      <c r="D189" s="297">
        <v>23518</v>
      </c>
      <c r="E189" s="297">
        <v>13813.599999999999</v>
      </c>
      <c r="F189" s="297">
        <v>4380</v>
      </c>
      <c r="G189" s="297">
        <v>208870</v>
      </c>
      <c r="H189" s="297">
        <v>3425.84</v>
      </c>
      <c r="I189" s="297">
        <v>5480</v>
      </c>
      <c r="J189" s="297">
        <v>0</v>
      </c>
      <c r="K189" s="297">
        <v>0</v>
      </c>
      <c r="L189" s="297">
        <v>15432</v>
      </c>
      <c r="M189" s="297">
        <v>1589</v>
      </c>
      <c r="N189" s="297">
        <v>116723.42</v>
      </c>
      <c r="O189" s="297">
        <v>9</v>
      </c>
      <c r="P189" s="297">
        <v>0</v>
      </c>
      <c r="Q189" s="297">
        <v>0</v>
      </c>
    </row>
    <row r="190" spans="1:17" x14ac:dyDescent="0.2">
      <c r="A190" s="296">
        <v>81</v>
      </c>
      <c r="B190" s="296" t="s">
        <v>186</v>
      </c>
      <c r="C190" s="297">
        <v>10221</v>
      </c>
      <c r="D190" s="297">
        <v>2334</v>
      </c>
      <c r="E190" s="297">
        <v>715.8</v>
      </c>
      <c r="F190" s="297">
        <v>160</v>
      </c>
      <c r="G190" s="297">
        <v>3390</v>
      </c>
      <c r="H190" s="297">
        <v>0</v>
      </c>
      <c r="I190" s="297">
        <v>0</v>
      </c>
      <c r="J190" s="297">
        <v>0</v>
      </c>
      <c r="K190" s="297">
        <v>0</v>
      </c>
      <c r="L190" s="297">
        <v>4089</v>
      </c>
      <c r="M190" s="297">
        <v>57</v>
      </c>
      <c r="N190" s="297">
        <v>2362.0479999999998</v>
      </c>
      <c r="O190" s="297">
        <v>5</v>
      </c>
      <c r="P190" s="297">
        <v>0</v>
      </c>
      <c r="Q190" s="297">
        <v>0</v>
      </c>
    </row>
    <row r="191" spans="1:17" x14ac:dyDescent="0.2">
      <c r="A191" s="296">
        <v>546</v>
      </c>
      <c r="B191" s="296" t="s">
        <v>187</v>
      </c>
      <c r="C191" s="297">
        <v>121562</v>
      </c>
      <c r="D191" s="297">
        <v>24222</v>
      </c>
      <c r="E191" s="297">
        <v>12557.7</v>
      </c>
      <c r="F191" s="297">
        <v>11215</v>
      </c>
      <c r="G191" s="297">
        <v>155970</v>
      </c>
      <c r="H191" s="297">
        <v>4731.9799999999996</v>
      </c>
      <c r="I191" s="297">
        <v>8347.2000000000007</v>
      </c>
      <c r="J191" s="297">
        <v>0</v>
      </c>
      <c r="K191" s="297">
        <v>0</v>
      </c>
      <c r="L191" s="297">
        <v>2190</v>
      </c>
      <c r="M191" s="297">
        <v>137</v>
      </c>
      <c r="N191" s="297">
        <v>195566.80499999999</v>
      </c>
      <c r="O191" s="297">
        <v>1</v>
      </c>
      <c r="P191" s="297">
        <v>0</v>
      </c>
      <c r="Q191" s="297">
        <v>0</v>
      </c>
    </row>
    <row r="192" spans="1:17" x14ac:dyDescent="0.2">
      <c r="A192" s="296">
        <v>547</v>
      </c>
      <c r="B192" s="296" t="s">
        <v>188</v>
      </c>
      <c r="C192" s="297">
        <v>26853</v>
      </c>
      <c r="D192" s="297">
        <v>6198</v>
      </c>
      <c r="E192" s="297">
        <v>1614.1</v>
      </c>
      <c r="F192" s="297">
        <v>1760</v>
      </c>
      <c r="G192" s="297">
        <v>6730</v>
      </c>
      <c r="H192" s="297">
        <v>508.62</v>
      </c>
      <c r="I192" s="297">
        <v>510.40000000000003</v>
      </c>
      <c r="J192" s="297">
        <v>0</v>
      </c>
      <c r="K192" s="297">
        <v>0</v>
      </c>
      <c r="L192" s="297">
        <v>1158</v>
      </c>
      <c r="M192" s="297">
        <v>70</v>
      </c>
      <c r="N192" s="297">
        <v>28869.026000000002</v>
      </c>
      <c r="O192" s="297">
        <v>2</v>
      </c>
      <c r="P192" s="297">
        <v>0</v>
      </c>
      <c r="Q192" s="297">
        <v>0</v>
      </c>
    </row>
    <row r="193" spans="1:17" x14ac:dyDescent="0.2">
      <c r="A193" s="296">
        <v>1916</v>
      </c>
      <c r="B193" s="296" t="s">
        <v>189</v>
      </c>
      <c r="C193" s="297">
        <v>73979</v>
      </c>
      <c r="D193" s="297">
        <v>15503</v>
      </c>
      <c r="E193" s="297">
        <v>6781</v>
      </c>
      <c r="F193" s="297">
        <v>5375</v>
      </c>
      <c r="G193" s="297">
        <v>33450</v>
      </c>
      <c r="H193" s="297">
        <v>544.52</v>
      </c>
      <c r="I193" s="297">
        <v>3917.6000000000004</v>
      </c>
      <c r="J193" s="297">
        <v>0</v>
      </c>
      <c r="K193" s="297">
        <v>0</v>
      </c>
      <c r="L193" s="297">
        <v>3262</v>
      </c>
      <c r="M193" s="297">
        <v>299</v>
      </c>
      <c r="N193" s="297">
        <v>103020.09</v>
      </c>
      <c r="O193" s="297">
        <v>4</v>
      </c>
      <c r="P193" s="297">
        <v>0</v>
      </c>
      <c r="Q193" s="297">
        <v>0</v>
      </c>
    </row>
    <row r="194" spans="1:17" x14ac:dyDescent="0.2">
      <c r="A194" s="296">
        <v>995</v>
      </c>
      <c r="B194" s="296" t="s">
        <v>190</v>
      </c>
      <c r="C194" s="297">
        <v>76418</v>
      </c>
      <c r="D194" s="297">
        <v>19151</v>
      </c>
      <c r="E194" s="297">
        <v>7263.7</v>
      </c>
      <c r="F194" s="297">
        <v>11015</v>
      </c>
      <c r="G194" s="297">
        <v>84230</v>
      </c>
      <c r="H194" s="297">
        <v>3906.16</v>
      </c>
      <c r="I194" s="297">
        <v>3066.4</v>
      </c>
      <c r="J194" s="297">
        <v>0</v>
      </c>
      <c r="K194" s="297">
        <v>0</v>
      </c>
      <c r="L194" s="297">
        <v>23059</v>
      </c>
      <c r="M194" s="297">
        <v>2828</v>
      </c>
      <c r="N194" s="297">
        <v>44225.701999999997</v>
      </c>
      <c r="O194" s="297">
        <v>6</v>
      </c>
      <c r="P194" s="297">
        <v>0</v>
      </c>
      <c r="Q194" s="297">
        <v>0</v>
      </c>
    </row>
    <row r="195" spans="1:17" x14ac:dyDescent="0.2">
      <c r="A195" s="296">
        <v>1640</v>
      </c>
      <c r="B195" s="296" t="s">
        <v>192</v>
      </c>
      <c r="C195" s="297">
        <v>36244</v>
      </c>
      <c r="D195" s="297">
        <v>7539</v>
      </c>
      <c r="E195" s="297">
        <v>2545.1999999999998</v>
      </c>
      <c r="F195" s="297">
        <v>500</v>
      </c>
      <c r="G195" s="297">
        <v>6870</v>
      </c>
      <c r="H195" s="297">
        <v>1339.02</v>
      </c>
      <c r="I195" s="297">
        <v>1869.6000000000001</v>
      </c>
      <c r="J195" s="297">
        <v>0</v>
      </c>
      <c r="K195" s="297">
        <v>0</v>
      </c>
      <c r="L195" s="297">
        <v>16277</v>
      </c>
      <c r="M195" s="297">
        <v>213</v>
      </c>
      <c r="N195" s="297">
        <v>6012.3959999999997</v>
      </c>
      <c r="O195" s="297">
        <v>17</v>
      </c>
      <c r="P195" s="297">
        <v>0</v>
      </c>
      <c r="Q195" s="297">
        <v>0</v>
      </c>
    </row>
    <row r="196" spans="1:17" x14ac:dyDescent="0.2">
      <c r="A196" s="296">
        <v>327</v>
      </c>
      <c r="B196" s="296" t="s">
        <v>193</v>
      </c>
      <c r="C196" s="297">
        <v>29062</v>
      </c>
      <c r="D196" s="297">
        <v>6861</v>
      </c>
      <c r="E196" s="297">
        <v>1329.8</v>
      </c>
      <c r="F196" s="297">
        <v>595</v>
      </c>
      <c r="G196" s="297">
        <v>11330</v>
      </c>
      <c r="H196" s="297">
        <v>0</v>
      </c>
      <c r="I196" s="297">
        <v>0</v>
      </c>
      <c r="J196" s="297">
        <v>0</v>
      </c>
      <c r="K196" s="297">
        <v>0</v>
      </c>
      <c r="L196" s="297">
        <v>5859</v>
      </c>
      <c r="M196" s="297">
        <v>31</v>
      </c>
      <c r="N196" s="297">
        <v>15006.42</v>
      </c>
      <c r="O196" s="297">
        <v>4</v>
      </c>
      <c r="P196" s="297">
        <v>0</v>
      </c>
      <c r="Q196" s="297">
        <v>0</v>
      </c>
    </row>
    <row r="197" spans="1:17" x14ac:dyDescent="0.2">
      <c r="A197" s="296">
        <v>733</v>
      </c>
      <c r="B197" s="296" t="s">
        <v>195</v>
      </c>
      <c r="C197" s="297">
        <v>11079</v>
      </c>
      <c r="D197" s="297">
        <v>2657</v>
      </c>
      <c r="E197" s="297">
        <v>599.20000000000005</v>
      </c>
      <c r="F197" s="297">
        <v>245</v>
      </c>
      <c r="G197" s="297">
        <v>310</v>
      </c>
      <c r="H197" s="297">
        <v>0</v>
      </c>
      <c r="I197" s="297">
        <v>0</v>
      </c>
      <c r="J197" s="297">
        <v>0</v>
      </c>
      <c r="K197" s="297">
        <v>0</v>
      </c>
      <c r="L197" s="297">
        <v>5036</v>
      </c>
      <c r="M197" s="297">
        <v>413</v>
      </c>
      <c r="N197" s="297">
        <v>1424.528</v>
      </c>
      <c r="O197" s="297">
        <v>8</v>
      </c>
      <c r="P197" s="297">
        <v>0</v>
      </c>
      <c r="Q197" s="297">
        <v>0</v>
      </c>
    </row>
    <row r="198" spans="1:17" x14ac:dyDescent="0.2">
      <c r="A198" s="296">
        <v>1705</v>
      </c>
      <c r="B198" s="296" t="s">
        <v>196</v>
      </c>
      <c r="C198" s="297">
        <v>45788</v>
      </c>
      <c r="D198" s="297">
        <v>10921</v>
      </c>
      <c r="E198" s="297">
        <v>3198.3</v>
      </c>
      <c r="F198" s="297">
        <v>610</v>
      </c>
      <c r="G198" s="297">
        <v>13740</v>
      </c>
      <c r="H198" s="297">
        <v>564.29999999999995</v>
      </c>
      <c r="I198" s="297">
        <v>2105.6</v>
      </c>
      <c r="J198" s="297">
        <v>0</v>
      </c>
      <c r="K198" s="297">
        <v>243.89999999999964</v>
      </c>
      <c r="L198" s="297">
        <v>6225</v>
      </c>
      <c r="M198" s="297">
        <v>689</v>
      </c>
      <c r="N198" s="297">
        <v>17449.036</v>
      </c>
      <c r="O198" s="297">
        <v>5</v>
      </c>
      <c r="P198" s="297">
        <v>0</v>
      </c>
      <c r="Q198" s="297">
        <v>0</v>
      </c>
    </row>
    <row r="199" spans="1:17" x14ac:dyDescent="0.2">
      <c r="A199" s="296">
        <v>553</v>
      </c>
      <c r="B199" s="296" t="s">
        <v>197</v>
      </c>
      <c r="C199" s="297">
        <v>22539</v>
      </c>
      <c r="D199" s="297">
        <v>5062</v>
      </c>
      <c r="E199" s="297">
        <v>1726.4</v>
      </c>
      <c r="F199" s="297">
        <v>355</v>
      </c>
      <c r="G199" s="297">
        <v>5800</v>
      </c>
      <c r="H199" s="297">
        <v>182.16</v>
      </c>
      <c r="I199" s="297">
        <v>1212</v>
      </c>
      <c r="J199" s="297">
        <v>0</v>
      </c>
      <c r="K199" s="297">
        <v>0</v>
      </c>
      <c r="L199" s="297">
        <v>1568</v>
      </c>
      <c r="M199" s="297">
        <v>37</v>
      </c>
      <c r="N199" s="297">
        <v>15629.328</v>
      </c>
      <c r="O199" s="297">
        <v>3</v>
      </c>
      <c r="P199" s="297">
        <v>0</v>
      </c>
      <c r="Q199" s="297">
        <v>0</v>
      </c>
    </row>
    <row r="200" spans="1:17" x14ac:dyDescent="0.2">
      <c r="A200" s="296">
        <v>140</v>
      </c>
      <c r="B200" s="296" t="s">
        <v>198</v>
      </c>
      <c r="C200" s="297">
        <v>10879</v>
      </c>
      <c r="D200" s="297">
        <v>2794</v>
      </c>
      <c r="E200" s="297">
        <v>746.3</v>
      </c>
      <c r="F200" s="297">
        <v>55</v>
      </c>
      <c r="G200" s="297">
        <v>570</v>
      </c>
      <c r="H200" s="297">
        <v>0</v>
      </c>
      <c r="I200" s="297">
        <v>107.2</v>
      </c>
      <c r="J200" s="297">
        <v>0</v>
      </c>
      <c r="K200" s="297">
        <v>0</v>
      </c>
      <c r="L200" s="297">
        <v>13064</v>
      </c>
      <c r="M200" s="297">
        <v>200</v>
      </c>
      <c r="N200" s="297">
        <v>589.80999999999995</v>
      </c>
      <c r="O200" s="297">
        <v>23</v>
      </c>
      <c r="P200" s="297">
        <v>0</v>
      </c>
      <c r="Q200" s="297">
        <v>0</v>
      </c>
    </row>
    <row r="201" spans="1:17" x14ac:dyDescent="0.2">
      <c r="A201" s="296">
        <v>262</v>
      </c>
      <c r="B201" s="296" t="s">
        <v>199</v>
      </c>
      <c r="C201" s="297">
        <v>33244</v>
      </c>
      <c r="D201" s="297">
        <v>7084</v>
      </c>
      <c r="E201" s="297">
        <v>2184.8999999999996</v>
      </c>
      <c r="F201" s="297">
        <v>885</v>
      </c>
      <c r="G201" s="297">
        <v>13130</v>
      </c>
      <c r="H201" s="297">
        <v>453.26</v>
      </c>
      <c r="I201" s="297">
        <v>1176</v>
      </c>
      <c r="J201" s="297">
        <v>0</v>
      </c>
      <c r="K201" s="297">
        <v>103.79999999999995</v>
      </c>
      <c r="L201" s="297">
        <v>21312</v>
      </c>
      <c r="M201" s="297">
        <v>282</v>
      </c>
      <c r="N201" s="297">
        <v>9221.7430000000004</v>
      </c>
      <c r="O201" s="297">
        <v>18</v>
      </c>
      <c r="P201" s="297">
        <v>0</v>
      </c>
      <c r="Q201" s="297">
        <v>0</v>
      </c>
    </row>
    <row r="202" spans="1:17" x14ac:dyDescent="0.2">
      <c r="A202" s="296">
        <v>809</v>
      </c>
      <c r="B202" s="296" t="s">
        <v>200</v>
      </c>
      <c r="C202" s="297">
        <v>22960</v>
      </c>
      <c r="D202" s="297">
        <v>4936</v>
      </c>
      <c r="E202" s="297">
        <v>1783.9</v>
      </c>
      <c r="F202" s="297">
        <v>480</v>
      </c>
      <c r="G202" s="297">
        <v>5500</v>
      </c>
      <c r="H202" s="297">
        <v>0</v>
      </c>
      <c r="I202" s="297">
        <v>245.60000000000002</v>
      </c>
      <c r="J202" s="297">
        <v>0</v>
      </c>
      <c r="K202" s="297">
        <v>0</v>
      </c>
      <c r="L202" s="297">
        <v>4993</v>
      </c>
      <c r="M202" s="297">
        <v>79</v>
      </c>
      <c r="N202" s="297">
        <v>10425.186</v>
      </c>
      <c r="O202" s="297">
        <v>5</v>
      </c>
      <c r="P202" s="297">
        <v>0</v>
      </c>
      <c r="Q202" s="297">
        <v>0</v>
      </c>
    </row>
    <row r="203" spans="1:17" x14ac:dyDescent="0.2">
      <c r="A203" s="296">
        <v>331</v>
      </c>
      <c r="B203" s="296" t="s">
        <v>201</v>
      </c>
      <c r="C203" s="297">
        <v>14099</v>
      </c>
      <c r="D203" s="297">
        <v>3793</v>
      </c>
      <c r="E203" s="297">
        <v>727.4</v>
      </c>
      <c r="F203" s="297">
        <v>340</v>
      </c>
      <c r="G203" s="297">
        <v>520</v>
      </c>
      <c r="H203" s="297">
        <v>0</v>
      </c>
      <c r="I203" s="297">
        <v>0</v>
      </c>
      <c r="J203" s="297">
        <v>0</v>
      </c>
      <c r="K203" s="297">
        <v>0</v>
      </c>
      <c r="L203" s="297">
        <v>7572</v>
      </c>
      <c r="M203" s="297">
        <v>326</v>
      </c>
      <c r="N203" s="297">
        <v>1915.3779999999999</v>
      </c>
      <c r="O203" s="297">
        <v>15</v>
      </c>
      <c r="P203" s="297">
        <v>0</v>
      </c>
      <c r="Q203" s="297">
        <v>0</v>
      </c>
    </row>
    <row r="204" spans="1:17" x14ac:dyDescent="0.2">
      <c r="A204" s="296">
        <v>24</v>
      </c>
      <c r="B204" s="296" t="s">
        <v>202</v>
      </c>
      <c r="C204" s="297">
        <v>10140</v>
      </c>
      <c r="D204" s="297">
        <v>2303</v>
      </c>
      <c r="E204" s="297">
        <v>1014.3</v>
      </c>
      <c r="F204" s="297">
        <v>110</v>
      </c>
      <c r="G204" s="297">
        <v>500</v>
      </c>
      <c r="H204" s="297">
        <v>0</v>
      </c>
      <c r="I204" s="297">
        <v>0</v>
      </c>
      <c r="J204" s="297">
        <v>0</v>
      </c>
      <c r="K204" s="297">
        <v>0</v>
      </c>
      <c r="L204" s="297">
        <v>11103</v>
      </c>
      <c r="M204" s="297">
        <v>96</v>
      </c>
      <c r="N204" s="297">
        <v>950.02800000000002</v>
      </c>
      <c r="O204" s="297">
        <v>15</v>
      </c>
      <c r="P204" s="297">
        <v>0</v>
      </c>
      <c r="Q204" s="297">
        <v>0</v>
      </c>
    </row>
    <row r="205" spans="1:17" x14ac:dyDescent="0.2">
      <c r="A205" s="296">
        <v>168</v>
      </c>
      <c r="B205" s="296" t="s">
        <v>203</v>
      </c>
      <c r="C205" s="297">
        <v>22467</v>
      </c>
      <c r="D205" s="297">
        <v>5009</v>
      </c>
      <c r="E205" s="297">
        <v>1858.1</v>
      </c>
      <c r="F205" s="297">
        <v>375</v>
      </c>
      <c r="G205" s="297">
        <v>6800</v>
      </c>
      <c r="H205" s="297">
        <v>79.58</v>
      </c>
      <c r="I205" s="297">
        <v>552</v>
      </c>
      <c r="J205" s="297">
        <v>0</v>
      </c>
      <c r="K205" s="297">
        <v>108.09999999999991</v>
      </c>
      <c r="L205" s="297">
        <v>9876</v>
      </c>
      <c r="M205" s="297">
        <v>86</v>
      </c>
      <c r="N205" s="297">
        <v>7041.1080000000002</v>
      </c>
      <c r="O205" s="297">
        <v>7</v>
      </c>
      <c r="P205" s="297">
        <v>0</v>
      </c>
      <c r="Q205" s="297">
        <v>0</v>
      </c>
    </row>
    <row r="206" spans="1:17" x14ac:dyDescent="0.2">
      <c r="A206" s="296">
        <v>263</v>
      </c>
      <c r="B206" s="296" t="s">
        <v>205</v>
      </c>
      <c r="C206" s="297">
        <v>24185</v>
      </c>
      <c r="D206" s="297">
        <v>5650</v>
      </c>
      <c r="E206" s="297">
        <v>1615.9</v>
      </c>
      <c r="F206" s="297">
        <v>310</v>
      </c>
      <c r="G206" s="297">
        <v>1630</v>
      </c>
      <c r="H206" s="297">
        <v>0</v>
      </c>
      <c r="I206" s="297">
        <v>0</v>
      </c>
      <c r="J206" s="297">
        <v>0</v>
      </c>
      <c r="K206" s="297">
        <v>0</v>
      </c>
      <c r="L206" s="297">
        <v>6615</v>
      </c>
      <c r="M206" s="297">
        <v>931</v>
      </c>
      <c r="N206" s="297">
        <v>4719.2700000000004</v>
      </c>
      <c r="O206" s="297">
        <v>14</v>
      </c>
      <c r="P206" s="297">
        <v>0</v>
      </c>
      <c r="Q206" s="297">
        <v>0</v>
      </c>
    </row>
    <row r="207" spans="1:17" x14ac:dyDescent="0.2">
      <c r="A207" s="296">
        <v>1641</v>
      </c>
      <c r="B207" s="296" t="s">
        <v>206</v>
      </c>
      <c r="C207" s="297">
        <v>23766</v>
      </c>
      <c r="D207" s="297">
        <v>4336</v>
      </c>
      <c r="E207" s="297">
        <v>1909.1</v>
      </c>
      <c r="F207" s="297">
        <v>200</v>
      </c>
      <c r="G207" s="297">
        <v>5560</v>
      </c>
      <c r="H207" s="297">
        <v>591</v>
      </c>
      <c r="I207" s="297">
        <v>0</v>
      </c>
      <c r="J207" s="297">
        <v>0</v>
      </c>
      <c r="K207" s="297">
        <v>0</v>
      </c>
      <c r="L207" s="297">
        <v>4568</v>
      </c>
      <c r="M207" s="297">
        <v>1244</v>
      </c>
      <c r="N207" s="297">
        <v>4808.6610000000001</v>
      </c>
      <c r="O207" s="297">
        <v>9</v>
      </c>
      <c r="P207" s="297">
        <v>0</v>
      </c>
      <c r="Q207" s="297">
        <v>0</v>
      </c>
    </row>
    <row r="208" spans="1:17" x14ac:dyDescent="0.2">
      <c r="A208" s="296">
        <v>556</v>
      </c>
      <c r="B208" s="296" t="s">
        <v>207</v>
      </c>
      <c r="C208" s="297">
        <v>32201</v>
      </c>
      <c r="D208" s="297">
        <v>6904</v>
      </c>
      <c r="E208" s="297">
        <v>2825.3</v>
      </c>
      <c r="F208" s="297">
        <v>4720</v>
      </c>
      <c r="G208" s="297">
        <v>12960</v>
      </c>
      <c r="H208" s="297">
        <v>126.72</v>
      </c>
      <c r="I208" s="297">
        <v>922.40000000000009</v>
      </c>
      <c r="J208" s="297">
        <v>0</v>
      </c>
      <c r="K208" s="297">
        <v>0</v>
      </c>
      <c r="L208" s="297">
        <v>848</v>
      </c>
      <c r="M208" s="297">
        <v>164</v>
      </c>
      <c r="N208" s="297">
        <v>29144.661</v>
      </c>
      <c r="O208" s="297">
        <v>1</v>
      </c>
      <c r="P208" s="297">
        <v>0</v>
      </c>
      <c r="Q208" s="297">
        <v>0</v>
      </c>
    </row>
    <row r="209" spans="1:17" x14ac:dyDescent="0.2">
      <c r="A209" s="296">
        <v>935</v>
      </c>
      <c r="B209" s="296" t="s">
        <v>208</v>
      </c>
      <c r="C209" s="297">
        <v>122397</v>
      </c>
      <c r="D209" s="297">
        <v>21642</v>
      </c>
      <c r="E209" s="297">
        <v>14290</v>
      </c>
      <c r="F209" s="297">
        <v>5065</v>
      </c>
      <c r="G209" s="297">
        <v>191590</v>
      </c>
      <c r="H209" s="297">
        <v>3330.88</v>
      </c>
      <c r="I209" s="297">
        <v>5304</v>
      </c>
      <c r="J209" s="297">
        <v>0</v>
      </c>
      <c r="K209" s="297">
        <v>0</v>
      </c>
      <c r="L209" s="297">
        <v>5588</v>
      </c>
      <c r="M209" s="297">
        <v>425</v>
      </c>
      <c r="N209" s="297">
        <v>141785.60000000001</v>
      </c>
      <c r="O209" s="297">
        <v>2</v>
      </c>
      <c r="P209" s="297">
        <v>0</v>
      </c>
      <c r="Q209" s="297">
        <v>0</v>
      </c>
    </row>
    <row r="210" spans="1:17" x14ac:dyDescent="0.2">
      <c r="A210" s="296">
        <v>25</v>
      </c>
      <c r="B210" s="296" t="s">
        <v>209</v>
      </c>
      <c r="C210" s="297">
        <v>10311</v>
      </c>
      <c r="D210" s="297">
        <v>2497</v>
      </c>
      <c r="E210" s="297">
        <v>754.5</v>
      </c>
      <c r="F210" s="297">
        <v>95</v>
      </c>
      <c r="G210" s="297">
        <v>2440</v>
      </c>
      <c r="H210" s="297">
        <v>0</v>
      </c>
      <c r="I210" s="297">
        <v>0</v>
      </c>
      <c r="J210" s="297">
        <v>0</v>
      </c>
      <c r="K210" s="297">
        <v>0</v>
      </c>
      <c r="L210" s="297">
        <v>6446</v>
      </c>
      <c r="M210" s="297">
        <v>43</v>
      </c>
      <c r="N210" s="297">
        <v>1408.405</v>
      </c>
      <c r="O210" s="297">
        <v>7</v>
      </c>
      <c r="P210" s="297">
        <v>0</v>
      </c>
      <c r="Q210" s="297">
        <v>0</v>
      </c>
    </row>
    <row r="211" spans="1:17" x14ac:dyDescent="0.2">
      <c r="A211" s="296">
        <v>420</v>
      </c>
      <c r="B211" s="296" t="s">
        <v>210</v>
      </c>
      <c r="C211" s="297">
        <v>43604</v>
      </c>
      <c r="D211" s="297">
        <v>10394</v>
      </c>
      <c r="E211" s="297">
        <v>3151.2</v>
      </c>
      <c r="F211" s="297">
        <v>940</v>
      </c>
      <c r="G211" s="297">
        <v>7300</v>
      </c>
      <c r="H211" s="297">
        <v>0</v>
      </c>
      <c r="I211" s="297">
        <v>327.20000000000005</v>
      </c>
      <c r="J211" s="297">
        <v>0</v>
      </c>
      <c r="K211" s="297">
        <v>72.399999999999977</v>
      </c>
      <c r="L211" s="297">
        <v>12136</v>
      </c>
      <c r="M211" s="297">
        <v>586</v>
      </c>
      <c r="N211" s="297">
        <v>9677.616</v>
      </c>
      <c r="O211" s="297">
        <v>23</v>
      </c>
      <c r="P211" s="297">
        <v>0</v>
      </c>
      <c r="Q211" s="297">
        <v>0</v>
      </c>
    </row>
    <row r="212" spans="1:17" x14ac:dyDescent="0.2">
      <c r="A212" s="296">
        <v>938</v>
      </c>
      <c r="B212" s="296" t="s">
        <v>211</v>
      </c>
      <c r="C212" s="297">
        <v>19063</v>
      </c>
      <c r="D212" s="297">
        <v>3708</v>
      </c>
      <c r="E212" s="297">
        <v>1394.9</v>
      </c>
      <c r="F212" s="297">
        <v>170</v>
      </c>
      <c r="G212" s="297">
        <v>4880</v>
      </c>
      <c r="H212" s="297">
        <v>0</v>
      </c>
      <c r="I212" s="297">
        <v>1046.4000000000001</v>
      </c>
      <c r="J212" s="297">
        <v>0</v>
      </c>
      <c r="K212" s="297">
        <v>173.89999999999986</v>
      </c>
      <c r="L212" s="297">
        <v>2699</v>
      </c>
      <c r="M212" s="297">
        <v>70</v>
      </c>
      <c r="N212" s="297">
        <v>4977.6390000000001</v>
      </c>
      <c r="O212" s="297">
        <v>7</v>
      </c>
      <c r="P212" s="297">
        <v>0</v>
      </c>
      <c r="Q212" s="297">
        <v>0</v>
      </c>
    </row>
    <row r="213" spans="1:17" x14ac:dyDescent="0.2">
      <c r="A213" s="296">
        <v>1908</v>
      </c>
      <c r="B213" s="296" t="s">
        <v>535</v>
      </c>
      <c r="C213" s="297">
        <v>13612</v>
      </c>
      <c r="D213" s="297">
        <v>3296</v>
      </c>
      <c r="E213" s="297">
        <v>1024.4000000000001</v>
      </c>
      <c r="F213" s="297">
        <v>120</v>
      </c>
      <c r="G213" s="297">
        <v>1470</v>
      </c>
      <c r="H213" s="297">
        <v>0</v>
      </c>
      <c r="I213" s="297">
        <v>0</v>
      </c>
      <c r="J213" s="297">
        <v>0</v>
      </c>
      <c r="K213" s="297">
        <v>0</v>
      </c>
      <c r="L213" s="297">
        <v>6884</v>
      </c>
      <c r="M213" s="297">
        <v>119</v>
      </c>
      <c r="N213" s="297">
        <v>1545.9839999999999</v>
      </c>
      <c r="O213" s="297">
        <v>10</v>
      </c>
      <c r="P213" s="297">
        <v>0</v>
      </c>
      <c r="Q213" s="297">
        <v>0</v>
      </c>
    </row>
    <row r="214" spans="1:17" x14ac:dyDescent="0.2">
      <c r="A214" s="296">
        <v>1987</v>
      </c>
      <c r="B214" s="296" t="s">
        <v>212</v>
      </c>
      <c r="C214" s="297">
        <v>12197</v>
      </c>
      <c r="D214" s="297">
        <v>2616</v>
      </c>
      <c r="E214" s="297">
        <v>1229.1999999999998</v>
      </c>
      <c r="F214" s="297">
        <v>130</v>
      </c>
      <c r="G214" s="297">
        <v>1770</v>
      </c>
      <c r="H214" s="297">
        <v>0</v>
      </c>
      <c r="I214" s="297">
        <v>0</v>
      </c>
      <c r="J214" s="297">
        <v>0</v>
      </c>
      <c r="K214" s="297">
        <v>0</v>
      </c>
      <c r="L214" s="297">
        <v>8025</v>
      </c>
      <c r="M214" s="297">
        <v>137</v>
      </c>
      <c r="N214" s="297">
        <v>1941.472</v>
      </c>
      <c r="O214" s="297">
        <v>6</v>
      </c>
      <c r="P214" s="297">
        <v>0</v>
      </c>
      <c r="Q214" s="297">
        <v>0</v>
      </c>
    </row>
    <row r="215" spans="1:17" x14ac:dyDescent="0.2">
      <c r="A215" s="296">
        <v>119</v>
      </c>
      <c r="B215" s="296" t="s">
        <v>213</v>
      </c>
      <c r="C215" s="297">
        <v>32799</v>
      </c>
      <c r="D215" s="297">
        <v>7886</v>
      </c>
      <c r="E215" s="297">
        <v>3102</v>
      </c>
      <c r="F215" s="297">
        <v>1020</v>
      </c>
      <c r="G215" s="297">
        <v>38470</v>
      </c>
      <c r="H215" s="297">
        <v>1222.06</v>
      </c>
      <c r="I215" s="297">
        <v>2840.8</v>
      </c>
      <c r="J215" s="297">
        <v>0</v>
      </c>
      <c r="K215" s="297">
        <v>1.2999999999997272</v>
      </c>
      <c r="L215" s="297">
        <v>5548</v>
      </c>
      <c r="M215" s="297">
        <v>155</v>
      </c>
      <c r="N215" s="297">
        <v>18608.72</v>
      </c>
      <c r="O215" s="297">
        <v>5</v>
      </c>
      <c r="P215" s="297">
        <v>0</v>
      </c>
      <c r="Q215" s="297">
        <v>0</v>
      </c>
    </row>
    <row r="216" spans="1:17" x14ac:dyDescent="0.2">
      <c r="A216" s="296">
        <v>687</v>
      </c>
      <c r="B216" s="296" t="s">
        <v>214</v>
      </c>
      <c r="C216" s="297">
        <v>47613</v>
      </c>
      <c r="D216" s="297">
        <v>10891</v>
      </c>
      <c r="E216" s="297">
        <v>4707.3999999999996</v>
      </c>
      <c r="F216" s="297">
        <v>2125</v>
      </c>
      <c r="G216" s="297">
        <v>67190</v>
      </c>
      <c r="H216" s="297">
        <v>1543.8600000000001</v>
      </c>
      <c r="I216" s="297">
        <v>3888.8</v>
      </c>
      <c r="J216" s="297">
        <v>0</v>
      </c>
      <c r="K216" s="297">
        <v>0</v>
      </c>
      <c r="L216" s="297">
        <v>4844</v>
      </c>
      <c r="M216" s="297">
        <v>460</v>
      </c>
      <c r="N216" s="297">
        <v>39822.972000000002</v>
      </c>
      <c r="O216" s="297">
        <v>4</v>
      </c>
      <c r="P216" s="297">
        <v>0</v>
      </c>
      <c r="Q216" s="297">
        <v>0</v>
      </c>
    </row>
    <row r="217" spans="1:17" x14ac:dyDescent="0.2">
      <c r="A217" s="296">
        <v>1731</v>
      </c>
      <c r="B217" s="296" t="s">
        <v>216</v>
      </c>
      <c r="C217" s="297">
        <v>33284</v>
      </c>
      <c r="D217" s="297">
        <v>7449</v>
      </c>
      <c r="E217" s="297">
        <v>2332.8000000000002</v>
      </c>
      <c r="F217" s="297">
        <v>285</v>
      </c>
      <c r="G217" s="297">
        <v>12810</v>
      </c>
      <c r="H217" s="297">
        <v>446.34</v>
      </c>
      <c r="I217" s="297">
        <v>668.80000000000007</v>
      </c>
      <c r="J217" s="297">
        <v>0</v>
      </c>
      <c r="K217" s="297">
        <v>163.89999999999998</v>
      </c>
      <c r="L217" s="297">
        <v>34075</v>
      </c>
      <c r="M217" s="297">
        <v>512</v>
      </c>
      <c r="N217" s="297">
        <v>6245.7120000000004</v>
      </c>
      <c r="O217" s="297">
        <v>30</v>
      </c>
      <c r="P217" s="297">
        <v>0</v>
      </c>
      <c r="Q217" s="297">
        <v>0</v>
      </c>
    </row>
    <row r="218" spans="1:17" x14ac:dyDescent="0.2">
      <c r="A218" s="296">
        <v>1842</v>
      </c>
      <c r="B218" s="296" t="s">
        <v>217</v>
      </c>
      <c r="C218" s="297">
        <v>18709</v>
      </c>
      <c r="D218" s="297">
        <v>4712</v>
      </c>
      <c r="E218" s="297">
        <v>661.4</v>
      </c>
      <c r="F218" s="297">
        <v>415</v>
      </c>
      <c r="G218" s="297">
        <v>600</v>
      </c>
      <c r="H218" s="297">
        <v>0</v>
      </c>
      <c r="I218" s="297">
        <v>0</v>
      </c>
      <c r="J218" s="297">
        <v>0</v>
      </c>
      <c r="K218" s="297">
        <v>0</v>
      </c>
      <c r="L218" s="297">
        <v>4734</v>
      </c>
      <c r="M218" s="297">
        <v>204</v>
      </c>
      <c r="N218" s="297">
        <v>9414.2260000000006</v>
      </c>
      <c r="O218" s="297">
        <v>11</v>
      </c>
      <c r="P218" s="297">
        <v>0</v>
      </c>
      <c r="Q218" s="297">
        <v>0</v>
      </c>
    </row>
    <row r="219" spans="1:17" x14ac:dyDescent="0.2">
      <c r="A219" s="296">
        <v>815</v>
      </c>
      <c r="B219" s="296" t="s">
        <v>218</v>
      </c>
      <c r="C219" s="297">
        <v>10831</v>
      </c>
      <c r="D219" s="297">
        <v>2389</v>
      </c>
      <c r="E219" s="297">
        <v>778.59999999999991</v>
      </c>
      <c r="F219" s="297">
        <v>90</v>
      </c>
      <c r="G219" s="297">
        <v>1230</v>
      </c>
      <c r="H219" s="297">
        <v>0</v>
      </c>
      <c r="I219" s="297">
        <v>359.20000000000005</v>
      </c>
      <c r="J219" s="297">
        <v>0</v>
      </c>
      <c r="K219" s="297">
        <v>0</v>
      </c>
      <c r="L219" s="297">
        <v>5224</v>
      </c>
      <c r="M219" s="297">
        <v>93</v>
      </c>
      <c r="N219" s="297">
        <v>1399.34</v>
      </c>
      <c r="O219" s="297">
        <v>6</v>
      </c>
      <c r="P219" s="297">
        <v>0</v>
      </c>
      <c r="Q219" s="297">
        <v>0</v>
      </c>
    </row>
    <row r="220" spans="1:17" x14ac:dyDescent="0.2">
      <c r="A220" s="296">
        <v>1709</v>
      </c>
      <c r="B220" s="296" t="s">
        <v>220</v>
      </c>
      <c r="C220" s="297">
        <v>36816</v>
      </c>
      <c r="D220" s="297">
        <v>8243</v>
      </c>
      <c r="E220" s="297">
        <v>2641</v>
      </c>
      <c r="F220" s="297">
        <v>950</v>
      </c>
      <c r="G220" s="297">
        <v>4830</v>
      </c>
      <c r="H220" s="297">
        <v>281.16000000000003</v>
      </c>
      <c r="I220" s="297">
        <v>888.80000000000007</v>
      </c>
      <c r="J220" s="297">
        <v>0</v>
      </c>
      <c r="K220" s="297">
        <v>504.9</v>
      </c>
      <c r="L220" s="297">
        <v>15917</v>
      </c>
      <c r="M220" s="297">
        <v>2486</v>
      </c>
      <c r="N220" s="297">
        <v>11842.24</v>
      </c>
      <c r="O220" s="297">
        <v>21</v>
      </c>
      <c r="P220" s="297">
        <v>0</v>
      </c>
      <c r="Q220" s="297">
        <v>0</v>
      </c>
    </row>
    <row r="221" spans="1:17" x14ac:dyDescent="0.2">
      <c r="A221" s="296">
        <v>1927</v>
      </c>
      <c r="B221" s="296" t="s">
        <v>621</v>
      </c>
      <c r="C221" s="297">
        <v>28993</v>
      </c>
      <c r="D221" s="297">
        <v>8441</v>
      </c>
      <c r="E221" s="297">
        <v>1355.6</v>
      </c>
      <c r="F221" s="297">
        <v>280</v>
      </c>
      <c r="G221" s="297">
        <v>1050</v>
      </c>
      <c r="H221" s="297">
        <v>0</v>
      </c>
      <c r="I221" s="297">
        <v>0</v>
      </c>
      <c r="J221" s="297">
        <v>0</v>
      </c>
      <c r="K221" s="297">
        <v>0</v>
      </c>
      <c r="L221" s="297">
        <v>11825</v>
      </c>
      <c r="M221" s="297">
        <v>823</v>
      </c>
      <c r="N221" s="297">
        <v>4837.2479999999996</v>
      </c>
      <c r="O221" s="297">
        <v>20</v>
      </c>
      <c r="P221" s="297">
        <v>0</v>
      </c>
      <c r="Q221" s="297">
        <v>0</v>
      </c>
    </row>
    <row r="222" spans="1:17" x14ac:dyDescent="0.2">
      <c r="A222" s="296">
        <v>1955</v>
      </c>
      <c r="B222" s="296" t="s">
        <v>221</v>
      </c>
      <c r="C222" s="297">
        <v>35150</v>
      </c>
      <c r="D222" s="297">
        <v>7477</v>
      </c>
      <c r="E222" s="297">
        <v>2894.8999999999996</v>
      </c>
      <c r="F222" s="297">
        <v>650</v>
      </c>
      <c r="G222" s="297">
        <v>16350</v>
      </c>
      <c r="H222" s="297">
        <v>1342.1399999999999</v>
      </c>
      <c r="I222" s="297">
        <v>460.8</v>
      </c>
      <c r="J222" s="297">
        <v>0</v>
      </c>
      <c r="K222" s="297">
        <v>0</v>
      </c>
      <c r="L222" s="297">
        <v>10569</v>
      </c>
      <c r="M222" s="297">
        <v>95</v>
      </c>
      <c r="N222" s="297">
        <v>11356.485000000001</v>
      </c>
      <c r="O222" s="297">
        <v>10</v>
      </c>
      <c r="P222" s="297">
        <v>0</v>
      </c>
      <c r="Q222" s="297">
        <v>0</v>
      </c>
    </row>
    <row r="223" spans="1:17" x14ac:dyDescent="0.2">
      <c r="A223" s="296">
        <v>335</v>
      </c>
      <c r="B223" s="296" t="s">
        <v>222</v>
      </c>
      <c r="C223" s="297">
        <v>13672</v>
      </c>
      <c r="D223" s="297">
        <v>3634</v>
      </c>
      <c r="E223" s="297">
        <v>559.19999999999993</v>
      </c>
      <c r="F223" s="297">
        <v>320</v>
      </c>
      <c r="G223" s="297">
        <v>850</v>
      </c>
      <c r="H223" s="297">
        <v>0</v>
      </c>
      <c r="I223" s="297">
        <v>0</v>
      </c>
      <c r="J223" s="297">
        <v>0</v>
      </c>
      <c r="K223" s="297">
        <v>0</v>
      </c>
      <c r="L223" s="297">
        <v>3760</v>
      </c>
      <c r="M223" s="297">
        <v>60</v>
      </c>
      <c r="N223" s="297">
        <v>4009.8240000000001</v>
      </c>
      <c r="O223" s="297">
        <v>4</v>
      </c>
      <c r="P223" s="297">
        <v>0</v>
      </c>
      <c r="Q223" s="297">
        <v>0</v>
      </c>
    </row>
    <row r="224" spans="1:17" x14ac:dyDescent="0.2">
      <c r="A224" s="296">
        <v>944</v>
      </c>
      <c r="B224" s="296" t="s">
        <v>223</v>
      </c>
      <c r="C224" s="297">
        <v>7762</v>
      </c>
      <c r="D224" s="297">
        <v>1632</v>
      </c>
      <c r="E224" s="297">
        <v>415.29999999999995</v>
      </c>
      <c r="F224" s="297">
        <v>85</v>
      </c>
      <c r="G224" s="297">
        <v>950</v>
      </c>
      <c r="H224" s="297">
        <v>0</v>
      </c>
      <c r="I224" s="297">
        <v>200.8</v>
      </c>
      <c r="J224" s="297">
        <v>0</v>
      </c>
      <c r="K224" s="297">
        <v>91.5</v>
      </c>
      <c r="L224" s="297">
        <v>1738</v>
      </c>
      <c r="M224" s="297">
        <v>143</v>
      </c>
      <c r="N224" s="297">
        <v>1472.0050000000001</v>
      </c>
      <c r="O224" s="297">
        <v>4</v>
      </c>
      <c r="P224" s="297">
        <v>0</v>
      </c>
      <c r="Q224" s="297">
        <v>0</v>
      </c>
    </row>
    <row r="225" spans="1:17" x14ac:dyDescent="0.2">
      <c r="A225" s="296">
        <v>424</v>
      </c>
      <c r="B225" s="296" t="s">
        <v>224</v>
      </c>
      <c r="C225" s="297">
        <v>6249</v>
      </c>
      <c r="D225" s="297">
        <v>1463</v>
      </c>
      <c r="E225" s="297">
        <v>341.8</v>
      </c>
      <c r="F225" s="297">
        <v>185</v>
      </c>
      <c r="G225" s="297">
        <v>80</v>
      </c>
      <c r="H225" s="297">
        <v>0</v>
      </c>
      <c r="I225" s="297">
        <v>0</v>
      </c>
      <c r="J225" s="297">
        <v>0</v>
      </c>
      <c r="K225" s="297">
        <v>0</v>
      </c>
      <c r="L225" s="297">
        <v>1445</v>
      </c>
      <c r="M225" s="297">
        <v>101</v>
      </c>
      <c r="N225" s="297">
        <v>1246.336</v>
      </c>
      <c r="O225" s="297">
        <v>3</v>
      </c>
      <c r="P225" s="297">
        <v>0</v>
      </c>
      <c r="Q225" s="297">
        <v>0</v>
      </c>
    </row>
    <row r="226" spans="1:17" x14ac:dyDescent="0.2">
      <c r="A226" s="296">
        <v>425</v>
      </c>
      <c r="B226" s="296" t="s">
        <v>225</v>
      </c>
      <c r="C226" s="297">
        <v>17209</v>
      </c>
      <c r="D226" s="297">
        <v>4680</v>
      </c>
      <c r="E226" s="297">
        <v>880.3</v>
      </c>
      <c r="F226" s="297">
        <v>635</v>
      </c>
      <c r="G226" s="297">
        <v>3480</v>
      </c>
      <c r="H226" s="297">
        <v>0</v>
      </c>
      <c r="I226" s="297">
        <v>248</v>
      </c>
      <c r="J226" s="297">
        <v>0</v>
      </c>
      <c r="K226" s="297">
        <v>0</v>
      </c>
      <c r="L226" s="297">
        <v>2140</v>
      </c>
      <c r="M226" s="297">
        <v>1145</v>
      </c>
      <c r="N226" s="297">
        <v>9259.491</v>
      </c>
      <c r="O226" s="297">
        <v>5</v>
      </c>
      <c r="P226" s="297">
        <v>0</v>
      </c>
      <c r="Q226" s="297">
        <v>0</v>
      </c>
    </row>
    <row r="227" spans="1:17" x14ac:dyDescent="0.2">
      <c r="A227" s="296">
        <v>1740</v>
      </c>
      <c r="B227" s="296" t="s">
        <v>226</v>
      </c>
      <c r="C227" s="297">
        <v>22728</v>
      </c>
      <c r="D227" s="297">
        <v>6525</v>
      </c>
      <c r="E227" s="297">
        <v>1296.5</v>
      </c>
      <c r="F227" s="297">
        <v>295</v>
      </c>
      <c r="G227" s="297">
        <v>2210</v>
      </c>
      <c r="H227" s="297">
        <v>234.04000000000002</v>
      </c>
      <c r="I227" s="297">
        <v>1161.6000000000001</v>
      </c>
      <c r="J227" s="297">
        <v>0</v>
      </c>
      <c r="K227" s="297">
        <v>423.5</v>
      </c>
      <c r="L227" s="297">
        <v>6079</v>
      </c>
      <c r="M227" s="297">
        <v>737</v>
      </c>
      <c r="N227" s="297">
        <v>3390.87</v>
      </c>
      <c r="O227" s="297">
        <v>11</v>
      </c>
      <c r="P227" s="297">
        <v>0</v>
      </c>
      <c r="Q227" s="297">
        <v>0</v>
      </c>
    </row>
    <row r="228" spans="1:17" x14ac:dyDescent="0.2">
      <c r="A228" s="296">
        <v>946</v>
      </c>
      <c r="B228" s="296" t="s">
        <v>228</v>
      </c>
      <c r="C228" s="297">
        <v>16776</v>
      </c>
      <c r="D228" s="297">
        <v>3529</v>
      </c>
      <c r="E228" s="297">
        <v>1207.6999999999998</v>
      </c>
      <c r="F228" s="297">
        <v>120</v>
      </c>
      <c r="G228" s="297">
        <v>6370</v>
      </c>
      <c r="H228" s="297">
        <v>0</v>
      </c>
      <c r="I228" s="297">
        <v>0</v>
      </c>
      <c r="J228" s="297">
        <v>0</v>
      </c>
      <c r="K228" s="297">
        <v>0</v>
      </c>
      <c r="L228" s="297">
        <v>9974</v>
      </c>
      <c r="M228" s="297">
        <v>205</v>
      </c>
      <c r="N228" s="297">
        <v>4380.6450000000004</v>
      </c>
      <c r="O228" s="297">
        <v>7</v>
      </c>
      <c r="P228" s="297">
        <v>0</v>
      </c>
      <c r="Q228" s="297">
        <v>0</v>
      </c>
    </row>
    <row r="229" spans="1:17" x14ac:dyDescent="0.2">
      <c r="A229" s="296">
        <v>304</v>
      </c>
      <c r="B229" s="296" t="s">
        <v>229</v>
      </c>
      <c r="C229" s="297">
        <v>12038</v>
      </c>
      <c r="D229" s="297">
        <v>3163</v>
      </c>
      <c r="E229" s="297">
        <v>613.70000000000005</v>
      </c>
      <c r="F229" s="297">
        <v>175</v>
      </c>
      <c r="G229" s="297">
        <v>320</v>
      </c>
      <c r="H229" s="297">
        <v>0</v>
      </c>
      <c r="I229" s="297">
        <v>0</v>
      </c>
      <c r="J229" s="297">
        <v>0</v>
      </c>
      <c r="K229" s="297">
        <v>0</v>
      </c>
      <c r="L229" s="297">
        <v>6604</v>
      </c>
      <c r="M229" s="297">
        <v>686</v>
      </c>
      <c r="N229" s="297">
        <v>857.99199999999996</v>
      </c>
      <c r="O229" s="297">
        <v>11</v>
      </c>
      <c r="P229" s="297">
        <v>0</v>
      </c>
      <c r="Q229" s="297">
        <v>0</v>
      </c>
    </row>
    <row r="230" spans="1:17" x14ac:dyDescent="0.2">
      <c r="A230" s="296">
        <v>356</v>
      </c>
      <c r="B230" s="296" t="s">
        <v>230</v>
      </c>
      <c r="C230" s="297">
        <v>61264</v>
      </c>
      <c r="D230" s="297">
        <v>13265</v>
      </c>
      <c r="E230" s="297">
        <v>4829</v>
      </c>
      <c r="F230" s="297">
        <v>6045</v>
      </c>
      <c r="G230" s="297">
        <v>49420</v>
      </c>
      <c r="H230" s="297">
        <v>469.26</v>
      </c>
      <c r="I230" s="297">
        <v>4416</v>
      </c>
      <c r="J230" s="297">
        <v>0</v>
      </c>
      <c r="K230" s="297">
        <v>0</v>
      </c>
      <c r="L230" s="297">
        <v>2360</v>
      </c>
      <c r="M230" s="297">
        <v>204</v>
      </c>
      <c r="N230" s="297">
        <v>51856.35</v>
      </c>
      <c r="O230" s="297">
        <v>1</v>
      </c>
      <c r="P230" s="297">
        <v>0</v>
      </c>
      <c r="Q230" s="297">
        <v>0</v>
      </c>
    </row>
    <row r="231" spans="1:17" x14ac:dyDescent="0.2">
      <c r="A231" s="296">
        <v>569</v>
      </c>
      <c r="B231" s="296" t="s">
        <v>231</v>
      </c>
      <c r="C231" s="297">
        <v>27114</v>
      </c>
      <c r="D231" s="297">
        <v>6214</v>
      </c>
      <c r="E231" s="297">
        <v>1590.6</v>
      </c>
      <c r="F231" s="297">
        <v>550</v>
      </c>
      <c r="G231" s="297">
        <v>1870</v>
      </c>
      <c r="H231" s="297">
        <v>0</v>
      </c>
      <c r="I231" s="297">
        <v>343.20000000000005</v>
      </c>
      <c r="J231" s="297">
        <v>0</v>
      </c>
      <c r="K231" s="297">
        <v>188.1</v>
      </c>
      <c r="L231" s="297">
        <v>7816</v>
      </c>
      <c r="M231" s="297">
        <v>1300</v>
      </c>
      <c r="N231" s="297">
        <v>5136.5219999999999</v>
      </c>
      <c r="O231" s="297">
        <v>15</v>
      </c>
      <c r="P231" s="297">
        <v>0</v>
      </c>
      <c r="Q231" s="297">
        <v>0</v>
      </c>
    </row>
    <row r="232" spans="1:17" x14ac:dyDescent="0.2">
      <c r="A232" s="296">
        <v>267</v>
      </c>
      <c r="B232" s="296" t="s">
        <v>233</v>
      </c>
      <c r="C232" s="297">
        <v>40870</v>
      </c>
      <c r="D232" s="297">
        <v>10541</v>
      </c>
      <c r="E232" s="297">
        <v>2412</v>
      </c>
      <c r="F232" s="297">
        <v>1550</v>
      </c>
      <c r="G232" s="297">
        <v>15680</v>
      </c>
      <c r="H232" s="297">
        <v>734.58</v>
      </c>
      <c r="I232" s="297">
        <v>2049.6</v>
      </c>
      <c r="J232" s="297">
        <v>0</v>
      </c>
      <c r="K232" s="297">
        <v>169.5</v>
      </c>
      <c r="L232" s="297">
        <v>6934</v>
      </c>
      <c r="M232" s="297">
        <v>266</v>
      </c>
      <c r="N232" s="297">
        <v>16683.12</v>
      </c>
      <c r="O232" s="297">
        <v>9</v>
      </c>
      <c r="P232" s="297">
        <v>0</v>
      </c>
      <c r="Q232" s="297">
        <v>0</v>
      </c>
    </row>
    <row r="233" spans="1:17" x14ac:dyDescent="0.2">
      <c r="A233" s="296">
        <v>268</v>
      </c>
      <c r="B233" s="296" t="s">
        <v>234</v>
      </c>
      <c r="C233" s="297">
        <v>170681</v>
      </c>
      <c r="D233" s="297">
        <v>34884</v>
      </c>
      <c r="E233" s="297">
        <v>20495.599999999999</v>
      </c>
      <c r="F233" s="297">
        <v>13545</v>
      </c>
      <c r="G233" s="297">
        <v>341770</v>
      </c>
      <c r="H233" s="297">
        <v>5961.5</v>
      </c>
      <c r="I233" s="297">
        <v>11910.400000000001</v>
      </c>
      <c r="J233" s="297">
        <v>0</v>
      </c>
      <c r="K233" s="297">
        <v>458.19999999999891</v>
      </c>
      <c r="L233" s="297">
        <v>5359</v>
      </c>
      <c r="M233" s="297">
        <v>401</v>
      </c>
      <c r="N233" s="297">
        <v>187725.696</v>
      </c>
      <c r="O233" s="297">
        <v>3</v>
      </c>
      <c r="P233" s="297">
        <v>0</v>
      </c>
      <c r="Q233" s="297">
        <v>0</v>
      </c>
    </row>
    <row r="234" spans="1:17" x14ac:dyDescent="0.2">
      <c r="A234" s="296">
        <v>1930</v>
      </c>
      <c r="B234" s="296" t="s">
        <v>717</v>
      </c>
      <c r="C234" s="297">
        <v>85121</v>
      </c>
      <c r="D234" s="297">
        <v>18232</v>
      </c>
      <c r="E234" s="297">
        <v>7360.7</v>
      </c>
      <c r="F234" s="297">
        <v>7350</v>
      </c>
      <c r="G234" s="297">
        <v>71360</v>
      </c>
      <c r="H234" s="297">
        <v>1821.2199999999998</v>
      </c>
      <c r="I234" s="297">
        <v>4036.8</v>
      </c>
      <c r="J234" s="297">
        <v>0</v>
      </c>
      <c r="K234" s="297">
        <v>0</v>
      </c>
      <c r="L234" s="297">
        <v>8329</v>
      </c>
      <c r="M234" s="297">
        <v>1544</v>
      </c>
      <c r="N234" s="297">
        <v>78219.957999999999</v>
      </c>
      <c r="O234" s="297">
        <v>7</v>
      </c>
      <c r="P234" s="297">
        <v>0</v>
      </c>
      <c r="Q234" s="297">
        <v>0</v>
      </c>
    </row>
    <row r="235" spans="1:17" x14ac:dyDescent="0.2">
      <c r="A235" s="296">
        <v>1695</v>
      </c>
      <c r="B235" s="296" t="s">
        <v>235</v>
      </c>
      <c r="C235" s="297">
        <v>7433</v>
      </c>
      <c r="D235" s="297">
        <v>1432</v>
      </c>
      <c r="E235" s="297">
        <v>555.1</v>
      </c>
      <c r="F235" s="297">
        <v>65</v>
      </c>
      <c r="G235" s="297">
        <v>470</v>
      </c>
      <c r="H235" s="297">
        <v>83.039999999999992</v>
      </c>
      <c r="I235" s="297">
        <v>0</v>
      </c>
      <c r="J235" s="297">
        <v>0</v>
      </c>
      <c r="K235" s="297">
        <v>0</v>
      </c>
      <c r="L235" s="297">
        <v>8586</v>
      </c>
      <c r="M235" s="297">
        <v>732</v>
      </c>
      <c r="N235" s="297">
        <v>1251.6859999999999</v>
      </c>
      <c r="O235" s="297">
        <v>13</v>
      </c>
      <c r="P235" s="297">
        <v>0</v>
      </c>
      <c r="Q235" s="297">
        <v>0</v>
      </c>
    </row>
    <row r="236" spans="1:17" x14ac:dyDescent="0.2">
      <c r="A236" s="296">
        <v>1699</v>
      </c>
      <c r="B236" s="296" t="s">
        <v>236</v>
      </c>
      <c r="C236" s="297">
        <v>31137</v>
      </c>
      <c r="D236" s="297">
        <v>6732</v>
      </c>
      <c r="E236" s="297">
        <v>2500.8000000000002</v>
      </c>
      <c r="F236" s="297">
        <v>390</v>
      </c>
      <c r="G236" s="297">
        <v>15340</v>
      </c>
      <c r="H236" s="297">
        <v>441.54</v>
      </c>
      <c r="I236" s="297">
        <v>484</v>
      </c>
      <c r="J236" s="297">
        <v>0</v>
      </c>
      <c r="K236" s="297">
        <v>116.59999999999997</v>
      </c>
      <c r="L236" s="297">
        <v>20050</v>
      </c>
      <c r="M236" s="297">
        <v>483</v>
      </c>
      <c r="N236" s="297">
        <v>9980.9279999999999</v>
      </c>
      <c r="O236" s="297">
        <v>14</v>
      </c>
      <c r="P236" s="297">
        <v>0</v>
      </c>
      <c r="Q236" s="297">
        <v>0</v>
      </c>
    </row>
    <row r="237" spans="1:17" x14ac:dyDescent="0.2">
      <c r="A237" s="296">
        <v>171</v>
      </c>
      <c r="B237" s="296" t="s">
        <v>237</v>
      </c>
      <c r="C237" s="297">
        <v>46479</v>
      </c>
      <c r="D237" s="297">
        <v>12178</v>
      </c>
      <c r="E237" s="297">
        <v>3791.8999999999996</v>
      </c>
      <c r="F237" s="297">
        <v>1890</v>
      </c>
      <c r="G237" s="297">
        <v>35420</v>
      </c>
      <c r="H237" s="297">
        <v>1931.9</v>
      </c>
      <c r="I237" s="297">
        <v>2701.6000000000004</v>
      </c>
      <c r="J237" s="297">
        <v>0</v>
      </c>
      <c r="K237" s="297">
        <v>0</v>
      </c>
      <c r="L237" s="297">
        <v>46009</v>
      </c>
      <c r="M237" s="297">
        <v>2863</v>
      </c>
      <c r="N237" s="297">
        <v>14470.359</v>
      </c>
      <c r="O237" s="297">
        <v>15</v>
      </c>
      <c r="P237" s="297">
        <v>0</v>
      </c>
      <c r="Q237" s="297">
        <v>0</v>
      </c>
    </row>
    <row r="238" spans="1:17" x14ac:dyDescent="0.2">
      <c r="A238" s="296">
        <v>575</v>
      </c>
      <c r="B238" s="296" t="s">
        <v>238</v>
      </c>
      <c r="C238" s="297">
        <v>25604</v>
      </c>
      <c r="D238" s="297">
        <v>5280</v>
      </c>
      <c r="E238" s="297">
        <v>2061.6</v>
      </c>
      <c r="F238" s="297">
        <v>585</v>
      </c>
      <c r="G238" s="297">
        <v>7730</v>
      </c>
      <c r="H238" s="297">
        <v>712.76</v>
      </c>
      <c r="I238" s="297">
        <v>723.2</v>
      </c>
      <c r="J238" s="297">
        <v>0</v>
      </c>
      <c r="K238" s="297">
        <v>0</v>
      </c>
      <c r="L238" s="297">
        <v>3576</v>
      </c>
      <c r="M238" s="297">
        <v>17</v>
      </c>
      <c r="N238" s="297">
        <v>19565.056</v>
      </c>
      <c r="O238" s="297">
        <v>4</v>
      </c>
      <c r="P238" s="297">
        <v>0</v>
      </c>
      <c r="Q238" s="297">
        <v>0</v>
      </c>
    </row>
    <row r="239" spans="1:17" x14ac:dyDescent="0.2">
      <c r="A239" s="296">
        <v>576</v>
      </c>
      <c r="B239" s="296" t="s">
        <v>239</v>
      </c>
      <c r="C239" s="297">
        <v>16063</v>
      </c>
      <c r="D239" s="297">
        <v>3643</v>
      </c>
      <c r="E239" s="297">
        <v>1098.0999999999999</v>
      </c>
      <c r="F239" s="297">
        <v>250</v>
      </c>
      <c r="G239" s="297">
        <v>1670</v>
      </c>
      <c r="H239" s="297">
        <v>0</v>
      </c>
      <c r="I239" s="297">
        <v>1280.8000000000002</v>
      </c>
      <c r="J239" s="297">
        <v>0</v>
      </c>
      <c r="K239" s="297">
        <v>475.69999999999982</v>
      </c>
      <c r="L239" s="297">
        <v>2259</v>
      </c>
      <c r="M239" s="297">
        <v>83</v>
      </c>
      <c r="N239" s="297">
        <v>7767.6930000000002</v>
      </c>
      <c r="O239" s="297">
        <v>6</v>
      </c>
      <c r="P239" s="297">
        <v>0</v>
      </c>
      <c r="Q239" s="297">
        <v>0</v>
      </c>
    </row>
    <row r="240" spans="1:17" x14ac:dyDescent="0.2">
      <c r="A240" s="296">
        <v>820</v>
      </c>
      <c r="B240" s="296" t="s">
        <v>240</v>
      </c>
      <c r="C240" s="297">
        <v>22620</v>
      </c>
      <c r="D240" s="297">
        <v>4844</v>
      </c>
      <c r="E240" s="297">
        <v>1048</v>
      </c>
      <c r="F240" s="297">
        <v>260</v>
      </c>
      <c r="G240" s="297">
        <v>7930</v>
      </c>
      <c r="H240" s="297">
        <v>0</v>
      </c>
      <c r="I240" s="297">
        <v>592</v>
      </c>
      <c r="J240" s="297">
        <v>0</v>
      </c>
      <c r="K240" s="297">
        <v>137.19999999999993</v>
      </c>
      <c r="L240" s="297">
        <v>3370</v>
      </c>
      <c r="M240" s="297">
        <v>24</v>
      </c>
      <c r="N240" s="297">
        <v>10872.32</v>
      </c>
      <c r="O240" s="297">
        <v>3</v>
      </c>
      <c r="P240" s="297">
        <v>0</v>
      </c>
      <c r="Q240" s="297">
        <v>0</v>
      </c>
    </row>
    <row r="241" spans="1:17" x14ac:dyDescent="0.2">
      <c r="A241" s="296">
        <v>302</v>
      </c>
      <c r="B241" s="296" t="s">
        <v>241</v>
      </c>
      <c r="C241" s="297">
        <v>26744</v>
      </c>
      <c r="D241" s="297">
        <v>6910</v>
      </c>
      <c r="E241" s="297">
        <v>1498.3</v>
      </c>
      <c r="F241" s="297">
        <v>280</v>
      </c>
      <c r="G241" s="297">
        <v>16300</v>
      </c>
      <c r="H241" s="297">
        <v>2014</v>
      </c>
      <c r="I241" s="297">
        <v>328.8</v>
      </c>
      <c r="J241" s="297">
        <v>0</v>
      </c>
      <c r="K241" s="297">
        <v>0</v>
      </c>
      <c r="L241" s="297">
        <v>12879</v>
      </c>
      <c r="M241" s="297">
        <v>74</v>
      </c>
      <c r="N241" s="297">
        <v>9855.6749999999993</v>
      </c>
      <c r="O241" s="297">
        <v>11</v>
      </c>
      <c r="P241" s="297">
        <v>0</v>
      </c>
      <c r="Q241" s="297">
        <v>0</v>
      </c>
    </row>
    <row r="242" spans="1:17" x14ac:dyDescent="0.2">
      <c r="A242" s="296">
        <v>951</v>
      </c>
      <c r="B242" s="296" t="s">
        <v>242</v>
      </c>
      <c r="C242" s="297">
        <v>15495</v>
      </c>
      <c r="D242" s="297">
        <v>2864</v>
      </c>
      <c r="E242" s="297">
        <v>1303.9000000000001</v>
      </c>
      <c r="F242" s="297">
        <v>205</v>
      </c>
      <c r="G242" s="297">
        <v>1920</v>
      </c>
      <c r="H242" s="297">
        <v>0</v>
      </c>
      <c r="I242" s="297">
        <v>0</v>
      </c>
      <c r="J242" s="297">
        <v>0</v>
      </c>
      <c r="K242" s="297">
        <v>0</v>
      </c>
      <c r="L242" s="297">
        <v>3311</v>
      </c>
      <c r="M242" s="297">
        <v>2</v>
      </c>
      <c r="N242" s="297">
        <v>3605.7979999999998</v>
      </c>
      <c r="O242" s="297">
        <v>5</v>
      </c>
      <c r="P242" s="297">
        <v>0</v>
      </c>
      <c r="Q242" s="297">
        <v>0</v>
      </c>
    </row>
    <row r="243" spans="1:17" x14ac:dyDescent="0.2">
      <c r="A243" s="296">
        <v>579</v>
      </c>
      <c r="B243" s="296" t="s">
        <v>243</v>
      </c>
      <c r="C243" s="297">
        <v>22997</v>
      </c>
      <c r="D243" s="297">
        <v>5660</v>
      </c>
      <c r="E243" s="297">
        <v>1113.2</v>
      </c>
      <c r="F243" s="297">
        <v>655</v>
      </c>
      <c r="G243" s="297">
        <v>5030</v>
      </c>
      <c r="H243" s="297">
        <v>1736.92</v>
      </c>
      <c r="I243" s="297">
        <v>1625.6000000000001</v>
      </c>
      <c r="J243" s="297">
        <v>0</v>
      </c>
      <c r="K243" s="297">
        <v>0</v>
      </c>
      <c r="L243" s="297">
        <v>730</v>
      </c>
      <c r="M243" s="297">
        <v>67</v>
      </c>
      <c r="N243" s="297">
        <v>18258.047999999999</v>
      </c>
      <c r="O243" s="297">
        <v>1</v>
      </c>
      <c r="P243" s="297">
        <v>0</v>
      </c>
      <c r="Q243" s="297">
        <v>0</v>
      </c>
    </row>
    <row r="244" spans="1:17" x14ac:dyDescent="0.2">
      <c r="A244" s="296">
        <v>823</v>
      </c>
      <c r="B244" s="296" t="s">
        <v>244</v>
      </c>
      <c r="C244" s="297">
        <v>18079</v>
      </c>
      <c r="D244" s="297">
        <v>4093</v>
      </c>
      <c r="E244" s="297">
        <v>1040.0999999999999</v>
      </c>
      <c r="F244" s="297">
        <v>130</v>
      </c>
      <c r="G244" s="297">
        <v>3090</v>
      </c>
      <c r="H244" s="297">
        <v>0</v>
      </c>
      <c r="I244" s="297">
        <v>907.2</v>
      </c>
      <c r="J244" s="297">
        <v>0</v>
      </c>
      <c r="K244" s="297">
        <v>118.69999999999993</v>
      </c>
      <c r="L244" s="297">
        <v>10177</v>
      </c>
      <c r="M244" s="297">
        <v>108</v>
      </c>
      <c r="N244" s="297">
        <v>4165.6369999999997</v>
      </c>
      <c r="O244" s="297">
        <v>7</v>
      </c>
      <c r="P244" s="297">
        <v>0</v>
      </c>
      <c r="Q244" s="297">
        <v>0</v>
      </c>
    </row>
    <row r="245" spans="1:17" x14ac:dyDescent="0.2">
      <c r="A245" s="296">
        <v>824</v>
      </c>
      <c r="B245" s="296" t="s">
        <v>245</v>
      </c>
      <c r="C245" s="297">
        <v>25732</v>
      </c>
      <c r="D245" s="297">
        <v>5642</v>
      </c>
      <c r="E245" s="297">
        <v>1710</v>
      </c>
      <c r="F245" s="297">
        <v>590</v>
      </c>
      <c r="G245" s="297">
        <v>9840</v>
      </c>
      <c r="H245" s="297">
        <v>602.17999999999995</v>
      </c>
      <c r="I245" s="297">
        <v>1417.6000000000001</v>
      </c>
      <c r="J245" s="297">
        <v>0</v>
      </c>
      <c r="K245" s="297">
        <v>332.09999999999991</v>
      </c>
      <c r="L245" s="297">
        <v>6384</v>
      </c>
      <c r="M245" s="297">
        <v>128</v>
      </c>
      <c r="N245" s="297">
        <v>11614.4</v>
      </c>
      <c r="O245" s="297">
        <v>3</v>
      </c>
      <c r="P245" s="297">
        <v>0</v>
      </c>
      <c r="Q245" s="297">
        <v>0</v>
      </c>
    </row>
    <row r="246" spans="1:17" x14ac:dyDescent="0.2">
      <c r="A246" s="296">
        <v>1895</v>
      </c>
      <c r="B246" s="296" t="s">
        <v>497</v>
      </c>
      <c r="C246" s="297">
        <v>38420</v>
      </c>
      <c r="D246" s="297">
        <v>7858</v>
      </c>
      <c r="E246" s="297">
        <v>5249.6</v>
      </c>
      <c r="F246" s="297">
        <v>560</v>
      </c>
      <c r="G246" s="297">
        <v>29810</v>
      </c>
      <c r="H246" s="297">
        <v>1115.92</v>
      </c>
      <c r="I246" s="297">
        <v>1906.4</v>
      </c>
      <c r="J246" s="297">
        <v>0</v>
      </c>
      <c r="K246" s="297">
        <v>0</v>
      </c>
      <c r="L246" s="297">
        <v>22680</v>
      </c>
      <c r="M246" s="297">
        <v>1370</v>
      </c>
      <c r="N246" s="297">
        <v>15247.232</v>
      </c>
      <c r="O246" s="297">
        <v>23</v>
      </c>
      <c r="P246" s="297">
        <v>0</v>
      </c>
      <c r="Q246" s="297">
        <v>0</v>
      </c>
    </row>
    <row r="247" spans="1:17" x14ac:dyDescent="0.2">
      <c r="A247" s="296">
        <v>269</v>
      </c>
      <c r="B247" s="296" t="s">
        <v>246</v>
      </c>
      <c r="C247" s="297">
        <v>23001</v>
      </c>
      <c r="D247" s="297">
        <v>5760</v>
      </c>
      <c r="E247" s="297">
        <v>1335.9</v>
      </c>
      <c r="F247" s="297">
        <v>145</v>
      </c>
      <c r="G247" s="297">
        <v>8120</v>
      </c>
      <c r="H247" s="297">
        <v>0</v>
      </c>
      <c r="I247" s="297">
        <v>286.40000000000003</v>
      </c>
      <c r="J247" s="297">
        <v>0</v>
      </c>
      <c r="K247" s="297">
        <v>12.599999999999966</v>
      </c>
      <c r="L247" s="297">
        <v>9769</v>
      </c>
      <c r="M247" s="297">
        <v>115</v>
      </c>
      <c r="N247" s="297">
        <v>5924.9610000000002</v>
      </c>
      <c r="O247" s="297">
        <v>10</v>
      </c>
      <c r="P247" s="297">
        <v>0</v>
      </c>
      <c r="Q247" s="297">
        <v>0</v>
      </c>
    </row>
    <row r="248" spans="1:17" x14ac:dyDescent="0.2">
      <c r="A248" s="296">
        <v>173</v>
      </c>
      <c r="B248" s="296" t="s">
        <v>247</v>
      </c>
      <c r="C248" s="297">
        <v>32120</v>
      </c>
      <c r="D248" s="297">
        <v>7507</v>
      </c>
      <c r="E248" s="297">
        <v>2937.1</v>
      </c>
      <c r="F248" s="297">
        <v>1570</v>
      </c>
      <c r="G248" s="297">
        <v>30680</v>
      </c>
      <c r="H248" s="297">
        <v>806.6400000000001</v>
      </c>
      <c r="I248" s="297">
        <v>2743.2000000000003</v>
      </c>
      <c r="J248" s="297">
        <v>0</v>
      </c>
      <c r="K248" s="297">
        <v>0</v>
      </c>
      <c r="L248" s="297">
        <v>2155</v>
      </c>
      <c r="M248" s="297">
        <v>40</v>
      </c>
      <c r="N248" s="297">
        <v>20518.218000000001</v>
      </c>
      <c r="O248" s="297">
        <v>2</v>
      </c>
      <c r="P248" s="297">
        <v>0</v>
      </c>
      <c r="Q248" s="297">
        <v>0</v>
      </c>
    </row>
    <row r="249" spans="1:17" x14ac:dyDescent="0.2">
      <c r="A249" s="296">
        <v>1773</v>
      </c>
      <c r="B249" s="296" t="s">
        <v>248</v>
      </c>
      <c r="C249" s="297">
        <v>17839</v>
      </c>
      <c r="D249" s="297">
        <v>4165</v>
      </c>
      <c r="E249" s="297">
        <v>1294.8</v>
      </c>
      <c r="F249" s="297">
        <v>330</v>
      </c>
      <c r="G249" s="297">
        <v>3860</v>
      </c>
      <c r="H249" s="297">
        <v>0</v>
      </c>
      <c r="I249" s="297">
        <v>356.8</v>
      </c>
      <c r="J249" s="297">
        <v>0</v>
      </c>
      <c r="K249" s="297">
        <v>190.79999999999998</v>
      </c>
      <c r="L249" s="297">
        <v>11397</v>
      </c>
      <c r="M249" s="297">
        <v>440</v>
      </c>
      <c r="N249" s="297">
        <v>3227.5279999999998</v>
      </c>
      <c r="O249" s="297">
        <v>8</v>
      </c>
      <c r="P249" s="297">
        <v>0</v>
      </c>
      <c r="Q249" s="297">
        <v>0</v>
      </c>
    </row>
    <row r="250" spans="1:17" x14ac:dyDescent="0.2">
      <c r="A250" s="296">
        <v>175</v>
      </c>
      <c r="B250" s="296" t="s">
        <v>249</v>
      </c>
      <c r="C250" s="297">
        <v>17341</v>
      </c>
      <c r="D250" s="297">
        <v>4002</v>
      </c>
      <c r="E250" s="297">
        <v>1178.9000000000001</v>
      </c>
      <c r="F250" s="297">
        <v>115</v>
      </c>
      <c r="G250" s="297">
        <v>11540</v>
      </c>
      <c r="H250" s="297">
        <v>1051.06</v>
      </c>
      <c r="I250" s="297">
        <v>1023.2</v>
      </c>
      <c r="J250" s="297">
        <v>0</v>
      </c>
      <c r="K250" s="297">
        <v>463.9</v>
      </c>
      <c r="L250" s="297">
        <v>17994</v>
      </c>
      <c r="M250" s="297">
        <v>207</v>
      </c>
      <c r="N250" s="297">
        <v>3844.614</v>
      </c>
      <c r="O250" s="297">
        <v>16</v>
      </c>
      <c r="P250" s="297">
        <v>0</v>
      </c>
      <c r="Q250" s="297">
        <v>0</v>
      </c>
    </row>
    <row r="251" spans="1:17" x14ac:dyDescent="0.2">
      <c r="A251" s="296">
        <v>881</v>
      </c>
      <c r="B251" s="296" t="s">
        <v>250</v>
      </c>
      <c r="C251" s="297">
        <v>7866</v>
      </c>
      <c r="D251" s="297">
        <v>1513</v>
      </c>
      <c r="E251" s="297">
        <v>731.5</v>
      </c>
      <c r="F251" s="297">
        <v>110</v>
      </c>
      <c r="G251" s="297">
        <v>550</v>
      </c>
      <c r="H251" s="297">
        <v>0</v>
      </c>
      <c r="I251" s="297">
        <v>0</v>
      </c>
      <c r="J251" s="297">
        <v>0</v>
      </c>
      <c r="K251" s="297">
        <v>0</v>
      </c>
      <c r="L251" s="297">
        <v>2115</v>
      </c>
      <c r="M251" s="297">
        <v>10</v>
      </c>
      <c r="N251" s="297">
        <v>1743.0050000000001</v>
      </c>
      <c r="O251" s="297">
        <v>4</v>
      </c>
      <c r="P251" s="297">
        <v>0</v>
      </c>
      <c r="Q251" s="297">
        <v>0</v>
      </c>
    </row>
    <row r="252" spans="1:17" x14ac:dyDescent="0.2">
      <c r="A252" s="296">
        <v>1586</v>
      </c>
      <c r="B252" s="296" t="s">
        <v>251</v>
      </c>
      <c r="C252" s="297">
        <v>29533</v>
      </c>
      <c r="D252" s="297">
        <v>6960</v>
      </c>
      <c r="E252" s="297">
        <v>2329</v>
      </c>
      <c r="F252" s="297">
        <v>485</v>
      </c>
      <c r="G252" s="297">
        <v>18580</v>
      </c>
      <c r="H252" s="297">
        <v>1061.46</v>
      </c>
      <c r="I252" s="297">
        <v>1494.4</v>
      </c>
      <c r="J252" s="297">
        <v>0</v>
      </c>
      <c r="K252" s="297">
        <v>0</v>
      </c>
      <c r="L252" s="297">
        <v>10964</v>
      </c>
      <c r="M252" s="297">
        <v>48</v>
      </c>
      <c r="N252" s="297">
        <v>9536.33</v>
      </c>
      <c r="O252" s="297">
        <v>8</v>
      </c>
      <c r="P252" s="297">
        <v>0</v>
      </c>
      <c r="Q252" s="297">
        <v>0</v>
      </c>
    </row>
    <row r="253" spans="1:17" x14ac:dyDescent="0.2">
      <c r="A253" s="296">
        <v>826</v>
      </c>
      <c r="B253" s="296" t="s">
        <v>252</v>
      </c>
      <c r="C253" s="297">
        <v>53793</v>
      </c>
      <c r="D253" s="297">
        <v>11742</v>
      </c>
      <c r="E253" s="297">
        <v>4273</v>
      </c>
      <c r="F253" s="297">
        <v>3875</v>
      </c>
      <c r="G253" s="297">
        <v>45510</v>
      </c>
      <c r="H253" s="297">
        <v>1543.5</v>
      </c>
      <c r="I253" s="297">
        <v>2028.8000000000002</v>
      </c>
      <c r="J253" s="297">
        <v>0</v>
      </c>
      <c r="K253" s="297">
        <v>0</v>
      </c>
      <c r="L253" s="297">
        <v>7143</v>
      </c>
      <c r="M253" s="297">
        <v>166</v>
      </c>
      <c r="N253" s="297">
        <v>38100.839999999997</v>
      </c>
      <c r="O253" s="297">
        <v>7</v>
      </c>
      <c r="P253" s="297">
        <v>0</v>
      </c>
      <c r="Q253" s="297">
        <v>0</v>
      </c>
    </row>
    <row r="254" spans="1:17" x14ac:dyDescent="0.2">
      <c r="A254" s="296">
        <v>85</v>
      </c>
      <c r="B254" s="296" t="s">
        <v>254</v>
      </c>
      <c r="C254" s="297">
        <v>25617</v>
      </c>
      <c r="D254" s="297">
        <v>5599</v>
      </c>
      <c r="E254" s="297">
        <v>2607.8999999999996</v>
      </c>
      <c r="F254" s="297">
        <v>190</v>
      </c>
      <c r="G254" s="297">
        <v>10680</v>
      </c>
      <c r="H254" s="297">
        <v>280.98</v>
      </c>
      <c r="I254" s="297">
        <v>1326.4</v>
      </c>
      <c r="J254" s="297">
        <v>0</v>
      </c>
      <c r="K254" s="297">
        <v>322.59999999999991</v>
      </c>
      <c r="L254" s="297">
        <v>22397</v>
      </c>
      <c r="M254" s="297">
        <v>214</v>
      </c>
      <c r="N254" s="297">
        <v>5579.1959999999999</v>
      </c>
      <c r="O254" s="297">
        <v>16</v>
      </c>
      <c r="P254" s="297">
        <v>0</v>
      </c>
      <c r="Q254" s="297">
        <v>0</v>
      </c>
    </row>
    <row r="255" spans="1:17" x14ac:dyDescent="0.2">
      <c r="A255" s="296">
        <v>431</v>
      </c>
      <c r="B255" s="296" t="s">
        <v>255</v>
      </c>
      <c r="C255" s="297">
        <v>9187</v>
      </c>
      <c r="D255" s="297">
        <v>2098</v>
      </c>
      <c r="E255" s="297">
        <v>526.79999999999995</v>
      </c>
      <c r="F255" s="297">
        <v>285</v>
      </c>
      <c r="G255" s="297">
        <v>250</v>
      </c>
      <c r="H255" s="297">
        <v>0</v>
      </c>
      <c r="I255" s="297">
        <v>0</v>
      </c>
      <c r="J255" s="297">
        <v>0</v>
      </c>
      <c r="K255" s="297">
        <v>0</v>
      </c>
      <c r="L255" s="297">
        <v>1153</v>
      </c>
      <c r="M255" s="297">
        <v>455</v>
      </c>
      <c r="N255" s="297">
        <v>4136.4639999999999</v>
      </c>
      <c r="O255" s="297">
        <v>3</v>
      </c>
      <c r="P255" s="297">
        <v>0</v>
      </c>
      <c r="Q255" s="297">
        <v>0</v>
      </c>
    </row>
    <row r="256" spans="1:17" x14ac:dyDescent="0.2">
      <c r="A256" s="296">
        <v>432</v>
      </c>
      <c r="B256" s="296" t="s">
        <v>256</v>
      </c>
      <c r="C256" s="297">
        <v>11301</v>
      </c>
      <c r="D256" s="297">
        <v>2744</v>
      </c>
      <c r="E256" s="297">
        <v>821.59999999999991</v>
      </c>
      <c r="F256" s="297">
        <v>125</v>
      </c>
      <c r="G256" s="297">
        <v>2020</v>
      </c>
      <c r="H256" s="297">
        <v>0</v>
      </c>
      <c r="I256" s="297">
        <v>0</v>
      </c>
      <c r="J256" s="297">
        <v>0</v>
      </c>
      <c r="K256" s="297">
        <v>0</v>
      </c>
      <c r="L256" s="297">
        <v>4152</v>
      </c>
      <c r="M256" s="297">
        <v>42</v>
      </c>
      <c r="N256" s="297">
        <v>2363.2959999999998</v>
      </c>
      <c r="O256" s="297">
        <v>6</v>
      </c>
      <c r="P256" s="297">
        <v>0</v>
      </c>
      <c r="Q256" s="297">
        <v>0</v>
      </c>
    </row>
    <row r="257" spans="1:17" x14ac:dyDescent="0.2">
      <c r="A257" s="296">
        <v>86</v>
      </c>
      <c r="B257" s="296" t="s">
        <v>257</v>
      </c>
      <c r="C257" s="297">
        <v>29859</v>
      </c>
      <c r="D257" s="297">
        <v>7246</v>
      </c>
      <c r="E257" s="297">
        <v>2522.3000000000002</v>
      </c>
      <c r="F257" s="297">
        <v>255</v>
      </c>
      <c r="G257" s="297">
        <v>8720</v>
      </c>
      <c r="H257" s="297">
        <v>775.04</v>
      </c>
      <c r="I257" s="297">
        <v>601.6</v>
      </c>
      <c r="J257" s="297">
        <v>0</v>
      </c>
      <c r="K257" s="297">
        <v>0</v>
      </c>
      <c r="L257" s="297">
        <v>22453</v>
      </c>
      <c r="M257" s="297">
        <v>311</v>
      </c>
      <c r="N257" s="297">
        <v>4995.8069999999998</v>
      </c>
      <c r="O257" s="297">
        <v>22</v>
      </c>
      <c r="P257" s="297">
        <v>0</v>
      </c>
      <c r="Q257" s="297">
        <v>0</v>
      </c>
    </row>
    <row r="258" spans="1:17" x14ac:dyDescent="0.2">
      <c r="A258" s="296">
        <v>828</v>
      </c>
      <c r="B258" s="296" t="s">
        <v>258</v>
      </c>
      <c r="C258" s="297">
        <v>89799</v>
      </c>
      <c r="D258" s="297">
        <v>20342</v>
      </c>
      <c r="E258" s="297">
        <v>7318.5</v>
      </c>
      <c r="F258" s="297">
        <v>6000</v>
      </c>
      <c r="G258" s="297">
        <v>98120</v>
      </c>
      <c r="H258" s="297">
        <v>2294.9399999999996</v>
      </c>
      <c r="I258" s="297">
        <v>5493.6</v>
      </c>
      <c r="J258" s="297">
        <v>0</v>
      </c>
      <c r="K258" s="297">
        <v>0</v>
      </c>
      <c r="L258" s="297">
        <v>16331</v>
      </c>
      <c r="M258" s="297">
        <v>762</v>
      </c>
      <c r="N258" s="297">
        <v>51506.48</v>
      </c>
      <c r="O258" s="297">
        <v>22</v>
      </c>
      <c r="P258" s="297">
        <v>0</v>
      </c>
      <c r="Q258" s="297">
        <v>0</v>
      </c>
    </row>
    <row r="259" spans="1:17" x14ac:dyDescent="0.2">
      <c r="A259" s="296">
        <v>584</v>
      </c>
      <c r="B259" s="296" t="s">
        <v>259</v>
      </c>
      <c r="C259" s="297">
        <v>23702</v>
      </c>
      <c r="D259" s="297">
        <v>5788</v>
      </c>
      <c r="E259" s="297">
        <v>1337.1999999999998</v>
      </c>
      <c r="F259" s="297">
        <v>400</v>
      </c>
      <c r="G259" s="297">
        <v>5500</v>
      </c>
      <c r="H259" s="297">
        <v>586.32000000000005</v>
      </c>
      <c r="I259" s="297">
        <v>2724</v>
      </c>
      <c r="J259" s="297">
        <v>0</v>
      </c>
      <c r="K259" s="297">
        <v>0</v>
      </c>
      <c r="L259" s="297">
        <v>1871</v>
      </c>
      <c r="M259" s="297">
        <v>90</v>
      </c>
      <c r="N259" s="297">
        <v>13375.907999999999</v>
      </c>
      <c r="O259" s="297">
        <v>2</v>
      </c>
      <c r="P259" s="297">
        <v>0</v>
      </c>
      <c r="Q259" s="297">
        <v>0</v>
      </c>
    </row>
    <row r="260" spans="1:17" x14ac:dyDescent="0.2">
      <c r="A260" s="296">
        <v>1509</v>
      </c>
      <c r="B260" s="296" t="s">
        <v>260</v>
      </c>
      <c r="C260" s="297">
        <v>39558</v>
      </c>
      <c r="D260" s="297">
        <v>8771</v>
      </c>
      <c r="E260" s="297">
        <v>4028.3999999999996</v>
      </c>
      <c r="F260" s="297">
        <v>1910</v>
      </c>
      <c r="G260" s="297">
        <v>27450</v>
      </c>
      <c r="H260" s="297">
        <v>266.42</v>
      </c>
      <c r="I260" s="297">
        <v>1878.4</v>
      </c>
      <c r="J260" s="297">
        <v>0</v>
      </c>
      <c r="K260" s="297">
        <v>0</v>
      </c>
      <c r="L260" s="297">
        <v>13632</v>
      </c>
      <c r="M260" s="297">
        <v>163</v>
      </c>
      <c r="N260" s="297">
        <v>11168.82</v>
      </c>
      <c r="O260" s="297">
        <v>11</v>
      </c>
      <c r="P260" s="297">
        <v>0</v>
      </c>
      <c r="Q260" s="297">
        <v>0</v>
      </c>
    </row>
    <row r="261" spans="1:17" x14ac:dyDescent="0.2">
      <c r="A261" s="296">
        <v>437</v>
      </c>
      <c r="B261" s="296" t="s">
        <v>261</v>
      </c>
      <c r="C261" s="297">
        <v>13289</v>
      </c>
      <c r="D261" s="297">
        <v>3150</v>
      </c>
      <c r="E261" s="297">
        <v>841.8</v>
      </c>
      <c r="F261" s="297">
        <v>800</v>
      </c>
      <c r="G261" s="297">
        <v>330</v>
      </c>
      <c r="H261" s="297">
        <v>318.32</v>
      </c>
      <c r="I261" s="297">
        <v>0</v>
      </c>
      <c r="J261" s="297">
        <v>0</v>
      </c>
      <c r="K261" s="297">
        <v>0</v>
      </c>
      <c r="L261" s="297">
        <v>2410</v>
      </c>
      <c r="M261" s="297">
        <v>168</v>
      </c>
      <c r="N261" s="297">
        <v>6996.22</v>
      </c>
      <c r="O261" s="297">
        <v>3</v>
      </c>
      <c r="P261" s="297">
        <v>0</v>
      </c>
      <c r="Q261" s="297">
        <v>0</v>
      </c>
    </row>
    <row r="262" spans="1:17" x14ac:dyDescent="0.2">
      <c r="A262" s="296">
        <v>589</v>
      </c>
      <c r="B262" s="296" t="s">
        <v>263</v>
      </c>
      <c r="C262" s="297">
        <v>9924</v>
      </c>
      <c r="D262" s="297">
        <v>2427</v>
      </c>
      <c r="E262" s="297">
        <v>632.29999999999995</v>
      </c>
      <c r="F262" s="297">
        <v>145</v>
      </c>
      <c r="G262" s="297">
        <v>690</v>
      </c>
      <c r="H262" s="297">
        <v>0</v>
      </c>
      <c r="I262" s="297">
        <v>0</v>
      </c>
      <c r="J262" s="297">
        <v>0</v>
      </c>
      <c r="K262" s="297">
        <v>0</v>
      </c>
      <c r="L262" s="297">
        <v>3901</v>
      </c>
      <c r="M262" s="297">
        <v>109</v>
      </c>
      <c r="N262" s="297">
        <v>3420.9630000000002</v>
      </c>
      <c r="O262" s="297">
        <v>4</v>
      </c>
      <c r="P262" s="297">
        <v>0</v>
      </c>
      <c r="Q262" s="297">
        <v>0</v>
      </c>
    </row>
    <row r="263" spans="1:17" x14ac:dyDescent="0.2">
      <c r="A263" s="296">
        <v>1734</v>
      </c>
      <c r="B263" s="296" t="s">
        <v>264</v>
      </c>
      <c r="C263" s="297">
        <v>46833</v>
      </c>
      <c r="D263" s="297">
        <v>12005</v>
      </c>
      <c r="E263" s="297">
        <v>2712.8</v>
      </c>
      <c r="F263" s="297">
        <v>875</v>
      </c>
      <c r="G263" s="297">
        <v>14030</v>
      </c>
      <c r="H263" s="297">
        <v>543.22</v>
      </c>
      <c r="I263" s="297">
        <v>2068.8000000000002</v>
      </c>
      <c r="J263" s="297">
        <v>0</v>
      </c>
      <c r="K263" s="297">
        <v>632.39999999999986</v>
      </c>
      <c r="L263" s="297">
        <v>10920</v>
      </c>
      <c r="M263" s="297">
        <v>588</v>
      </c>
      <c r="N263" s="297">
        <v>14704.924000000001</v>
      </c>
      <c r="O263" s="297">
        <v>13</v>
      </c>
      <c r="P263" s="297">
        <v>0</v>
      </c>
      <c r="Q263" s="297">
        <v>0</v>
      </c>
    </row>
    <row r="264" spans="1:17" x14ac:dyDescent="0.2">
      <c r="A264" s="296">
        <v>590</v>
      </c>
      <c r="B264" s="296" t="s">
        <v>265</v>
      </c>
      <c r="C264" s="297">
        <v>32188</v>
      </c>
      <c r="D264" s="297">
        <v>7506</v>
      </c>
      <c r="E264" s="297">
        <v>2121.8000000000002</v>
      </c>
      <c r="F264" s="297">
        <v>1740</v>
      </c>
      <c r="G264" s="297">
        <v>13310</v>
      </c>
      <c r="H264" s="297">
        <v>636.05999999999995</v>
      </c>
      <c r="I264" s="297">
        <v>2862.4</v>
      </c>
      <c r="J264" s="297">
        <v>0</v>
      </c>
      <c r="K264" s="297">
        <v>156.99999999999955</v>
      </c>
      <c r="L264" s="297">
        <v>937</v>
      </c>
      <c r="M264" s="297">
        <v>142</v>
      </c>
      <c r="N264" s="297">
        <v>26647.977999999999</v>
      </c>
      <c r="O264" s="297">
        <v>1</v>
      </c>
      <c r="P264" s="297">
        <v>0</v>
      </c>
      <c r="Q264" s="297">
        <v>0</v>
      </c>
    </row>
    <row r="265" spans="1:17" x14ac:dyDescent="0.2">
      <c r="A265" s="296">
        <v>1894</v>
      </c>
      <c r="B265" s="296" t="s">
        <v>499</v>
      </c>
      <c r="C265" s="297">
        <v>43448</v>
      </c>
      <c r="D265" s="297">
        <v>9331</v>
      </c>
      <c r="E265" s="297">
        <v>2802.8999999999996</v>
      </c>
      <c r="F265" s="297">
        <v>930</v>
      </c>
      <c r="G265" s="297">
        <v>16260</v>
      </c>
      <c r="H265" s="297">
        <v>79.2</v>
      </c>
      <c r="I265" s="297">
        <v>1458.4</v>
      </c>
      <c r="J265" s="297">
        <v>0</v>
      </c>
      <c r="K265" s="297">
        <v>0</v>
      </c>
      <c r="L265" s="297">
        <v>15933</v>
      </c>
      <c r="M265" s="297">
        <v>203</v>
      </c>
      <c r="N265" s="297">
        <v>10548.328</v>
      </c>
      <c r="O265" s="297">
        <v>16</v>
      </c>
      <c r="P265" s="297">
        <v>0</v>
      </c>
      <c r="Q265" s="297">
        <v>0</v>
      </c>
    </row>
    <row r="266" spans="1:17" x14ac:dyDescent="0.2">
      <c r="A266" s="296">
        <v>765</v>
      </c>
      <c r="B266" s="296" t="s">
        <v>266</v>
      </c>
      <c r="C266" s="297">
        <v>12678</v>
      </c>
      <c r="D266" s="297">
        <v>2716</v>
      </c>
      <c r="E266" s="297">
        <v>1662.5</v>
      </c>
      <c r="F266" s="297">
        <v>335</v>
      </c>
      <c r="G266" s="297">
        <v>9130</v>
      </c>
      <c r="H266" s="297">
        <v>0</v>
      </c>
      <c r="I266" s="297">
        <v>259.2</v>
      </c>
      <c r="J266" s="297">
        <v>0</v>
      </c>
      <c r="K266" s="297">
        <v>0</v>
      </c>
      <c r="L266" s="297">
        <v>4910</v>
      </c>
      <c r="M266" s="297">
        <v>111</v>
      </c>
      <c r="N266" s="297">
        <v>3031.875</v>
      </c>
      <c r="O266" s="297">
        <v>4</v>
      </c>
      <c r="P266" s="297">
        <v>0</v>
      </c>
      <c r="Q266" s="297">
        <v>0</v>
      </c>
    </row>
    <row r="267" spans="1:17" x14ac:dyDescent="0.2">
      <c r="A267" s="296">
        <v>1926</v>
      </c>
      <c r="B267" s="296" t="s">
        <v>267</v>
      </c>
      <c r="C267" s="297">
        <v>51203</v>
      </c>
      <c r="D267" s="297">
        <v>14689</v>
      </c>
      <c r="E267" s="297">
        <v>1657.8</v>
      </c>
      <c r="F267" s="297">
        <v>3455</v>
      </c>
      <c r="G267" s="297">
        <v>4960</v>
      </c>
      <c r="H267" s="297">
        <v>497.62</v>
      </c>
      <c r="I267" s="297">
        <v>1032</v>
      </c>
      <c r="J267" s="297">
        <v>1672.6999999999989</v>
      </c>
      <c r="K267" s="297">
        <v>50.299999999999955</v>
      </c>
      <c r="L267" s="297">
        <v>3714</v>
      </c>
      <c r="M267" s="297">
        <v>148</v>
      </c>
      <c r="N267" s="297">
        <v>27748.853999999999</v>
      </c>
      <c r="O267" s="297">
        <v>9</v>
      </c>
      <c r="P267" s="297">
        <v>0</v>
      </c>
      <c r="Q267" s="297">
        <v>0</v>
      </c>
    </row>
    <row r="268" spans="1:17" x14ac:dyDescent="0.2">
      <c r="A268" s="296">
        <v>439</v>
      </c>
      <c r="B268" s="296" t="s">
        <v>268</v>
      </c>
      <c r="C268" s="297">
        <v>79611</v>
      </c>
      <c r="D268" s="297">
        <v>17484</v>
      </c>
      <c r="E268" s="297">
        <v>7084.5</v>
      </c>
      <c r="F268" s="297">
        <v>7355</v>
      </c>
      <c r="G268" s="297">
        <v>73670</v>
      </c>
      <c r="H268" s="297">
        <v>2303.2799999999997</v>
      </c>
      <c r="I268" s="297">
        <v>3292</v>
      </c>
      <c r="J268" s="297">
        <v>0</v>
      </c>
      <c r="K268" s="297">
        <v>0</v>
      </c>
      <c r="L268" s="297">
        <v>2316</v>
      </c>
      <c r="M268" s="297">
        <v>140</v>
      </c>
      <c r="N268" s="297">
        <v>76013.25</v>
      </c>
      <c r="O268" s="297">
        <v>1</v>
      </c>
      <c r="P268" s="297">
        <v>0</v>
      </c>
      <c r="Q268" s="297">
        <v>0</v>
      </c>
    </row>
    <row r="269" spans="1:17" x14ac:dyDescent="0.2">
      <c r="A269" s="296">
        <v>273</v>
      </c>
      <c r="B269" s="296" t="s">
        <v>269</v>
      </c>
      <c r="C269" s="297">
        <v>24377</v>
      </c>
      <c r="D269" s="297">
        <v>6010</v>
      </c>
      <c r="E269" s="297">
        <v>1351.5</v>
      </c>
      <c r="F269" s="297">
        <v>285</v>
      </c>
      <c r="G269" s="297">
        <v>13210</v>
      </c>
      <c r="H269" s="297">
        <v>0</v>
      </c>
      <c r="I269" s="297">
        <v>374.40000000000003</v>
      </c>
      <c r="J269" s="297">
        <v>0</v>
      </c>
      <c r="K269" s="297">
        <v>101.69999999999999</v>
      </c>
      <c r="L269" s="297">
        <v>8519</v>
      </c>
      <c r="M269" s="297">
        <v>232</v>
      </c>
      <c r="N269" s="297">
        <v>9719.7649999999994</v>
      </c>
      <c r="O269" s="297">
        <v>6</v>
      </c>
      <c r="P269" s="297">
        <v>0</v>
      </c>
      <c r="Q269" s="297">
        <v>0</v>
      </c>
    </row>
    <row r="270" spans="1:17" x14ac:dyDescent="0.2">
      <c r="A270" s="296">
        <v>177</v>
      </c>
      <c r="B270" s="296" t="s">
        <v>270</v>
      </c>
      <c r="C270" s="297">
        <v>36603</v>
      </c>
      <c r="D270" s="297">
        <v>8472</v>
      </c>
      <c r="E270" s="297">
        <v>2602.6</v>
      </c>
      <c r="F270" s="297">
        <v>510</v>
      </c>
      <c r="G270" s="297">
        <v>20970</v>
      </c>
      <c r="H270" s="297">
        <v>869.72</v>
      </c>
      <c r="I270" s="297">
        <v>2291.2000000000003</v>
      </c>
      <c r="J270" s="297">
        <v>0</v>
      </c>
      <c r="K270" s="297">
        <v>0</v>
      </c>
      <c r="L270" s="297">
        <v>17104</v>
      </c>
      <c r="M270" s="297">
        <v>125</v>
      </c>
      <c r="N270" s="297">
        <v>10062.708000000001</v>
      </c>
      <c r="O270" s="297">
        <v>14</v>
      </c>
      <c r="P270" s="297">
        <v>0</v>
      </c>
      <c r="Q270" s="297">
        <v>0</v>
      </c>
    </row>
    <row r="271" spans="1:17" x14ac:dyDescent="0.2">
      <c r="A271" s="296">
        <v>703</v>
      </c>
      <c r="B271" s="296" t="s">
        <v>271</v>
      </c>
      <c r="C271" s="297">
        <v>22058</v>
      </c>
      <c r="D271" s="297">
        <v>6221</v>
      </c>
      <c r="E271" s="297">
        <v>1633.3</v>
      </c>
      <c r="F271" s="297">
        <v>420</v>
      </c>
      <c r="G271" s="297">
        <v>5010</v>
      </c>
      <c r="H271" s="297">
        <v>120.78</v>
      </c>
      <c r="I271" s="297">
        <v>710.40000000000009</v>
      </c>
      <c r="J271" s="297">
        <v>0</v>
      </c>
      <c r="K271" s="297">
        <v>0</v>
      </c>
      <c r="L271" s="297">
        <v>10178</v>
      </c>
      <c r="M271" s="297">
        <v>1186</v>
      </c>
      <c r="N271" s="297">
        <v>4474.5330000000004</v>
      </c>
      <c r="O271" s="297">
        <v>12</v>
      </c>
      <c r="P271" s="297">
        <v>0</v>
      </c>
      <c r="Q271" s="297">
        <v>0</v>
      </c>
    </row>
    <row r="272" spans="1:17" x14ac:dyDescent="0.2">
      <c r="A272" s="296">
        <v>274</v>
      </c>
      <c r="B272" s="296" t="s">
        <v>272</v>
      </c>
      <c r="C272" s="297">
        <v>31408</v>
      </c>
      <c r="D272" s="297">
        <v>6561</v>
      </c>
      <c r="E272" s="297">
        <v>2623.5</v>
      </c>
      <c r="F272" s="297">
        <v>735</v>
      </c>
      <c r="G272" s="297">
        <v>10800</v>
      </c>
      <c r="H272" s="297">
        <v>1601.98</v>
      </c>
      <c r="I272" s="297">
        <v>924</v>
      </c>
      <c r="J272" s="297">
        <v>0</v>
      </c>
      <c r="K272" s="297">
        <v>0</v>
      </c>
      <c r="L272" s="297">
        <v>4596</v>
      </c>
      <c r="M272" s="297">
        <v>127</v>
      </c>
      <c r="N272" s="297">
        <v>12875.87</v>
      </c>
      <c r="O272" s="297">
        <v>5</v>
      </c>
      <c r="P272" s="297">
        <v>0</v>
      </c>
      <c r="Q272" s="297">
        <v>0</v>
      </c>
    </row>
    <row r="273" spans="1:17" x14ac:dyDescent="0.2">
      <c r="A273" s="296">
        <v>339</v>
      </c>
      <c r="B273" s="296" t="s">
        <v>273</v>
      </c>
      <c r="C273" s="297">
        <v>4976</v>
      </c>
      <c r="D273" s="297">
        <v>1464</v>
      </c>
      <c r="E273" s="297">
        <v>216.29999999999998</v>
      </c>
      <c r="F273" s="297">
        <v>40</v>
      </c>
      <c r="G273" s="297">
        <v>280</v>
      </c>
      <c r="H273" s="297">
        <v>0</v>
      </c>
      <c r="I273" s="297">
        <v>0</v>
      </c>
      <c r="J273" s="297">
        <v>0</v>
      </c>
      <c r="K273" s="297">
        <v>0</v>
      </c>
      <c r="L273" s="297">
        <v>1840</v>
      </c>
      <c r="M273" s="297">
        <v>11</v>
      </c>
      <c r="N273" s="297">
        <v>784.399</v>
      </c>
      <c r="O273" s="297">
        <v>1</v>
      </c>
      <c r="P273" s="297">
        <v>0</v>
      </c>
      <c r="Q273" s="297">
        <v>0</v>
      </c>
    </row>
    <row r="274" spans="1:17" x14ac:dyDescent="0.2">
      <c r="A274" s="296">
        <v>1667</v>
      </c>
      <c r="B274" s="296" t="s">
        <v>274</v>
      </c>
      <c r="C274" s="297">
        <v>12774</v>
      </c>
      <c r="D274" s="297">
        <v>2829</v>
      </c>
      <c r="E274" s="297">
        <v>651</v>
      </c>
      <c r="F274" s="297">
        <v>65</v>
      </c>
      <c r="G274" s="297">
        <v>2590</v>
      </c>
      <c r="H274" s="297">
        <v>0</v>
      </c>
      <c r="I274" s="297">
        <v>0</v>
      </c>
      <c r="J274" s="297">
        <v>0</v>
      </c>
      <c r="K274" s="297">
        <v>0</v>
      </c>
      <c r="L274" s="297">
        <v>7782</v>
      </c>
      <c r="M274" s="297">
        <v>84</v>
      </c>
      <c r="N274" s="297">
        <v>2953.62</v>
      </c>
      <c r="O274" s="297">
        <v>8</v>
      </c>
      <c r="P274" s="297">
        <v>0</v>
      </c>
      <c r="Q274" s="297">
        <v>0</v>
      </c>
    </row>
    <row r="275" spans="1:17" x14ac:dyDescent="0.2">
      <c r="A275" s="296">
        <v>275</v>
      </c>
      <c r="B275" s="296" t="s">
        <v>275</v>
      </c>
      <c r="C275" s="297">
        <v>43625</v>
      </c>
      <c r="D275" s="297">
        <v>8880</v>
      </c>
      <c r="E275" s="297">
        <v>4907.8999999999996</v>
      </c>
      <c r="F275" s="297">
        <v>1730</v>
      </c>
      <c r="G275" s="297">
        <v>16960</v>
      </c>
      <c r="H275" s="297">
        <v>483.12</v>
      </c>
      <c r="I275" s="297">
        <v>1296</v>
      </c>
      <c r="J275" s="297">
        <v>0</v>
      </c>
      <c r="K275" s="297">
        <v>414.39999999999986</v>
      </c>
      <c r="L275" s="297">
        <v>8174</v>
      </c>
      <c r="M275" s="297">
        <v>261</v>
      </c>
      <c r="N275" s="297">
        <v>30312.281999999999</v>
      </c>
      <c r="O275" s="297">
        <v>8</v>
      </c>
      <c r="P275" s="297">
        <v>0</v>
      </c>
      <c r="Q275" s="297">
        <v>0</v>
      </c>
    </row>
    <row r="276" spans="1:17" x14ac:dyDescent="0.2">
      <c r="A276" s="296">
        <v>340</v>
      </c>
      <c r="B276" s="296" t="s">
        <v>276</v>
      </c>
      <c r="C276" s="297">
        <v>19308</v>
      </c>
      <c r="D276" s="297">
        <v>4857</v>
      </c>
      <c r="E276" s="297">
        <v>1280.8</v>
      </c>
      <c r="F276" s="297">
        <v>570</v>
      </c>
      <c r="G276" s="297">
        <v>3890</v>
      </c>
      <c r="H276" s="297">
        <v>0</v>
      </c>
      <c r="I276" s="297">
        <v>410.40000000000003</v>
      </c>
      <c r="J276" s="297">
        <v>0</v>
      </c>
      <c r="K276" s="297">
        <v>277.60000000000002</v>
      </c>
      <c r="L276" s="297">
        <v>4207</v>
      </c>
      <c r="M276" s="297">
        <v>169</v>
      </c>
      <c r="N276" s="297">
        <v>6815.1120000000001</v>
      </c>
      <c r="O276" s="297">
        <v>7</v>
      </c>
      <c r="P276" s="297">
        <v>0</v>
      </c>
      <c r="Q276" s="297">
        <v>0</v>
      </c>
    </row>
    <row r="277" spans="1:17" x14ac:dyDescent="0.2">
      <c r="A277" s="296">
        <v>597</v>
      </c>
      <c r="B277" s="296" t="s">
        <v>277</v>
      </c>
      <c r="C277" s="297">
        <v>45149</v>
      </c>
      <c r="D277" s="297">
        <v>9046</v>
      </c>
      <c r="E277" s="297">
        <v>4245.2999999999993</v>
      </c>
      <c r="F277" s="297">
        <v>2495</v>
      </c>
      <c r="G277" s="297">
        <v>19880</v>
      </c>
      <c r="H277" s="297">
        <v>508.86</v>
      </c>
      <c r="I277" s="297">
        <v>2116.8000000000002</v>
      </c>
      <c r="J277" s="297">
        <v>0</v>
      </c>
      <c r="K277" s="297">
        <v>0</v>
      </c>
      <c r="L277" s="297">
        <v>2367</v>
      </c>
      <c r="M277" s="297">
        <v>159</v>
      </c>
      <c r="N277" s="297">
        <v>35477.370000000003</v>
      </c>
      <c r="O277" s="297">
        <v>2</v>
      </c>
      <c r="P277" s="297">
        <v>0</v>
      </c>
      <c r="Q277" s="297">
        <v>0</v>
      </c>
    </row>
    <row r="278" spans="1:17" x14ac:dyDescent="0.2">
      <c r="A278" s="296">
        <v>196</v>
      </c>
      <c r="B278" s="296" t="s">
        <v>278</v>
      </c>
      <c r="C278" s="297">
        <v>10912</v>
      </c>
      <c r="D278" s="297">
        <v>2406</v>
      </c>
      <c r="E278" s="297">
        <v>1070.9000000000001</v>
      </c>
      <c r="F278" s="297">
        <v>105</v>
      </c>
      <c r="G278" s="297">
        <v>1400</v>
      </c>
      <c r="H278" s="297">
        <v>0</v>
      </c>
      <c r="I278" s="297">
        <v>0</v>
      </c>
      <c r="J278" s="297">
        <v>0</v>
      </c>
      <c r="K278" s="297">
        <v>0</v>
      </c>
      <c r="L278" s="297">
        <v>3969</v>
      </c>
      <c r="M278" s="297">
        <v>842</v>
      </c>
      <c r="N278" s="297">
        <v>1815.789</v>
      </c>
      <c r="O278" s="297">
        <v>6</v>
      </c>
      <c r="P278" s="297">
        <v>0</v>
      </c>
      <c r="Q278" s="297">
        <v>0</v>
      </c>
    </row>
    <row r="279" spans="1:17" x14ac:dyDescent="0.2">
      <c r="A279" s="296">
        <v>1742</v>
      </c>
      <c r="B279" s="296" t="s">
        <v>280</v>
      </c>
      <c r="C279" s="297">
        <v>37830</v>
      </c>
      <c r="D279" s="297">
        <v>10605</v>
      </c>
      <c r="E279" s="297">
        <v>2164</v>
      </c>
      <c r="F279" s="297">
        <v>1200</v>
      </c>
      <c r="G279" s="297">
        <v>34390</v>
      </c>
      <c r="H279" s="297">
        <v>469.26</v>
      </c>
      <c r="I279" s="297">
        <v>3189.6000000000004</v>
      </c>
      <c r="J279" s="297">
        <v>0</v>
      </c>
      <c r="K279" s="297">
        <v>0</v>
      </c>
      <c r="L279" s="297">
        <v>9411</v>
      </c>
      <c r="M279" s="297">
        <v>26</v>
      </c>
      <c r="N279" s="297">
        <v>15917.44</v>
      </c>
      <c r="O279" s="297">
        <v>9</v>
      </c>
      <c r="P279" s="297">
        <v>0</v>
      </c>
      <c r="Q279" s="297">
        <v>0</v>
      </c>
    </row>
    <row r="280" spans="1:17" x14ac:dyDescent="0.2">
      <c r="A280" s="296">
        <v>603</v>
      </c>
      <c r="B280" s="296" t="s">
        <v>281</v>
      </c>
      <c r="C280" s="297">
        <v>48216</v>
      </c>
      <c r="D280" s="297">
        <v>9047</v>
      </c>
      <c r="E280" s="297">
        <v>5619.5</v>
      </c>
      <c r="F280" s="297">
        <v>4860</v>
      </c>
      <c r="G280" s="297">
        <v>9170</v>
      </c>
      <c r="H280" s="297">
        <v>1178.8599999999999</v>
      </c>
      <c r="I280" s="297">
        <v>1707.2</v>
      </c>
      <c r="J280" s="297">
        <v>0</v>
      </c>
      <c r="K280" s="297">
        <v>0</v>
      </c>
      <c r="L280" s="297">
        <v>1397</v>
      </c>
      <c r="M280" s="297">
        <v>52</v>
      </c>
      <c r="N280" s="297">
        <v>78905.014999999999</v>
      </c>
      <c r="O280" s="297">
        <v>2</v>
      </c>
      <c r="P280" s="297">
        <v>0</v>
      </c>
      <c r="Q280" s="297">
        <v>0</v>
      </c>
    </row>
    <row r="281" spans="1:17" x14ac:dyDescent="0.2">
      <c r="A281" s="296">
        <v>1669</v>
      </c>
      <c r="B281" s="296" t="s">
        <v>282</v>
      </c>
      <c r="C281" s="297">
        <v>20699</v>
      </c>
      <c r="D281" s="297">
        <v>3882</v>
      </c>
      <c r="E281" s="297">
        <v>1697.8</v>
      </c>
      <c r="F281" s="297">
        <v>220</v>
      </c>
      <c r="G281" s="297">
        <v>3690</v>
      </c>
      <c r="H281" s="297">
        <v>0</v>
      </c>
      <c r="I281" s="297">
        <v>0</v>
      </c>
      <c r="J281" s="297">
        <v>0</v>
      </c>
      <c r="K281" s="297">
        <v>0</v>
      </c>
      <c r="L281" s="297">
        <v>8818</v>
      </c>
      <c r="M281" s="297">
        <v>55</v>
      </c>
      <c r="N281" s="297">
        <v>3704.0819999999999</v>
      </c>
      <c r="O281" s="297">
        <v>11</v>
      </c>
      <c r="P281" s="297">
        <v>0</v>
      </c>
      <c r="Q281" s="297">
        <v>0</v>
      </c>
    </row>
    <row r="282" spans="1:17" x14ac:dyDescent="0.2">
      <c r="A282" s="296">
        <v>957</v>
      </c>
      <c r="B282" s="296" t="s">
        <v>283</v>
      </c>
      <c r="C282" s="297">
        <v>57005</v>
      </c>
      <c r="D282" s="297">
        <v>11583</v>
      </c>
      <c r="E282" s="297">
        <v>6989.5</v>
      </c>
      <c r="F282" s="297">
        <v>5320</v>
      </c>
      <c r="G282" s="297">
        <v>77230</v>
      </c>
      <c r="H282" s="297">
        <v>1912.9</v>
      </c>
      <c r="I282" s="297">
        <v>3440.8</v>
      </c>
      <c r="J282" s="297">
        <v>0</v>
      </c>
      <c r="K282" s="297">
        <v>0</v>
      </c>
      <c r="L282" s="297">
        <v>6090</v>
      </c>
      <c r="M282" s="297">
        <v>1021</v>
      </c>
      <c r="N282" s="297">
        <v>40386.449999999997</v>
      </c>
      <c r="O282" s="297">
        <v>9</v>
      </c>
      <c r="P282" s="297">
        <v>0</v>
      </c>
      <c r="Q282" s="297">
        <v>74.899999999999977</v>
      </c>
    </row>
    <row r="283" spans="1:17" x14ac:dyDescent="0.2">
      <c r="A283" s="296">
        <v>1674</v>
      </c>
      <c r="B283" s="296" t="s">
        <v>284</v>
      </c>
      <c r="C283" s="297">
        <v>76874</v>
      </c>
      <c r="D283" s="297">
        <v>16780</v>
      </c>
      <c r="E283" s="297">
        <v>7375.4</v>
      </c>
      <c r="F283" s="297">
        <v>7305</v>
      </c>
      <c r="G283" s="297">
        <v>87050</v>
      </c>
      <c r="H283" s="297">
        <v>2372.02</v>
      </c>
      <c r="I283" s="297">
        <v>3806.4</v>
      </c>
      <c r="J283" s="297">
        <v>0</v>
      </c>
      <c r="K283" s="297">
        <v>0</v>
      </c>
      <c r="L283" s="297">
        <v>10647</v>
      </c>
      <c r="M283" s="297">
        <v>69</v>
      </c>
      <c r="N283" s="297">
        <v>57387.036</v>
      </c>
      <c r="O283" s="297">
        <v>9</v>
      </c>
      <c r="P283" s="297">
        <v>0</v>
      </c>
      <c r="Q283" s="297">
        <v>0</v>
      </c>
    </row>
    <row r="284" spans="1:17" x14ac:dyDescent="0.2">
      <c r="A284" s="296">
        <v>599</v>
      </c>
      <c r="B284" s="296" t="s">
        <v>285</v>
      </c>
      <c r="C284" s="297">
        <v>623652</v>
      </c>
      <c r="D284" s="297">
        <v>137267</v>
      </c>
      <c r="E284" s="297">
        <v>87151.5</v>
      </c>
      <c r="F284" s="297">
        <v>170910</v>
      </c>
      <c r="G284" s="297">
        <v>1384690</v>
      </c>
      <c r="H284" s="297">
        <v>20042.686799999999</v>
      </c>
      <c r="I284" s="297">
        <v>25555.200000000001</v>
      </c>
      <c r="J284" s="297">
        <v>0</v>
      </c>
      <c r="K284" s="297">
        <v>0</v>
      </c>
      <c r="L284" s="297">
        <v>21814</v>
      </c>
      <c r="M284" s="297">
        <v>7628</v>
      </c>
      <c r="N284" s="297">
        <v>1238918.9099999999</v>
      </c>
      <c r="O284" s="297">
        <v>10</v>
      </c>
      <c r="P284" s="297">
        <v>46179.599999999991</v>
      </c>
      <c r="Q284" s="297">
        <v>4891.8999999999996</v>
      </c>
    </row>
    <row r="285" spans="1:17" x14ac:dyDescent="0.2">
      <c r="A285" s="296">
        <v>277</v>
      </c>
      <c r="B285" s="296" t="s">
        <v>286</v>
      </c>
      <c r="C285" s="297">
        <v>1509</v>
      </c>
      <c r="D285" s="297">
        <v>367</v>
      </c>
      <c r="E285" s="297">
        <v>6.5</v>
      </c>
      <c r="F285" s="297">
        <v>30</v>
      </c>
      <c r="G285" s="297">
        <v>30</v>
      </c>
      <c r="H285" s="297">
        <v>0</v>
      </c>
      <c r="I285" s="297">
        <v>766.40000000000009</v>
      </c>
      <c r="J285" s="297">
        <v>0</v>
      </c>
      <c r="K285" s="297">
        <v>651.09999999999991</v>
      </c>
      <c r="L285" s="297">
        <v>2790</v>
      </c>
      <c r="M285" s="297">
        <v>2</v>
      </c>
      <c r="N285" s="297">
        <v>558.16499999999996</v>
      </c>
      <c r="O285" s="297">
        <v>1</v>
      </c>
      <c r="P285" s="297">
        <v>0</v>
      </c>
      <c r="Q285" s="297">
        <v>0</v>
      </c>
    </row>
    <row r="286" spans="1:17" x14ac:dyDescent="0.2">
      <c r="A286" s="296">
        <v>840</v>
      </c>
      <c r="B286" s="296" t="s">
        <v>287</v>
      </c>
      <c r="C286" s="297">
        <v>22233</v>
      </c>
      <c r="D286" s="297">
        <v>4045</v>
      </c>
      <c r="E286" s="297">
        <v>1723.1999999999998</v>
      </c>
      <c r="F286" s="297">
        <v>250</v>
      </c>
      <c r="G286" s="297">
        <v>9280</v>
      </c>
      <c r="H286" s="297">
        <v>0</v>
      </c>
      <c r="I286" s="297">
        <v>272.8</v>
      </c>
      <c r="J286" s="297">
        <v>0</v>
      </c>
      <c r="K286" s="297">
        <v>13.199999999999989</v>
      </c>
      <c r="L286" s="297">
        <v>6441</v>
      </c>
      <c r="M286" s="297">
        <v>7</v>
      </c>
      <c r="N286" s="297">
        <v>6284.2</v>
      </c>
      <c r="O286" s="297">
        <v>6</v>
      </c>
      <c r="P286" s="297">
        <v>0</v>
      </c>
      <c r="Q286" s="297">
        <v>0</v>
      </c>
    </row>
    <row r="287" spans="1:17" x14ac:dyDescent="0.2">
      <c r="A287" s="296">
        <v>441</v>
      </c>
      <c r="B287" s="296" t="s">
        <v>288</v>
      </c>
      <c r="C287" s="297">
        <v>46137</v>
      </c>
      <c r="D287" s="297">
        <v>10578</v>
      </c>
      <c r="E287" s="297">
        <v>3156.9</v>
      </c>
      <c r="F287" s="297">
        <v>625</v>
      </c>
      <c r="G287" s="297">
        <v>14570</v>
      </c>
      <c r="H287" s="297">
        <v>1336.7678000000001</v>
      </c>
      <c r="I287" s="297">
        <v>2486.4</v>
      </c>
      <c r="J287" s="297">
        <v>0</v>
      </c>
      <c r="K287" s="297">
        <v>0</v>
      </c>
      <c r="L287" s="297">
        <v>16777</v>
      </c>
      <c r="M287" s="297">
        <v>375</v>
      </c>
      <c r="N287" s="297">
        <v>16565.009999999998</v>
      </c>
      <c r="O287" s="297">
        <v>23</v>
      </c>
      <c r="P287" s="297">
        <v>0</v>
      </c>
      <c r="Q287" s="297">
        <v>0</v>
      </c>
    </row>
    <row r="288" spans="1:17" x14ac:dyDescent="0.2">
      <c r="A288" s="296">
        <v>279</v>
      </c>
      <c r="B288" s="296" t="s">
        <v>290</v>
      </c>
      <c r="C288" s="297">
        <v>9522</v>
      </c>
      <c r="D288" s="297">
        <v>2641</v>
      </c>
      <c r="E288" s="297">
        <v>566.5</v>
      </c>
      <c r="F288" s="297">
        <v>110</v>
      </c>
      <c r="G288" s="297">
        <v>1390</v>
      </c>
      <c r="H288" s="297">
        <v>0</v>
      </c>
      <c r="I288" s="297">
        <v>0</v>
      </c>
      <c r="J288" s="297">
        <v>0</v>
      </c>
      <c r="K288" s="297">
        <v>0</v>
      </c>
      <c r="L288" s="297">
        <v>1379</v>
      </c>
      <c r="M288" s="297">
        <v>3</v>
      </c>
      <c r="N288" s="297">
        <v>3290.43</v>
      </c>
      <c r="O288" s="297">
        <v>2</v>
      </c>
      <c r="P288" s="297">
        <v>0</v>
      </c>
      <c r="Q288" s="297">
        <v>0</v>
      </c>
    </row>
    <row r="289" spans="1:17" x14ac:dyDescent="0.2">
      <c r="A289" s="296">
        <v>606</v>
      </c>
      <c r="B289" s="296" t="s">
        <v>291</v>
      </c>
      <c r="C289" s="297">
        <v>76869</v>
      </c>
      <c r="D289" s="297">
        <v>16936</v>
      </c>
      <c r="E289" s="297">
        <v>9358</v>
      </c>
      <c r="F289" s="297">
        <v>15535</v>
      </c>
      <c r="G289" s="297">
        <v>51730</v>
      </c>
      <c r="H289" s="297">
        <v>1645.94</v>
      </c>
      <c r="I289" s="297">
        <v>3159.2000000000003</v>
      </c>
      <c r="J289" s="297">
        <v>0</v>
      </c>
      <c r="K289" s="297">
        <v>34.099999999999909</v>
      </c>
      <c r="L289" s="297">
        <v>1788</v>
      </c>
      <c r="M289" s="297">
        <v>197</v>
      </c>
      <c r="N289" s="297">
        <v>117761.04</v>
      </c>
      <c r="O289" s="297">
        <v>1</v>
      </c>
      <c r="P289" s="297">
        <v>161.19999999999891</v>
      </c>
      <c r="Q289" s="297">
        <v>347.29999999999995</v>
      </c>
    </row>
    <row r="290" spans="1:17" x14ac:dyDescent="0.2">
      <c r="A290" s="296">
        <v>88</v>
      </c>
      <c r="B290" s="296" t="s">
        <v>292</v>
      </c>
      <c r="C290" s="297">
        <v>926</v>
      </c>
      <c r="D290" s="297">
        <v>171</v>
      </c>
      <c r="E290" s="297">
        <v>38.799999999999983</v>
      </c>
      <c r="F290" s="297">
        <v>0</v>
      </c>
      <c r="G290" s="297">
        <v>30</v>
      </c>
      <c r="H290" s="297">
        <v>0</v>
      </c>
      <c r="I290" s="297">
        <v>30.400000000000002</v>
      </c>
      <c r="J290" s="297">
        <v>0</v>
      </c>
      <c r="K290" s="297">
        <v>0.59999999999999432</v>
      </c>
      <c r="L290" s="297">
        <v>3859</v>
      </c>
      <c r="M290" s="297">
        <v>43</v>
      </c>
      <c r="N290" s="297">
        <v>394.91199999999998</v>
      </c>
      <c r="O290" s="297">
        <v>1</v>
      </c>
      <c r="P290" s="297">
        <v>0</v>
      </c>
      <c r="Q290" s="297">
        <v>0</v>
      </c>
    </row>
    <row r="291" spans="1:17" x14ac:dyDescent="0.2">
      <c r="A291" s="296">
        <v>844</v>
      </c>
      <c r="B291" s="296" t="s">
        <v>293</v>
      </c>
      <c r="C291" s="297">
        <v>23543</v>
      </c>
      <c r="D291" s="297">
        <v>5242</v>
      </c>
      <c r="E291" s="297">
        <v>1823.3</v>
      </c>
      <c r="F291" s="297">
        <v>295</v>
      </c>
      <c r="G291" s="297">
        <v>15350</v>
      </c>
      <c r="H291" s="297">
        <v>397.98</v>
      </c>
      <c r="I291" s="297">
        <v>1623.2</v>
      </c>
      <c r="J291" s="297">
        <v>0</v>
      </c>
      <c r="K291" s="297">
        <v>136.99999999999977</v>
      </c>
      <c r="L291" s="297">
        <v>4154</v>
      </c>
      <c r="M291" s="297">
        <v>12</v>
      </c>
      <c r="N291" s="297">
        <v>10604.888000000001</v>
      </c>
      <c r="O291" s="297">
        <v>2</v>
      </c>
      <c r="P291" s="297">
        <v>0</v>
      </c>
      <c r="Q291" s="297">
        <v>0</v>
      </c>
    </row>
    <row r="292" spans="1:17" x14ac:dyDescent="0.2">
      <c r="A292" s="296">
        <v>962</v>
      </c>
      <c r="B292" s="296" t="s">
        <v>294</v>
      </c>
      <c r="C292" s="297">
        <v>12992</v>
      </c>
      <c r="D292" s="297">
        <v>2538</v>
      </c>
      <c r="E292" s="297">
        <v>906.6</v>
      </c>
      <c r="F292" s="297">
        <v>250</v>
      </c>
      <c r="G292" s="297">
        <v>1990</v>
      </c>
      <c r="H292" s="297">
        <v>0</v>
      </c>
      <c r="I292" s="297">
        <v>0</v>
      </c>
      <c r="J292" s="297">
        <v>0</v>
      </c>
      <c r="K292" s="297">
        <v>0</v>
      </c>
      <c r="L292" s="297">
        <v>2405</v>
      </c>
      <c r="M292" s="297">
        <v>7</v>
      </c>
      <c r="N292" s="297">
        <v>2794.9140000000002</v>
      </c>
      <c r="O292" s="297">
        <v>3</v>
      </c>
      <c r="P292" s="297">
        <v>0</v>
      </c>
      <c r="Q292" s="297">
        <v>0</v>
      </c>
    </row>
    <row r="293" spans="1:17" x14ac:dyDescent="0.2">
      <c r="A293" s="296">
        <v>1676</v>
      </c>
      <c r="B293" s="296" t="s">
        <v>296</v>
      </c>
      <c r="C293" s="297">
        <v>33821</v>
      </c>
      <c r="D293" s="297">
        <v>6877</v>
      </c>
      <c r="E293" s="297">
        <v>1826.7999999999997</v>
      </c>
      <c r="F293" s="297">
        <v>305</v>
      </c>
      <c r="G293" s="297">
        <v>5780</v>
      </c>
      <c r="H293" s="297">
        <v>194.5</v>
      </c>
      <c r="I293" s="297">
        <v>852</v>
      </c>
      <c r="J293" s="297">
        <v>0</v>
      </c>
      <c r="K293" s="297">
        <v>0</v>
      </c>
      <c r="L293" s="297">
        <v>22998</v>
      </c>
      <c r="M293" s="297">
        <v>7254</v>
      </c>
      <c r="N293" s="297">
        <v>13876.128000000001</v>
      </c>
      <c r="O293" s="297">
        <v>20</v>
      </c>
      <c r="P293" s="297">
        <v>0</v>
      </c>
      <c r="Q293" s="297">
        <v>0</v>
      </c>
    </row>
    <row r="294" spans="1:17" x14ac:dyDescent="0.2">
      <c r="A294" s="296">
        <v>518</v>
      </c>
      <c r="B294" s="296" t="s">
        <v>297</v>
      </c>
      <c r="C294" s="297">
        <v>514861</v>
      </c>
      <c r="D294" s="297">
        <v>118503</v>
      </c>
      <c r="E294" s="297">
        <v>60299.899999999994</v>
      </c>
      <c r="F294" s="297">
        <v>131345</v>
      </c>
      <c r="G294" s="297">
        <v>944700</v>
      </c>
      <c r="H294" s="297">
        <v>10870.94</v>
      </c>
      <c r="I294" s="297">
        <v>19216.8</v>
      </c>
      <c r="J294" s="297">
        <v>0</v>
      </c>
      <c r="K294" s="297">
        <v>2300.3999999999978</v>
      </c>
      <c r="L294" s="297">
        <v>8262</v>
      </c>
      <c r="M294" s="297">
        <v>353</v>
      </c>
      <c r="N294" s="297">
        <v>1193536.74</v>
      </c>
      <c r="O294" s="297">
        <v>4</v>
      </c>
      <c r="P294" s="297">
        <v>28372.799999999988</v>
      </c>
      <c r="Q294" s="297">
        <v>3337.5</v>
      </c>
    </row>
    <row r="295" spans="1:17" x14ac:dyDescent="0.2">
      <c r="A295" s="296">
        <v>796</v>
      </c>
      <c r="B295" s="296" t="s">
        <v>298</v>
      </c>
      <c r="C295" s="297">
        <v>150889</v>
      </c>
      <c r="D295" s="297">
        <v>33224</v>
      </c>
      <c r="E295" s="297">
        <v>13982</v>
      </c>
      <c r="F295" s="297">
        <v>11040</v>
      </c>
      <c r="G295" s="297">
        <v>261180</v>
      </c>
      <c r="H295" s="297">
        <v>4741.42</v>
      </c>
      <c r="I295" s="297">
        <v>7244</v>
      </c>
      <c r="J295" s="297">
        <v>0</v>
      </c>
      <c r="K295" s="297">
        <v>0</v>
      </c>
      <c r="L295" s="297">
        <v>11039</v>
      </c>
      <c r="M295" s="297">
        <v>768</v>
      </c>
      <c r="N295" s="297">
        <v>128592.18</v>
      </c>
      <c r="O295" s="297">
        <v>9</v>
      </c>
      <c r="P295" s="297">
        <v>0</v>
      </c>
      <c r="Q295" s="297">
        <v>0</v>
      </c>
    </row>
    <row r="296" spans="1:17" x14ac:dyDescent="0.2">
      <c r="A296" s="296">
        <v>965</v>
      </c>
      <c r="B296" s="296" t="s">
        <v>299</v>
      </c>
      <c r="C296" s="297">
        <v>10844</v>
      </c>
      <c r="D296" s="297">
        <v>2017</v>
      </c>
      <c r="E296" s="297">
        <v>994.6</v>
      </c>
      <c r="F296" s="297">
        <v>75</v>
      </c>
      <c r="G296" s="297">
        <v>1690</v>
      </c>
      <c r="H296" s="297">
        <v>0</v>
      </c>
      <c r="I296" s="297">
        <v>0</v>
      </c>
      <c r="J296" s="297">
        <v>0</v>
      </c>
      <c r="K296" s="297">
        <v>0</v>
      </c>
      <c r="L296" s="297">
        <v>1603</v>
      </c>
      <c r="M296" s="297">
        <v>0</v>
      </c>
      <c r="N296" s="297">
        <v>3478.1480000000001</v>
      </c>
      <c r="O296" s="297">
        <v>3</v>
      </c>
      <c r="P296" s="297">
        <v>0</v>
      </c>
      <c r="Q296" s="297">
        <v>0</v>
      </c>
    </row>
    <row r="297" spans="1:17" x14ac:dyDescent="0.2">
      <c r="A297" s="296">
        <v>1702</v>
      </c>
      <c r="B297" s="296" t="s">
        <v>300</v>
      </c>
      <c r="C297" s="297">
        <v>11612</v>
      </c>
      <c r="D297" s="297">
        <v>2667</v>
      </c>
      <c r="E297" s="297">
        <v>726.9</v>
      </c>
      <c r="F297" s="297">
        <v>75</v>
      </c>
      <c r="G297" s="297">
        <v>1300</v>
      </c>
      <c r="H297" s="297">
        <v>311.39999999999998</v>
      </c>
      <c r="I297" s="297">
        <v>1046.4000000000001</v>
      </c>
      <c r="J297" s="297">
        <v>0</v>
      </c>
      <c r="K297" s="297">
        <v>0</v>
      </c>
      <c r="L297" s="297">
        <v>9926</v>
      </c>
      <c r="M297" s="297">
        <v>50</v>
      </c>
      <c r="N297" s="297">
        <v>1263.1769999999999</v>
      </c>
      <c r="O297" s="297">
        <v>7</v>
      </c>
      <c r="P297" s="297">
        <v>0</v>
      </c>
      <c r="Q297" s="297">
        <v>0</v>
      </c>
    </row>
    <row r="298" spans="1:17" x14ac:dyDescent="0.2">
      <c r="A298" s="296">
        <v>845</v>
      </c>
      <c r="B298" s="296" t="s">
        <v>301</v>
      </c>
      <c r="C298" s="297">
        <v>28395</v>
      </c>
      <c r="D298" s="297">
        <v>6670</v>
      </c>
      <c r="E298" s="297">
        <v>1504.7</v>
      </c>
      <c r="F298" s="297">
        <v>325</v>
      </c>
      <c r="G298" s="297">
        <v>4590</v>
      </c>
      <c r="H298" s="297">
        <v>1843.9723999999999</v>
      </c>
      <c r="I298" s="297">
        <v>936</v>
      </c>
      <c r="J298" s="297">
        <v>0</v>
      </c>
      <c r="K298" s="297">
        <v>0</v>
      </c>
      <c r="L298" s="297">
        <v>5842</v>
      </c>
      <c r="M298" s="297">
        <v>91</v>
      </c>
      <c r="N298" s="297">
        <v>7016.5410000000002</v>
      </c>
      <c r="O298" s="297">
        <v>6</v>
      </c>
      <c r="P298" s="297">
        <v>0</v>
      </c>
      <c r="Q298" s="297">
        <v>0</v>
      </c>
    </row>
    <row r="299" spans="1:17" x14ac:dyDescent="0.2">
      <c r="A299" s="296">
        <v>846</v>
      </c>
      <c r="B299" s="296" t="s">
        <v>302</v>
      </c>
      <c r="C299" s="297">
        <v>17937</v>
      </c>
      <c r="D299" s="297">
        <v>4108</v>
      </c>
      <c r="E299" s="297">
        <v>1198</v>
      </c>
      <c r="F299" s="297">
        <v>165</v>
      </c>
      <c r="G299" s="297">
        <v>5070</v>
      </c>
      <c r="H299" s="297">
        <v>0</v>
      </c>
      <c r="I299" s="297">
        <v>0</v>
      </c>
      <c r="J299" s="297">
        <v>0</v>
      </c>
      <c r="K299" s="297">
        <v>0</v>
      </c>
      <c r="L299" s="297">
        <v>6440</v>
      </c>
      <c r="M299" s="297">
        <v>54</v>
      </c>
      <c r="N299" s="297">
        <v>4971.3999999999996</v>
      </c>
      <c r="O299" s="297">
        <v>5</v>
      </c>
      <c r="P299" s="297">
        <v>0</v>
      </c>
      <c r="Q299" s="297">
        <v>0</v>
      </c>
    </row>
    <row r="300" spans="1:17" x14ac:dyDescent="0.2">
      <c r="A300" s="296">
        <v>1883</v>
      </c>
      <c r="B300" s="296" t="s">
        <v>303</v>
      </c>
      <c r="C300" s="297">
        <v>93724</v>
      </c>
      <c r="D300" s="297">
        <v>17779</v>
      </c>
      <c r="E300" s="297">
        <v>11142.8</v>
      </c>
      <c r="F300" s="297">
        <v>3370</v>
      </c>
      <c r="G300" s="297">
        <v>137510</v>
      </c>
      <c r="H300" s="297">
        <v>2710.06</v>
      </c>
      <c r="I300" s="297">
        <v>4988.8</v>
      </c>
      <c r="J300" s="297">
        <v>0</v>
      </c>
      <c r="K300" s="297">
        <v>0</v>
      </c>
      <c r="L300" s="297">
        <v>7898</v>
      </c>
      <c r="M300" s="297">
        <v>160</v>
      </c>
      <c r="N300" s="297">
        <v>67495.48</v>
      </c>
      <c r="O300" s="297">
        <v>7</v>
      </c>
      <c r="P300" s="297">
        <v>0</v>
      </c>
      <c r="Q300" s="297">
        <v>0</v>
      </c>
    </row>
    <row r="301" spans="1:17" x14ac:dyDescent="0.2">
      <c r="A301" s="296">
        <v>610</v>
      </c>
      <c r="B301" s="296" t="s">
        <v>304</v>
      </c>
      <c r="C301" s="297">
        <v>24758</v>
      </c>
      <c r="D301" s="297">
        <v>5976</v>
      </c>
      <c r="E301" s="297">
        <v>2220.1</v>
      </c>
      <c r="F301" s="297">
        <v>1230</v>
      </c>
      <c r="G301" s="297">
        <v>9280</v>
      </c>
      <c r="H301" s="297">
        <v>1035.32</v>
      </c>
      <c r="I301" s="297">
        <v>255.20000000000002</v>
      </c>
      <c r="J301" s="297">
        <v>0</v>
      </c>
      <c r="K301" s="297">
        <v>0</v>
      </c>
      <c r="L301" s="297">
        <v>1282</v>
      </c>
      <c r="M301" s="297">
        <v>120</v>
      </c>
      <c r="N301" s="297">
        <v>16714.623</v>
      </c>
      <c r="O301" s="297">
        <v>1</v>
      </c>
      <c r="P301" s="297">
        <v>0</v>
      </c>
      <c r="Q301" s="297">
        <v>0</v>
      </c>
    </row>
    <row r="302" spans="1:17" x14ac:dyDescent="0.2">
      <c r="A302" s="296">
        <v>40</v>
      </c>
      <c r="B302" s="296" t="s">
        <v>305</v>
      </c>
      <c r="C302" s="297">
        <v>15583</v>
      </c>
      <c r="D302" s="297">
        <v>3736</v>
      </c>
      <c r="E302" s="297">
        <v>1151</v>
      </c>
      <c r="F302" s="297">
        <v>165</v>
      </c>
      <c r="G302" s="297">
        <v>1050</v>
      </c>
      <c r="H302" s="297">
        <v>0</v>
      </c>
      <c r="I302" s="297">
        <v>129.6</v>
      </c>
      <c r="J302" s="297">
        <v>0</v>
      </c>
      <c r="K302" s="297">
        <v>3.5999999999999943</v>
      </c>
      <c r="L302" s="297">
        <v>15065</v>
      </c>
      <c r="M302" s="297">
        <v>822</v>
      </c>
      <c r="N302" s="297">
        <v>1424.97</v>
      </c>
      <c r="O302" s="297">
        <v>14</v>
      </c>
      <c r="P302" s="297">
        <v>0</v>
      </c>
      <c r="Q302" s="297">
        <v>0</v>
      </c>
    </row>
    <row r="303" spans="1:17" x14ac:dyDescent="0.2">
      <c r="A303" s="296">
        <v>1714</v>
      </c>
      <c r="B303" s="296" t="s">
        <v>306</v>
      </c>
      <c r="C303" s="297">
        <v>23747</v>
      </c>
      <c r="D303" s="297">
        <v>4353</v>
      </c>
      <c r="E303" s="297">
        <v>2047.1999999999998</v>
      </c>
      <c r="F303" s="297">
        <v>290</v>
      </c>
      <c r="G303" s="297">
        <v>8720</v>
      </c>
      <c r="H303" s="297">
        <v>0</v>
      </c>
      <c r="I303" s="297">
        <v>860</v>
      </c>
      <c r="J303" s="297">
        <v>0</v>
      </c>
      <c r="K303" s="297">
        <v>0</v>
      </c>
      <c r="L303" s="297">
        <v>27914</v>
      </c>
      <c r="M303" s="297">
        <v>394</v>
      </c>
      <c r="N303" s="297">
        <v>7252.9880000000003</v>
      </c>
      <c r="O303" s="297">
        <v>23</v>
      </c>
      <c r="P303" s="297">
        <v>0</v>
      </c>
      <c r="Q303" s="297">
        <v>0</v>
      </c>
    </row>
    <row r="304" spans="1:17" x14ac:dyDescent="0.2">
      <c r="A304" s="296">
        <v>90</v>
      </c>
      <c r="B304" s="296" t="s">
        <v>307</v>
      </c>
      <c r="C304" s="297">
        <v>55635</v>
      </c>
      <c r="D304" s="297">
        <v>13292</v>
      </c>
      <c r="E304" s="297">
        <v>6053.6</v>
      </c>
      <c r="F304" s="297">
        <v>1225</v>
      </c>
      <c r="G304" s="297">
        <v>83320</v>
      </c>
      <c r="H304" s="297">
        <v>4506.5199999999995</v>
      </c>
      <c r="I304" s="297">
        <v>3918.4</v>
      </c>
      <c r="J304" s="297">
        <v>0</v>
      </c>
      <c r="K304" s="297">
        <v>0</v>
      </c>
      <c r="L304" s="297">
        <v>11743</v>
      </c>
      <c r="M304" s="297">
        <v>874</v>
      </c>
      <c r="N304" s="297">
        <v>32893.728000000003</v>
      </c>
      <c r="O304" s="297">
        <v>10</v>
      </c>
      <c r="P304" s="297">
        <v>0</v>
      </c>
      <c r="Q304" s="297">
        <v>0</v>
      </c>
    </row>
    <row r="305" spans="1:17" x14ac:dyDescent="0.2">
      <c r="A305" s="296">
        <v>342</v>
      </c>
      <c r="B305" s="296" t="s">
        <v>308</v>
      </c>
      <c r="C305" s="297">
        <v>45454</v>
      </c>
      <c r="D305" s="297">
        <v>10603</v>
      </c>
      <c r="E305" s="297">
        <v>3336.2</v>
      </c>
      <c r="F305" s="297">
        <v>3745</v>
      </c>
      <c r="G305" s="297">
        <v>24740</v>
      </c>
      <c r="H305" s="297">
        <v>581.28</v>
      </c>
      <c r="I305" s="297">
        <v>1167.2</v>
      </c>
      <c r="J305" s="297">
        <v>0</v>
      </c>
      <c r="K305" s="297">
        <v>0</v>
      </c>
      <c r="L305" s="297">
        <v>4624</v>
      </c>
      <c r="M305" s="297">
        <v>19</v>
      </c>
      <c r="N305" s="297">
        <v>29903.328000000001</v>
      </c>
      <c r="O305" s="297">
        <v>4</v>
      </c>
      <c r="P305" s="297">
        <v>0</v>
      </c>
      <c r="Q305" s="297">
        <v>0</v>
      </c>
    </row>
    <row r="306" spans="1:17" x14ac:dyDescent="0.2">
      <c r="A306" s="296">
        <v>847</v>
      </c>
      <c r="B306" s="296" t="s">
        <v>309</v>
      </c>
      <c r="C306" s="297">
        <v>18695</v>
      </c>
      <c r="D306" s="297">
        <v>4044</v>
      </c>
      <c r="E306" s="297">
        <v>1353.3</v>
      </c>
      <c r="F306" s="297">
        <v>155</v>
      </c>
      <c r="G306" s="297">
        <v>5990</v>
      </c>
      <c r="H306" s="297">
        <v>370.26</v>
      </c>
      <c r="I306" s="297">
        <v>691.2</v>
      </c>
      <c r="J306" s="297">
        <v>0</v>
      </c>
      <c r="K306" s="297">
        <v>0</v>
      </c>
      <c r="L306" s="297">
        <v>8032</v>
      </c>
      <c r="M306" s="297">
        <v>118</v>
      </c>
      <c r="N306" s="297">
        <v>5374.7640000000001</v>
      </c>
      <c r="O306" s="297">
        <v>5</v>
      </c>
      <c r="P306" s="297">
        <v>0</v>
      </c>
      <c r="Q306" s="297">
        <v>0</v>
      </c>
    </row>
    <row r="307" spans="1:17" x14ac:dyDescent="0.2">
      <c r="A307" s="296">
        <v>848</v>
      </c>
      <c r="B307" s="296" t="s">
        <v>310</v>
      </c>
      <c r="C307" s="297">
        <v>16344</v>
      </c>
      <c r="D307" s="297">
        <v>3944</v>
      </c>
      <c r="E307" s="297">
        <v>702.59999999999991</v>
      </c>
      <c r="F307" s="297">
        <v>260</v>
      </c>
      <c r="G307" s="297">
        <v>4690</v>
      </c>
      <c r="H307" s="297">
        <v>480.94</v>
      </c>
      <c r="I307" s="297">
        <v>0</v>
      </c>
      <c r="J307" s="297">
        <v>0</v>
      </c>
      <c r="K307" s="297">
        <v>0</v>
      </c>
      <c r="L307" s="297">
        <v>2594</v>
      </c>
      <c r="M307" s="297">
        <v>57</v>
      </c>
      <c r="N307" s="297">
        <v>4584.9579999999996</v>
      </c>
      <c r="O307" s="297">
        <v>2</v>
      </c>
      <c r="P307" s="297">
        <v>0</v>
      </c>
      <c r="Q307" s="297">
        <v>0</v>
      </c>
    </row>
    <row r="308" spans="1:17" x14ac:dyDescent="0.2">
      <c r="A308" s="296">
        <v>37</v>
      </c>
      <c r="B308" s="296" t="s">
        <v>312</v>
      </c>
      <c r="C308" s="297">
        <v>32610</v>
      </c>
      <c r="D308" s="297">
        <v>6975</v>
      </c>
      <c r="E308" s="297">
        <v>4375.5</v>
      </c>
      <c r="F308" s="297">
        <v>460</v>
      </c>
      <c r="G308" s="297">
        <v>32220</v>
      </c>
      <c r="H308" s="297">
        <v>1274.5</v>
      </c>
      <c r="I308" s="297">
        <v>1240</v>
      </c>
      <c r="J308" s="297">
        <v>0</v>
      </c>
      <c r="K308" s="297">
        <v>0</v>
      </c>
      <c r="L308" s="297">
        <v>11767</v>
      </c>
      <c r="M308" s="297">
        <v>228</v>
      </c>
      <c r="N308" s="297">
        <v>12881.13</v>
      </c>
      <c r="O308" s="297">
        <v>13</v>
      </c>
      <c r="P308" s="297">
        <v>0</v>
      </c>
      <c r="Q308" s="297">
        <v>0</v>
      </c>
    </row>
    <row r="309" spans="1:17" x14ac:dyDescent="0.2">
      <c r="A309" s="296">
        <v>180</v>
      </c>
      <c r="B309" s="296" t="s">
        <v>313</v>
      </c>
      <c r="C309" s="297">
        <v>16421</v>
      </c>
      <c r="D309" s="297">
        <v>5177</v>
      </c>
      <c r="E309" s="297">
        <v>650</v>
      </c>
      <c r="F309" s="297">
        <v>85</v>
      </c>
      <c r="G309" s="297">
        <v>9840</v>
      </c>
      <c r="H309" s="297">
        <v>0</v>
      </c>
      <c r="I309" s="297">
        <v>351.20000000000005</v>
      </c>
      <c r="J309" s="297">
        <v>0</v>
      </c>
      <c r="K309" s="297">
        <v>0</v>
      </c>
      <c r="L309" s="297">
        <v>13417</v>
      </c>
      <c r="M309" s="297">
        <v>152</v>
      </c>
      <c r="N309" s="297">
        <v>2082.6999999999998</v>
      </c>
      <c r="O309" s="297">
        <v>7</v>
      </c>
      <c r="P309" s="297">
        <v>0</v>
      </c>
      <c r="Q309" s="297">
        <v>0</v>
      </c>
    </row>
    <row r="310" spans="1:17" x14ac:dyDescent="0.2">
      <c r="A310" s="296">
        <v>532</v>
      </c>
      <c r="B310" s="296" t="s">
        <v>314</v>
      </c>
      <c r="C310" s="297">
        <v>21498</v>
      </c>
      <c r="D310" s="297">
        <v>5147</v>
      </c>
      <c r="E310" s="297">
        <v>1569.3</v>
      </c>
      <c r="F310" s="297">
        <v>455</v>
      </c>
      <c r="G310" s="297">
        <v>14480</v>
      </c>
      <c r="H310" s="297">
        <v>871.2</v>
      </c>
      <c r="I310" s="297">
        <v>1720.8000000000002</v>
      </c>
      <c r="J310" s="297">
        <v>0</v>
      </c>
      <c r="K310" s="297">
        <v>0</v>
      </c>
      <c r="L310" s="297">
        <v>1452</v>
      </c>
      <c r="M310" s="297">
        <v>105</v>
      </c>
      <c r="N310" s="297">
        <v>10051.812</v>
      </c>
      <c r="O310" s="297">
        <v>1</v>
      </c>
      <c r="P310" s="297">
        <v>0</v>
      </c>
      <c r="Q310" s="297">
        <v>0</v>
      </c>
    </row>
    <row r="311" spans="1:17" x14ac:dyDescent="0.2">
      <c r="A311" s="296">
        <v>851</v>
      </c>
      <c r="B311" s="296" t="s">
        <v>315</v>
      </c>
      <c r="C311" s="297">
        <v>23638</v>
      </c>
      <c r="D311" s="297">
        <v>4859</v>
      </c>
      <c r="E311" s="297">
        <v>1901.1</v>
      </c>
      <c r="F311" s="297">
        <v>370</v>
      </c>
      <c r="G311" s="297">
        <v>4620</v>
      </c>
      <c r="H311" s="297">
        <v>0</v>
      </c>
      <c r="I311" s="297">
        <v>293.60000000000002</v>
      </c>
      <c r="J311" s="297">
        <v>0</v>
      </c>
      <c r="K311" s="297">
        <v>0</v>
      </c>
      <c r="L311" s="297">
        <v>14638</v>
      </c>
      <c r="M311" s="297">
        <v>1276</v>
      </c>
      <c r="N311" s="297">
        <v>6951.3209999999999</v>
      </c>
      <c r="O311" s="297">
        <v>8</v>
      </c>
      <c r="P311" s="297">
        <v>0</v>
      </c>
      <c r="Q311" s="297">
        <v>0</v>
      </c>
    </row>
    <row r="312" spans="1:17" x14ac:dyDescent="0.2">
      <c r="A312" s="296">
        <v>1708</v>
      </c>
      <c r="B312" s="296" t="s">
        <v>316</v>
      </c>
      <c r="C312" s="297">
        <v>43219</v>
      </c>
      <c r="D312" s="297">
        <v>9944</v>
      </c>
      <c r="E312" s="297">
        <v>3956.5</v>
      </c>
      <c r="F312" s="297">
        <v>715</v>
      </c>
      <c r="G312" s="297">
        <v>28660</v>
      </c>
      <c r="H312" s="297">
        <v>1059.8</v>
      </c>
      <c r="I312" s="297">
        <v>1674.4</v>
      </c>
      <c r="J312" s="297">
        <v>0</v>
      </c>
      <c r="K312" s="297">
        <v>178.99999999999977</v>
      </c>
      <c r="L312" s="297">
        <v>28900</v>
      </c>
      <c r="M312" s="297">
        <v>3259</v>
      </c>
      <c r="N312" s="297">
        <v>11895.975</v>
      </c>
      <c r="O312" s="297">
        <v>34</v>
      </c>
      <c r="P312" s="297">
        <v>0</v>
      </c>
      <c r="Q312" s="297">
        <v>0</v>
      </c>
    </row>
    <row r="313" spans="1:17" x14ac:dyDescent="0.2">
      <c r="A313" s="296">
        <v>971</v>
      </c>
      <c r="B313" s="296" t="s">
        <v>317</v>
      </c>
      <c r="C313" s="297">
        <v>25134</v>
      </c>
      <c r="D313" s="297">
        <v>4687</v>
      </c>
      <c r="E313" s="297">
        <v>2142.6999999999998</v>
      </c>
      <c r="F313" s="297">
        <v>335</v>
      </c>
      <c r="G313" s="297">
        <v>14930</v>
      </c>
      <c r="H313" s="297">
        <v>0</v>
      </c>
      <c r="I313" s="297">
        <v>1157.6000000000001</v>
      </c>
      <c r="J313" s="297">
        <v>0</v>
      </c>
      <c r="K313" s="297">
        <v>238.09999999999991</v>
      </c>
      <c r="L313" s="297">
        <v>2106</v>
      </c>
      <c r="M313" s="297">
        <v>173</v>
      </c>
      <c r="N313" s="297">
        <v>10114.802</v>
      </c>
      <c r="O313" s="297">
        <v>3</v>
      </c>
      <c r="P313" s="297">
        <v>0</v>
      </c>
      <c r="Q313" s="297">
        <v>0</v>
      </c>
    </row>
    <row r="314" spans="1:17" x14ac:dyDescent="0.2">
      <c r="A314" s="296">
        <v>1904</v>
      </c>
      <c r="B314" s="296" t="s">
        <v>537</v>
      </c>
      <c r="C314" s="297">
        <v>63943</v>
      </c>
      <c r="D314" s="297">
        <v>14968</v>
      </c>
      <c r="E314" s="297">
        <v>3694.6</v>
      </c>
      <c r="F314" s="297">
        <v>3125</v>
      </c>
      <c r="G314" s="297">
        <v>16830</v>
      </c>
      <c r="H314" s="297">
        <v>235.62</v>
      </c>
      <c r="I314" s="297">
        <v>3323.2000000000003</v>
      </c>
      <c r="J314" s="297">
        <v>0</v>
      </c>
      <c r="K314" s="297">
        <v>25.699999999999818</v>
      </c>
      <c r="L314" s="297">
        <v>9628</v>
      </c>
      <c r="M314" s="297">
        <v>1054</v>
      </c>
      <c r="N314" s="297">
        <v>32342.777999999998</v>
      </c>
      <c r="O314" s="297">
        <v>20</v>
      </c>
      <c r="P314" s="297">
        <v>0</v>
      </c>
      <c r="Q314" s="297">
        <v>0</v>
      </c>
    </row>
    <row r="315" spans="1:17" x14ac:dyDescent="0.2">
      <c r="A315" s="296">
        <v>617</v>
      </c>
      <c r="B315" s="296" t="s">
        <v>318</v>
      </c>
      <c r="C315" s="297">
        <v>8716</v>
      </c>
      <c r="D315" s="297">
        <v>1794</v>
      </c>
      <c r="E315" s="297">
        <v>571.9</v>
      </c>
      <c r="F315" s="297">
        <v>130</v>
      </c>
      <c r="G315" s="297">
        <v>520</v>
      </c>
      <c r="H315" s="297">
        <v>0</v>
      </c>
      <c r="I315" s="297">
        <v>0</v>
      </c>
      <c r="J315" s="297">
        <v>0</v>
      </c>
      <c r="K315" s="297">
        <v>0</v>
      </c>
      <c r="L315" s="297">
        <v>5042</v>
      </c>
      <c r="M315" s="297">
        <v>728</v>
      </c>
      <c r="N315" s="297">
        <v>2320.8380000000002</v>
      </c>
      <c r="O315" s="297">
        <v>5</v>
      </c>
      <c r="P315" s="297">
        <v>0</v>
      </c>
      <c r="Q315" s="297">
        <v>0</v>
      </c>
    </row>
    <row r="316" spans="1:17" x14ac:dyDescent="0.2">
      <c r="A316" s="296">
        <v>1900</v>
      </c>
      <c r="B316" s="296" t="s">
        <v>536</v>
      </c>
      <c r="C316" s="297">
        <v>84164</v>
      </c>
      <c r="D316" s="297">
        <v>20206</v>
      </c>
      <c r="E316" s="297">
        <v>8297.5</v>
      </c>
      <c r="F316" s="297">
        <v>1140</v>
      </c>
      <c r="G316" s="297">
        <v>75220</v>
      </c>
      <c r="H316" s="297">
        <v>2018.52</v>
      </c>
      <c r="I316" s="297">
        <v>4522.4000000000005</v>
      </c>
      <c r="J316" s="297">
        <v>0</v>
      </c>
      <c r="K316" s="297">
        <v>0</v>
      </c>
      <c r="L316" s="297">
        <v>45571</v>
      </c>
      <c r="M316" s="297">
        <v>5081</v>
      </c>
      <c r="N316" s="297">
        <v>34455.275000000001</v>
      </c>
      <c r="O316" s="297">
        <v>57</v>
      </c>
      <c r="P316" s="297">
        <v>0</v>
      </c>
      <c r="Q316" s="297">
        <v>0</v>
      </c>
    </row>
    <row r="317" spans="1:17" x14ac:dyDescent="0.2">
      <c r="A317" s="296">
        <v>9</v>
      </c>
      <c r="B317" s="296" t="s">
        <v>319</v>
      </c>
      <c r="C317" s="297">
        <v>7452</v>
      </c>
      <c r="D317" s="297">
        <v>1932</v>
      </c>
      <c r="E317" s="297">
        <v>566.5</v>
      </c>
      <c r="F317" s="297">
        <v>90</v>
      </c>
      <c r="G317" s="297">
        <v>590</v>
      </c>
      <c r="H317" s="297">
        <v>0</v>
      </c>
      <c r="I317" s="297">
        <v>0</v>
      </c>
      <c r="J317" s="297">
        <v>0</v>
      </c>
      <c r="K317" s="297">
        <v>0</v>
      </c>
      <c r="L317" s="297">
        <v>4532</v>
      </c>
      <c r="M317" s="297">
        <v>41</v>
      </c>
      <c r="N317" s="297">
        <v>1113.845</v>
      </c>
      <c r="O317" s="297">
        <v>9</v>
      </c>
      <c r="P317" s="297">
        <v>0</v>
      </c>
      <c r="Q317" s="297">
        <v>0</v>
      </c>
    </row>
    <row r="318" spans="1:17" x14ac:dyDescent="0.2">
      <c r="A318" s="296">
        <v>715</v>
      </c>
      <c r="B318" s="296" t="s">
        <v>320</v>
      </c>
      <c r="C318" s="297">
        <v>54577</v>
      </c>
      <c r="D318" s="297">
        <v>11129</v>
      </c>
      <c r="E318" s="297">
        <v>5673.7999999999993</v>
      </c>
      <c r="F318" s="297">
        <v>2505</v>
      </c>
      <c r="G318" s="297">
        <v>51040</v>
      </c>
      <c r="H318" s="297">
        <v>1238.9000000000001</v>
      </c>
      <c r="I318" s="297">
        <v>2016.8000000000002</v>
      </c>
      <c r="J318" s="297">
        <v>0</v>
      </c>
      <c r="K318" s="297">
        <v>0</v>
      </c>
      <c r="L318" s="297">
        <v>25030</v>
      </c>
      <c r="M318" s="297">
        <v>1251</v>
      </c>
      <c r="N318" s="297">
        <v>22492.7</v>
      </c>
      <c r="O318" s="297">
        <v>25</v>
      </c>
      <c r="P318" s="297">
        <v>0</v>
      </c>
      <c r="Q318" s="297">
        <v>0</v>
      </c>
    </row>
    <row r="319" spans="1:17" x14ac:dyDescent="0.2">
      <c r="A319" s="296">
        <v>93</v>
      </c>
      <c r="B319" s="296" t="s">
        <v>321</v>
      </c>
      <c r="C319" s="297">
        <v>4827</v>
      </c>
      <c r="D319" s="297">
        <v>999</v>
      </c>
      <c r="E319" s="297">
        <v>280.79999999999995</v>
      </c>
      <c r="F319" s="297">
        <v>25</v>
      </c>
      <c r="G319" s="297">
        <v>1240</v>
      </c>
      <c r="H319" s="297">
        <v>0</v>
      </c>
      <c r="I319" s="297">
        <v>119.2</v>
      </c>
      <c r="J319" s="297">
        <v>0</v>
      </c>
      <c r="K319" s="297">
        <v>3.7999999999999829</v>
      </c>
      <c r="L319" s="297">
        <v>8463</v>
      </c>
      <c r="M319" s="297">
        <v>176</v>
      </c>
      <c r="N319" s="297">
        <v>824.11199999999997</v>
      </c>
      <c r="O319" s="297">
        <v>12</v>
      </c>
      <c r="P319" s="297">
        <v>0</v>
      </c>
      <c r="Q319" s="297">
        <v>0</v>
      </c>
    </row>
    <row r="320" spans="1:17" x14ac:dyDescent="0.2">
      <c r="A320" s="296">
        <v>448</v>
      </c>
      <c r="B320" s="296" t="s">
        <v>322</v>
      </c>
      <c r="C320" s="297">
        <v>13581</v>
      </c>
      <c r="D320" s="297">
        <v>2852</v>
      </c>
      <c r="E320" s="297">
        <v>932.3</v>
      </c>
      <c r="F320" s="297">
        <v>120</v>
      </c>
      <c r="G320" s="297">
        <v>6520</v>
      </c>
      <c r="H320" s="297">
        <v>33.659999999999997</v>
      </c>
      <c r="I320" s="297">
        <v>752</v>
      </c>
      <c r="J320" s="297">
        <v>0</v>
      </c>
      <c r="K320" s="297">
        <v>0</v>
      </c>
      <c r="L320" s="297">
        <v>16223</v>
      </c>
      <c r="M320" s="297">
        <v>269</v>
      </c>
      <c r="N320" s="297">
        <v>4721.5349999999999</v>
      </c>
      <c r="O320" s="297">
        <v>23</v>
      </c>
      <c r="P320" s="297">
        <v>0</v>
      </c>
      <c r="Q320" s="297">
        <v>0</v>
      </c>
    </row>
    <row r="321" spans="1:17" x14ac:dyDescent="0.2">
      <c r="A321" s="296">
        <v>1525</v>
      </c>
      <c r="B321" s="296" t="s">
        <v>323</v>
      </c>
      <c r="C321" s="297">
        <v>35646</v>
      </c>
      <c r="D321" s="297">
        <v>8853</v>
      </c>
      <c r="E321" s="297">
        <v>2084.8999999999996</v>
      </c>
      <c r="F321" s="297">
        <v>880</v>
      </c>
      <c r="G321" s="297">
        <v>12530</v>
      </c>
      <c r="H321" s="297">
        <v>418.65999999999997</v>
      </c>
      <c r="I321" s="297">
        <v>1380.8000000000002</v>
      </c>
      <c r="J321" s="297">
        <v>0</v>
      </c>
      <c r="K321" s="297">
        <v>0</v>
      </c>
      <c r="L321" s="297">
        <v>2840</v>
      </c>
      <c r="M321" s="297">
        <v>509</v>
      </c>
      <c r="N321" s="297">
        <v>19618.170999999998</v>
      </c>
      <c r="O321" s="297">
        <v>7</v>
      </c>
      <c r="P321" s="297">
        <v>0</v>
      </c>
      <c r="Q321" s="297">
        <v>0</v>
      </c>
    </row>
    <row r="322" spans="1:17" x14ac:dyDescent="0.2">
      <c r="A322" s="296">
        <v>716</v>
      </c>
      <c r="B322" s="296" t="s">
        <v>324</v>
      </c>
      <c r="C322" s="297">
        <v>25440</v>
      </c>
      <c r="D322" s="297">
        <v>6645</v>
      </c>
      <c r="E322" s="297">
        <v>1874.5</v>
      </c>
      <c r="F322" s="297">
        <v>400</v>
      </c>
      <c r="G322" s="297">
        <v>2680</v>
      </c>
      <c r="H322" s="297">
        <v>80.180000000000007</v>
      </c>
      <c r="I322" s="297">
        <v>277.60000000000002</v>
      </c>
      <c r="J322" s="297">
        <v>0</v>
      </c>
      <c r="K322" s="297">
        <v>0</v>
      </c>
      <c r="L322" s="297">
        <v>14694</v>
      </c>
      <c r="M322" s="297">
        <v>1540</v>
      </c>
      <c r="N322" s="297">
        <v>5039.3</v>
      </c>
      <c r="O322" s="297">
        <v>10</v>
      </c>
      <c r="P322" s="297">
        <v>0</v>
      </c>
      <c r="Q322" s="297">
        <v>0</v>
      </c>
    </row>
    <row r="323" spans="1:17" x14ac:dyDescent="0.2">
      <c r="A323" s="296">
        <v>281</v>
      </c>
      <c r="B323" s="296" t="s">
        <v>325</v>
      </c>
      <c r="C323" s="297">
        <v>41590</v>
      </c>
      <c r="D323" s="297">
        <v>10048</v>
      </c>
      <c r="E323" s="297">
        <v>3754.5</v>
      </c>
      <c r="F323" s="297">
        <v>5090</v>
      </c>
      <c r="G323" s="297">
        <v>43220</v>
      </c>
      <c r="H323" s="297">
        <v>2191.66</v>
      </c>
      <c r="I323" s="297">
        <v>2275.2000000000003</v>
      </c>
      <c r="J323" s="297">
        <v>0</v>
      </c>
      <c r="K323" s="297">
        <v>0</v>
      </c>
      <c r="L323" s="297">
        <v>3222</v>
      </c>
      <c r="M323" s="297">
        <v>259</v>
      </c>
      <c r="N323" s="297">
        <v>24769.965</v>
      </c>
      <c r="O323" s="297">
        <v>3</v>
      </c>
      <c r="P323" s="297">
        <v>0</v>
      </c>
      <c r="Q323" s="297">
        <v>0</v>
      </c>
    </row>
    <row r="324" spans="1:17" x14ac:dyDescent="0.2">
      <c r="A324" s="296">
        <v>855</v>
      </c>
      <c r="B324" s="296" t="s">
        <v>326</v>
      </c>
      <c r="C324" s="297">
        <v>211648</v>
      </c>
      <c r="D324" s="297">
        <v>46178</v>
      </c>
      <c r="E324" s="297">
        <v>23005.699999999997</v>
      </c>
      <c r="F324" s="297">
        <v>22715</v>
      </c>
      <c r="G324" s="297">
        <v>349000</v>
      </c>
      <c r="H324" s="297">
        <v>5149.76</v>
      </c>
      <c r="I324" s="297">
        <v>9276</v>
      </c>
      <c r="J324" s="297">
        <v>0</v>
      </c>
      <c r="K324" s="297">
        <v>0</v>
      </c>
      <c r="L324" s="297">
        <v>11709</v>
      </c>
      <c r="M324" s="297">
        <v>206</v>
      </c>
      <c r="N324" s="297">
        <v>254756.49600000001</v>
      </c>
      <c r="O324" s="297">
        <v>6</v>
      </c>
      <c r="P324" s="297">
        <v>0</v>
      </c>
      <c r="Q324" s="297">
        <v>0</v>
      </c>
    </row>
    <row r="325" spans="1:17" x14ac:dyDescent="0.2">
      <c r="A325" s="296">
        <v>183</v>
      </c>
      <c r="B325" s="296" t="s">
        <v>327</v>
      </c>
      <c r="C325" s="297">
        <v>21142</v>
      </c>
      <c r="D325" s="297">
        <v>5528</v>
      </c>
      <c r="E325" s="297">
        <v>1132.5</v>
      </c>
      <c r="F325" s="297">
        <v>75</v>
      </c>
      <c r="G325" s="297">
        <v>3080</v>
      </c>
      <c r="H325" s="297">
        <v>0</v>
      </c>
      <c r="I325" s="297">
        <v>649.6</v>
      </c>
      <c r="J325" s="297">
        <v>0</v>
      </c>
      <c r="K325" s="297">
        <v>109.09999999999991</v>
      </c>
      <c r="L325" s="297">
        <v>14703</v>
      </c>
      <c r="M325" s="297">
        <v>41</v>
      </c>
      <c r="N325" s="297">
        <v>2259.0749999999998</v>
      </c>
      <c r="O325" s="297">
        <v>11</v>
      </c>
      <c r="P325" s="297">
        <v>0</v>
      </c>
      <c r="Q325" s="297">
        <v>0</v>
      </c>
    </row>
    <row r="326" spans="1:17" x14ac:dyDescent="0.2">
      <c r="A326" s="296">
        <v>1700</v>
      </c>
      <c r="B326" s="296" t="s">
        <v>328</v>
      </c>
      <c r="C326" s="297">
        <v>33874</v>
      </c>
      <c r="D326" s="297">
        <v>8847</v>
      </c>
      <c r="E326" s="297">
        <v>2541.8000000000002</v>
      </c>
      <c r="F326" s="297">
        <v>175</v>
      </c>
      <c r="G326" s="297">
        <v>15070</v>
      </c>
      <c r="H326" s="297">
        <v>215.82</v>
      </c>
      <c r="I326" s="297">
        <v>942.40000000000009</v>
      </c>
      <c r="J326" s="297">
        <v>0</v>
      </c>
      <c r="K326" s="297">
        <v>0</v>
      </c>
      <c r="L326" s="297">
        <v>10626</v>
      </c>
      <c r="M326" s="297">
        <v>187</v>
      </c>
      <c r="N326" s="297">
        <v>7976.6059999999998</v>
      </c>
      <c r="O326" s="297">
        <v>9</v>
      </c>
      <c r="P326" s="297">
        <v>0</v>
      </c>
      <c r="Q326" s="297">
        <v>0</v>
      </c>
    </row>
    <row r="327" spans="1:17" x14ac:dyDescent="0.2">
      <c r="A327" s="296">
        <v>1730</v>
      </c>
      <c r="B327" s="296" t="s">
        <v>329</v>
      </c>
      <c r="C327" s="297">
        <v>32570</v>
      </c>
      <c r="D327" s="297">
        <v>7563</v>
      </c>
      <c r="E327" s="297">
        <v>2117.5</v>
      </c>
      <c r="F327" s="297">
        <v>345</v>
      </c>
      <c r="G327" s="297">
        <v>10220</v>
      </c>
      <c r="H327" s="297">
        <v>89.544799999999995</v>
      </c>
      <c r="I327" s="297">
        <v>372</v>
      </c>
      <c r="J327" s="297">
        <v>0</v>
      </c>
      <c r="K327" s="297">
        <v>0</v>
      </c>
      <c r="L327" s="297">
        <v>14333</v>
      </c>
      <c r="M327" s="297">
        <v>437</v>
      </c>
      <c r="N327" s="297">
        <v>7140.375</v>
      </c>
      <c r="O327" s="297">
        <v>18</v>
      </c>
      <c r="P327" s="297">
        <v>0</v>
      </c>
      <c r="Q327" s="297">
        <v>0</v>
      </c>
    </row>
    <row r="328" spans="1:17" x14ac:dyDescent="0.2">
      <c r="A328" s="296">
        <v>737</v>
      </c>
      <c r="B328" s="296" t="s">
        <v>330</v>
      </c>
      <c r="C328" s="297">
        <v>31957</v>
      </c>
      <c r="D328" s="297">
        <v>7681</v>
      </c>
      <c r="E328" s="297">
        <v>2631.7</v>
      </c>
      <c r="F328" s="297">
        <v>260</v>
      </c>
      <c r="G328" s="297">
        <v>11930</v>
      </c>
      <c r="H328" s="297">
        <v>0</v>
      </c>
      <c r="I328" s="297">
        <v>1073.6000000000001</v>
      </c>
      <c r="J328" s="297">
        <v>0</v>
      </c>
      <c r="K328" s="297">
        <v>548.9</v>
      </c>
      <c r="L328" s="297">
        <v>14919</v>
      </c>
      <c r="M328" s="297">
        <v>1221</v>
      </c>
      <c r="N328" s="297">
        <v>6297.2520000000004</v>
      </c>
      <c r="O328" s="297">
        <v>24</v>
      </c>
      <c r="P328" s="297">
        <v>0</v>
      </c>
      <c r="Q328" s="297">
        <v>0</v>
      </c>
    </row>
    <row r="329" spans="1:17" x14ac:dyDescent="0.2">
      <c r="A329" s="296">
        <v>856</v>
      </c>
      <c r="B329" s="296" t="s">
        <v>332</v>
      </c>
      <c r="C329" s="297">
        <v>41089</v>
      </c>
      <c r="D329" s="297">
        <v>9354</v>
      </c>
      <c r="E329" s="297">
        <v>3396.2</v>
      </c>
      <c r="F329" s="297">
        <v>2030</v>
      </c>
      <c r="G329" s="297">
        <v>43450</v>
      </c>
      <c r="H329" s="297">
        <v>565.33999999999992</v>
      </c>
      <c r="I329" s="297">
        <v>2282.4</v>
      </c>
      <c r="J329" s="297">
        <v>0</v>
      </c>
      <c r="K329" s="297">
        <v>174.5</v>
      </c>
      <c r="L329" s="297">
        <v>6706</v>
      </c>
      <c r="M329" s="297">
        <v>47</v>
      </c>
      <c r="N329" s="297">
        <v>24069.126</v>
      </c>
      <c r="O329" s="297">
        <v>7</v>
      </c>
      <c r="P329" s="297">
        <v>0</v>
      </c>
      <c r="Q329" s="297">
        <v>0</v>
      </c>
    </row>
    <row r="330" spans="1:17" x14ac:dyDescent="0.2">
      <c r="A330" s="296">
        <v>450</v>
      </c>
      <c r="B330" s="296" t="s">
        <v>333</v>
      </c>
      <c r="C330" s="297">
        <v>13291</v>
      </c>
      <c r="D330" s="297">
        <v>3365</v>
      </c>
      <c r="E330" s="297">
        <v>636</v>
      </c>
      <c r="F330" s="297">
        <v>235</v>
      </c>
      <c r="G330" s="297">
        <v>1750</v>
      </c>
      <c r="H330" s="297">
        <v>0</v>
      </c>
      <c r="I330" s="297">
        <v>0</v>
      </c>
      <c r="J330" s="297">
        <v>0</v>
      </c>
      <c r="K330" s="297">
        <v>0</v>
      </c>
      <c r="L330" s="297">
        <v>1912</v>
      </c>
      <c r="M330" s="297">
        <v>317</v>
      </c>
      <c r="N330" s="297">
        <v>6096.84</v>
      </c>
      <c r="O330" s="297">
        <v>1</v>
      </c>
      <c r="P330" s="297">
        <v>0</v>
      </c>
      <c r="Q330" s="297">
        <v>0</v>
      </c>
    </row>
    <row r="331" spans="1:17" x14ac:dyDescent="0.2">
      <c r="A331" s="296">
        <v>451</v>
      </c>
      <c r="B331" s="296" t="s">
        <v>334</v>
      </c>
      <c r="C331" s="297">
        <v>28731</v>
      </c>
      <c r="D331" s="297">
        <v>6901</v>
      </c>
      <c r="E331" s="297">
        <v>1939.6</v>
      </c>
      <c r="F331" s="297">
        <v>1700</v>
      </c>
      <c r="G331" s="297">
        <v>7660</v>
      </c>
      <c r="H331" s="297">
        <v>700.92</v>
      </c>
      <c r="I331" s="297">
        <v>1935.2</v>
      </c>
      <c r="J331" s="297">
        <v>0</v>
      </c>
      <c r="K331" s="297">
        <v>0</v>
      </c>
      <c r="L331" s="297">
        <v>1816</v>
      </c>
      <c r="M331" s="297">
        <v>126</v>
      </c>
      <c r="N331" s="297">
        <v>17784.243999999999</v>
      </c>
      <c r="O331" s="297">
        <v>2</v>
      </c>
      <c r="P331" s="297">
        <v>0</v>
      </c>
      <c r="Q331" s="297">
        <v>0</v>
      </c>
    </row>
    <row r="332" spans="1:17" x14ac:dyDescent="0.2">
      <c r="A332" s="296">
        <v>184</v>
      </c>
      <c r="B332" s="296" t="s">
        <v>335</v>
      </c>
      <c r="C332" s="297">
        <v>19705</v>
      </c>
      <c r="D332" s="297">
        <v>7520</v>
      </c>
      <c r="E332" s="297">
        <v>663.3</v>
      </c>
      <c r="F332" s="297">
        <v>220</v>
      </c>
      <c r="G332" s="297">
        <v>13530</v>
      </c>
      <c r="H332" s="297">
        <v>0</v>
      </c>
      <c r="I332" s="297">
        <v>412.8</v>
      </c>
      <c r="J332" s="297">
        <v>0</v>
      </c>
      <c r="K332" s="297">
        <v>45.199999999999989</v>
      </c>
      <c r="L332" s="297">
        <v>1152</v>
      </c>
      <c r="M332" s="297">
        <v>37</v>
      </c>
      <c r="N332" s="297">
        <v>6419.8469999999998</v>
      </c>
      <c r="O332" s="297">
        <v>1</v>
      </c>
      <c r="P332" s="297">
        <v>0</v>
      </c>
      <c r="Q332" s="297">
        <v>0</v>
      </c>
    </row>
    <row r="333" spans="1:17" x14ac:dyDescent="0.2">
      <c r="A333" s="296">
        <v>344</v>
      </c>
      <c r="B333" s="296" t="s">
        <v>336</v>
      </c>
      <c r="C333" s="297">
        <v>334176</v>
      </c>
      <c r="D333" s="297">
        <v>75757</v>
      </c>
      <c r="E333" s="297">
        <v>31147.1</v>
      </c>
      <c r="F333" s="297">
        <v>55455</v>
      </c>
      <c r="G333" s="297">
        <v>655460</v>
      </c>
      <c r="H333" s="297">
        <v>8507.8437999999987</v>
      </c>
      <c r="I333" s="297">
        <v>9414.4</v>
      </c>
      <c r="J333" s="297">
        <v>10267.399999999994</v>
      </c>
      <c r="K333" s="297">
        <v>54.099999999998545</v>
      </c>
      <c r="L333" s="297">
        <v>9386</v>
      </c>
      <c r="M333" s="297">
        <v>535</v>
      </c>
      <c r="N333" s="297">
        <v>490238.86700000003</v>
      </c>
      <c r="O333" s="297">
        <v>5</v>
      </c>
      <c r="P333" s="297">
        <v>0</v>
      </c>
      <c r="Q333" s="297">
        <v>1077.6999999999998</v>
      </c>
    </row>
    <row r="334" spans="1:17" x14ac:dyDescent="0.2">
      <c r="A334" s="296">
        <v>1581</v>
      </c>
      <c r="B334" s="296" t="s">
        <v>337</v>
      </c>
      <c r="C334" s="297">
        <v>48183</v>
      </c>
      <c r="D334" s="297">
        <v>11020</v>
      </c>
      <c r="E334" s="297">
        <v>2837</v>
      </c>
      <c r="F334" s="297">
        <v>1955</v>
      </c>
      <c r="G334" s="297">
        <v>8280</v>
      </c>
      <c r="H334" s="297">
        <v>1231.5524</v>
      </c>
      <c r="I334" s="297">
        <v>1893.6000000000001</v>
      </c>
      <c r="J334" s="297">
        <v>0</v>
      </c>
      <c r="K334" s="297">
        <v>15.199999999999818</v>
      </c>
      <c r="L334" s="297">
        <v>13224</v>
      </c>
      <c r="M334" s="297">
        <v>186</v>
      </c>
      <c r="N334" s="297">
        <v>17557.09</v>
      </c>
      <c r="O334" s="297">
        <v>17</v>
      </c>
      <c r="P334" s="297">
        <v>0</v>
      </c>
      <c r="Q334" s="297">
        <v>0</v>
      </c>
    </row>
    <row r="335" spans="1:17" x14ac:dyDescent="0.2">
      <c r="A335" s="296">
        <v>981</v>
      </c>
      <c r="B335" s="296" t="s">
        <v>338</v>
      </c>
      <c r="C335" s="297">
        <v>9694</v>
      </c>
      <c r="D335" s="297">
        <v>1575</v>
      </c>
      <c r="E335" s="297">
        <v>1182.1999999999998</v>
      </c>
      <c r="F335" s="297">
        <v>135</v>
      </c>
      <c r="G335" s="297">
        <v>3120</v>
      </c>
      <c r="H335" s="297">
        <v>0</v>
      </c>
      <c r="I335" s="297">
        <v>0</v>
      </c>
      <c r="J335" s="297">
        <v>0</v>
      </c>
      <c r="K335" s="297">
        <v>0</v>
      </c>
      <c r="L335" s="297">
        <v>2389</v>
      </c>
      <c r="M335" s="297">
        <v>1</v>
      </c>
      <c r="N335" s="297">
        <v>5348.6760000000004</v>
      </c>
      <c r="O335" s="297">
        <v>6</v>
      </c>
      <c r="P335" s="297">
        <v>0</v>
      </c>
      <c r="Q335" s="297">
        <v>0</v>
      </c>
    </row>
    <row r="336" spans="1:17" x14ac:dyDescent="0.2">
      <c r="A336" s="296">
        <v>994</v>
      </c>
      <c r="B336" s="296" t="s">
        <v>339</v>
      </c>
      <c r="C336" s="297">
        <v>16618</v>
      </c>
      <c r="D336" s="297">
        <v>2828</v>
      </c>
      <c r="E336" s="297">
        <v>1835.1999999999998</v>
      </c>
      <c r="F336" s="297">
        <v>215</v>
      </c>
      <c r="G336" s="297">
        <v>3540</v>
      </c>
      <c r="H336" s="297">
        <v>1221.3799999999999</v>
      </c>
      <c r="I336" s="297">
        <v>388</v>
      </c>
      <c r="J336" s="297">
        <v>0</v>
      </c>
      <c r="K336" s="297">
        <v>0</v>
      </c>
      <c r="L336" s="297">
        <v>3672</v>
      </c>
      <c r="M336" s="297">
        <v>20</v>
      </c>
      <c r="N336" s="297">
        <v>5686.2</v>
      </c>
      <c r="O336" s="297">
        <v>6</v>
      </c>
      <c r="P336" s="297">
        <v>0</v>
      </c>
      <c r="Q336" s="297">
        <v>0</v>
      </c>
    </row>
    <row r="337" spans="1:17" x14ac:dyDescent="0.2">
      <c r="A337" s="296">
        <v>858</v>
      </c>
      <c r="B337" s="296" t="s">
        <v>340</v>
      </c>
      <c r="C337" s="297">
        <v>30234</v>
      </c>
      <c r="D337" s="297">
        <v>5928</v>
      </c>
      <c r="E337" s="297">
        <v>2886.8</v>
      </c>
      <c r="F337" s="297">
        <v>435</v>
      </c>
      <c r="G337" s="297">
        <v>23590</v>
      </c>
      <c r="H337" s="297">
        <v>213.84</v>
      </c>
      <c r="I337" s="297">
        <v>1984.8000000000002</v>
      </c>
      <c r="J337" s="297">
        <v>0</v>
      </c>
      <c r="K337" s="297">
        <v>0</v>
      </c>
      <c r="L337" s="297">
        <v>5492</v>
      </c>
      <c r="M337" s="297">
        <v>158</v>
      </c>
      <c r="N337" s="297">
        <v>20109.835999999999</v>
      </c>
      <c r="O337" s="297">
        <v>3</v>
      </c>
      <c r="P337" s="297">
        <v>0</v>
      </c>
      <c r="Q337" s="297">
        <v>0</v>
      </c>
    </row>
    <row r="338" spans="1:17" x14ac:dyDescent="0.2">
      <c r="A338" s="296">
        <v>47</v>
      </c>
      <c r="B338" s="296" t="s">
        <v>341</v>
      </c>
      <c r="C338" s="297">
        <v>27695</v>
      </c>
      <c r="D338" s="297">
        <v>6083</v>
      </c>
      <c r="E338" s="297">
        <v>3328.1</v>
      </c>
      <c r="F338" s="297">
        <v>1415</v>
      </c>
      <c r="G338" s="297">
        <v>31930</v>
      </c>
      <c r="H338" s="297">
        <v>914.19999999999993</v>
      </c>
      <c r="I338" s="297">
        <v>1705.6000000000001</v>
      </c>
      <c r="J338" s="297">
        <v>0</v>
      </c>
      <c r="K338" s="297">
        <v>0</v>
      </c>
      <c r="L338" s="297">
        <v>7595</v>
      </c>
      <c r="M338" s="297">
        <v>272</v>
      </c>
      <c r="N338" s="297">
        <v>12566.371999999999</v>
      </c>
      <c r="O338" s="297">
        <v>6</v>
      </c>
      <c r="P338" s="297">
        <v>0</v>
      </c>
      <c r="Q338" s="297">
        <v>0</v>
      </c>
    </row>
    <row r="339" spans="1:17" x14ac:dyDescent="0.2">
      <c r="A339" s="296">
        <v>345</v>
      </c>
      <c r="B339" s="296" t="s">
        <v>342</v>
      </c>
      <c r="C339" s="297">
        <v>63440</v>
      </c>
      <c r="D339" s="297">
        <v>16444</v>
      </c>
      <c r="E339" s="297">
        <v>5078.7</v>
      </c>
      <c r="F339" s="297">
        <v>5095</v>
      </c>
      <c r="G339" s="297">
        <v>77160</v>
      </c>
      <c r="H339" s="297">
        <v>1127.76</v>
      </c>
      <c r="I339" s="297">
        <v>4847.2</v>
      </c>
      <c r="J339" s="297">
        <v>0</v>
      </c>
      <c r="K339" s="297">
        <v>0</v>
      </c>
      <c r="L339" s="297">
        <v>1944</v>
      </c>
      <c r="M339" s="297">
        <v>29</v>
      </c>
      <c r="N339" s="297">
        <v>54991.866000000002</v>
      </c>
      <c r="O339" s="297">
        <v>2</v>
      </c>
      <c r="P339" s="297">
        <v>0</v>
      </c>
      <c r="Q339" s="297">
        <v>0</v>
      </c>
    </row>
    <row r="340" spans="1:17" x14ac:dyDescent="0.2">
      <c r="A340" s="296">
        <v>717</v>
      </c>
      <c r="B340" s="296" t="s">
        <v>343</v>
      </c>
      <c r="C340" s="297">
        <v>21926</v>
      </c>
      <c r="D340" s="297">
        <v>4840</v>
      </c>
      <c r="E340" s="297">
        <v>706</v>
      </c>
      <c r="F340" s="297">
        <v>190</v>
      </c>
      <c r="G340" s="297">
        <v>3250</v>
      </c>
      <c r="H340" s="297">
        <v>0</v>
      </c>
      <c r="I340" s="297">
        <v>0</v>
      </c>
      <c r="J340" s="297">
        <v>0</v>
      </c>
      <c r="K340" s="297">
        <v>0</v>
      </c>
      <c r="L340" s="297">
        <v>13277</v>
      </c>
      <c r="M340" s="297">
        <v>1154</v>
      </c>
      <c r="N340" s="297">
        <v>5358.08</v>
      </c>
      <c r="O340" s="297">
        <v>14</v>
      </c>
      <c r="P340" s="297">
        <v>0</v>
      </c>
      <c r="Q340" s="297">
        <v>0</v>
      </c>
    </row>
    <row r="341" spans="1:17" x14ac:dyDescent="0.2">
      <c r="A341" s="296">
        <v>860</v>
      </c>
      <c r="B341" s="296" t="s">
        <v>344</v>
      </c>
      <c r="C341" s="297">
        <v>37754</v>
      </c>
      <c r="D341" s="297">
        <v>8929</v>
      </c>
      <c r="E341" s="297">
        <v>2363.8999999999996</v>
      </c>
      <c r="F341" s="297">
        <v>2650</v>
      </c>
      <c r="G341" s="297">
        <v>25500</v>
      </c>
      <c r="H341" s="297">
        <v>1382.32</v>
      </c>
      <c r="I341" s="297">
        <v>2374.4</v>
      </c>
      <c r="J341" s="297">
        <v>0</v>
      </c>
      <c r="K341" s="297">
        <v>0</v>
      </c>
      <c r="L341" s="297">
        <v>7812</v>
      </c>
      <c r="M341" s="297">
        <v>80</v>
      </c>
      <c r="N341" s="297">
        <v>15887.781000000001</v>
      </c>
      <c r="O341" s="297">
        <v>9</v>
      </c>
      <c r="P341" s="297">
        <v>0</v>
      </c>
      <c r="Q341" s="297">
        <v>0</v>
      </c>
    </row>
    <row r="342" spans="1:17" x14ac:dyDescent="0.2">
      <c r="A342" s="296">
        <v>861</v>
      </c>
      <c r="B342" s="296" t="s">
        <v>345</v>
      </c>
      <c r="C342" s="297">
        <v>44166</v>
      </c>
      <c r="D342" s="297">
        <v>9590</v>
      </c>
      <c r="E342" s="297">
        <v>3009.6</v>
      </c>
      <c r="F342" s="297">
        <v>925</v>
      </c>
      <c r="G342" s="297">
        <v>35270</v>
      </c>
      <c r="H342" s="297">
        <v>941.78</v>
      </c>
      <c r="I342" s="297">
        <v>1843.2</v>
      </c>
      <c r="J342" s="297">
        <v>0</v>
      </c>
      <c r="K342" s="297">
        <v>0</v>
      </c>
      <c r="L342" s="297">
        <v>3175</v>
      </c>
      <c r="M342" s="297">
        <v>18</v>
      </c>
      <c r="N342" s="297">
        <v>32160.464</v>
      </c>
      <c r="O342" s="297">
        <v>3</v>
      </c>
      <c r="P342" s="297">
        <v>0</v>
      </c>
      <c r="Q342" s="297">
        <v>0</v>
      </c>
    </row>
    <row r="343" spans="1:17" x14ac:dyDescent="0.2">
      <c r="A343" s="296">
        <v>453</v>
      </c>
      <c r="B343" s="296" t="s">
        <v>346</v>
      </c>
      <c r="C343" s="297">
        <v>67166</v>
      </c>
      <c r="D343" s="297">
        <v>15119</v>
      </c>
      <c r="E343" s="297">
        <v>5824.6</v>
      </c>
      <c r="F343" s="297">
        <v>2965</v>
      </c>
      <c r="G343" s="297">
        <v>53520</v>
      </c>
      <c r="H343" s="297">
        <v>1077.22</v>
      </c>
      <c r="I343" s="297">
        <v>3196.8</v>
      </c>
      <c r="J343" s="297">
        <v>0</v>
      </c>
      <c r="K343" s="297">
        <v>0</v>
      </c>
      <c r="L343" s="297">
        <v>4476</v>
      </c>
      <c r="M343" s="297">
        <v>838</v>
      </c>
      <c r="N343" s="297">
        <v>55818.51</v>
      </c>
      <c r="O343" s="297">
        <v>5</v>
      </c>
      <c r="P343" s="297">
        <v>0</v>
      </c>
      <c r="Q343" s="297">
        <v>0</v>
      </c>
    </row>
    <row r="344" spans="1:17" x14ac:dyDescent="0.2">
      <c r="A344" s="296">
        <v>983</v>
      </c>
      <c r="B344" s="296" t="s">
        <v>347</v>
      </c>
      <c r="C344" s="297">
        <v>100536</v>
      </c>
      <c r="D344" s="297">
        <v>20811</v>
      </c>
      <c r="E344" s="297">
        <v>11293.9</v>
      </c>
      <c r="F344" s="297">
        <v>8580</v>
      </c>
      <c r="G344" s="297">
        <v>142720</v>
      </c>
      <c r="H344" s="297">
        <v>4754</v>
      </c>
      <c r="I344" s="297">
        <v>4844.8</v>
      </c>
      <c r="J344" s="297">
        <v>0</v>
      </c>
      <c r="K344" s="297">
        <v>0</v>
      </c>
      <c r="L344" s="297">
        <v>12453</v>
      </c>
      <c r="M344" s="297">
        <v>446</v>
      </c>
      <c r="N344" s="297">
        <v>75051.404999999999</v>
      </c>
      <c r="O344" s="297">
        <v>14</v>
      </c>
      <c r="P344" s="297">
        <v>0</v>
      </c>
      <c r="Q344" s="297">
        <v>0</v>
      </c>
    </row>
    <row r="345" spans="1:17" x14ac:dyDescent="0.2">
      <c r="A345" s="296">
        <v>984</v>
      </c>
      <c r="B345" s="296" t="s">
        <v>348</v>
      </c>
      <c r="C345" s="297">
        <v>43202</v>
      </c>
      <c r="D345" s="297">
        <v>9781</v>
      </c>
      <c r="E345" s="297">
        <v>3499</v>
      </c>
      <c r="F345" s="297">
        <v>2580</v>
      </c>
      <c r="G345" s="297">
        <v>42080</v>
      </c>
      <c r="H345" s="297">
        <v>667.86</v>
      </c>
      <c r="I345" s="297">
        <v>1833.6000000000001</v>
      </c>
      <c r="J345" s="297">
        <v>0</v>
      </c>
      <c r="K345" s="297">
        <v>0</v>
      </c>
      <c r="L345" s="297">
        <v>16331</v>
      </c>
      <c r="M345" s="297">
        <v>169</v>
      </c>
      <c r="N345" s="297">
        <v>18579.03</v>
      </c>
      <c r="O345" s="297">
        <v>14</v>
      </c>
      <c r="P345" s="297">
        <v>0</v>
      </c>
      <c r="Q345" s="297">
        <v>0</v>
      </c>
    </row>
    <row r="346" spans="1:17" x14ac:dyDescent="0.2">
      <c r="A346" s="296">
        <v>620</v>
      </c>
      <c r="B346" s="296" t="s">
        <v>349</v>
      </c>
      <c r="C346" s="297">
        <v>19632</v>
      </c>
      <c r="D346" s="297">
        <v>4656</v>
      </c>
      <c r="E346" s="297">
        <v>1261.3</v>
      </c>
      <c r="F346" s="297">
        <v>1370</v>
      </c>
      <c r="G346" s="297">
        <v>3640</v>
      </c>
      <c r="H346" s="297">
        <v>174.24</v>
      </c>
      <c r="I346" s="297">
        <v>526.4</v>
      </c>
      <c r="J346" s="297">
        <v>0</v>
      </c>
      <c r="K346" s="297">
        <v>91.5</v>
      </c>
      <c r="L346" s="297">
        <v>3922</v>
      </c>
      <c r="M346" s="297">
        <v>317</v>
      </c>
      <c r="N346" s="297">
        <v>7360.1130000000003</v>
      </c>
      <c r="O346" s="297">
        <v>4</v>
      </c>
      <c r="P346" s="297">
        <v>0</v>
      </c>
      <c r="Q346" s="297">
        <v>0</v>
      </c>
    </row>
    <row r="347" spans="1:17" x14ac:dyDescent="0.2">
      <c r="A347" s="296">
        <v>622</v>
      </c>
      <c r="B347" s="296" t="s">
        <v>350</v>
      </c>
      <c r="C347" s="297">
        <v>71645</v>
      </c>
      <c r="D347" s="297">
        <v>15167</v>
      </c>
      <c r="E347" s="297">
        <v>8466.7000000000007</v>
      </c>
      <c r="F347" s="297">
        <v>10035</v>
      </c>
      <c r="G347" s="297">
        <v>52470</v>
      </c>
      <c r="H347" s="297">
        <v>973.06000000000006</v>
      </c>
      <c r="I347" s="297">
        <v>3548.8</v>
      </c>
      <c r="J347" s="297">
        <v>0</v>
      </c>
      <c r="K347" s="297">
        <v>0</v>
      </c>
      <c r="L347" s="297">
        <v>2355</v>
      </c>
      <c r="M347" s="297">
        <v>314</v>
      </c>
      <c r="N347" s="297">
        <v>96939.074999999997</v>
      </c>
      <c r="O347" s="297">
        <v>1</v>
      </c>
      <c r="P347" s="297">
        <v>0</v>
      </c>
      <c r="Q347" s="297">
        <v>105</v>
      </c>
    </row>
    <row r="348" spans="1:17" x14ac:dyDescent="0.2">
      <c r="A348" s="296">
        <v>48</v>
      </c>
      <c r="B348" s="296" t="s">
        <v>351</v>
      </c>
      <c r="C348" s="297">
        <v>16212</v>
      </c>
      <c r="D348" s="297">
        <v>3358</v>
      </c>
      <c r="E348" s="297">
        <v>1885.9</v>
      </c>
      <c r="F348" s="297">
        <v>510</v>
      </c>
      <c r="G348" s="297">
        <v>8860</v>
      </c>
      <c r="H348" s="297">
        <v>0</v>
      </c>
      <c r="I348" s="297">
        <v>923.2</v>
      </c>
      <c r="J348" s="297">
        <v>0</v>
      </c>
      <c r="K348" s="297">
        <v>248.69999999999993</v>
      </c>
      <c r="L348" s="297">
        <v>16756</v>
      </c>
      <c r="M348" s="297">
        <v>300</v>
      </c>
      <c r="N348" s="297">
        <v>2866.701</v>
      </c>
      <c r="O348" s="297">
        <v>14</v>
      </c>
      <c r="P348" s="297">
        <v>0</v>
      </c>
      <c r="Q348" s="297">
        <v>0</v>
      </c>
    </row>
    <row r="349" spans="1:17" x14ac:dyDescent="0.2">
      <c r="A349" s="296">
        <v>96</v>
      </c>
      <c r="B349" s="296" t="s">
        <v>352</v>
      </c>
      <c r="C349" s="297">
        <v>1103</v>
      </c>
      <c r="D349" s="297">
        <v>188</v>
      </c>
      <c r="E349" s="297">
        <v>98.8</v>
      </c>
      <c r="F349" s="297">
        <v>0</v>
      </c>
      <c r="G349" s="297">
        <v>190</v>
      </c>
      <c r="H349" s="297">
        <v>0</v>
      </c>
      <c r="I349" s="297">
        <v>27.200000000000003</v>
      </c>
      <c r="J349" s="297">
        <v>0</v>
      </c>
      <c r="K349" s="297">
        <v>0</v>
      </c>
      <c r="L349" s="297">
        <v>3551</v>
      </c>
      <c r="M349" s="297">
        <v>69</v>
      </c>
      <c r="N349" s="297">
        <v>191.268</v>
      </c>
      <c r="O349" s="297">
        <v>2</v>
      </c>
      <c r="P349" s="297">
        <v>0</v>
      </c>
      <c r="Q349" s="297">
        <v>0</v>
      </c>
    </row>
    <row r="350" spans="1:17" x14ac:dyDescent="0.2">
      <c r="A350" s="296">
        <v>718</v>
      </c>
      <c r="B350" s="296" t="s">
        <v>353</v>
      </c>
      <c r="C350" s="297">
        <v>44485</v>
      </c>
      <c r="D350" s="297">
        <v>9057</v>
      </c>
      <c r="E350" s="297">
        <v>5272.5</v>
      </c>
      <c r="F350" s="297">
        <v>3135</v>
      </c>
      <c r="G350" s="297">
        <v>68230</v>
      </c>
      <c r="H350" s="297">
        <v>196.02</v>
      </c>
      <c r="I350" s="297">
        <v>1074.4000000000001</v>
      </c>
      <c r="J350" s="297">
        <v>0</v>
      </c>
      <c r="K350" s="297">
        <v>0</v>
      </c>
      <c r="L350" s="297">
        <v>3430</v>
      </c>
      <c r="M350" s="297">
        <v>515</v>
      </c>
      <c r="N350" s="297">
        <v>42531.3</v>
      </c>
      <c r="O350" s="297">
        <v>3</v>
      </c>
      <c r="P350" s="297">
        <v>0</v>
      </c>
      <c r="Q350" s="297">
        <v>0</v>
      </c>
    </row>
    <row r="351" spans="1:17" x14ac:dyDescent="0.2">
      <c r="A351" s="296">
        <v>986</v>
      </c>
      <c r="B351" s="296" t="s">
        <v>355</v>
      </c>
      <c r="C351" s="297">
        <v>12397</v>
      </c>
      <c r="D351" s="297">
        <v>2353</v>
      </c>
      <c r="E351" s="297">
        <v>854.5</v>
      </c>
      <c r="F351" s="297">
        <v>105</v>
      </c>
      <c r="G351" s="297">
        <v>1150</v>
      </c>
      <c r="H351" s="297">
        <v>0</v>
      </c>
      <c r="I351" s="297">
        <v>0</v>
      </c>
      <c r="J351" s="297">
        <v>0</v>
      </c>
      <c r="K351" s="297">
        <v>0</v>
      </c>
      <c r="L351" s="297">
        <v>3150</v>
      </c>
      <c r="M351" s="297">
        <v>2</v>
      </c>
      <c r="N351" s="297">
        <v>3038.64</v>
      </c>
      <c r="O351" s="297">
        <v>6</v>
      </c>
      <c r="P351" s="297">
        <v>0</v>
      </c>
      <c r="Q351" s="297">
        <v>0</v>
      </c>
    </row>
    <row r="352" spans="1:17" x14ac:dyDescent="0.2">
      <c r="A352" s="296">
        <v>626</v>
      </c>
      <c r="B352" s="296" t="s">
        <v>356</v>
      </c>
      <c r="C352" s="297">
        <v>25150</v>
      </c>
      <c r="D352" s="297">
        <v>6101</v>
      </c>
      <c r="E352" s="297">
        <v>1350.8999999999999</v>
      </c>
      <c r="F352" s="297">
        <v>1095</v>
      </c>
      <c r="G352" s="297">
        <v>4930</v>
      </c>
      <c r="H352" s="297">
        <v>0</v>
      </c>
      <c r="I352" s="297">
        <v>0</v>
      </c>
      <c r="J352" s="297">
        <v>0</v>
      </c>
      <c r="K352" s="297">
        <v>0</v>
      </c>
      <c r="L352" s="297">
        <v>1113</v>
      </c>
      <c r="M352" s="297">
        <v>43</v>
      </c>
      <c r="N352" s="297">
        <v>19952.708999999999</v>
      </c>
      <c r="O352" s="297">
        <v>1</v>
      </c>
      <c r="P352" s="297">
        <v>0</v>
      </c>
      <c r="Q352" s="297">
        <v>0</v>
      </c>
    </row>
    <row r="353" spans="1:17" x14ac:dyDescent="0.2">
      <c r="A353" s="296">
        <v>285</v>
      </c>
      <c r="B353" s="296" t="s">
        <v>357</v>
      </c>
      <c r="C353" s="297">
        <v>23913</v>
      </c>
      <c r="D353" s="297">
        <v>5260</v>
      </c>
      <c r="E353" s="297">
        <v>1630.1</v>
      </c>
      <c r="F353" s="297">
        <v>405</v>
      </c>
      <c r="G353" s="297">
        <v>5940</v>
      </c>
      <c r="H353" s="297">
        <v>1138.3399999999999</v>
      </c>
      <c r="I353" s="297">
        <v>250.4</v>
      </c>
      <c r="J353" s="297">
        <v>0</v>
      </c>
      <c r="K353" s="297">
        <v>0</v>
      </c>
      <c r="L353" s="297">
        <v>12308</v>
      </c>
      <c r="M353" s="297">
        <v>339</v>
      </c>
      <c r="N353" s="297">
        <v>5781.41</v>
      </c>
      <c r="O353" s="297">
        <v>15</v>
      </c>
      <c r="P353" s="297">
        <v>0</v>
      </c>
      <c r="Q353" s="297">
        <v>0</v>
      </c>
    </row>
    <row r="354" spans="1:17" x14ac:dyDescent="0.2">
      <c r="A354" s="296">
        <v>865</v>
      </c>
      <c r="B354" s="296" t="s">
        <v>358</v>
      </c>
      <c r="C354" s="297">
        <v>25853</v>
      </c>
      <c r="D354" s="297">
        <v>5953</v>
      </c>
      <c r="E354" s="297">
        <v>1859.3999999999999</v>
      </c>
      <c r="F354" s="297">
        <v>480</v>
      </c>
      <c r="G354" s="297">
        <v>13280</v>
      </c>
      <c r="H354" s="297">
        <v>2022.6310000000001</v>
      </c>
      <c r="I354" s="297">
        <v>1385.6000000000001</v>
      </c>
      <c r="J354" s="297">
        <v>0</v>
      </c>
      <c r="K354" s="297">
        <v>0</v>
      </c>
      <c r="L354" s="297">
        <v>3347</v>
      </c>
      <c r="M354" s="297">
        <v>96</v>
      </c>
      <c r="N354" s="297">
        <v>14343.68</v>
      </c>
      <c r="O354" s="297">
        <v>3</v>
      </c>
      <c r="P354" s="297">
        <v>0</v>
      </c>
      <c r="Q354" s="297">
        <v>0</v>
      </c>
    </row>
    <row r="355" spans="1:17" x14ac:dyDescent="0.2">
      <c r="A355" s="296">
        <v>866</v>
      </c>
      <c r="B355" s="296" t="s">
        <v>359</v>
      </c>
      <c r="C355" s="297">
        <v>16874</v>
      </c>
      <c r="D355" s="297">
        <v>3906</v>
      </c>
      <c r="E355" s="297">
        <v>849.19999999999993</v>
      </c>
      <c r="F355" s="297">
        <v>325</v>
      </c>
      <c r="G355" s="297">
        <v>4570</v>
      </c>
      <c r="H355" s="297">
        <v>0</v>
      </c>
      <c r="I355" s="297">
        <v>0</v>
      </c>
      <c r="J355" s="297">
        <v>0</v>
      </c>
      <c r="K355" s="297">
        <v>0</v>
      </c>
      <c r="L355" s="297">
        <v>2240</v>
      </c>
      <c r="M355" s="297">
        <v>26</v>
      </c>
      <c r="N355" s="297">
        <v>6224.1319999999996</v>
      </c>
      <c r="O355" s="297">
        <v>1</v>
      </c>
      <c r="P355" s="297">
        <v>0</v>
      </c>
      <c r="Q355" s="297">
        <v>0</v>
      </c>
    </row>
    <row r="356" spans="1:17" x14ac:dyDescent="0.2">
      <c r="A356" s="296">
        <v>867</v>
      </c>
      <c r="B356" s="296" t="s">
        <v>360</v>
      </c>
      <c r="C356" s="297">
        <v>46713</v>
      </c>
      <c r="D356" s="297">
        <v>10058</v>
      </c>
      <c r="E356" s="297">
        <v>4273.7</v>
      </c>
      <c r="F356" s="297">
        <v>2600</v>
      </c>
      <c r="G356" s="297">
        <v>39690</v>
      </c>
      <c r="H356" s="297">
        <v>762.3</v>
      </c>
      <c r="I356" s="297">
        <v>3510.4</v>
      </c>
      <c r="J356" s="297">
        <v>0</v>
      </c>
      <c r="K356" s="297">
        <v>349.89999999999964</v>
      </c>
      <c r="L356" s="297">
        <v>6458</v>
      </c>
      <c r="M356" s="297">
        <v>307</v>
      </c>
      <c r="N356" s="297">
        <v>25849.935000000001</v>
      </c>
      <c r="O356" s="297">
        <v>3</v>
      </c>
      <c r="P356" s="297">
        <v>0</v>
      </c>
      <c r="Q356" s="297">
        <v>0</v>
      </c>
    </row>
    <row r="357" spans="1:17" x14ac:dyDescent="0.2">
      <c r="A357" s="296">
        <v>627</v>
      </c>
      <c r="B357" s="296" t="s">
        <v>361</v>
      </c>
      <c r="C357" s="297">
        <v>25657</v>
      </c>
      <c r="D357" s="297">
        <v>6030</v>
      </c>
      <c r="E357" s="297">
        <v>1587.8999999999999</v>
      </c>
      <c r="F357" s="297">
        <v>1405</v>
      </c>
      <c r="G357" s="297">
        <v>6800</v>
      </c>
      <c r="H357" s="297">
        <v>0</v>
      </c>
      <c r="I357" s="297">
        <v>768.80000000000007</v>
      </c>
      <c r="J357" s="297">
        <v>0</v>
      </c>
      <c r="K357" s="297">
        <v>0</v>
      </c>
      <c r="L357" s="297">
        <v>2788</v>
      </c>
      <c r="M357" s="297">
        <v>152</v>
      </c>
      <c r="N357" s="297">
        <v>16101.681</v>
      </c>
      <c r="O357" s="297">
        <v>3</v>
      </c>
      <c r="P357" s="297">
        <v>0</v>
      </c>
      <c r="Q357" s="297">
        <v>0</v>
      </c>
    </row>
    <row r="358" spans="1:17" x14ac:dyDescent="0.2">
      <c r="A358" s="296">
        <v>289</v>
      </c>
      <c r="B358" s="296" t="s">
        <v>362</v>
      </c>
      <c r="C358" s="297">
        <v>37786</v>
      </c>
      <c r="D358" s="297">
        <v>7587</v>
      </c>
      <c r="E358" s="297">
        <v>2916</v>
      </c>
      <c r="F358" s="297">
        <v>1060</v>
      </c>
      <c r="G358" s="297">
        <v>35060</v>
      </c>
      <c r="H358" s="297">
        <v>451.44</v>
      </c>
      <c r="I358" s="297">
        <v>1563.2</v>
      </c>
      <c r="J358" s="297">
        <v>0</v>
      </c>
      <c r="K358" s="297">
        <v>0</v>
      </c>
      <c r="L358" s="297">
        <v>3043</v>
      </c>
      <c r="M358" s="297">
        <v>193</v>
      </c>
      <c r="N358" s="297">
        <v>40819.06</v>
      </c>
      <c r="O358" s="297">
        <v>3</v>
      </c>
      <c r="P358" s="297">
        <v>0</v>
      </c>
      <c r="Q358" s="297">
        <v>0</v>
      </c>
    </row>
    <row r="359" spans="1:17" x14ac:dyDescent="0.2">
      <c r="A359" s="296">
        <v>629</v>
      </c>
      <c r="B359" s="296" t="s">
        <v>363</v>
      </c>
      <c r="C359" s="297">
        <v>25731</v>
      </c>
      <c r="D359" s="297">
        <v>6126</v>
      </c>
      <c r="E359" s="297">
        <v>1400.1</v>
      </c>
      <c r="F359" s="297">
        <v>715</v>
      </c>
      <c r="G359" s="297">
        <v>5010</v>
      </c>
      <c r="H359" s="297">
        <v>0</v>
      </c>
      <c r="I359" s="297">
        <v>1717.6000000000001</v>
      </c>
      <c r="J359" s="297">
        <v>0</v>
      </c>
      <c r="K359" s="297">
        <v>0</v>
      </c>
      <c r="L359" s="297">
        <v>5121</v>
      </c>
      <c r="M359" s="297">
        <v>175</v>
      </c>
      <c r="N359" s="297">
        <v>17505.564999999999</v>
      </c>
      <c r="O359" s="297">
        <v>2</v>
      </c>
      <c r="P359" s="297">
        <v>0</v>
      </c>
      <c r="Q359" s="297">
        <v>0</v>
      </c>
    </row>
    <row r="360" spans="1:17" x14ac:dyDescent="0.2">
      <c r="A360" s="296">
        <v>852</v>
      </c>
      <c r="B360" s="296" t="s">
        <v>364</v>
      </c>
      <c r="C360" s="297">
        <v>17143</v>
      </c>
      <c r="D360" s="297">
        <v>3763</v>
      </c>
      <c r="E360" s="297">
        <v>976.69999999999993</v>
      </c>
      <c r="F360" s="297">
        <v>310</v>
      </c>
      <c r="G360" s="297">
        <v>660</v>
      </c>
      <c r="H360" s="297">
        <v>0</v>
      </c>
      <c r="I360" s="297">
        <v>221.60000000000002</v>
      </c>
      <c r="J360" s="297">
        <v>0</v>
      </c>
      <c r="K360" s="297">
        <v>5.2999999999999545</v>
      </c>
      <c r="L360" s="297">
        <v>5202</v>
      </c>
      <c r="M360" s="297">
        <v>409</v>
      </c>
      <c r="N360" s="297">
        <v>4788.2460000000001</v>
      </c>
      <c r="O360" s="297">
        <v>10</v>
      </c>
      <c r="P360" s="297">
        <v>0</v>
      </c>
      <c r="Q360" s="297">
        <v>0</v>
      </c>
    </row>
    <row r="361" spans="1:17" x14ac:dyDescent="0.2">
      <c r="A361" s="296">
        <v>988</v>
      </c>
      <c r="B361" s="296" t="s">
        <v>365</v>
      </c>
      <c r="C361" s="297">
        <v>48914</v>
      </c>
      <c r="D361" s="297">
        <v>10072</v>
      </c>
      <c r="E361" s="297">
        <v>4509.7</v>
      </c>
      <c r="F361" s="297">
        <v>3495</v>
      </c>
      <c r="G361" s="297">
        <v>53600</v>
      </c>
      <c r="H361" s="297">
        <v>1177.1999999999998</v>
      </c>
      <c r="I361" s="297">
        <v>2923.2000000000003</v>
      </c>
      <c r="J361" s="297">
        <v>0</v>
      </c>
      <c r="K361" s="297">
        <v>0</v>
      </c>
      <c r="L361" s="297">
        <v>10438</v>
      </c>
      <c r="M361" s="297">
        <v>115</v>
      </c>
      <c r="N361" s="297">
        <v>29995.912</v>
      </c>
      <c r="O361" s="297">
        <v>8</v>
      </c>
      <c r="P361" s="297">
        <v>0</v>
      </c>
      <c r="Q361" s="297">
        <v>0</v>
      </c>
    </row>
    <row r="362" spans="1:17" x14ac:dyDescent="0.2">
      <c r="A362" s="296">
        <v>457</v>
      </c>
      <c r="B362" s="296" t="s">
        <v>366</v>
      </c>
      <c r="C362" s="297">
        <v>18348</v>
      </c>
      <c r="D362" s="297">
        <v>3958</v>
      </c>
      <c r="E362" s="297">
        <v>1918</v>
      </c>
      <c r="F362" s="297">
        <v>1870</v>
      </c>
      <c r="G362" s="297">
        <v>2140</v>
      </c>
      <c r="H362" s="297">
        <v>0</v>
      </c>
      <c r="I362" s="297">
        <v>1175.2</v>
      </c>
      <c r="J362" s="297">
        <v>0</v>
      </c>
      <c r="K362" s="297">
        <v>0</v>
      </c>
      <c r="L362" s="297">
        <v>2048</v>
      </c>
      <c r="M362" s="297">
        <v>136</v>
      </c>
      <c r="N362" s="297">
        <v>14632.16</v>
      </c>
      <c r="O362" s="297">
        <v>4</v>
      </c>
      <c r="P362" s="297">
        <v>0</v>
      </c>
      <c r="Q362" s="297">
        <v>0</v>
      </c>
    </row>
    <row r="363" spans="1:17" x14ac:dyDescent="0.2">
      <c r="A363" s="296">
        <v>870</v>
      </c>
      <c r="B363" s="296" t="s">
        <v>367</v>
      </c>
      <c r="C363" s="297">
        <v>26452</v>
      </c>
      <c r="D363" s="297">
        <v>6537</v>
      </c>
      <c r="E363" s="297">
        <v>1429.6</v>
      </c>
      <c r="F363" s="297">
        <v>195</v>
      </c>
      <c r="G363" s="297">
        <v>2740</v>
      </c>
      <c r="H363" s="297">
        <v>112.86</v>
      </c>
      <c r="I363" s="297">
        <v>1372</v>
      </c>
      <c r="J363" s="297">
        <v>0</v>
      </c>
      <c r="K363" s="297">
        <v>68.299999999999955</v>
      </c>
      <c r="L363" s="297">
        <v>10193</v>
      </c>
      <c r="M363" s="297">
        <v>1984</v>
      </c>
      <c r="N363" s="297">
        <v>6411.6959999999999</v>
      </c>
      <c r="O363" s="297">
        <v>10</v>
      </c>
      <c r="P363" s="297">
        <v>0</v>
      </c>
      <c r="Q363" s="297">
        <v>0</v>
      </c>
    </row>
    <row r="364" spans="1:17" x14ac:dyDescent="0.2">
      <c r="A364" s="296">
        <v>668</v>
      </c>
      <c r="B364" s="296" t="s">
        <v>368</v>
      </c>
      <c r="C364" s="297">
        <v>18570</v>
      </c>
      <c r="D364" s="297">
        <v>4078</v>
      </c>
      <c r="E364" s="297">
        <v>1382.4</v>
      </c>
      <c r="F364" s="297">
        <v>180</v>
      </c>
      <c r="G364" s="297">
        <v>2170</v>
      </c>
      <c r="H364" s="297">
        <v>0</v>
      </c>
      <c r="I364" s="297">
        <v>249.60000000000002</v>
      </c>
      <c r="J364" s="297">
        <v>0</v>
      </c>
      <c r="K364" s="297">
        <v>0</v>
      </c>
      <c r="L364" s="297">
        <v>7735</v>
      </c>
      <c r="M364" s="297">
        <v>786</v>
      </c>
      <c r="N364" s="297">
        <v>3087.3919999999998</v>
      </c>
      <c r="O364" s="297">
        <v>11</v>
      </c>
      <c r="P364" s="297">
        <v>0</v>
      </c>
      <c r="Q364" s="297">
        <v>0</v>
      </c>
    </row>
    <row r="365" spans="1:17" x14ac:dyDescent="0.2">
      <c r="A365" s="296">
        <v>1701</v>
      </c>
      <c r="B365" s="296" t="s">
        <v>369</v>
      </c>
      <c r="C365" s="297">
        <v>19085</v>
      </c>
      <c r="D365" s="297">
        <v>3876</v>
      </c>
      <c r="E365" s="297">
        <v>1451.1999999999998</v>
      </c>
      <c r="F365" s="297">
        <v>265</v>
      </c>
      <c r="G365" s="297">
        <v>2410</v>
      </c>
      <c r="H365" s="297">
        <v>0</v>
      </c>
      <c r="I365" s="297">
        <v>188</v>
      </c>
      <c r="J365" s="297">
        <v>0</v>
      </c>
      <c r="K365" s="297">
        <v>0</v>
      </c>
      <c r="L365" s="297">
        <v>27848</v>
      </c>
      <c r="M365" s="297">
        <v>426</v>
      </c>
      <c r="N365" s="297">
        <v>1935.5519999999999</v>
      </c>
      <c r="O365" s="297">
        <v>29</v>
      </c>
      <c r="P365" s="297">
        <v>0</v>
      </c>
      <c r="Q365" s="297">
        <v>0</v>
      </c>
    </row>
    <row r="366" spans="1:17" x14ac:dyDescent="0.2">
      <c r="A366" s="296">
        <v>293</v>
      </c>
      <c r="B366" s="296" t="s">
        <v>370</v>
      </c>
      <c r="C366" s="297">
        <v>14992</v>
      </c>
      <c r="D366" s="297">
        <v>3258</v>
      </c>
      <c r="E366" s="297">
        <v>1225.5999999999999</v>
      </c>
      <c r="F366" s="297">
        <v>605</v>
      </c>
      <c r="G366" s="297">
        <v>4780</v>
      </c>
      <c r="H366" s="297">
        <v>0</v>
      </c>
      <c r="I366" s="297">
        <v>0</v>
      </c>
      <c r="J366" s="297">
        <v>0</v>
      </c>
      <c r="K366" s="297">
        <v>0</v>
      </c>
      <c r="L366" s="297">
        <v>706</v>
      </c>
      <c r="M366" s="297">
        <v>78</v>
      </c>
      <c r="N366" s="297">
        <v>7394.72</v>
      </c>
      <c r="O366" s="297">
        <v>1</v>
      </c>
      <c r="P366" s="297">
        <v>0</v>
      </c>
      <c r="Q366" s="297">
        <v>0</v>
      </c>
    </row>
    <row r="367" spans="1:17" x14ac:dyDescent="0.2">
      <c r="A367" s="296">
        <v>1783</v>
      </c>
      <c r="B367" s="296" t="s">
        <v>371</v>
      </c>
      <c r="C367" s="297">
        <v>104302</v>
      </c>
      <c r="D367" s="297">
        <v>24288</v>
      </c>
      <c r="E367" s="297">
        <v>6655.3</v>
      </c>
      <c r="F367" s="297">
        <v>3555</v>
      </c>
      <c r="G367" s="297">
        <v>70140</v>
      </c>
      <c r="H367" s="297">
        <v>1414.94</v>
      </c>
      <c r="I367" s="297">
        <v>3548</v>
      </c>
      <c r="J367" s="297">
        <v>0</v>
      </c>
      <c r="K367" s="297">
        <v>0</v>
      </c>
      <c r="L367" s="297">
        <v>8139</v>
      </c>
      <c r="M367" s="297">
        <v>211</v>
      </c>
      <c r="N367" s="297">
        <v>57922.184999999998</v>
      </c>
      <c r="O367" s="297">
        <v>6</v>
      </c>
      <c r="P367" s="297">
        <v>0</v>
      </c>
      <c r="Q367" s="297">
        <v>0</v>
      </c>
    </row>
    <row r="368" spans="1:17" x14ac:dyDescent="0.2">
      <c r="A368" s="296">
        <v>98</v>
      </c>
      <c r="B368" s="296" t="s">
        <v>372</v>
      </c>
      <c r="C368" s="297">
        <v>25525</v>
      </c>
      <c r="D368" s="297">
        <v>5582</v>
      </c>
      <c r="E368" s="297">
        <v>2689.1</v>
      </c>
      <c r="F368" s="297">
        <v>465</v>
      </c>
      <c r="G368" s="297">
        <v>17200</v>
      </c>
      <c r="H368" s="297">
        <v>130.68</v>
      </c>
      <c r="I368" s="297">
        <v>1093.6000000000001</v>
      </c>
      <c r="J368" s="297">
        <v>0</v>
      </c>
      <c r="K368" s="297">
        <v>15.099999999999909</v>
      </c>
      <c r="L368" s="297">
        <v>22043</v>
      </c>
      <c r="M368" s="297">
        <v>802</v>
      </c>
      <c r="N368" s="297">
        <v>7607.4489999999996</v>
      </c>
      <c r="O368" s="297">
        <v>19</v>
      </c>
      <c r="P368" s="297">
        <v>0</v>
      </c>
      <c r="Q368" s="297">
        <v>0</v>
      </c>
    </row>
    <row r="369" spans="1:17" x14ac:dyDescent="0.2">
      <c r="A369" s="296">
        <v>614</v>
      </c>
      <c r="B369" s="296" t="s">
        <v>373</v>
      </c>
      <c r="C369" s="297">
        <v>14083</v>
      </c>
      <c r="D369" s="297">
        <v>2764</v>
      </c>
      <c r="E369" s="297">
        <v>538.29999999999995</v>
      </c>
      <c r="F369" s="297">
        <v>230</v>
      </c>
      <c r="G369" s="297">
        <v>810</v>
      </c>
      <c r="H369" s="297">
        <v>660.86</v>
      </c>
      <c r="I369" s="297">
        <v>0</v>
      </c>
      <c r="J369" s="297">
        <v>0</v>
      </c>
      <c r="K369" s="297">
        <v>0</v>
      </c>
      <c r="L369" s="297">
        <v>5345</v>
      </c>
      <c r="M369" s="297">
        <v>521</v>
      </c>
      <c r="N369" s="297">
        <v>5248.027</v>
      </c>
      <c r="O369" s="297">
        <v>7</v>
      </c>
      <c r="P369" s="297">
        <v>0</v>
      </c>
      <c r="Q369" s="297">
        <v>0</v>
      </c>
    </row>
    <row r="370" spans="1:17" x14ac:dyDescent="0.2">
      <c r="A370" s="296">
        <v>189</v>
      </c>
      <c r="B370" s="296" t="s">
        <v>374</v>
      </c>
      <c r="C370" s="297">
        <v>23874</v>
      </c>
      <c r="D370" s="297">
        <v>5832</v>
      </c>
      <c r="E370" s="297">
        <v>1208.9000000000001</v>
      </c>
      <c r="F370" s="297">
        <v>300</v>
      </c>
      <c r="G370" s="297">
        <v>10200</v>
      </c>
      <c r="H370" s="297">
        <v>0</v>
      </c>
      <c r="I370" s="297">
        <v>349.6</v>
      </c>
      <c r="J370" s="297">
        <v>0</v>
      </c>
      <c r="K370" s="297">
        <v>437</v>
      </c>
      <c r="L370" s="297">
        <v>9467</v>
      </c>
      <c r="M370" s="297">
        <v>72</v>
      </c>
      <c r="N370" s="297">
        <v>6671.48</v>
      </c>
      <c r="O370" s="297">
        <v>9</v>
      </c>
      <c r="P370" s="297">
        <v>0</v>
      </c>
      <c r="Q370" s="297">
        <v>0</v>
      </c>
    </row>
    <row r="371" spans="1:17" x14ac:dyDescent="0.2">
      <c r="A371" s="296">
        <v>296</v>
      </c>
      <c r="B371" s="296" t="s">
        <v>375</v>
      </c>
      <c r="C371" s="297">
        <v>40886</v>
      </c>
      <c r="D371" s="297">
        <v>9640</v>
      </c>
      <c r="E371" s="297">
        <v>3158.7</v>
      </c>
      <c r="F371" s="297">
        <v>1020</v>
      </c>
      <c r="G371" s="297">
        <v>34650</v>
      </c>
      <c r="H371" s="297">
        <v>496.98</v>
      </c>
      <c r="I371" s="297">
        <v>1915.2</v>
      </c>
      <c r="J371" s="297">
        <v>0</v>
      </c>
      <c r="K371" s="297">
        <v>627.39999999999986</v>
      </c>
      <c r="L371" s="297">
        <v>6616</v>
      </c>
      <c r="M371" s="297">
        <v>340</v>
      </c>
      <c r="N371" s="297">
        <v>20840.47</v>
      </c>
      <c r="O371" s="297">
        <v>7</v>
      </c>
      <c r="P371" s="297">
        <v>0</v>
      </c>
      <c r="Q371" s="297">
        <v>0</v>
      </c>
    </row>
    <row r="372" spans="1:17" x14ac:dyDescent="0.2">
      <c r="A372" s="296">
        <v>1696</v>
      </c>
      <c r="B372" s="296" t="s">
        <v>376</v>
      </c>
      <c r="C372" s="297">
        <v>23176</v>
      </c>
      <c r="D372" s="297">
        <v>5150</v>
      </c>
      <c r="E372" s="297">
        <v>1315</v>
      </c>
      <c r="F372" s="297">
        <v>400</v>
      </c>
      <c r="G372" s="297">
        <v>950</v>
      </c>
      <c r="H372" s="297">
        <v>0</v>
      </c>
      <c r="I372" s="297">
        <v>0</v>
      </c>
      <c r="J372" s="297">
        <v>0</v>
      </c>
      <c r="K372" s="297">
        <v>0</v>
      </c>
      <c r="L372" s="297">
        <v>4767</v>
      </c>
      <c r="M372" s="297">
        <v>2869</v>
      </c>
      <c r="N372" s="297">
        <v>6628.85</v>
      </c>
      <c r="O372" s="297">
        <v>15</v>
      </c>
      <c r="P372" s="297">
        <v>0</v>
      </c>
      <c r="Q372" s="297">
        <v>0</v>
      </c>
    </row>
    <row r="373" spans="1:17" x14ac:dyDescent="0.2">
      <c r="A373" s="296">
        <v>352</v>
      </c>
      <c r="B373" s="296" t="s">
        <v>377</v>
      </c>
      <c r="C373" s="297">
        <v>23222</v>
      </c>
      <c r="D373" s="297">
        <v>5541</v>
      </c>
      <c r="E373" s="297">
        <v>1141</v>
      </c>
      <c r="F373" s="297">
        <v>595</v>
      </c>
      <c r="G373" s="297">
        <v>7360</v>
      </c>
      <c r="H373" s="297">
        <v>114.84</v>
      </c>
      <c r="I373" s="297">
        <v>740</v>
      </c>
      <c r="J373" s="297">
        <v>0</v>
      </c>
      <c r="K373" s="297">
        <v>0</v>
      </c>
      <c r="L373" s="297">
        <v>4751</v>
      </c>
      <c r="M373" s="297">
        <v>274</v>
      </c>
      <c r="N373" s="297">
        <v>10906.06</v>
      </c>
      <c r="O373" s="297">
        <v>3</v>
      </c>
      <c r="P373" s="297">
        <v>0</v>
      </c>
      <c r="Q373" s="297">
        <v>0</v>
      </c>
    </row>
    <row r="374" spans="1:17" x14ac:dyDescent="0.2">
      <c r="A374" s="296">
        <v>53</v>
      </c>
      <c r="B374" s="296" t="s">
        <v>378</v>
      </c>
      <c r="C374" s="297">
        <v>13774</v>
      </c>
      <c r="D374" s="297">
        <v>3428</v>
      </c>
      <c r="E374" s="297">
        <v>1145.5</v>
      </c>
      <c r="F374" s="297">
        <v>150</v>
      </c>
      <c r="G374" s="297">
        <v>2280</v>
      </c>
      <c r="H374" s="297">
        <v>0</v>
      </c>
      <c r="I374" s="297">
        <v>200.8</v>
      </c>
      <c r="J374" s="297">
        <v>0</v>
      </c>
      <c r="K374" s="297">
        <v>13.399999999999977</v>
      </c>
      <c r="L374" s="297">
        <v>10105</v>
      </c>
      <c r="M374" s="297">
        <v>148</v>
      </c>
      <c r="N374" s="297">
        <v>2599.35</v>
      </c>
      <c r="O374" s="297">
        <v>9</v>
      </c>
      <c r="P374" s="297">
        <v>0</v>
      </c>
      <c r="Q374" s="297">
        <v>0</v>
      </c>
    </row>
    <row r="375" spans="1:17" x14ac:dyDescent="0.2">
      <c r="A375" s="296">
        <v>294</v>
      </c>
      <c r="B375" s="296" t="s">
        <v>379</v>
      </c>
      <c r="C375" s="297">
        <v>28977</v>
      </c>
      <c r="D375" s="297">
        <v>6455</v>
      </c>
      <c r="E375" s="297">
        <v>2944</v>
      </c>
      <c r="F375" s="297">
        <v>1020</v>
      </c>
      <c r="G375" s="297">
        <v>28700</v>
      </c>
      <c r="H375" s="297">
        <v>552.41999999999996</v>
      </c>
      <c r="I375" s="297">
        <v>1342.4</v>
      </c>
      <c r="J375" s="297">
        <v>0</v>
      </c>
      <c r="K375" s="297">
        <v>74.199999999999818</v>
      </c>
      <c r="L375" s="297">
        <v>13815</v>
      </c>
      <c r="M375" s="297">
        <v>67</v>
      </c>
      <c r="N375" s="297">
        <v>15591.12</v>
      </c>
      <c r="O375" s="297">
        <v>8</v>
      </c>
      <c r="P375" s="297">
        <v>0</v>
      </c>
      <c r="Q375" s="297">
        <v>0</v>
      </c>
    </row>
    <row r="376" spans="1:17" x14ac:dyDescent="0.2">
      <c r="A376" s="296">
        <v>873</v>
      </c>
      <c r="B376" s="296" t="s">
        <v>380</v>
      </c>
      <c r="C376" s="297">
        <v>21644</v>
      </c>
      <c r="D376" s="297">
        <v>4454</v>
      </c>
      <c r="E376" s="297">
        <v>1480.6999999999998</v>
      </c>
      <c r="F376" s="297">
        <v>320</v>
      </c>
      <c r="G376" s="297">
        <v>5630</v>
      </c>
      <c r="H376" s="297">
        <v>0</v>
      </c>
      <c r="I376" s="297">
        <v>331.20000000000005</v>
      </c>
      <c r="J376" s="297">
        <v>0</v>
      </c>
      <c r="K376" s="297">
        <v>0</v>
      </c>
      <c r="L376" s="297">
        <v>9153</v>
      </c>
      <c r="M376" s="297">
        <v>44</v>
      </c>
      <c r="N376" s="297">
        <v>6554.0990000000002</v>
      </c>
      <c r="O376" s="297">
        <v>6</v>
      </c>
      <c r="P376" s="297">
        <v>0</v>
      </c>
      <c r="Q376" s="297">
        <v>0</v>
      </c>
    </row>
    <row r="377" spans="1:17" x14ac:dyDescent="0.2">
      <c r="A377" s="296">
        <v>632</v>
      </c>
      <c r="B377" s="296" t="s">
        <v>381</v>
      </c>
      <c r="C377" s="297">
        <v>50631</v>
      </c>
      <c r="D377" s="297">
        <v>12869</v>
      </c>
      <c r="E377" s="297">
        <v>2922.1</v>
      </c>
      <c r="F377" s="297">
        <v>2415</v>
      </c>
      <c r="G377" s="297">
        <v>21070</v>
      </c>
      <c r="H377" s="297">
        <v>659.34</v>
      </c>
      <c r="I377" s="297">
        <v>4436.8</v>
      </c>
      <c r="J377" s="297">
        <v>0</v>
      </c>
      <c r="K377" s="297">
        <v>0.8999999999996362</v>
      </c>
      <c r="L377" s="297">
        <v>8908</v>
      </c>
      <c r="M377" s="297">
        <v>384</v>
      </c>
      <c r="N377" s="297">
        <v>27683.978999999999</v>
      </c>
      <c r="O377" s="297">
        <v>9</v>
      </c>
      <c r="P377" s="297">
        <v>0</v>
      </c>
      <c r="Q377" s="297">
        <v>0</v>
      </c>
    </row>
    <row r="378" spans="1:17" x14ac:dyDescent="0.2">
      <c r="A378" s="296">
        <v>880</v>
      </c>
      <c r="B378" s="296" t="s">
        <v>382</v>
      </c>
      <c r="C378" s="297">
        <v>15740</v>
      </c>
      <c r="D378" s="297">
        <v>3471</v>
      </c>
      <c r="E378" s="297">
        <v>1108.6999999999998</v>
      </c>
      <c r="F378" s="297">
        <v>555</v>
      </c>
      <c r="G378" s="297">
        <v>1130</v>
      </c>
      <c r="H378" s="297">
        <v>0</v>
      </c>
      <c r="I378" s="297">
        <v>0</v>
      </c>
      <c r="J378" s="297">
        <v>0</v>
      </c>
      <c r="K378" s="297">
        <v>0</v>
      </c>
      <c r="L378" s="297">
        <v>3843</v>
      </c>
      <c r="M378" s="297">
        <v>675</v>
      </c>
      <c r="N378" s="297">
        <v>9510.9480000000003</v>
      </c>
      <c r="O378" s="297">
        <v>7</v>
      </c>
      <c r="P378" s="297">
        <v>0</v>
      </c>
      <c r="Q378" s="297">
        <v>0</v>
      </c>
    </row>
    <row r="379" spans="1:17" x14ac:dyDescent="0.2">
      <c r="A379" s="296">
        <v>351</v>
      </c>
      <c r="B379" s="296" t="s">
        <v>383</v>
      </c>
      <c r="C379" s="297">
        <v>12487</v>
      </c>
      <c r="D379" s="297">
        <v>3406</v>
      </c>
      <c r="E379" s="297">
        <v>621.20000000000005</v>
      </c>
      <c r="F379" s="297">
        <v>185</v>
      </c>
      <c r="G379" s="297">
        <v>2480</v>
      </c>
      <c r="H379" s="297">
        <v>0</v>
      </c>
      <c r="I379" s="297">
        <v>0</v>
      </c>
      <c r="J379" s="297">
        <v>0</v>
      </c>
      <c r="K379" s="297">
        <v>0</v>
      </c>
      <c r="L379" s="297">
        <v>3653</v>
      </c>
      <c r="M379" s="297">
        <v>30</v>
      </c>
      <c r="N379" s="297">
        <v>4477.4399999999996</v>
      </c>
      <c r="O379" s="297">
        <v>1</v>
      </c>
      <c r="P379" s="297">
        <v>0</v>
      </c>
      <c r="Q379" s="297">
        <v>0</v>
      </c>
    </row>
    <row r="380" spans="1:17" x14ac:dyDescent="0.2">
      <c r="A380" s="296">
        <v>874</v>
      </c>
      <c r="B380" s="296" t="s">
        <v>384</v>
      </c>
      <c r="C380" s="297">
        <v>14388</v>
      </c>
      <c r="D380" s="297">
        <v>3381</v>
      </c>
      <c r="E380" s="297">
        <v>870.9</v>
      </c>
      <c r="F380" s="297">
        <v>100</v>
      </c>
      <c r="G380" s="297">
        <v>560</v>
      </c>
      <c r="H380" s="297">
        <v>0</v>
      </c>
      <c r="I380" s="297">
        <v>0</v>
      </c>
      <c r="J380" s="297">
        <v>0</v>
      </c>
      <c r="K380" s="297">
        <v>0</v>
      </c>
      <c r="L380" s="297">
        <v>4930</v>
      </c>
      <c r="M380" s="297">
        <v>240</v>
      </c>
      <c r="N380" s="297">
        <v>2038.2860000000001</v>
      </c>
      <c r="O380" s="297">
        <v>8</v>
      </c>
      <c r="P380" s="297">
        <v>0</v>
      </c>
      <c r="Q380" s="297">
        <v>0</v>
      </c>
    </row>
    <row r="381" spans="1:17" x14ac:dyDescent="0.2">
      <c r="A381" s="296">
        <v>479</v>
      </c>
      <c r="B381" s="296" t="s">
        <v>385</v>
      </c>
      <c r="C381" s="297">
        <v>151418</v>
      </c>
      <c r="D381" s="297">
        <v>34891</v>
      </c>
      <c r="E381" s="297">
        <v>14653.8</v>
      </c>
      <c r="F381" s="297">
        <v>22305</v>
      </c>
      <c r="G381" s="297">
        <v>173090</v>
      </c>
      <c r="H381" s="297">
        <v>2435.96</v>
      </c>
      <c r="I381" s="297">
        <v>7736.8</v>
      </c>
      <c r="J381" s="297">
        <v>0</v>
      </c>
      <c r="K381" s="297">
        <v>834.69999999999891</v>
      </c>
      <c r="L381" s="297">
        <v>7368</v>
      </c>
      <c r="M381" s="297">
        <v>956</v>
      </c>
      <c r="N381" s="297">
        <v>131925.88399999999</v>
      </c>
      <c r="O381" s="297">
        <v>7</v>
      </c>
      <c r="P381" s="297">
        <v>0</v>
      </c>
      <c r="Q381" s="297">
        <v>0</v>
      </c>
    </row>
    <row r="382" spans="1:17" x14ac:dyDescent="0.2">
      <c r="A382" s="296">
        <v>297</v>
      </c>
      <c r="B382" s="296" t="s">
        <v>386</v>
      </c>
      <c r="C382" s="297">
        <v>27358</v>
      </c>
      <c r="D382" s="297">
        <v>7333</v>
      </c>
      <c r="E382" s="297">
        <v>1639.8999999999999</v>
      </c>
      <c r="F382" s="297">
        <v>1015</v>
      </c>
      <c r="G382" s="297">
        <v>4460</v>
      </c>
      <c r="H382" s="297">
        <v>378.18</v>
      </c>
      <c r="I382" s="297">
        <v>1436</v>
      </c>
      <c r="J382" s="297">
        <v>0</v>
      </c>
      <c r="K382" s="297">
        <v>0</v>
      </c>
      <c r="L382" s="297">
        <v>7958</v>
      </c>
      <c r="M382" s="297">
        <v>946</v>
      </c>
      <c r="N382" s="297">
        <v>7053.0529999999999</v>
      </c>
      <c r="O382" s="297">
        <v>11</v>
      </c>
      <c r="P382" s="297">
        <v>0</v>
      </c>
      <c r="Q382" s="297">
        <v>0</v>
      </c>
    </row>
    <row r="383" spans="1:17" x14ac:dyDescent="0.2">
      <c r="A383" s="296">
        <v>473</v>
      </c>
      <c r="B383" s="296" t="s">
        <v>387</v>
      </c>
      <c r="C383" s="297">
        <v>16692</v>
      </c>
      <c r="D383" s="297">
        <v>2994</v>
      </c>
      <c r="E383" s="297">
        <v>1923.1</v>
      </c>
      <c r="F383" s="297">
        <v>545</v>
      </c>
      <c r="G383" s="297">
        <v>2110</v>
      </c>
      <c r="H383" s="297">
        <v>0</v>
      </c>
      <c r="I383" s="297">
        <v>148</v>
      </c>
      <c r="J383" s="297">
        <v>0</v>
      </c>
      <c r="K383" s="297">
        <v>46.399999999999977</v>
      </c>
      <c r="L383" s="297">
        <v>3212</v>
      </c>
      <c r="M383" s="297">
        <v>161</v>
      </c>
      <c r="N383" s="297">
        <v>17080.665000000001</v>
      </c>
      <c r="O383" s="297">
        <v>2</v>
      </c>
      <c r="P383" s="297">
        <v>0</v>
      </c>
      <c r="Q383" s="297">
        <v>0</v>
      </c>
    </row>
    <row r="384" spans="1:17" x14ac:dyDescent="0.2">
      <c r="A384" s="296">
        <v>707</v>
      </c>
      <c r="B384" s="296" t="s">
        <v>388</v>
      </c>
      <c r="C384" s="297">
        <v>13717</v>
      </c>
      <c r="D384" s="297">
        <v>3532</v>
      </c>
      <c r="E384" s="297">
        <v>707.1</v>
      </c>
      <c r="F384" s="297">
        <v>80</v>
      </c>
      <c r="G384" s="297">
        <v>310</v>
      </c>
      <c r="H384" s="297">
        <v>0</v>
      </c>
      <c r="I384" s="297">
        <v>0</v>
      </c>
      <c r="J384" s="297">
        <v>0</v>
      </c>
      <c r="K384" s="297">
        <v>0</v>
      </c>
      <c r="L384" s="297">
        <v>7345</v>
      </c>
      <c r="M384" s="297">
        <v>305</v>
      </c>
      <c r="N384" s="297">
        <v>1619.9970000000001</v>
      </c>
      <c r="O384" s="297">
        <v>10</v>
      </c>
      <c r="P384" s="297">
        <v>0</v>
      </c>
      <c r="Q384" s="297">
        <v>0</v>
      </c>
    </row>
    <row r="385" spans="1:17" x14ac:dyDescent="0.2">
      <c r="A385" s="296">
        <v>478</v>
      </c>
      <c r="B385" s="296" t="s">
        <v>389</v>
      </c>
      <c r="C385" s="297">
        <v>6306</v>
      </c>
      <c r="D385" s="297">
        <v>1406</v>
      </c>
      <c r="E385" s="297">
        <v>322.3</v>
      </c>
      <c r="F385" s="297">
        <v>105</v>
      </c>
      <c r="G385" s="297">
        <v>90</v>
      </c>
      <c r="H385" s="297">
        <v>0</v>
      </c>
      <c r="I385" s="297">
        <v>0</v>
      </c>
      <c r="J385" s="297">
        <v>0</v>
      </c>
      <c r="K385" s="297">
        <v>0</v>
      </c>
      <c r="L385" s="297">
        <v>3812</v>
      </c>
      <c r="M385" s="297">
        <v>219</v>
      </c>
      <c r="N385" s="297">
        <v>664.86599999999999</v>
      </c>
      <c r="O385" s="297">
        <v>11</v>
      </c>
      <c r="P385" s="297">
        <v>0</v>
      </c>
      <c r="Q385" s="297">
        <v>0</v>
      </c>
    </row>
    <row r="386" spans="1:17" x14ac:dyDescent="0.2">
      <c r="A386" s="296">
        <v>50</v>
      </c>
      <c r="B386" s="296" t="s">
        <v>390</v>
      </c>
      <c r="C386" s="297">
        <v>21894</v>
      </c>
      <c r="D386" s="297">
        <v>6210</v>
      </c>
      <c r="E386" s="297">
        <v>828.4</v>
      </c>
      <c r="F386" s="297">
        <v>470</v>
      </c>
      <c r="G386" s="297">
        <v>9930</v>
      </c>
      <c r="H386" s="297">
        <v>0</v>
      </c>
      <c r="I386" s="297">
        <v>562.4</v>
      </c>
      <c r="J386" s="297">
        <v>0</v>
      </c>
      <c r="K386" s="297">
        <v>161.79999999999995</v>
      </c>
      <c r="L386" s="297">
        <v>24764</v>
      </c>
      <c r="M386" s="297">
        <v>2122</v>
      </c>
      <c r="N386" s="297">
        <v>7476.3040000000001</v>
      </c>
      <c r="O386" s="297">
        <v>7</v>
      </c>
      <c r="P386" s="297">
        <v>0</v>
      </c>
      <c r="Q386" s="297">
        <v>0</v>
      </c>
    </row>
    <row r="387" spans="1:17" x14ac:dyDescent="0.2">
      <c r="A387" s="296">
        <v>355</v>
      </c>
      <c r="B387" s="296" t="s">
        <v>391</v>
      </c>
      <c r="C387" s="297">
        <v>61641</v>
      </c>
      <c r="D387" s="297">
        <v>14657</v>
      </c>
      <c r="E387" s="297">
        <v>5493.2999999999993</v>
      </c>
      <c r="F387" s="297">
        <v>5945</v>
      </c>
      <c r="G387" s="297">
        <v>47020</v>
      </c>
      <c r="H387" s="297">
        <v>4149.7943999999998</v>
      </c>
      <c r="I387" s="297">
        <v>5058.4000000000005</v>
      </c>
      <c r="J387" s="297">
        <v>0</v>
      </c>
      <c r="K387" s="297">
        <v>170.69999999999982</v>
      </c>
      <c r="L387" s="297">
        <v>4851</v>
      </c>
      <c r="M387" s="297">
        <v>14</v>
      </c>
      <c r="N387" s="297">
        <v>42747.978000000003</v>
      </c>
      <c r="O387" s="297">
        <v>5</v>
      </c>
      <c r="P387" s="297">
        <v>0</v>
      </c>
      <c r="Q387" s="297">
        <v>0</v>
      </c>
    </row>
    <row r="388" spans="1:17" x14ac:dyDescent="0.2">
      <c r="A388" s="296">
        <v>299</v>
      </c>
      <c r="B388" s="296" t="s">
        <v>392</v>
      </c>
      <c r="C388" s="297">
        <v>32265</v>
      </c>
      <c r="D388" s="297">
        <v>6797</v>
      </c>
      <c r="E388" s="297">
        <v>2867.8</v>
      </c>
      <c r="F388" s="297">
        <v>940</v>
      </c>
      <c r="G388" s="297">
        <v>23320</v>
      </c>
      <c r="H388" s="297">
        <v>534.6</v>
      </c>
      <c r="I388" s="297">
        <v>2007.2</v>
      </c>
      <c r="J388" s="297">
        <v>0</v>
      </c>
      <c r="K388" s="297">
        <v>82.399999999999636</v>
      </c>
      <c r="L388" s="297">
        <v>5332</v>
      </c>
      <c r="M388" s="297">
        <v>468</v>
      </c>
      <c r="N388" s="297">
        <v>18476.11</v>
      </c>
      <c r="O388" s="297">
        <v>7</v>
      </c>
      <c r="P388" s="297">
        <v>0</v>
      </c>
      <c r="Q388" s="297">
        <v>0</v>
      </c>
    </row>
    <row r="389" spans="1:17" x14ac:dyDescent="0.2">
      <c r="A389" s="296">
        <v>637</v>
      </c>
      <c r="B389" s="296" t="s">
        <v>394</v>
      </c>
      <c r="C389" s="297">
        <v>124025</v>
      </c>
      <c r="D389" s="297">
        <v>28936</v>
      </c>
      <c r="E389" s="297">
        <v>9514.7000000000007</v>
      </c>
      <c r="F389" s="297">
        <v>15315</v>
      </c>
      <c r="G389" s="297">
        <v>135760</v>
      </c>
      <c r="H389" s="297">
        <v>3598.0717999999997</v>
      </c>
      <c r="I389" s="297">
        <v>6028.8</v>
      </c>
      <c r="J389" s="297">
        <v>0</v>
      </c>
      <c r="K389" s="297">
        <v>0</v>
      </c>
      <c r="L389" s="297">
        <v>3451</v>
      </c>
      <c r="M389" s="297">
        <v>255</v>
      </c>
      <c r="N389" s="297">
        <v>135925.85699999999</v>
      </c>
      <c r="O389" s="297">
        <v>1</v>
      </c>
      <c r="P389" s="297">
        <v>0</v>
      </c>
      <c r="Q389" s="297">
        <v>0</v>
      </c>
    </row>
    <row r="390" spans="1:17" x14ac:dyDescent="0.2">
      <c r="A390" s="296">
        <v>638</v>
      </c>
      <c r="B390" s="296" t="s">
        <v>395</v>
      </c>
      <c r="C390" s="297">
        <v>8114</v>
      </c>
      <c r="D390" s="297">
        <v>1773</v>
      </c>
      <c r="E390" s="297">
        <v>403.5</v>
      </c>
      <c r="F390" s="297">
        <v>205</v>
      </c>
      <c r="G390" s="297">
        <v>160</v>
      </c>
      <c r="H390" s="297">
        <v>0</v>
      </c>
      <c r="I390" s="297">
        <v>0</v>
      </c>
      <c r="J390" s="297">
        <v>0</v>
      </c>
      <c r="K390" s="297">
        <v>0</v>
      </c>
      <c r="L390" s="297">
        <v>2123</v>
      </c>
      <c r="M390" s="297">
        <v>73</v>
      </c>
      <c r="N390" s="297">
        <v>2358.8649999999998</v>
      </c>
      <c r="O390" s="297">
        <v>4</v>
      </c>
      <c r="P390" s="297">
        <v>0</v>
      </c>
      <c r="Q390" s="297">
        <v>0</v>
      </c>
    </row>
    <row r="391" spans="1:17" x14ac:dyDescent="0.2">
      <c r="A391" s="296">
        <v>56</v>
      </c>
      <c r="B391" s="296" t="s">
        <v>396</v>
      </c>
      <c r="C391" s="297">
        <v>18733</v>
      </c>
      <c r="D391" s="297">
        <v>5024</v>
      </c>
      <c r="E391" s="297">
        <v>1216.6999999999998</v>
      </c>
      <c r="F391" s="297">
        <v>160</v>
      </c>
      <c r="G391" s="297">
        <v>3550</v>
      </c>
      <c r="H391" s="297">
        <v>0</v>
      </c>
      <c r="I391" s="297">
        <v>356.8</v>
      </c>
      <c r="J391" s="297">
        <v>0</v>
      </c>
      <c r="K391" s="297">
        <v>0</v>
      </c>
      <c r="L391" s="297">
        <v>12546</v>
      </c>
      <c r="M391" s="297">
        <v>291</v>
      </c>
      <c r="N391" s="297">
        <v>3116.3989999999999</v>
      </c>
      <c r="O391" s="297">
        <v>12</v>
      </c>
      <c r="P391" s="297">
        <v>0</v>
      </c>
      <c r="Q391" s="297">
        <v>0</v>
      </c>
    </row>
    <row r="392" spans="1:17" x14ac:dyDescent="0.2">
      <c r="A392" s="296">
        <v>1892</v>
      </c>
      <c r="B392" s="296" t="s">
        <v>498</v>
      </c>
      <c r="C392" s="297">
        <v>40771</v>
      </c>
      <c r="D392" s="297">
        <v>10058</v>
      </c>
      <c r="E392" s="297">
        <v>2109.3999999999996</v>
      </c>
      <c r="F392" s="297">
        <v>1825</v>
      </c>
      <c r="G392" s="297">
        <v>4140</v>
      </c>
      <c r="H392" s="297">
        <v>0</v>
      </c>
      <c r="I392" s="297">
        <v>643.20000000000005</v>
      </c>
      <c r="J392" s="297">
        <v>0</v>
      </c>
      <c r="K392" s="297">
        <v>31.799999999999955</v>
      </c>
      <c r="L392" s="297">
        <v>5861</v>
      </c>
      <c r="M392" s="297">
        <v>544</v>
      </c>
      <c r="N392" s="297">
        <v>20295.396000000001</v>
      </c>
      <c r="O392" s="297">
        <v>13</v>
      </c>
      <c r="P392" s="297">
        <v>0</v>
      </c>
      <c r="Q392" s="297">
        <v>0</v>
      </c>
    </row>
    <row r="393" spans="1:17" x14ac:dyDescent="0.2">
      <c r="A393" s="296">
        <v>879</v>
      </c>
      <c r="B393" s="296" t="s">
        <v>397</v>
      </c>
      <c r="C393" s="297">
        <v>21363</v>
      </c>
      <c r="D393" s="297">
        <v>4310</v>
      </c>
      <c r="E393" s="297">
        <v>1563.5</v>
      </c>
      <c r="F393" s="297">
        <v>370</v>
      </c>
      <c r="G393" s="297">
        <v>4840</v>
      </c>
      <c r="H393" s="297">
        <v>563.98</v>
      </c>
      <c r="I393" s="297">
        <v>241.60000000000002</v>
      </c>
      <c r="J393" s="297">
        <v>0</v>
      </c>
      <c r="K393" s="297">
        <v>0</v>
      </c>
      <c r="L393" s="297">
        <v>12065</v>
      </c>
      <c r="M393" s="297">
        <v>56</v>
      </c>
      <c r="N393" s="297">
        <v>4738.3050000000003</v>
      </c>
      <c r="O393" s="297">
        <v>6</v>
      </c>
      <c r="P393" s="297">
        <v>0</v>
      </c>
      <c r="Q393" s="297">
        <v>0</v>
      </c>
    </row>
    <row r="394" spans="1:17" x14ac:dyDescent="0.2">
      <c r="A394" s="296">
        <v>301</v>
      </c>
      <c r="B394" s="296" t="s">
        <v>398</v>
      </c>
      <c r="C394" s="297">
        <v>46849</v>
      </c>
      <c r="D394" s="297">
        <v>10825</v>
      </c>
      <c r="E394" s="297">
        <v>4939.5</v>
      </c>
      <c r="F394" s="297">
        <v>2375</v>
      </c>
      <c r="G394" s="297">
        <v>60300</v>
      </c>
      <c r="H394" s="297">
        <v>1355.3</v>
      </c>
      <c r="I394" s="297">
        <v>4596</v>
      </c>
      <c r="J394" s="297">
        <v>0</v>
      </c>
      <c r="K394" s="297">
        <v>0</v>
      </c>
      <c r="L394" s="297">
        <v>4096</v>
      </c>
      <c r="M394" s="297">
        <v>198</v>
      </c>
      <c r="N394" s="297">
        <v>34938.474999999999</v>
      </c>
      <c r="O394" s="297">
        <v>1</v>
      </c>
      <c r="P394" s="297">
        <v>0</v>
      </c>
      <c r="Q394" s="297">
        <v>0</v>
      </c>
    </row>
    <row r="395" spans="1:17" x14ac:dyDescent="0.2">
      <c r="A395" s="296">
        <v>1896</v>
      </c>
      <c r="B395" s="296" t="s">
        <v>399</v>
      </c>
      <c r="C395" s="297">
        <v>22166</v>
      </c>
      <c r="D395" s="297">
        <v>6543</v>
      </c>
      <c r="E395" s="297">
        <v>1262.4000000000001</v>
      </c>
      <c r="F395" s="297">
        <v>165</v>
      </c>
      <c r="G395" s="297">
        <v>7380</v>
      </c>
      <c r="H395" s="297">
        <v>0</v>
      </c>
      <c r="I395" s="297">
        <v>527.20000000000005</v>
      </c>
      <c r="J395" s="297">
        <v>0</v>
      </c>
      <c r="K395" s="297">
        <v>224.49999999999994</v>
      </c>
      <c r="L395" s="297">
        <v>8266</v>
      </c>
      <c r="M395" s="297">
        <v>520</v>
      </c>
      <c r="N395" s="297">
        <v>5960.32</v>
      </c>
      <c r="O395" s="297">
        <v>4</v>
      </c>
      <c r="P395" s="297">
        <v>0</v>
      </c>
      <c r="Q395" s="297">
        <v>0</v>
      </c>
    </row>
    <row r="396" spans="1:17" x14ac:dyDescent="0.2">
      <c r="A396" s="296">
        <v>642</v>
      </c>
      <c r="B396" s="296" t="s">
        <v>400</v>
      </c>
      <c r="C396" s="297">
        <v>44501</v>
      </c>
      <c r="D396" s="297">
        <v>9763</v>
      </c>
      <c r="E396" s="297">
        <v>4264.3</v>
      </c>
      <c r="F396" s="297">
        <v>3960</v>
      </c>
      <c r="G396" s="297">
        <v>22680</v>
      </c>
      <c r="H396" s="297">
        <v>368.28</v>
      </c>
      <c r="I396" s="297">
        <v>2683.2000000000003</v>
      </c>
      <c r="J396" s="297">
        <v>0</v>
      </c>
      <c r="K396" s="297">
        <v>564.39999999999964</v>
      </c>
      <c r="L396" s="297">
        <v>2032</v>
      </c>
      <c r="M396" s="297">
        <v>246</v>
      </c>
      <c r="N396" s="297">
        <v>41507.923000000003</v>
      </c>
      <c r="O396" s="297">
        <v>3</v>
      </c>
      <c r="P396" s="297">
        <v>0</v>
      </c>
      <c r="Q396" s="297">
        <v>0</v>
      </c>
    </row>
    <row r="397" spans="1:17" x14ac:dyDescent="0.2">
      <c r="A397" s="296">
        <v>193</v>
      </c>
      <c r="B397" s="296" t="s">
        <v>401</v>
      </c>
      <c r="C397" s="297">
        <v>123861</v>
      </c>
      <c r="D397" s="297">
        <v>30166</v>
      </c>
      <c r="E397" s="297">
        <v>12112.4</v>
      </c>
      <c r="F397" s="297">
        <v>6555</v>
      </c>
      <c r="G397" s="297">
        <v>230250</v>
      </c>
      <c r="H397" s="297">
        <v>8435.7559999999994</v>
      </c>
      <c r="I397" s="297">
        <v>7776</v>
      </c>
      <c r="J397" s="297">
        <v>0</v>
      </c>
      <c r="K397" s="297">
        <v>0</v>
      </c>
      <c r="L397" s="297">
        <v>11123</v>
      </c>
      <c r="M397" s="297">
        <v>814</v>
      </c>
      <c r="N397" s="297">
        <v>106155.88800000001</v>
      </c>
      <c r="O397" s="297">
        <v>5</v>
      </c>
      <c r="P397" s="297">
        <v>0</v>
      </c>
      <c r="Q397" s="297">
        <v>0</v>
      </c>
    </row>
    <row r="398" spans="1:17" x14ac:dyDescent="0.2">
      <c r="A398" s="296">
        <v>9999</v>
      </c>
      <c r="B398" s="296" t="s">
        <v>534</v>
      </c>
      <c r="C398" s="28">
        <v>16900726</v>
      </c>
      <c r="D398" s="27">
        <v>3828059</v>
      </c>
      <c r="E398" s="27">
        <v>1522389.5000000009</v>
      </c>
      <c r="F398" s="27">
        <v>1356085</v>
      </c>
      <c r="G398" s="27">
        <v>16779580</v>
      </c>
      <c r="H398" s="27">
        <v>378870.60680000001</v>
      </c>
      <c r="I398" s="27">
        <v>733103.2</v>
      </c>
      <c r="J398" s="27">
        <v>18739.199999999986</v>
      </c>
      <c r="K398" s="27">
        <v>37008.299999999974</v>
      </c>
      <c r="L398" s="27">
        <v>3368254</v>
      </c>
      <c r="M398" s="27">
        <v>189770</v>
      </c>
      <c r="N398" s="27">
        <v>15011206.595000001</v>
      </c>
      <c r="O398" s="27">
        <v>3312</v>
      </c>
      <c r="P398" s="27">
        <v>111856.79999999994</v>
      </c>
      <c r="Q398" s="28">
        <v>14647.899999999998</v>
      </c>
    </row>
    <row r="399" spans="1:17" x14ac:dyDescent="0.2">
      <c r="C399" s="242"/>
      <c r="D399" s="298"/>
      <c r="E399" s="298"/>
      <c r="F399" s="298"/>
      <c r="G399" s="298"/>
      <c r="H399" s="298"/>
      <c r="I399" s="298"/>
      <c r="J399" s="298"/>
      <c r="K399" s="298"/>
      <c r="L399" s="298"/>
      <c r="M399" s="298"/>
      <c r="N399" s="299"/>
      <c r="O399" s="298"/>
      <c r="P399" s="298"/>
      <c r="Q399" s="242"/>
    </row>
    <row r="400" spans="1:17" x14ac:dyDescent="0.2">
      <c r="C400" s="242"/>
      <c r="D400" s="298"/>
      <c r="E400" s="298"/>
      <c r="F400" s="298"/>
      <c r="G400" s="298"/>
      <c r="H400" s="298"/>
      <c r="I400" s="298"/>
      <c r="J400" s="298"/>
      <c r="K400" s="298"/>
      <c r="L400" s="298"/>
      <c r="M400" s="298"/>
      <c r="N400" s="299"/>
      <c r="O400" s="298"/>
      <c r="P400" s="298"/>
      <c r="Q400" s="242"/>
    </row>
    <row r="401" spans="3:17" x14ac:dyDescent="0.2">
      <c r="C401" s="242"/>
      <c r="D401" s="298"/>
      <c r="E401" s="298"/>
      <c r="F401" s="298"/>
      <c r="G401" s="298"/>
      <c r="H401" s="298"/>
      <c r="I401" s="298"/>
      <c r="J401" s="298"/>
      <c r="K401" s="298"/>
      <c r="L401" s="298"/>
      <c r="M401" s="298"/>
      <c r="N401" s="299"/>
      <c r="O401" s="298"/>
      <c r="P401" s="298"/>
      <c r="Q401" s="242"/>
    </row>
    <row r="402" spans="3:17" x14ac:dyDescent="0.2">
      <c r="C402" s="242"/>
      <c r="D402" s="298"/>
      <c r="E402" s="298"/>
      <c r="F402" s="298"/>
      <c r="G402" s="298"/>
      <c r="H402" s="298"/>
      <c r="I402" s="298"/>
      <c r="J402" s="298"/>
      <c r="K402" s="298"/>
      <c r="L402" s="298"/>
      <c r="M402" s="298"/>
      <c r="N402" s="299"/>
      <c r="O402" s="298"/>
      <c r="P402" s="298"/>
      <c r="Q402" s="242"/>
    </row>
    <row r="403" spans="3:17" x14ac:dyDescent="0.2">
      <c r="C403" s="242"/>
      <c r="D403" s="298"/>
      <c r="E403" s="298"/>
      <c r="F403" s="298"/>
      <c r="G403" s="298"/>
      <c r="H403" s="298"/>
      <c r="I403" s="298"/>
      <c r="J403" s="298"/>
      <c r="K403" s="298"/>
      <c r="L403" s="298"/>
      <c r="M403" s="298"/>
      <c r="N403" s="299"/>
      <c r="O403" s="298"/>
      <c r="P403" s="298"/>
      <c r="Q403" s="242"/>
    </row>
    <row r="404" spans="3:17" x14ac:dyDescent="0.2">
      <c r="C404" s="242"/>
      <c r="D404" s="298"/>
      <c r="E404" s="298"/>
      <c r="F404" s="298"/>
      <c r="G404" s="298"/>
      <c r="H404" s="298"/>
      <c r="I404" s="298"/>
      <c r="J404" s="298"/>
      <c r="K404" s="298"/>
      <c r="L404" s="298"/>
      <c r="M404" s="298"/>
      <c r="N404" s="299"/>
      <c r="O404" s="298"/>
      <c r="P404" s="298"/>
      <c r="Q404" s="242"/>
    </row>
    <row r="405" spans="3:17" x14ac:dyDescent="0.2">
      <c r="C405" s="242"/>
      <c r="D405" s="298"/>
      <c r="E405" s="298"/>
      <c r="F405" s="298"/>
      <c r="G405" s="298"/>
      <c r="H405" s="298"/>
      <c r="I405" s="298"/>
      <c r="J405" s="298"/>
      <c r="K405" s="298"/>
      <c r="L405" s="298"/>
      <c r="M405" s="298"/>
      <c r="N405" s="299"/>
      <c r="O405" s="298"/>
      <c r="P405" s="298"/>
      <c r="Q405" s="242"/>
    </row>
    <row r="406" spans="3:17" x14ac:dyDescent="0.2">
      <c r="C406" s="242"/>
      <c r="D406" s="298"/>
      <c r="E406" s="298"/>
      <c r="F406" s="298"/>
      <c r="G406" s="298"/>
      <c r="H406" s="298"/>
      <c r="I406" s="298"/>
      <c r="J406" s="298"/>
      <c r="K406" s="298"/>
      <c r="L406" s="298"/>
      <c r="M406" s="298"/>
      <c r="N406" s="299"/>
      <c r="O406" s="298"/>
      <c r="P406" s="298"/>
      <c r="Q406" s="242"/>
    </row>
    <row r="408" spans="3:17" x14ac:dyDescent="0.2">
      <c r="C408" s="242"/>
      <c r="D408" s="298"/>
      <c r="E408" s="298"/>
      <c r="F408" s="298"/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42"/>
    </row>
  </sheetData>
  <sortState ref="A5:CK399">
    <sortCondition ref="B5:B399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14</vt:i4>
      </vt:variant>
    </vt:vector>
  </HeadingPairs>
  <TitlesOfParts>
    <vt:vector size="26" baseType="lpstr">
      <vt:lpstr>Toelichting</vt:lpstr>
      <vt:lpstr>Uitk 2015 tm 2016</vt:lpstr>
      <vt:lpstr>Uitk vs Lasten 2015 tm 2016</vt:lpstr>
      <vt:lpstr>tab</vt:lpstr>
      <vt:lpstr>index obv sept data</vt:lpstr>
      <vt:lpstr>begr2014</vt:lpstr>
      <vt:lpstr>begr2015</vt:lpstr>
      <vt:lpstr>mei2015</vt:lpstr>
      <vt:lpstr>sept2015</vt:lpstr>
      <vt:lpstr>Gemeente Opgave lasten</vt:lpstr>
      <vt:lpstr>Blad1</vt:lpstr>
      <vt:lpstr>Blad3</vt:lpstr>
      <vt:lpstr>begr2014!Afdrukbereik</vt:lpstr>
      <vt:lpstr>'index obv sept data'!Afdrukbereik</vt:lpstr>
      <vt:lpstr>'mei2015'!Afdrukbereik</vt:lpstr>
      <vt:lpstr>Toelichting!Afdrukbereik</vt:lpstr>
      <vt:lpstr>'Uitk vs Lasten 2015 tm 2016'!Afdrukbereik</vt:lpstr>
      <vt:lpstr>begr2014</vt:lpstr>
      <vt:lpstr>begr2015</vt:lpstr>
      <vt:lpstr>begr2014!begrspecop2013</vt:lpstr>
      <vt:lpstr>begr2014!begrvobz2013</vt:lpstr>
      <vt:lpstr>begr2014!begrvoop2013</vt:lpstr>
      <vt:lpstr>gemeentenaam</vt:lpstr>
      <vt:lpstr>gemeentenummer</vt:lpstr>
      <vt:lpstr>mei_2015</vt:lpstr>
      <vt:lpstr>sept_2015</vt:lpstr>
    </vt:vector>
  </TitlesOfParts>
  <Company>Min. van BZK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sayfollahi</dc:creator>
  <cp:lastModifiedBy>B. Keizer</cp:lastModifiedBy>
  <cp:lastPrinted>2015-10-17T13:51:18Z</cp:lastPrinted>
  <dcterms:created xsi:type="dcterms:W3CDTF">2009-05-25T12:28:08Z</dcterms:created>
  <dcterms:modified xsi:type="dcterms:W3CDTF">2015-10-17T15:53:09Z</dcterms:modified>
</cp:coreProperties>
</file>