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6\passend onderwijs\"/>
    </mc:Choice>
  </mc:AlternateContent>
  <bookViews>
    <workbookView xWindow="0" yWindow="0" windowWidth="19200" windowHeight="115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februari'!$B$2:$AA$111</definedName>
    <definedName name="_xlnm.Print_Area" localSheetId="8">tab!$B$2:$N$66</definedName>
    <definedName name="_xlnm.Print_Area" localSheetId="0">toel!$C$2:$C$40</definedName>
    <definedName name="_xlnm.Print_Area" localSheetId="7">'Totaal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U505" i="31" l="1"/>
  <c r="U504" i="31"/>
  <c r="U503" i="31"/>
  <c r="U502" i="31"/>
  <c r="U501" i="31"/>
  <c r="U500" i="31"/>
  <c r="U499" i="31"/>
  <c r="U498" i="31"/>
  <c r="U497" i="31"/>
  <c r="U496" i="31"/>
  <c r="U495" i="31"/>
  <c r="U494" i="31"/>
  <c r="U493" i="31"/>
  <c r="U492" i="31"/>
  <c r="U491" i="31"/>
  <c r="U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4" i="31"/>
  <c r="U263"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8" i="31"/>
  <c r="U237"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5" i="31"/>
  <c r="U24" i="31"/>
  <c r="U23" i="31"/>
  <c r="U22" i="31"/>
  <c r="U21" i="31"/>
  <c r="U20" i="31"/>
  <c r="U19" i="31"/>
  <c r="U18" i="31"/>
  <c r="U17" i="31"/>
  <c r="U16" i="31"/>
  <c r="U15" i="31"/>
  <c r="U14" i="31"/>
  <c r="U13" i="31"/>
  <c r="U12" i="31"/>
  <c r="U11" i="31"/>
  <c r="V509" i="31" l="1"/>
  <c r="W508"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189" i="3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224" i="31"/>
  <c r="W225" i="31"/>
  <c r="W226" i="31"/>
  <c r="W227" i="31"/>
  <c r="W228" i="31"/>
  <c r="W229" i="31"/>
  <c r="W230" i="31"/>
  <c r="W231" i="31"/>
  <c r="W232" i="31"/>
  <c r="W233" i="31"/>
  <c r="W234" i="31"/>
  <c r="W235" i="31"/>
  <c r="W236" i="31"/>
  <c r="W237" i="31"/>
  <c r="W238" i="31"/>
  <c r="W239" i="31"/>
  <c r="W240" i="31"/>
  <c r="W241" i="31"/>
  <c r="W242" i="31"/>
  <c r="W243" i="31"/>
  <c r="W244" i="31"/>
  <c r="W245" i="31"/>
  <c r="W246" i="31"/>
  <c r="W247" i="31"/>
  <c r="W248" i="31"/>
  <c r="W249" i="31"/>
  <c r="W250" i="31"/>
  <c r="W251" i="31"/>
  <c r="W252" i="31"/>
  <c r="W253" i="31"/>
  <c r="W254" i="31"/>
  <c r="W255" i="31"/>
  <c r="W256" i="31"/>
  <c r="W257" i="31"/>
  <c r="W258" i="31"/>
  <c r="W259" i="31"/>
  <c r="W260" i="31"/>
  <c r="W261" i="31"/>
  <c r="W262" i="31"/>
  <c r="W263" i="31"/>
  <c r="W264" i="31"/>
  <c r="W265" i="31"/>
  <c r="W266" i="31"/>
  <c r="W267" i="31"/>
  <c r="W268" i="31"/>
  <c r="W269" i="31"/>
  <c r="W270" i="31"/>
  <c r="W271" i="31"/>
  <c r="W272" i="31"/>
  <c r="W273" i="31"/>
  <c r="W274" i="31"/>
  <c r="W275" i="31"/>
  <c r="W276" i="31"/>
  <c r="W277" i="31"/>
  <c r="W278" i="31"/>
  <c r="W279" i="31"/>
  <c r="W280" i="31"/>
  <c r="W281" i="31"/>
  <c r="W282" i="31"/>
  <c r="W283" i="31"/>
  <c r="W284" i="31"/>
  <c r="W285" i="31"/>
  <c r="W286" i="31"/>
  <c r="W287" i="31"/>
  <c r="W288" i="31"/>
  <c r="W289" i="31"/>
  <c r="W290" i="31"/>
  <c r="W291" i="31"/>
  <c r="W292" i="31"/>
  <c r="W293" i="31"/>
  <c r="W294" i="31"/>
  <c r="W295" i="31"/>
  <c r="W296" i="31"/>
  <c r="W297" i="31"/>
  <c r="W298" i="31"/>
  <c r="W299" i="31"/>
  <c r="W300" i="31"/>
  <c r="W301" i="31"/>
  <c r="W302" i="31"/>
  <c r="W303" i="31"/>
  <c r="W304" i="31"/>
  <c r="W305" i="31"/>
  <c r="W306" i="31"/>
  <c r="W307" i="31"/>
  <c r="W308" i="31"/>
  <c r="W309" i="31"/>
  <c r="W310" i="31"/>
  <c r="W311" i="31"/>
  <c r="W312" i="31"/>
  <c r="W313" i="31"/>
  <c r="W314" i="31"/>
  <c r="W315" i="31"/>
  <c r="W316" i="31"/>
  <c r="W317" i="31"/>
  <c r="W318" i="31"/>
  <c r="W319" i="31"/>
  <c r="W320" i="31"/>
  <c r="W321" i="31"/>
  <c r="W322" i="31"/>
  <c r="W323" i="31"/>
  <c r="W324" i="31"/>
  <c r="W325" i="31"/>
  <c r="W326" i="31"/>
  <c r="W327" i="31"/>
  <c r="W328" i="31"/>
  <c r="W329" i="31"/>
  <c r="W330" i="31"/>
  <c r="W331" i="31"/>
  <c r="W332" i="31"/>
  <c r="W333" i="31"/>
  <c r="W334" i="31"/>
  <c r="W335" i="31"/>
  <c r="W336" i="31"/>
  <c r="W337" i="31"/>
  <c r="W338" i="31"/>
  <c r="W339" i="31"/>
  <c r="W340" i="31"/>
  <c r="W341" i="31"/>
  <c r="W342" i="31"/>
  <c r="W343" i="31"/>
  <c r="W344" i="31"/>
  <c r="W345" i="31"/>
  <c r="W346" i="31"/>
  <c r="W347" i="31"/>
  <c r="W348" i="31"/>
  <c r="W349" i="31"/>
  <c r="W350" i="31"/>
  <c r="W351" i="31"/>
  <c r="W352" i="31"/>
  <c r="W353" i="31"/>
  <c r="W354" i="31"/>
  <c r="W355" i="31"/>
  <c r="W356" i="31"/>
  <c r="W357" i="31"/>
  <c r="W358" i="31"/>
  <c r="W359" i="31"/>
  <c r="W360" i="31"/>
  <c r="W361" i="31"/>
  <c r="W362" i="31"/>
  <c r="W363" i="31"/>
  <c r="W364" i="31"/>
  <c r="W365" i="31"/>
  <c r="W366" i="31"/>
  <c r="W367" i="31"/>
  <c r="W368" i="31"/>
  <c r="W369" i="31"/>
  <c r="W370" i="31"/>
  <c r="W371" i="31"/>
  <c r="W372" i="31"/>
  <c r="W373" i="31"/>
  <c r="W374" i="31"/>
  <c r="W375" i="31"/>
  <c r="W376" i="31"/>
  <c r="W377" i="31"/>
  <c r="W378" i="31"/>
  <c r="W379" i="31"/>
  <c r="W380" i="31"/>
  <c r="W381" i="31"/>
  <c r="W382" i="31"/>
  <c r="W383" i="31"/>
  <c r="W384" i="31"/>
  <c r="W385" i="31"/>
  <c r="W386" i="31"/>
  <c r="W387" i="31"/>
  <c r="W388" i="31"/>
  <c r="W389" i="31"/>
  <c r="W390" i="31"/>
  <c r="W391" i="31"/>
  <c r="W392" i="31"/>
  <c r="W393" i="31"/>
  <c r="W394" i="31"/>
  <c r="W395" i="31"/>
  <c r="W396" i="31"/>
  <c r="W397" i="31"/>
  <c r="W398" i="31"/>
  <c r="W399" i="31"/>
  <c r="W400" i="31"/>
  <c r="W401" i="31"/>
  <c r="W402" i="31"/>
  <c r="W403" i="31"/>
  <c r="W404" i="31"/>
  <c r="W405" i="31"/>
  <c r="W406" i="31"/>
  <c r="W407" i="31"/>
  <c r="W408" i="31"/>
  <c r="W409" i="31"/>
  <c r="W410" i="31"/>
  <c r="W411" i="31"/>
  <c r="W412" i="31"/>
  <c r="W413" i="31"/>
  <c r="W414" i="31"/>
  <c r="W415" i="31"/>
  <c r="W416" i="31"/>
  <c r="W417" i="31"/>
  <c r="W418" i="31"/>
  <c r="W419" i="31"/>
  <c r="W420" i="31"/>
  <c r="W421" i="31"/>
  <c r="W422" i="31"/>
  <c r="W423" i="31"/>
  <c r="W424" i="31"/>
  <c r="W425" i="31"/>
  <c r="W426" i="31"/>
  <c r="W427" i="31"/>
  <c r="W428" i="31"/>
  <c r="W429" i="31"/>
  <c r="W430" i="31"/>
  <c r="W431" i="31"/>
  <c r="W432" i="31"/>
  <c r="W433" i="31"/>
  <c r="W434" i="31"/>
  <c r="W435" i="31"/>
  <c r="W436" i="31"/>
  <c r="W437" i="31"/>
  <c r="W438" i="31"/>
  <c r="W439" i="31"/>
  <c r="W440" i="31"/>
  <c r="W441" i="31"/>
  <c r="W442" i="31"/>
  <c r="W443" i="31"/>
  <c r="W444" i="31"/>
  <c r="W445" i="31"/>
  <c r="W446" i="31"/>
  <c r="W447" i="31"/>
  <c r="W448" i="31"/>
  <c r="W449" i="31"/>
  <c r="W450" i="31"/>
  <c r="W451" i="31"/>
  <c r="W452" i="31"/>
  <c r="W453" i="31"/>
  <c r="W454" i="31"/>
  <c r="W455" i="31"/>
  <c r="W456" i="31"/>
  <c r="W457" i="31"/>
  <c r="W458" i="31"/>
  <c r="W459" i="31"/>
  <c r="W460" i="31"/>
  <c r="W461" i="31"/>
  <c r="W462" i="31"/>
  <c r="W463" i="31"/>
  <c r="W464" i="31"/>
  <c r="W465" i="31"/>
  <c r="W466" i="31"/>
  <c r="W467" i="31"/>
  <c r="W468" i="31"/>
  <c r="W469" i="31"/>
  <c r="W470" i="31"/>
  <c r="W471" i="31"/>
  <c r="W472" i="31"/>
  <c r="W473" i="31"/>
  <c r="W474" i="31"/>
  <c r="W475" i="31"/>
  <c r="W476" i="31"/>
  <c r="W477" i="31"/>
  <c r="W478" i="31"/>
  <c r="W479" i="31"/>
  <c r="W480" i="31"/>
  <c r="W481" i="31"/>
  <c r="W482" i="31"/>
  <c r="W483" i="31"/>
  <c r="W484" i="31"/>
  <c r="W485" i="31"/>
  <c r="W486" i="31"/>
  <c r="W487" i="31"/>
  <c r="W488" i="31"/>
  <c r="W489" i="31"/>
  <c r="W490" i="31"/>
  <c r="W491" i="31"/>
  <c r="W492" i="31"/>
  <c r="W493" i="31"/>
  <c r="W494" i="31"/>
  <c r="W495" i="31"/>
  <c r="W496" i="31"/>
  <c r="W497" i="31"/>
  <c r="W498" i="31"/>
  <c r="W499" i="31"/>
  <c r="W500" i="31"/>
  <c r="W501" i="31"/>
  <c r="W502" i="31"/>
  <c r="W503" i="31"/>
  <c r="W504" i="31"/>
  <c r="W505" i="31"/>
  <c r="W11" i="31"/>
  <c r="F508" i="31"/>
  <c r="G508" i="31"/>
  <c r="H508" i="31"/>
  <c r="I508" i="31"/>
  <c r="J508" i="31"/>
  <c r="K508" i="31"/>
  <c r="L508" i="31"/>
  <c r="M508" i="31"/>
  <c r="N508" i="31"/>
  <c r="O508" i="31"/>
  <c r="P508" i="31"/>
  <c r="Q508" i="31"/>
  <c r="R508" i="31"/>
  <c r="S508" i="31"/>
  <c r="T508" i="31"/>
  <c r="U508" i="31"/>
  <c r="E508" i="31"/>
  <c r="B498" i="31" l="1"/>
  <c r="B499" i="31" s="1"/>
  <c r="B492" i="31"/>
  <c r="B484" i="31"/>
  <c r="B485" i="31" s="1"/>
  <c r="A484" i="31"/>
  <c r="B479" i="31"/>
  <c r="A479" i="31" s="1"/>
  <c r="B474" i="31"/>
  <c r="B475" i="31" s="1"/>
  <c r="B493" i="31" l="1"/>
  <c r="A492" i="31"/>
  <c r="B480" i="31"/>
  <c r="B476" i="31"/>
  <c r="A475" i="31"/>
  <c r="B494" i="31"/>
  <c r="A493" i="31"/>
  <c r="B500" i="31"/>
  <c r="A499" i="31"/>
  <c r="B486" i="31"/>
  <c r="A485" i="31"/>
  <c r="A474" i="31"/>
  <c r="A498" i="31"/>
  <c r="G58" i="4"/>
  <c r="H58" i="4"/>
  <c r="I58" i="4"/>
  <c r="G59" i="4"/>
  <c r="H59" i="4"/>
  <c r="I59" i="4"/>
  <c r="H57" i="4"/>
  <c r="I57" i="4"/>
  <c r="G57" i="4"/>
  <c r="C58" i="4"/>
  <c r="C59" i="4"/>
  <c r="C57" i="4"/>
  <c r="B481" i="31" l="1"/>
  <c r="A480" i="31"/>
  <c r="A500" i="31"/>
  <c r="B501" i="31"/>
  <c r="B495" i="31"/>
  <c r="A494" i="31"/>
  <c r="B487" i="31"/>
  <c r="A486" i="31"/>
  <c r="A476" i="31"/>
  <c r="B477" i="31"/>
  <c r="G30" i="4"/>
  <c r="G31" i="4"/>
  <c r="G29" i="4"/>
  <c r="F30" i="4"/>
  <c r="F31" i="4"/>
  <c r="F29" i="4"/>
  <c r="E30" i="4"/>
  <c r="E31" i="4"/>
  <c r="E29" i="4"/>
  <c r="D29" i="4"/>
  <c r="D30" i="4"/>
  <c r="D31" i="4"/>
  <c r="D32" i="4"/>
  <c r="D28" i="4"/>
  <c r="C29" i="4"/>
  <c r="C30" i="4"/>
  <c r="C31" i="4"/>
  <c r="C32" i="4"/>
  <c r="C28" i="4"/>
  <c r="A481" i="31" l="1"/>
  <c r="B482" i="31"/>
  <c r="B478" i="31"/>
  <c r="A478" i="31" s="1"/>
  <c r="A477" i="31"/>
  <c r="B502" i="31"/>
  <c r="A501" i="31"/>
  <c r="B488" i="31"/>
  <c r="A487" i="31"/>
  <c r="B496" i="31"/>
  <c r="A495" i="31"/>
  <c r="D55" i="4"/>
  <c r="E51" i="4"/>
  <c r="B483" i="31" l="1"/>
  <c r="A483" i="31" s="1"/>
  <c r="A482" i="31"/>
  <c r="B489" i="31"/>
  <c r="A488" i="31"/>
  <c r="B503" i="31"/>
  <c r="A502" i="31"/>
  <c r="A496" i="31"/>
  <c r="B497" i="31"/>
  <c r="A497" i="31" s="1"/>
  <c r="H10" i="22"/>
  <c r="Q45" i="22" l="1"/>
  <c r="Q41" i="22"/>
  <c r="Q37" i="22"/>
  <c r="Q33" i="22"/>
  <c r="Q29" i="22"/>
  <c r="Q25" i="22"/>
  <c r="Q21" i="22"/>
  <c r="Q40" i="22"/>
  <c r="Q44" i="22"/>
  <c r="Q36" i="22"/>
  <c r="Q32" i="22"/>
  <c r="Q28" i="22"/>
  <c r="Q24" i="22"/>
  <c r="Q43" i="22"/>
  <c r="Q39" i="22"/>
  <c r="Q35" i="22"/>
  <c r="Q31" i="22"/>
  <c r="Q27" i="22"/>
  <c r="Q23" i="22"/>
  <c r="Q42" i="22"/>
  <c r="Q38" i="22"/>
  <c r="Q34" i="22"/>
  <c r="Q30" i="22"/>
  <c r="Q26" i="22"/>
  <c r="Q22" i="22"/>
  <c r="B504" i="31"/>
  <c r="A503" i="31"/>
  <c r="A489" i="31"/>
  <c r="B490" i="31"/>
  <c r="L108" i="22"/>
  <c r="B491" i="31" l="1"/>
  <c r="A491" i="31" s="1"/>
  <c r="A490" i="31"/>
  <c r="A504" i="31"/>
  <c r="B505" i="31"/>
  <c r="A505" i="31" s="1"/>
  <c r="B195" i="31"/>
  <c r="B83" i="31"/>
  <c r="B84" i="31" s="1"/>
  <c r="B48" i="31"/>
  <c r="A48" i="31" s="1"/>
  <c r="B11" i="31"/>
  <c r="A11" i="31" l="1"/>
  <c r="A83" i="31"/>
  <c r="B12" i="31"/>
  <c r="A12" i="31" s="1"/>
  <c r="B49" i="31"/>
  <c r="B254" i="31"/>
  <c r="A254" i="31" s="1"/>
  <c r="B85" i="31"/>
  <c r="A84" i="31"/>
  <c r="B196" i="31"/>
  <c r="A196" i="31" s="1"/>
  <c r="A195" i="31"/>
  <c r="H9" i="22"/>
  <c r="A49" i="31" l="1"/>
  <c r="B50" i="31"/>
  <c r="A85" i="31"/>
  <c r="B86" i="31"/>
  <c r="B414" i="31"/>
  <c r="A414" i="31" s="1"/>
  <c r="B197" i="31"/>
  <c r="B198" i="31" s="1"/>
  <c r="A198" i="31" s="1"/>
  <c r="B466" i="31"/>
  <c r="B467" i="31" s="1"/>
  <c r="A467" i="31" s="1"/>
  <c r="B61" i="31"/>
  <c r="B13" i="31"/>
  <c r="B255" i="31"/>
  <c r="B14" i="31" l="1"/>
  <c r="A14" i="31" s="1"/>
  <c r="B110" i="31"/>
  <c r="B111" i="31" s="1"/>
  <c r="A50" i="31"/>
  <c r="B51" i="31"/>
  <c r="B415" i="31"/>
  <c r="B468" i="31"/>
  <c r="A466" i="31"/>
  <c r="B199" i="31"/>
  <c r="A197" i="31"/>
  <c r="B363" i="31"/>
  <c r="B87" i="31"/>
  <c r="A86" i="31"/>
  <c r="A13" i="31"/>
  <c r="A61" i="31"/>
  <c r="B256" i="31"/>
  <c r="A255" i="31"/>
  <c r="B15" i="31"/>
  <c r="B181" i="31"/>
  <c r="B103" i="31"/>
  <c r="A51" i="31" l="1"/>
  <c r="B52" i="31"/>
  <c r="A110" i="31"/>
  <c r="A363" i="31"/>
  <c r="B364" i="31"/>
  <c r="A87" i="31"/>
  <c r="B88" i="31"/>
  <c r="B416" i="31"/>
  <c r="A415" i="31"/>
  <c r="B244" i="31"/>
  <c r="A244" i="31" s="1"/>
  <c r="B182" i="31"/>
  <c r="A181" i="31"/>
  <c r="A15" i="31"/>
  <c r="B104" i="31"/>
  <c r="A103" i="31"/>
  <c r="B112" i="31"/>
  <c r="B113" i="31" s="1"/>
  <c r="A113" i="31" s="1"/>
  <c r="A111" i="31"/>
  <c r="B469" i="31"/>
  <c r="A468" i="31"/>
  <c r="B233" i="31"/>
  <c r="B234" i="31" s="1"/>
  <c r="A234" i="31" s="1"/>
  <c r="B200" i="31"/>
  <c r="B201" i="31" s="1"/>
  <c r="A201" i="31" s="1"/>
  <c r="A199" i="31"/>
  <c r="B257" i="31"/>
  <c r="A256" i="31"/>
  <c r="B62" i="31"/>
  <c r="F12" i="4"/>
  <c r="G12" i="4" s="1"/>
  <c r="H12" i="4" s="1"/>
  <c r="I12" i="4" s="1"/>
  <c r="F11" i="4"/>
  <c r="G11" i="4" s="1"/>
  <c r="H11" i="4" s="1"/>
  <c r="I11" i="4" s="1"/>
  <c r="F10" i="4"/>
  <c r="G10" i="4" s="1"/>
  <c r="H10" i="4" s="1"/>
  <c r="I10" i="4" s="1"/>
  <c r="F9" i="4"/>
  <c r="G9" i="4" s="1"/>
  <c r="H9" i="4" s="1"/>
  <c r="I9" i="4" s="1"/>
  <c r="F8" i="4"/>
  <c r="G8" i="4" s="1"/>
  <c r="H8" i="4" s="1"/>
  <c r="I8" i="4" s="1"/>
  <c r="A364" i="31" l="1"/>
  <c r="B365" i="31"/>
  <c r="B53" i="31"/>
  <c r="A52" i="31"/>
  <c r="A88" i="31"/>
  <c r="B89" i="31"/>
  <c r="A257" i="31"/>
  <c r="B258" i="31"/>
  <c r="B264" i="31"/>
  <c r="B55" i="31"/>
  <c r="A416" i="31"/>
  <c r="B417" i="31"/>
  <c r="B295" i="31"/>
  <c r="B245" i="31"/>
  <c r="A245" i="31" s="1"/>
  <c r="B105" i="31"/>
  <c r="A104" i="31"/>
  <c r="A62" i="31"/>
  <c r="B63" i="31"/>
  <c r="B470" i="31"/>
  <c r="B471" i="31" s="1"/>
  <c r="A469" i="31"/>
  <c r="B114" i="31"/>
  <c r="A112" i="31"/>
  <c r="B16" i="31"/>
  <c r="B202" i="31"/>
  <c r="A200" i="31"/>
  <c r="B235" i="31"/>
  <c r="A233" i="31"/>
  <c r="B183" i="31"/>
  <c r="A182" i="31"/>
  <c r="B366" i="31" l="1"/>
  <c r="A365" i="31"/>
  <c r="A89" i="31"/>
  <c r="B90" i="31"/>
  <c r="A264" i="31"/>
  <c r="B265" i="31"/>
  <c r="A53" i="31"/>
  <c r="B54" i="31"/>
  <c r="A54" i="31" s="1"/>
  <c r="B371" i="31"/>
  <c r="B56" i="31"/>
  <c r="A55" i="31"/>
  <c r="B259" i="31"/>
  <c r="A258" i="31"/>
  <c r="A105" i="31"/>
  <c r="B106" i="31"/>
  <c r="A417" i="31"/>
  <c r="B418" i="31"/>
  <c r="A295" i="31"/>
  <c r="B296" i="31"/>
  <c r="B246" i="31"/>
  <c r="B247" i="31" s="1"/>
  <c r="B432" i="31"/>
  <c r="B472" i="31"/>
  <c r="A471" i="31"/>
  <c r="A63" i="31"/>
  <c r="B64" i="31"/>
  <c r="A202" i="31"/>
  <c r="B203" i="31"/>
  <c r="B236" i="31"/>
  <c r="B237" i="31" s="1"/>
  <c r="A237" i="31" s="1"/>
  <c r="A235" i="31"/>
  <c r="B327" i="31"/>
  <c r="A470" i="31"/>
  <c r="B93" i="31"/>
  <c r="B94" i="31" s="1"/>
  <c r="A94" i="31" s="1"/>
  <c r="B184" i="31"/>
  <c r="A183" i="31"/>
  <c r="B17" i="31"/>
  <c r="B18" i="31" s="1"/>
  <c r="A18" i="31" s="1"/>
  <c r="A16" i="31"/>
  <c r="B115" i="31"/>
  <c r="A114" i="31"/>
  <c r="B159" i="31"/>
  <c r="A472" i="31" l="1"/>
  <c r="B473" i="31"/>
  <c r="A473" i="31" s="1"/>
  <c r="A106" i="31"/>
  <c r="B107" i="31"/>
  <c r="A265" i="31"/>
  <c r="B266" i="31"/>
  <c r="A90" i="31"/>
  <c r="B91" i="31"/>
  <c r="B367" i="31"/>
  <c r="A366" i="31"/>
  <c r="A247" i="31"/>
  <c r="B248" i="31"/>
  <c r="A418" i="31"/>
  <c r="B419" i="31"/>
  <c r="A246" i="31"/>
  <c r="B323" i="31"/>
  <c r="A296" i="31"/>
  <c r="B297" i="31"/>
  <c r="B351" i="31"/>
  <c r="B442" i="31"/>
  <c r="B57" i="31"/>
  <c r="A56" i="31"/>
  <c r="A432" i="31"/>
  <c r="B433" i="31"/>
  <c r="B143" i="31"/>
  <c r="A259" i="31"/>
  <c r="B260" i="31"/>
  <c r="A371" i="31"/>
  <c r="B372" i="31"/>
  <c r="A372" i="31" s="1"/>
  <c r="B395" i="31"/>
  <c r="A64" i="31"/>
  <c r="B65" i="31"/>
  <c r="B271" i="31"/>
  <c r="B31" i="31"/>
  <c r="B160" i="31"/>
  <c r="A159" i="31"/>
  <c r="B116" i="31"/>
  <c r="A115" i="31"/>
  <c r="B19" i="31"/>
  <c r="A17" i="31"/>
  <c r="B185" i="31"/>
  <c r="A184" i="31"/>
  <c r="B95" i="31"/>
  <c r="A93" i="31"/>
  <c r="B204" i="31"/>
  <c r="A203" i="31"/>
  <c r="B328" i="31"/>
  <c r="A327" i="31"/>
  <c r="B238" i="31"/>
  <c r="A236" i="31"/>
  <c r="D20" i="4"/>
  <c r="D21" i="4"/>
  <c r="D19" i="4"/>
  <c r="B368" i="31" l="1"/>
  <c r="A367" i="31"/>
  <c r="B92" i="31"/>
  <c r="A92" i="31" s="1"/>
  <c r="A91" i="31"/>
  <c r="A266" i="31"/>
  <c r="B267" i="31"/>
  <c r="A107" i="31"/>
  <c r="B108" i="31"/>
  <c r="A65" i="31"/>
  <c r="B66" i="31"/>
  <c r="A442" i="31"/>
  <c r="B443" i="31"/>
  <c r="B298" i="31"/>
  <c r="A297" i="31"/>
  <c r="A185" i="31"/>
  <c r="B186" i="31"/>
  <c r="A395" i="31"/>
  <c r="B396" i="31"/>
  <c r="A143" i="31"/>
  <c r="B144" i="31"/>
  <c r="B420" i="31"/>
  <c r="A419" i="31"/>
  <c r="A248" i="31"/>
  <c r="B249" i="31"/>
  <c r="A31" i="31"/>
  <c r="B32" i="31"/>
  <c r="A57" i="31"/>
  <c r="B58" i="31"/>
  <c r="A351" i="31"/>
  <c r="B352" i="31"/>
  <c r="B342" i="31"/>
  <c r="A328" i="31"/>
  <c r="B329" i="31"/>
  <c r="B261" i="31"/>
  <c r="A260" i="31"/>
  <c r="A433" i="31"/>
  <c r="B434" i="31"/>
  <c r="B324" i="31"/>
  <c r="A323" i="31"/>
  <c r="A271" i="31"/>
  <c r="B272" i="31"/>
  <c r="B239" i="31"/>
  <c r="A238" i="31"/>
  <c r="B451" i="31"/>
  <c r="B20" i="31"/>
  <c r="A19" i="31"/>
  <c r="B205" i="31"/>
  <c r="A204" i="31"/>
  <c r="B161" i="31"/>
  <c r="A160" i="31"/>
  <c r="B96" i="31"/>
  <c r="A95" i="31"/>
  <c r="B117" i="31"/>
  <c r="A116" i="31"/>
  <c r="A261" i="31" l="1"/>
  <c r="B262" i="31"/>
  <c r="A443" i="31"/>
  <c r="B444" i="31"/>
  <c r="B109" i="31"/>
  <c r="A109" i="31" s="1"/>
  <c r="A108" i="31"/>
  <c r="A267" i="31"/>
  <c r="B268" i="31"/>
  <c r="A186" i="31"/>
  <c r="B187" i="31"/>
  <c r="A352" i="31"/>
  <c r="B353" i="31"/>
  <c r="B369" i="31"/>
  <c r="A368" i="31"/>
  <c r="A329" i="31"/>
  <c r="B330" i="31"/>
  <c r="B397" i="31"/>
  <c r="A396" i="31"/>
  <c r="A205" i="31"/>
  <c r="B206" i="31"/>
  <c r="B299" i="31"/>
  <c r="A298" i="31"/>
  <c r="B435" i="31"/>
  <c r="A434" i="31"/>
  <c r="B137" i="31"/>
  <c r="A58" i="31"/>
  <c r="B59" i="31"/>
  <c r="B250" i="31"/>
  <c r="A249" i="31"/>
  <c r="A144" i="31"/>
  <c r="B145" i="31"/>
  <c r="A117" i="31"/>
  <c r="B118" i="31"/>
  <c r="A161" i="31"/>
  <c r="B162" i="31"/>
  <c r="A239" i="31"/>
  <c r="B240" i="31"/>
  <c r="B343" i="31"/>
  <c r="A342" i="31"/>
  <c r="A32" i="31"/>
  <c r="B33" i="31"/>
  <c r="A66" i="31"/>
  <c r="B67" i="31"/>
  <c r="B325" i="31"/>
  <c r="A324" i="31"/>
  <c r="A420" i="31"/>
  <c r="B421" i="31"/>
  <c r="B273" i="31"/>
  <c r="A272" i="31"/>
  <c r="B227" i="31"/>
  <c r="B21" i="31"/>
  <c r="A20" i="31"/>
  <c r="B97" i="31"/>
  <c r="B98" i="31" s="1"/>
  <c r="A98" i="31" s="1"/>
  <c r="A96" i="31"/>
  <c r="B452" i="31"/>
  <c r="A451" i="31"/>
  <c r="B150" i="31"/>
  <c r="A59" i="31" l="1"/>
  <c r="B60" i="31"/>
  <c r="A60" i="31" s="1"/>
  <c r="A268" i="31"/>
  <c r="B269" i="31"/>
  <c r="A299" i="31"/>
  <c r="B300" i="31"/>
  <c r="A421" i="31"/>
  <c r="B422" i="31"/>
  <c r="A137" i="31"/>
  <c r="B138" i="31"/>
  <c r="A369" i="31"/>
  <c r="B370" i="31"/>
  <c r="A370" i="31" s="1"/>
  <c r="A145" i="31"/>
  <c r="B146" i="31"/>
  <c r="A353" i="31"/>
  <c r="B354" i="31"/>
  <c r="B445" i="31"/>
  <c r="A444" i="31"/>
  <c r="B188" i="31"/>
  <c r="A187" i="31"/>
  <c r="A262" i="31"/>
  <c r="B263" i="31"/>
  <c r="A263" i="31" s="1"/>
  <c r="B68" i="31"/>
  <c r="A67" i="31"/>
  <c r="B163" i="31"/>
  <c r="A162" i="31"/>
  <c r="B207" i="31"/>
  <c r="A206" i="31"/>
  <c r="B344" i="31"/>
  <c r="A343" i="31"/>
  <c r="B251" i="31"/>
  <c r="A250" i="31"/>
  <c r="A397" i="31"/>
  <c r="B398" i="31"/>
  <c r="B34" i="31"/>
  <c r="A33" i="31"/>
  <c r="A240" i="31"/>
  <c r="B241" i="31"/>
  <c r="A118" i="31"/>
  <c r="B119" i="31"/>
  <c r="B331" i="31"/>
  <c r="A330" i="31"/>
  <c r="A325" i="31"/>
  <c r="B326" i="31"/>
  <c r="A326" i="31" s="1"/>
  <c r="A435" i="31"/>
  <c r="B436" i="31"/>
  <c r="A273" i="31"/>
  <c r="B274" i="31"/>
  <c r="A150" i="31"/>
  <c r="B151" i="31"/>
  <c r="B43" i="31"/>
  <c r="B99" i="31"/>
  <c r="A97" i="31"/>
  <c r="B453" i="31"/>
  <c r="A452" i="31"/>
  <c r="B22" i="31"/>
  <c r="A21" i="31"/>
  <c r="B228" i="31"/>
  <c r="A227" i="31"/>
  <c r="S22" i="22"/>
  <c r="S23" i="22" s="1"/>
  <c r="R22" i="22"/>
  <c r="R23" i="22" s="1"/>
  <c r="R24" i="22" s="1"/>
  <c r="R25" i="22" s="1"/>
  <c r="R26" i="22" s="1"/>
  <c r="R27" i="22" s="1"/>
  <c r="R28" i="22" s="1"/>
  <c r="R29" i="22" s="1"/>
  <c r="R30" i="22" s="1"/>
  <c r="R31" i="22" s="1"/>
  <c r="R32" i="22" s="1"/>
  <c r="R33" i="22" s="1"/>
  <c r="B355" i="31" l="1"/>
  <c r="A354" i="31"/>
  <c r="A422" i="31"/>
  <c r="B423" i="31"/>
  <c r="A241" i="31"/>
  <c r="B242" i="31"/>
  <c r="A68" i="31"/>
  <c r="B69" i="31"/>
  <c r="A146" i="31"/>
  <c r="B147" i="31"/>
  <c r="A300" i="31"/>
  <c r="B301" i="31"/>
  <c r="A436" i="31"/>
  <c r="B437" i="31"/>
  <c r="A269" i="31"/>
  <c r="B270" i="31"/>
  <c r="A270" i="31" s="1"/>
  <c r="A188" i="31"/>
  <c r="B189" i="31"/>
  <c r="B139" i="31"/>
  <c r="A138" i="31"/>
  <c r="A445" i="31"/>
  <c r="B446" i="31"/>
  <c r="A99" i="31"/>
  <c r="B100" i="31"/>
  <c r="A331" i="31"/>
  <c r="B332" i="31"/>
  <c r="B345" i="31"/>
  <c r="A344" i="31"/>
  <c r="A22" i="31"/>
  <c r="B23" i="31"/>
  <c r="B409" i="31"/>
  <c r="A119" i="31"/>
  <c r="B120" i="31"/>
  <c r="B164" i="31"/>
  <c r="A164" i="31" s="1"/>
  <c r="A163" i="31"/>
  <c r="B78" i="31"/>
  <c r="B35" i="31"/>
  <c r="A34" i="31"/>
  <c r="A251" i="31"/>
  <c r="B252" i="31"/>
  <c r="A151" i="31"/>
  <c r="B152" i="31"/>
  <c r="A398" i="31"/>
  <c r="B399" i="31"/>
  <c r="B208" i="31"/>
  <c r="A207" i="31"/>
  <c r="E52" i="23"/>
  <c r="E52" i="24" s="1"/>
  <c r="E52" i="25" s="1"/>
  <c r="E52" i="26" s="1"/>
  <c r="E52" i="27" s="1"/>
  <c r="E51" i="23"/>
  <c r="E51" i="24" s="1"/>
  <c r="E51" i="25" s="1"/>
  <c r="E51" i="26" s="1"/>
  <c r="E51" i="27" s="1"/>
  <c r="B275" i="31"/>
  <c r="A274" i="31"/>
  <c r="B44" i="31"/>
  <c r="A43" i="31"/>
  <c r="B229" i="31"/>
  <c r="A228" i="31"/>
  <c r="B454" i="31"/>
  <c r="B455" i="31" s="1"/>
  <c r="A455" i="31" s="1"/>
  <c r="A453" i="31"/>
  <c r="R34" i="22"/>
  <c r="S24" i="22"/>
  <c r="F10" i="30"/>
  <c r="E48" i="23"/>
  <c r="E48" i="24" s="1"/>
  <c r="E48" i="25" s="1"/>
  <c r="E48" i="26" s="1"/>
  <c r="E48" i="27" s="1"/>
  <c r="E49" i="23"/>
  <c r="E49" i="24" s="1"/>
  <c r="E49" i="25" s="1"/>
  <c r="E49" i="26" s="1"/>
  <c r="E49" i="27" s="1"/>
  <c r="E50" i="23"/>
  <c r="E50" i="24" s="1"/>
  <c r="E50" i="25" s="1"/>
  <c r="E50" i="26" s="1"/>
  <c r="E50" i="27" s="1"/>
  <c r="B70" i="31" l="1"/>
  <c r="A69" i="31"/>
  <c r="A446" i="31"/>
  <c r="B447" i="31"/>
  <c r="B438" i="31"/>
  <c r="A437" i="31"/>
  <c r="B243" i="31"/>
  <c r="A243" i="31" s="1"/>
  <c r="A242" i="31"/>
  <c r="A252" i="31"/>
  <c r="B253" i="31"/>
  <c r="A253" i="31" s="1"/>
  <c r="B302" i="31"/>
  <c r="A301" i="31"/>
  <c r="B424" i="31"/>
  <c r="A423" i="31"/>
  <c r="A345" i="31"/>
  <c r="B346" i="31"/>
  <c r="B140" i="31"/>
  <c r="A139" i="31"/>
  <c r="A229" i="31"/>
  <c r="B230" i="31"/>
  <c r="B190" i="31"/>
  <c r="A189" i="31"/>
  <c r="B148" i="31"/>
  <c r="A147" i="31"/>
  <c r="A355" i="31"/>
  <c r="B356" i="31"/>
  <c r="B400" i="31"/>
  <c r="A399" i="31"/>
  <c r="B79" i="31"/>
  <c r="A78" i="31"/>
  <c r="A409" i="31"/>
  <c r="B410" i="31"/>
  <c r="A100" i="31"/>
  <c r="B101" i="31"/>
  <c r="A152" i="31"/>
  <c r="B153" i="31"/>
  <c r="B121" i="31"/>
  <c r="A120" i="31"/>
  <c r="A23" i="31"/>
  <c r="B24" i="31"/>
  <c r="A208" i="31"/>
  <c r="B209" i="31"/>
  <c r="A35" i="31"/>
  <c r="B36" i="31"/>
  <c r="B333" i="31"/>
  <c r="A332" i="31"/>
  <c r="B276" i="31"/>
  <c r="A275" i="31"/>
  <c r="A44" i="31"/>
  <c r="B45" i="31"/>
  <c r="B456" i="31"/>
  <c r="A454" i="31"/>
  <c r="S25" i="22"/>
  <c r="R35" i="22"/>
  <c r="G19" i="30"/>
  <c r="H19" i="30"/>
  <c r="I19" i="30"/>
  <c r="J19" i="30"/>
  <c r="K19" i="30"/>
  <c r="F19" i="30"/>
  <c r="F9" i="30"/>
  <c r="C5" i="30" s="1"/>
  <c r="G8" i="27"/>
  <c r="G8" i="26"/>
  <c r="G8" i="25"/>
  <c r="G8" i="24"/>
  <c r="G8" i="23"/>
  <c r="A346" i="31" l="1"/>
  <c r="B347" i="31"/>
  <c r="A148" i="31"/>
  <c r="B149" i="31"/>
  <c r="A149" i="31" s="1"/>
  <c r="B439" i="31"/>
  <c r="A438" i="31"/>
  <c r="B191" i="31"/>
  <c r="A190" i="31"/>
  <c r="A424" i="31"/>
  <c r="B425" i="31"/>
  <c r="A230" i="31"/>
  <c r="B231" i="31"/>
  <c r="B448" i="31"/>
  <c r="A447" i="31"/>
  <c r="A302" i="31"/>
  <c r="B303" i="31"/>
  <c r="A356" i="31"/>
  <c r="B357" i="31"/>
  <c r="B141" i="31"/>
  <c r="A140" i="31"/>
  <c r="A70" i="31"/>
  <c r="B71" i="31"/>
  <c r="A333" i="31"/>
  <c r="B334" i="31"/>
  <c r="A121" i="31"/>
  <c r="B122" i="31"/>
  <c r="A400" i="31"/>
  <c r="B401" i="31"/>
  <c r="A79" i="31"/>
  <c r="B80" i="31"/>
  <c r="B210" i="31"/>
  <c r="A209" i="31"/>
  <c r="B102" i="31"/>
  <c r="A102" i="31" s="1"/>
  <c r="A101" i="31"/>
  <c r="A36" i="31"/>
  <c r="B37" i="31"/>
  <c r="A24" i="31"/>
  <c r="B25" i="31"/>
  <c r="A153" i="31"/>
  <c r="B154" i="31"/>
  <c r="B411" i="31"/>
  <c r="A410" i="31"/>
  <c r="D49" i="23"/>
  <c r="D49" i="24" s="1"/>
  <c r="D49" i="25" s="1"/>
  <c r="D49" i="26" s="1"/>
  <c r="D49" i="27" s="1"/>
  <c r="D48" i="23"/>
  <c r="D48" i="24" s="1"/>
  <c r="D48" i="25" s="1"/>
  <c r="D48" i="26" s="1"/>
  <c r="D48" i="27" s="1"/>
  <c r="D52" i="23"/>
  <c r="D52" i="24" s="1"/>
  <c r="D52" i="25" s="1"/>
  <c r="D52" i="26" s="1"/>
  <c r="D52" i="27" s="1"/>
  <c r="D50" i="23"/>
  <c r="D50" i="24" s="1"/>
  <c r="D50" i="25" s="1"/>
  <c r="D50" i="26" s="1"/>
  <c r="D50" i="27" s="1"/>
  <c r="D51" i="23"/>
  <c r="D51" i="24" s="1"/>
  <c r="D51" i="25" s="1"/>
  <c r="D51" i="26" s="1"/>
  <c r="D51" i="27" s="1"/>
  <c r="A276" i="31"/>
  <c r="B277" i="31"/>
  <c r="A456" i="31"/>
  <c r="B457" i="31"/>
  <c r="A45" i="31"/>
  <c r="B46" i="31"/>
  <c r="R36" i="22"/>
  <c r="S26" i="22"/>
  <c r="A154" i="31" l="1"/>
  <c r="B155" i="31"/>
  <c r="A303" i="31"/>
  <c r="B304" i="31"/>
  <c r="B192" i="31"/>
  <c r="A191" i="31"/>
  <c r="B449" i="31"/>
  <c r="A448" i="31"/>
  <c r="A71" i="31"/>
  <c r="B72" i="31"/>
  <c r="B440" i="31"/>
  <c r="A439" i="31"/>
  <c r="A231" i="31"/>
  <c r="B232" i="31"/>
  <c r="A232" i="31" s="1"/>
  <c r="B142" i="31"/>
  <c r="A142" i="31" s="1"/>
  <c r="A141" i="31"/>
  <c r="A357" i="31"/>
  <c r="B358" i="31"/>
  <c r="A425" i="31"/>
  <c r="B426" i="31"/>
  <c r="B348" i="31"/>
  <c r="A347" i="31"/>
  <c r="A46" i="31"/>
  <c r="B47" i="31"/>
  <c r="A47" i="31" s="1"/>
  <c r="A401" i="31"/>
  <c r="B402" i="31"/>
  <c r="A457" i="31"/>
  <c r="B458" i="31"/>
  <c r="A411" i="31"/>
  <c r="B412" i="31"/>
  <c r="B123" i="31"/>
  <c r="A122" i="31"/>
  <c r="A37" i="31"/>
  <c r="B38" i="31"/>
  <c r="B211" i="31"/>
  <c r="A210" i="31"/>
  <c r="A334" i="31"/>
  <c r="B335" i="31"/>
  <c r="B26" i="31"/>
  <c r="A25" i="31"/>
  <c r="A80" i="31"/>
  <c r="B81" i="31"/>
  <c r="B309" i="31"/>
  <c r="A309" i="31" s="1"/>
  <c r="B278" i="31"/>
  <c r="A277" i="31"/>
  <c r="S27" i="22"/>
  <c r="R37" i="22"/>
  <c r="R68" i="22" s="1"/>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J89" i="27" s="1"/>
  <c r="N53" i="27"/>
  <c r="M53" i="27"/>
  <c r="M127" i="27" s="1"/>
  <c r="L53" i="27"/>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T74" i="24" s="1"/>
  <c r="R73" i="24"/>
  <c r="Q73" i="24"/>
  <c r="Q109" i="24" s="1"/>
  <c r="O73" i="24"/>
  <c r="J73" i="24"/>
  <c r="R72" i="24"/>
  <c r="Q72" i="24"/>
  <c r="Q108" i="24" s="1"/>
  <c r="O72" i="24"/>
  <c r="J72" i="24"/>
  <c r="T72" i="24" s="1"/>
  <c r="R71" i="24"/>
  <c r="Q71" i="24"/>
  <c r="Q107" i="24" s="1"/>
  <c r="O71" i="24"/>
  <c r="J71" i="24"/>
  <c r="R70" i="24"/>
  <c r="Q70" i="24"/>
  <c r="Q106" i="24" s="1"/>
  <c r="O70" i="24"/>
  <c r="J70" i="24"/>
  <c r="R69" i="24"/>
  <c r="Q69" i="24"/>
  <c r="Q105" i="24" s="1"/>
  <c r="O69" i="24"/>
  <c r="J69" i="24"/>
  <c r="R68" i="24"/>
  <c r="Q68" i="24"/>
  <c r="Q104" i="24" s="1"/>
  <c r="O68" i="24"/>
  <c r="J68" i="24"/>
  <c r="T68" i="24" s="1"/>
  <c r="R67" i="24"/>
  <c r="Q67" i="24"/>
  <c r="Q103" i="24" s="1"/>
  <c r="O67" i="24"/>
  <c r="J67" i="24"/>
  <c r="R66" i="24"/>
  <c r="Q66" i="24"/>
  <c r="Q102" i="24" s="1"/>
  <c r="O66" i="24"/>
  <c r="J66" i="24"/>
  <c r="T66" i="24" s="1"/>
  <c r="R65" i="24"/>
  <c r="Q65" i="24"/>
  <c r="Q101" i="24" s="1"/>
  <c r="O65" i="24"/>
  <c r="J65" i="24"/>
  <c r="R64" i="24"/>
  <c r="Q64" i="24"/>
  <c r="Q100" i="24" s="1"/>
  <c r="O64" i="24"/>
  <c r="J64" i="24"/>
  <c r="T64" i="24" s="1"/>
  <c r="R63" i="24"/>
  <c r="Q63" i="24"/>
  <c r="Q99" i="24" s="1"/>
  <c r="O63" i="24"/>
  <c r="J63" i="24"/>
  <c r="R62" i="24"/>
  <c r="Q62" i="24"/>
  <c r="Q98" i="24" s="1"/>
  <c r="O62" i="24"/>
  <c r="J62" i="24"/>
  <c r="T62" i="24" s="1"/>
  <c r="R61" i="24"/>
  <c r="Q61" i="24"/>
  <c r="Q97" i="24" s="1"/>
  <c r="O61" i="24"/>
  <c r="J61" i="24"/>
  <c r="R60" i="24"/>
  <c r="Q60" i="24"/>
  <c r="Q96" i="24" s="1"/>
  <c r="O60" i="24"/>
  <c r="J60" i="24"/>
  <c r="R59" i="24"/>
  <c r="Q59" i="24"/>
  <c r="Q95" i="24" s="1"/>
  <c r="O59" i="24"/>
  <c r="J59" i="24"/>
  <c r="N53" i="24"/>
  <c r="N127" i="24" s="1"/>
  <c r="M53" i="24"/>
  <c r="M127" i="24" s="1"/>
  <c r="L53" i="24"/>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J89" i="23" s="1"/>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R67" i="22"/>
  <c r="R66" i="22"/>
  <c r="R65" i="22"/>
  <c r="R64" i="22"/>
  <c r="R63" i="22"/>
  <c r="R62" i="22"/>
  <c r="R61" i="22"/>
  <c r="R60" i="22"/>
  <c r="R59" i="22"/>
  <c r="R58" i="22"/>
  <c r="S57" i="22"/>
  <c r="R57" i="22"/>
  <c r="S56" i="22"/>
  <c r="R56" i="22"/>
  <c r="S55" i="22"/>
  <c r="R55" i="22"/>
  <c r="S54" i="22"/>
  <c r="R54" i="22"/>
  <c r="S53" i="22"/>
  <c r="R53" i="22"/>
  <c r="S52" i="22"/>
  <c r="R52" i="22"/>
  <c r="A449" i="31" l="1"/>
  <c r="B450" i="31"/>
  <c r="A450" i="31" s="1"/>
  <c r="A412" i="31"/>
  <c r="B413" i="31"/>
  <c r="A413" i="31" s="1"/>
  <c r="A348" i="31"/>
  <c r="B349" i="31"/>
  <c r="B193" i="31"/>
  <c r="A192" i="31"/>
  <c r="A426" i="31"/>
  <c r="B427" i="31"/>
  <c r="B305" i="31"/>
  <c r="A304" i="31"/>
  <c r="A440" i="31"/>
  <c r="B441" i="31"/>
  <c r="A441" i="31" s="1"/>
  <c r="B359" i="31"/>
  <c r="A358" i="31"/>
  <c r="B73" i="31"/>
  <c r="A72" i="31"/>
  <c r="B156" i="31"/>
  <c r="A155" i="31"/>
  <c r="B403" i="31"/>
  <c r="A402" i="31"/>
  <c r="A26" i="31"/>
  <c r="B27" i="31"/>
  <c r="A211" i="31"/>
  <c r="B212" i="31"/>
  <c r="A123" i="31"/>
  <c r="B124" i="31"/>
  <c r="A458" i="31"/>
  <c r="B459" i="31"/>
  <c r="B82" i="31"/>
  <c r="A82" i="31" s="1"/>
  <c r="A81" i="31"/>
  <c r="A335" i="31"/>
  <c r="B336" i="31"/>
  <c r="A38" i="31"/>
  <c r="B39" i="31"/>
  <c r="O125" i="23"/>
  <c r="J89" i="24"/>
  <c r="T61" i="24"/>
  <c r="T63" i="24"/>
  <c r="T65" i="24"/>
  <c r="T67" i="24"/>
  <c r="T69" i="24"/>
  <c r="T71" i="24"/>
  <c r="T73" i="24"/>
  <c r="T75" i="24"/>
  <c r="T77" i="24"/>
  <c r="T79" i="24"/>
  <c r="T81" i="24"/>
  <c r="T83" i="24"/>
  <c r="O89" i="25"/>
  <c r="X76" i="25"/>
  <c r="T62" i="26"/>
  <c r="T64" i="26"/>
  <c r="T66" i="26"/>
  <c r="T68" i="26"/>
  <c r="T72" i="26"/>
  <c r="T74" i="26"/>
  <c r="T76" i="26"/>
  <c r="T78" i="26"/>
  <c r="L127" i="27"/>
  <c r="L127" i="24"/>
  <c r="G127" i="25"/>
  <c r="M127" i="25"/>
  <c r="H127" i="26"/>
  <c r="N127" i="26"/>
  <c r="I127" i="27"/>
  <c r="T85" i="24"/>
  <c r="T87" i="24"/>
  <c r="O125" i="27"/>
  <c r="T82" i="25"/>
  <c r="T61" i="23"/>
  <c r="T63" i="23"/>
  <c r="T65" i="23"/>
  <c r="T67" i="23"/>
  <c r="T69" i="23"/>
  <c r="T71" i="23"/>
  <c r="T73" i="23"/>
  <c r="T75" i="23"/>
  <c r="T77" i="23"/>
  <c r="T79" i="23"/>
  <c r="B310" i="31"/>
  <c r="A310" i="31" s="1"/>
  <c r="J89" i="25"/>
  <c r="O53" i="26"/>
  <c r="O89" i="26"/>
  <c r="T97" i="24"/>
  <c r="T99" i="24"/>
  <c r="T101" i="24"/>
  <c r="T103" i="24"/>
  <c r="T105" i="24"/>
  <c r="T107" i="24"/>
  <c r="T109" i="24"/>
  <c r="T111" i="24"/>
  <c r="T113" i="24"/>
  <c r="T115" i="24"/>
  <c r="T117" i="24"/>
  <c r="T119" i="24"/>
  <c r="T121" i="24"/>
  <c r="T123" i="24"/>
  <c r="J125" i="24"/>
  <c r="T80" i="26"/>
  <c r="T82" i="26"/>
  <c r="T84" i="26"/>
  <c r="T86" i="26"/>
  <c r="T88" i="26"/>
  <c r="T98" i="26"/>
  <c r="T100" i="26"/>
  <c r="T102" i="26"/>
  <c r="T104" i="26"/>
  <c r="T108" i="26"/>
  <c r="T110" i="26"/>
  <c r="T112" i="26"/>
  <c r="T114" i="26"/>
  <c r="T116" i="26"/>
  <c r="T118" i="26"/>
  <c r="T120" i="26"/>
  <c r="T122" i="26"/>
  <c r="T124" i="26"/>
  <c r="S58" i="22"/>
  <c r="A278" i="31"/>
  <c r="B279" i="31"/>
  <c r="B311" i="31"/>
  <c r="R95" i="23"/>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J127" i="24" s="1"/>
  <c r="S59" i="24"/>
  <c r="S95" i="24"/>
  <c r="S23" i="24"/>
  <c r="X25" i="24"/>
  <c r="S61" i="24"/>
  <c r="U61" i="24" s="1"/>
  <c r="S97" i="24"/>
  <c r="S25" i="24"/>
  <c r="T25" i="24"/>
  <c r="S99" i="24"/>
  <c r="U99" i="24" s="1"/>
  <c r="S27" i="24"/>
  <c r="S63" i="24"/>
  <c r="S65" i="24"/>
  <c r="U65" i="24" s="1"/>
  <c r="S101" i="24"/>
  <c r="S29" i="24"/>
  <c r="S103" i="24"/>
  <c r="U103" i="24" s="1"/>
  <c r="S31" i="24"/>
  <c r="X31" i="24"/>
  <c r="S67" i="24"/>
  <c r="T31" i="24"/>
  <c r="X33" i="24"/>
  <c r="S69" i="24"/>
  <c r="S105" i="24"/>
  <c r="S33" i="24"/>
  <c r="T33" i="24"/>
  <c r="S107" i="24"/>
  <c r="U107" i="24" s="1"/>
  <c r="S35" i="24"/>
  <c r="X35" i="24"/>
  <c r="S71" i="24"/>
  <c r="U71" i="24" s="1"/>
  <c r="T35" i="24"/>
  <c r="X37" i="24"/>
  <c r="S73" i="24"/>
  <c r="S109" i="24"/>
  <c r="U109" i="24" s="1"/>
  <c r="S37" i="24"/>
  <c r="T37" i="24"/>
  <c r="S111" i="24"/>
  <c r="U111" i="24" s="1"/>
  <c r="S39" i="24"/>
  <c r="X39" i="24"/>
  <c r="S75" i="24"/>
  <c r="T39" i="24"/>
  <c r="X41" i="24"/>
  <c r="S77" i="24"/>
  <c r="S113" i="24"/>
  <c r="S41" i="24"/>
  <c r="T41" i="24"/>
  <c r="X43" i="24"/>
  <c r="S115" i="24"/>
  <c r="S43" i="24"/>
  <c r="S79" i="24"/>
  <c r="T43" i="24"/>
  <c r="X45" i="24"/>
  <c r="S81" i="24"/>
  <c r="S117" i="24"/>
  <c r="U117" i="24" s="1"/>
  <c r="S45" i="24"/>
  <c r="T45" i="24"/>
  <c r="S119" i="24"/>
  <c r="U119" i="24" s="1"/>
  <c r="S47" i="24"/>
  <c r="X47" i="24"/>
  <c r="S83" i="24"/>
  <c r="T47" i="24"/>
  <c r="X49" i="24"/>
  <c r="S85" i="24"/>
  <c r="U85" i="24" s="1"/>
  <c r="S121" i="24"/>
  <c r="S49" i="24"/>
  <c r="T49" i="24"/>
  <c r="S123" i="24"/>
  <c r="U123" i="24" s="1"/>
  <c r="S51" i="24"/>
  <c r="X51" i="24"/>
  <c r="S87" i="24"/>
  <c r="U87" i="24" s="1"/>
  <c r="T51" i="24"/>
  <c r="R100" i="25"/>
  <c r="X100" i="25" s="1"/>
  <c r="X64" i="25"/>
  <c r="R114" i="25"/>
  <c r="X114" i="25" s="1"/>
  <c r="X78" i="25"/>
  <c r="R122" i="25"/>
  <c r="X122" i="25" s="1"/>
  <c r="X86" i="25"/>
  <c r="S96" i="26"/>
  <c r="S60" i="26"/>
  <c r="S24" i="26"/>
  <c r="X28" i="26"/>
  <c r="S100" i="26"/>
  <c r="U100" i="26" s="1"/>
  <c r="S28" i="26"/>
  <c r="S64" i="26"/>
  <c r="T28" i="26"/>
  <c r="W28" i="26"/>
  <c r="S106" i="26"/>
  <c r="S70" i="26"/>
  <c r="S34" i="26"/>
  <c r="X40" i="26"/>
  <c r="S112" i="26"/>
  <c r="U112" i="26" s="1"/>
  <c r="S40" i="26"/>
  <c r="S76" i="26"/>
  <c r="T40" i="26"/>
  <c r="X46" i="26"/>
  <c r="S118" i="26"/>
  <c r="S82" i="26"/>
  <c r="S46" i="26"/>
  <c r="T46" i="26"/>
  <c r="X52" i="26"/>
  <c r="S124" i="26"/>
  <c r="S52" i="26"/>
  <c r="S88" i="26"/>
  <c r="T52"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U49" i="23" s="1"/>
  <c r="X51" i="23"/>
  <c r="S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T81" i="23"/>
  <c r="Q118" i="23"/>
  <c r="S82" i="23"/>
  <c r="T83" i="23"/>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S26" i="25"/>
  <c r="S62" i="25"/>
  <c r="U62" i="25" s="1"/>
  <c r="T26" i="25"/>
  <c r="W26" i="25"/>
  <c r="X28" i="25"/>
  <c r="S64" i="25"/>
  <c r="U64" i="25" s="1"/>
  <c r="S100" i="25"/>
  <c r="S28" i="25"/>
  <c r="W28" i="25"/>
  <c r="Y28" i="25" s="1"/>
  <c r="T28" i="25"/>
  <c r="X30" i="25"/>
  <c r="S66" i="25"/>
  <c r="S102" i="25"/>
  <c r="S30" i="25"/>
  <c r="T30" i="25"/>
  <c r="X32" i="25"/>
  <c r="S104" i="25"/>
  <c r="S68" i="25"/>
  <c r="U68" i="25" s="1"/>
  <c r="S32" i="25"/>
  <c r="T32" i="25"/>
  <c r="S106" i="25"/>
  <c r="S34" i="25"/>
  <c r="S70" i="25"/>
  <c r="X36" i="25"/>
  <c r="S72" i="25"/>
  <c r="U72" i="25" s="1"/>
  <c r="S36" i="25"/>
  <c r="S108" i="25"/>
  <c r="T36" i="25"/>
  <c r="X38" i="25"/>
  <c r="S110" i="25"/>
  <c r="S38" i="25"/>
  <c r="S74" i="25"/>
  <c r="T38" i="25"/>
  <c r="X40" i="25"/>
  <c r="S40" i="25"/>
  <c r="S76" i="25"/>
  <c r="S112" i="25"/>
  <c r="T40" i="25"/>
  <c r="X42" i="25"/>
  <c r="S78" i="25"/>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U104" i="25" s="1"/>
  <c r="T108" i="25"/>
  <c r="T110" i="25"/>
  <c r="T112" i="25"/>
  <c r="T114" i="25"/>
  <c r="T116" i="25"/>
  <c r="T118" i="25"/>
  <c r="T120" i="25"/>
  <c r="T122" i="25"/>
  <c r="U122" i="25" s="1"/>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X25" i="27"/>
  <c r="S97" i="27"/>
  <c r="S61" i="27"/>
  <c r="S25" i="27"/>
  <c r="W25" i="27"/>
  <c r="Y25" i="27" s="1"/>
  <c r="T25" i="27"/>
  <c r="S63" i="27"/>
  <c r="U63" i="27" s="1"/>
  <c r="S99" i="27"/>
  <c r="S27" i="27"/>
  <c r="S101" i="27"/>
  <c r="S29" i="27"/>
  <c r="S65" i="27"/>
  <c r="X31" i="27"/>
  <c r="S103" i="27"/>
  <c r="S31" i="27"/>
  <c r="S67" i="27"/>
  <c r="T31" i="27"/>
  <c r="X33" i="27"/>
  <c r="S105" i="27"/>
  <c r="S33" i="27"/>
  <c r="S69" i="27"/>
  <c r="U69" i="27" s="1"/>
  <c r="T33" i="27"/>
  <c r="X35" i="27"/>
  <c r="S107" i="27"/>
  <c r="S71" i="27"/>
  <c r="U71" i="27" s="1"/>
  <c r="S35" i="27"/>
  <c r="T35" i="27"/>
  <c r="X37" i="27"/>
  <c r="S109" i="27"/>
  <c r="S37" i="27"/>
  <c r="S73" i="27"/>
  <c r="T37" i="27"/>
  <c r="X39" i="27"/>
  <c r="S111" i="27"/>
  <c r="S39" i="27"/>
  <c r="S75" i="27"/>
  <c r="T39" i="27"/>
  <c r="X41" i="27"/>
  <c r="S113" i="27"/>
  <c r="S77" i="27"/>
  <c r="S41" i="27"/>
  <c r="T41" i="27"/>
  <c r="X43" i="27"/>
  <c r="S79" i="27"/>
  <c r="S115" i="27"/>
  <c r="S43" i="27"/>
  <c r="T43" i="27"/>
  <c r="X45" i="27"/>
  <c r="S117" i="27"/>
  <c r="S45" i="27"/>
  <c r="S81" i="27"/>
  <c r="T45" i="27"/>
  <c r="X47" i="27"/>
  <c r="S47" i="27"/>
  <c r="S119" i="27"/>
  <c r="S83" i="27"/>
  <c r="T47" i="27"/>
  <c r="X49" i="27"/>
  <c r="S121" i="27"/>
  <c r="S85" i="27"/>
  <c r="S49" i="27"/>
  <c r="T49" i="27"/>
  <c r="X51" i="27"/>
  <c r="S87" i="27"/>
  <c r="S123" i="27"/>
  <c r="S51" i="27"/>
  <c r="T51" i="27"/>
  <c r="T83" i="27"/>
  <c r="U83" i="27" s="1"/>
  <c r="T85" i="27"/>
  <c r="T87" i="27"/>
  <c r="U87" i="27" s="1"/>
  <c r="T97" i="27"/>
  <c r="T99" i="27"/>
  <c r="T101" i="27"/>
  <c r="T103" i="27"/>
  <c r="T105" i="27"/>
  <c r="T107" i="27"/>
  <c r="T109" i="27"/>
  <c r="U109" i="27" s="1"/>
  <c r="T111" i="27"/>
  <c r="T113" i="27"/>
  <c r="T115" i="27"/>
  <c r="T117" i="27"/>
  <c r="U117" i="27" s="1"/>
  <c r="T119" i="27"/>
  <c r="U119" i="27" s="1"/>
  <c r="T121" i="27"/>
  <c r="T123" i="27"/>
  <c r="J125" i="27"/>
  <c r="R102" i="25"/>
  <c r="X102" i="25" s="1"/>
  <c r="X66" i="25"/>
  <c r="R104" i="25"/>
  <c r="X104" i="25" s="1"/>
  <c r="X68" i="25"/>
  <c r="R106" i="25"/>
  <c r="R110" i="25"/>
  <c r="X110" i="25" s="1"/>
  <c r="X74" i="25"/>
  <c r="R116" i="25"/>
  <c r="X116" i="25" s="1"/>
  <c r="X80" i="25"/>
  <c r="R124" i="25"/>
  <c r="X124" i="25" s="1"/>
  <c r="X88" i="25"/>
  <c r="X26" i="26"/>
  <c r="S98" i="26"/>
  <c r="S62" i="26"/>
  <c r="S26" i="26"/>
  <c r="W26" i="26"/>
  <c r="T26" i="26"/>
  <c r="U26" i="26" s="1"/>
  <c r="X32" i="26"/>
  <c r="S104" i="26"/>
  <c r="S32" i="26"/>
  <c r="S68" i="26"/>
  <c r="T32" i="26"/>
  <c r="X38" i="26"/>
  <c r="S110" i="26"/>
  <c r="U110" i="26" s="1"/>
  <c r="S38" i="26"/>
  <c r="U38" i="26" s="1"/>
  <c r="S74" i="26"/>
  <c r="T38" i="26"/>
  <c r="X44" i="26"/>
  <c r="S116" i="26"/>
  <c r="S80" i="26"/>
  <c r="S44" i="26"/>
  <c r="T44" i="26"/>
  <c r="X48" i="26"/>
  <c r="S120" i="26"/>
  <c r="S48" i="26"/>
  <c r="S84" i="26"/>
  <c r="U84" i="26" s="1"/>
  <c r="T48" i="26"/>
  <c r="U48" i="26" s="1"/>
  <c r="R95" i="27"/>
  <c r="R99" i="27"/>
  <c r="X99" i="27" s="1"/>
  <c r="X63" i="27"/>
  <c r="R105" i="27"/>
  <c r="X105" i="27" s="1"/>
  <c r="X69" i="27"/>
  <c r="R111" i="27"/>
  <c r="X111" i="27" s="1"/>
  <c r="X75" i="27"/>
  <c r="R119" i="27"/>
  <c r="X119" i="27" s="1"/>
  <c r="X83" i="27"/>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U62" i="24" s="1"/>
  <c r="S98" i="24"/>
  <c r="T26" i="24"/>
  <c r="X28" i="24"/>
  <c r="S100" i="24"/>
  <c r="S28" i="24"/>
  <c r="S64" i="24"/>
  <c r="T28" i="24"/>
  <c r="X30" i="24"/>
  <c r="S66" i="24"/>
  <c r="U66" i="24" s="1"/>
  <c r="S102" i="24"/>
  <c r="S30" i="24"/>
  <c r="T30" i="24"/>
  <c r="X32" i="24"/>
  <c r="S68" i="24"/>
  <c r="S104" i="24"/>
  <c r="S32" i="24"/>
  <c r="T32" i="24"/>
  <c r="S106" i="24"/>
  <c r="S70" i="24"/>
  <c r="S34" i="24"/>
  <c r="X36" i="24"/>
  <c r="S108" i="24"/>
  <c r="S36" i="24"/>
  <c r="S72" i="24"/>
  <c r="U72" i="24" s="1"/>
  <c r="T36" i="24"/>
  <c r="X38" i="24"/>
  <c r="S38" i="24"/>
  <c r="S74" i="24"/>
  <c r="U74" i="24" s="1"/>
  <c r="S110" i="24"/>
  <c r="T38" i="24"/>
  <c r="X40" i="24"/>
  <c r="S112" i="24"/>
  <c r="S40" i="24"/>
  <c r="S76" i="24"/>
  <c r="T40" i="24"/>
  <c r="X42" i="24"/>
  <c r="S78" i="24"/>
  <c r="S114" i="24"/>
  <c r="S42" i="24"/>
  <c r="T42" i="24"/>
  <c r="X44" i="24"/>
  <c r="S80" i="24"/>
  <c r="S116" i="24"/>
  <c r="S44" i="24"/>
  <c r="T44" i="24"/>
  <c r="X46" i="24"/>
  <c r="S118" i="24"/>
  <c r="S82" i="24"/>
  <c r="S46" i="24"/>
  <c r="T46" i="24"/>
  <c r="X48" i="24"/>
  <c r="S120" i="24"/>
  <c r="S48" i="24"/>
  <c r="S84" i="24"/>
  <c r="T48" i="24"/>
  <c r="X50" i="24"/>
  <c r="S50" i="24"/>
  <c r="S86" i="24"/>
  <c r="S122" i="24"/>
  <c r="T50" i="24"/>
  <c r="X52" i="24"/>
  <c r="S124" i="24"/>
  <c r="S52" i="24"/>
  <c r="S88" i="24"/>
  <c r="T52" i="24"/>
  <c r="I127" i="24"/>
  <c r="U97" i="24"/>
  <c r="T76" i="24"/>
  <c r="T78" i="24"/>
  <c r="U78" i="24" s="1"/>
  <c r="U115" i="24"/>
  <c r="T80" i="24"/>
  <c r="T82" i="24"/>
  <c r="T84" i="24"/>
  <c r="U84" i="24" s="1"/>
  <c r="T86" i="24"/>
  <c r="T88" i="24"/>
  <c r="T98" i="24"/>
  <c r="T100" i="24"/>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S101" i="26"/>
  <c r="S29" i="26"/>
  <c r="S103" i="26"/>
  <c r="S31" i="26"/>
  <c r="X31" i="26"/>
  <c r="S67" i="26"/>
  <c r="U67" i="26" s="1"/>
  <c r="T31" i="26"/>
  <c r="X33" i="26"/>
  <c r="S69" i="26"/>
  <c r="S105" i="26"/>
  <c r="S33" i="26"/>
  <c r="T33" i="26"/>
  <c r="X35" i="26"/>
  <c r="S35" i="26"/>
  <c r="S107" i="26"/>
  <c r="S71" i="26"/>
  <c r="T35" i="26"/>
  <c r="X37" i="26"/>
  <c r="S73" i="26"/>
  <c r="U73" i="26" s="1"/>
  <c r="S37" i="26"/>
  <c r="S109" i="26"/>
  <c r="T37" i="26"/>
  <c r="U37" i="26" s="1"/>
  <c r="X39" i="26"/>
  <c r="S111" i="26"/>
  <c r="S39" i="26"/>
  <c r="S75" i="26"/>
  <c r="T39" i="26"/>
  <c r="X41" i="26"/>
  <c r="S77" i="26"/>
  <c r="U77" i="26" s="1"/>
  <c r="S113" i="26"/>
  <c r="S41" i="26"/>
  <c r="T41" i="26"/>
  <c r="X43" i="26"/>
  <c r="S43" i="26"/>
  <c r="S115" i="26"/>
  <c r="S79" i="26"/>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U104" i="26"/>
  <c r="U118" i="26"/>
  <c r="T83" i="26"/>
  <c r="U120" i="26"/>
  <c r="T85" i="26"/>
  <c r="T87" i="26"/>
  <c r="U87" i="26" s="1"/>
  <c r="T97" i="26"/>
  <c r="T99" i="26"/>
  <c r="T101" i="26"/>
  <c r="T103" i="26"/>
  <c r="T105" i="26"/>
  <c r="T107" i="26"/>
  <c r="T109" i="26"/>
  <c r="U109" i="26" s="1"/>
  <c r="T111" i="26"/>
  <c r="U111" i="26" s="1"/>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96" i="25"/>
  <c r="R98" i="25"/>
  <c r="X62" i="25"/>
  <c r="W62" i="25"/>
  <c r="R108" i="25"/>
  <c r="X108" i="25" s="1"/>
  <c r="X72" i="25"/>
  <c r="R118" i="25"/>
  <c r="X118" i="25" s="1"/>
  <c r="X82" i="25"/>
  <c r="R120" i="25"/>
  <c r="X120" i="25" s="1"/>
  <c r="X84" i="25"/>
  <c r="X30" i="26"/>
  <c r="S102" i="26"/>
  <c r="U102" i="26" s="1"/>
  <c r="S66" i="26"/>
  <c r="U66" i="26" s="1"/>
  <c r="S30" i="26"/>
  <c r="T30" i="26"/>
  <c r="X36" i="26"/>
  <c r="S108" i="26"/>
  <c r="S72" i="26"/>
  <c r="S36" i="26"/>
  <c r="T36" i="26"/>
  <c r="X42" i="26"/>
  <c r="S114" i="26"/>
  <c r="U114" i="26" s="1"/>
  <c r="S78" i="26"/>
  <c r="U78" i="26" s="1"/>
  <c r="S42" i="26"/>
  <c r="T42" i="26"/>
  <c r="X50" i="26"/>
  <c r="S122" i="26"/>
  <c r="U122" i="26" s="1"/>
  <c r="S50" i="26"/>
  <c r="S86" i="26"/>
  <c r="U86" i="26" s="1"/>
  <c r="T50" i="26"/>
  <c r="R97" i="27"/>
  <c r="X61" i="27"/>
  <c r="W61" i="27"/>
  <c r="R107" i="27"/>
  <c r="X107" i="27" s="1"/>
  <c r="X71" i="27"/>
  <c r="R115" i="27"/>
  <c r="X115" i="27" s="1"/>
  <c r="X79" i="27"/>
  <c r="R123" i="27"/>
  <c r="X123" i="27" s="1"/>
  <c r="X87" i="27"/>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U61" i="23" s="1"/>
  <c r="T62" i="23"/>
  <c r="Q99" i="23"/>
  <c r="S63" i="23"/>
  <c r="U63" i="23" s="1"/>
  <c r="T64" i="23"/>
  <c r="Q101" i="23"/>
  <c r="S65" i="23"/>
  <c r="T66" i="23"/>
  <c r="Q103" i="23"/>
  <c r="S67" i="23"/>
  <c r="T68" i="23"/>
  <c r="Q105" i="23"/>
  <c r="S69" i="23"/>
  <c r="U69" i="23" s="1"/>
  <c r="Q107" i="23"/>
  <c r="S71" i="23"/>
  <c r="T72" i="23"/>
  <c r="Q109" i="23"/>
  <c r="S73" i="23"/>
  <c r="T74" i="23"/>
  <c r="Q111" i="23"/>
  <c r="S75" i="23"/>
  <c r="U75" i="23" s="1"/>
  <c r="T76" i="23"/>
  <c r="Q113" i="23"/>
  <c r="S77" i="23"/>
  <c r="U77" i="23" s="1"/>
  <c r="T78" i="23"/>
  <c r="Q115" i="23"/>
  <c r="S79" i="23"/>
  <c r="T80" i="23"/>
  <c r="U80" i="23" s="1"/>
  <c r="Q117" i="23"/>
  <c r="S81" i="23"/>
  <c r="T82" i="23"/>
  <c r="Q119" i="23"/>
  <c r="S83" i="23"/>
  <c r="T84" i="23"/>
  <c r="Q121" i="23"/>
  <c r="S85" i="23"/>
  <c r="U85" i="23" s="1"/>
  <c r="T86" i="23"/>
  <c r="Q123" i="23"/>
  <c r="S87" i="23"/>
  <c r="T88" i="23"/>
  <c r="T98" i="23"/>
  <c r="T100" i="23"/>
  <c r="T102" i="23"/>
  <c r="T104" i="23"/>
  <c r="T108" i="23"/>
  <c r="T110" i="23"/>
  <c r="T112" i="23"/>
  <c r="T114" i="23"/>
  <c r="T116" i="23"/>
  <c r="T118" i="23"/>
  <c r="T120" i="23"/>
  <c r="T122" i="23"/>
  <c r="T124" i="23"/>
  <c r="W26" i="24"/>
  <c r="W28" i="24"/>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U98" i="25"/>
  <c r="T63" i="25"/>
  <c r="T65" i="25"/>
  <c r="T67" i="25"/>
  <c r="T69" i="25"/>
  <c r="T71" i="25"/>
  <c r="T73" i="25"/>
  <c r="T75" i="25"/>
  <c r="T77" i="25"/>
  <c r="T79" i="25"/>
  <c r="U79" i="25" s="1"/>
  <c r="T81" i="25"/>
  <c r="T83" i="25"/>
  <c r="T85" i="25"/>
  <c r="T87" i="25"/>
  <c r="U87" i="25" s="1"/>
  <c r="T97" i="25"/>
  <c r="T99" i="25"/>
  <c r="T101" i="25"/>
  <c r="T103" i="25"/>
  <c r="T105" i="25"/>
  <c r="T107" i="25"/>
  <c r="T109" i="25"/>
  <c r="T111" i="25"/>
  <c r="T113" i="25"/>
  <c r="T115" i="25"/>
  <c r="T117" i="25"/>
  <c r="T119" i="25"/>
  <c r="T121" i="25"/>
  <c r="T123" i="25"/>
  <c r="J125" i="25"/>
  <c r="R96" i="26"/>
  <c r="R98" i="26"/>
  <c r="X62" i="26"/>
  <c r="W62" i="26"/>
  <c r="Y62" i="26" s="1"/>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S62" i="27"/>
  <c r="S98" i="27"/>
  <c r="S26" i="27"/>
  <c r="T26" i="27"/>
  <c r="W26" i="27"/>
  <c r="S100" i="27"/>
  <c r="S28" i="27"/>
  <c r="S64" i="27"/>
  <c r="X28" i="27"/>
  <c r="T28" i="27"/>
  <c r="W28" i="27"/>
  <c r="Y28" i="27" s="1"/>
  <c r="X30" i="27"/>
  <c r="S66" i="27"/>
  <c r="S102" i="27"/>
  <c r="S30" i="27"/>
  <c r="T30" i="27"/>
  <c r="X32" i="27"/>
  <c r="S104" i="27"/>
  <c r="S32" i="27"/>
  <c r="S68" i="27"/>
  <c r="T32" i="27"/>
  <c r="S70" i="27"/>
  <c r="S106" i="27"/>
  <c r="S34" i="27"/>
  <c r="S108" i="27"/>
  <c r="S36" i="27"/>
  <c r="X36" i="27"/>
  <c r="S72" i="27"/>
  <c r="T36" i="27"/>
  <c r="X38" i="27"/>
  <c r="S74" i="27"/>
  <c r="S110" i="27"/>
  <c r="S38" i="27"/>
  <c r="T38" i="27"/>
  <c r="S112" i="27"/>
  <c r="S40" i="27"/>
  <c r="X40" i="27"/>
  <c r="S76" i="27"/>
  <c r="T40" i="27"/>
  <c r="X42" i="27"/>
  <c r="S78" i="27"/>
  <c r="S114" i="27"/>
  <c r="S42" i="27"/>
  <c r="T42" i="27"/>
  <c r="S116" i="27"/>
  <c r="S44" i="27"/>
  <c r="S80" i="27"/>
  <c r="X44" i="27"/>
  <c r="T44" i="27"/>
  <c r="X46" i="27"/>
  <c r="S82" i="27"/>
  <c r="S118" i="27"/>
  <c r="S46" i="27"/>
  <c r="T46" i="27"/>
  <c r="X48" i="27"/>
  <c r="S120" i="27"/>
  <c r="S48" i="27"/>
  <c r="S84" i="27"/>
  <c r="T48" i="27"/>
  <c r="U48" i="27" s="1"/>
  <c r="X50" i="27"/>
  <c r="S86" i="27"/>
  <c r="S122" i="27"/>
  <c r="S50" i="27"/>
  <c r="T50" i="27"/>
  <c r="S124" i="27"/>
  <c r="S52" i="27"/>
  <c r="X52" i="27"/>
  <c r="S88" i="27"/>
  <c r="T52" i="27"/>
  <c r="T62" i="27"/>
  <c r="U62" i="27" s="1"/>
  <c r="U99" i="27"/>
  <c r="T64" i="27"/>
  <c r="T66" i="27"/>
  <c r="T68" i="27"/>
  <c r="U105" i="27"/>
  <c r="U107" i="27"/>
  <c r="T72" i="27"/>
  <c r="U72" i="27" s="1"/>
  <c r="T74" i="27"/>
  <c r="T76" i="27"/>
  <c r="U113" i="27"/>
  <c r="T78" i="27"/>
  <c r="U78" i="27" s="1"/>
  <c r="T80" i="27"/>
  <c r="T82" i="27"/>
  <c r="T84" i="27"/>
  <c r="U121" i="27"/>
  <c r="T86" i="27"/>
  <c r="U123" i="27"/>
  <c r="T88" i="27"/>
  <c r="U88" i="27" s="1"/>
  <c r="T98" i="27"/>
  <c r="T100" i="27"/>
  <c r="T102" i="27"/>
  <c r="T104" i="27"/>
  <c r="T108" i="27"/>
  <c r="T110" i="27"/>
  <c r="T112" i="27"/>
  <c r="T114" i="27"/>
  <c r="T116" i="27"/>
  <c r="T118" i="27"/>
  <c r="T120" i="27"/>
  <c r="T122" i="27"/>
  <c r="T124" i="27"/>
  <c r="R38" i="22"/>
  <c r="S28" i="22"/>
  <c r="J53" i="27"/>
  <c r="J127" i="27" s="1"/>
  <c r="U61" i="27"/>
  <c r="U65" i="27"/>
  <c r="U66" i="27"/>
  <c r="U67" i="27"/>
  <c r="U73" i="27"/>
  <c r="U75" i="27"/>
  <c r="U77" i="27"/>
  <c r="U79" i="27"/>
  <c r="U81" i="27"/>
  <c r="Y25" i="26"/>
  <c r="U62" i="26"/>
  <c r="U64" i="26"/>
  <c r="U65" i="26"/>
  <c r="U69" i="26"/>
  <c r="U71" i="26"/>
  <c r="U72" i="26"/>
  <c r="U74" i="26"/>
  <c r="U75" i="26"/>
  <c r="U76" i="26"/>
  <c r="U80" i="26"/>
  <c r="U79" i="26"/>
  <c r="O53" i="25"/>
  <c r="J53" i="25"/>
  <c r="R112" i="25"/>
  <c r="X112" i="25" s="1"/>
  <c r="U78" i="25"/>
  <c r="U61" i="25"/>
  <c r="U65" i="25"/>
  <c r="U66" i="25"/>
  <c r="U74" i="25"/>
  <c r="U76" i="25"/>
  <c r="Y26" i="24"/>
  <c r="U64" i="24"/>
  <c r="U67" i="24"/>
  <c r="U68" i="24"/>
  <c r="U73" i="24"/>
  <c r="U75" i="24"/>
  <c r="W61" i="24"/>
  <c r="Y61" i="24" s="1"/>
  <c r="W62" i="24"/>
  <c r="R119" i="24"/>
  <c r="X119" i="24" s="1"/>
  <c r="U83" i="24"/>
  <c r="U86" i="24"/>
  <c r="J53" i="23"/>
  <c r="J127" i="23" s="1"/>
  <c r="W26" i="23"/>
  <c r="W28" i="23"/>
  <c r="W25" i="23"/>
  <c r="U67" i="23"/>
  <c r="U71" i="23"/>
  <c r="U74" i="23"/>
  <c r="W61" i="23"/>
  <c r="Y61" i="23" s="1"/>
  <c r="W62" i="23"/>
  <c r="U79" i="23"/>
  <c r="U82" i="23"/>
  <c r="U36" i="26" l="1"/>
  <c r="Y62" i="25"/>
  <c r="U31" i="23"/>
  <c r="U52" i="26"/>
  <c r="U47" i="26"/>
  <c r="B194" i="31"/>
  <c r="A194" i="31" s="1"/>
  <c r="A193" i="31"/>
  <c r="A349" i="31"/>
  <c r="B350" i="31"/>
  <c r="A350" i="31" s="1"/>
  <c r="A403" i="31"/>
  <c r="B404" i="31"/>
  <c r="B157" i="31"/>
  <c r="A156" i="31"/>
  <c r="A305" i="31"/>
  <c r="B306" i="31"/>
  <c r="B428" i="31"/>
  <c r="A427" i="31"/>
  <c r="B360" i="31"/>
  <c r="A359" i="31"/>
  <c r="B74" i="31"/>
  <c r="A73" i="31"/>
  <c r="B337" i="31"/>
  <c r="A336" i="31"/>
  <c r="B460" i="31"/>
  <c r="A459" i="31"/>
  <c r="A212" i="31"/>
  <c r="B213" i="31"/>
  <c r="A279" i="31"/>
  <c r="B280" i="31"/>
  <c r="B40" i="31"/>
  <c r="A39" i="31"/>
  <c r="B125" i="31"/>
  <c r="A124" i="31"/>
  <c r="A27" i="31"/>
  <c r="B28" i="31"/>
  <c r="U88" i="26"/>
  <c r="U77" i="24"/>
  <c r="U69" i="24"/>
  <c r="U33" i="23"/>
  <c r="U30" i="26"/>
  <c r="U39" i="27"/>
  <c r="U31" i="27"/>
  <c r="U81" i="23"/>
  <c r="U40" i="26"/>
  <c r="U82" i="26"/>
  <c r="U121" i="24"/>
  <c r="U113" i="24"/>
  <c r="U105" i="24"/>
  <c r="U65" i="23"/>
  <c r="U82" i="25"/>
  <c r="U63" i="24"/>
  <c r="U110" i="25"/>
  <c r="U32" i="27"/>
  <c r="U51" i="27"/>
  <c r="U43" i="27"/>
  <c r="Y62" i="24"/>
  <c r="U67" i="25"/>
  <c r="U81" i="24"/>
  <c r="U79" i="24"/>
  <c r="Y26" i="26"/>
  <c r="Y28" i="24"/>
  <c r="U31" i="26"/>
  <c r="U85" i="26"/>
  <c r="U86" i="23"/>
  <c r="U82" i="27"/>
  <c r="U43" i="26"/>
  <c r="U35" i="27"/>
  <c r="U101" i="24"/>
  <c r="U83" i="25"/>
  <c r="U124" i="26"/>
  <c r="U73" i="23"/>
  <c r="U108" i="26"/>
  <c r="U25" i="26"/>
  <c r="U116" i="26"/>
  <c r="U68" i="26"/>
  <c r="U98" i="26"/>
  <c r="U49" i="27"/>
  <c r="U47" i="27"/>
  <c r="U41" i="27"/>
  <c r="U35" i="23"/>
  <c r="U50" i="27"/>
  <c r="U40" i="27"/>
  <c r="U46" i="27"/>
  <c r="O127" i="26"/>
  <c r="U45" i="27"/>
  <c r="U37" i="27"/>
  <c r="U46" i="26"/>
  <c r="U45" i="25"/>
  <c r="U37" i="25"/>
  <c r="U38" i="27"/>
  <c r="Y26" i="27"/>
  <c r="O127" i="24"/>
  <c r="Y61" i="26"/>
  <c r="B312" i="31"/>
  <c r="A311" i="31"/>
  <c r="U33" i="27"/>
  <c r="U87" i="23"/>
  <c r="U43" i="23"/>
  <c r="U39" i="23"/>
  <c r="U52" i="27"/>
  <c r="U28" i="26"/>
  <c r="U44" i="27"/>
  <c r="U124" i="25"/>
  <c r="U108" i="25"/>
  <c r="U122" i="27"/>
  <c r="U114" i="27"/>
  <c r="U104" i="27"/>
  <c r="U120" i="24"/>
  <c r="U112" i="24"/>
  <c r="U101" i="27"/>
  <c r="U97" i="27"/>
  <c r="U100" i="25"/>
  <c r="U84" i="27"/>
  <c r="U76" i="27"/>
  <c r="U77" i="25"/>
  <c r="U88" i="24"/>
  <c r="U82" i="24"/>
  <c r="U36" i="27"/>
  <c r="U42" i="27"/>
  <c r="U124" i="24"/>
  <c r="U108" i="24"/>
  <c r="U44" i="26"/>
  <c r="U85" i="27"/>
  <c r="U45" i="23"/>
  <c r="U37" i="23"/>
  <c r="U102" i="25"/>
  <c r="U121" i="26"/>
  <c r="U113" i="26"/>
  <c r="U105" i="26"/>
  <c r="U99" i="26"/>
  <c r="U116" i="24"/>
  <c r="U115" i="27"/>
  <c r="U118" i="25"/>
  <c r="U121" i="25"/>
  <c r="U119" i="25"/>
  <c r="U113" i="25"/>
  <c r="U111" i="25"/>
  <c r="U105" i="25"/>
  <c r="U103" i="25"/>
  <c r="U116" i="25"/>
  <c r="U98" i="27"/>
  <c r="U97" i="25"/>
  <c r="U86" i="25"/>
  <c r="U81" i="25"/>
  <c r="U73" i="25"/>
  <c r="U63" i="25"/>
  <c r="U88" i="23"/>
  <c r="U72" i="23"/>
  <c r="U68" i="23"/>
  <c r="U66" i="23"/>
  <c r="U80" i="27"/>
  <c r="U45" i="26"/>
  <c r="U50" i="26"/>
  <c r="U51" i="26"/>
  <c r="U35" i="26"/>
  <c r="U32" i="26"/>
  <c r="U36" i="25"/>
  <c r="U30" i="25"/>
  <c r="U41" i="23"/>
  <c r="U25" i="23"/>
  <c r="U25" i="25"/>
  <c r="U39" i="26"/>
  <c r="U52" i="25"/>
  <c r="U50" i="25"/>
  <c r="S125" i="24"/>
  <c r="S132" i="24" s="1"/>
  <c r="U102" i="27"/>
  <c r="U71" i="25"/>
  <c r="U84" i="23"/>
  <c r="U62" i="23"/>
  <c r="U84" i="25"/>
  <c r="U47" i="23"/>
  <c r="U86" i="27"/>
  <c r="U78" i="23"/>
  <c r="U80" i="24"/>
  <c r="U76" i="24"/>
  <c r="U112" i="27"/>
  <c r="U74" i="27"/>
  <c r="U28" i="27"/>
  <c r="S125" i="25"/>
  <c r="S132" i="25" s="1"/>
  <c r="U100" i="27"/>
  <c r="U111" i="27"/>
  <c r="U103" i="27"/>
  <c r="U88" i="25"/>
  <c r="U122" i="24"/>
  <c r="U104" i="24"/>
  <c r="U112" i="25"/>
  <c r="U64" i="23"/>
  <c r="U124" i="27"/>
  <c r="U116" i="27"/>
  <c r="U108" i="27"/>
  <c r="U123" i="25"/>
  <c r="U85" i="25"/>
  <c r="U117" i="25"/>
  <c r="U115" i="25"/>
  <c r="U109" i="25"/>
  <c r="U107" i="25"/>
  <c r="U69" i="25"/>
  <c r="U117" i="26"/>
  <c r="U97" i="26"/>
  <c r="U114" i="24"/>
  <c r="U102" i="24"/>
  <c r="U25" i="27"/>
  <c r="S125" i="27"/>
  <c r="S132" i="27" s="1"/>
  <c r="U101" i="25"/>
  <c r="U42" i="26"/>
  <c r="U101" i="26"/>
  <c r="S125" i="26"/>
  <c r="S132" i="26" s="1"/>
  <c r="U120" i="25"/>
  <c r="U114" i="25"/>
  <c r="U83" i="23"/>
  <c r="U76" i="23"/>
  <c r="U120" i="27"/>
  <c r="U118" i="27"/>
  <c r="U110" i="27"/>
  <c r="U68" i="27"/>
  <c r="U30" i="27"/>
  <c r="U64" i="27"/>
  <c r="U26" i="27"/>
  <c r="U75" i="25"/>
  <c r="U99" i="25"/>
  <c r="U83" i="26"/>
  <c r="U123" i="26"/>
  <c r="U49" i="26"/>
  <c r="U119" i="26"/>
  <c r="U115" i="26"/>
  <c r="U41" i="26"/>
  <c r="U107" i="26"/>
  <c r="U33" i="26"/>
  <c r="U103" i="26"/>
  <c r="U118" i="24"/>
  <c r="U100" i="24"/>
  <c r="U110" i="24"/>
  <c r="U98" i="24"/>
  <c r="U44" i="25"/>
  <c r="U40" i="25"/>
  <c r="Y28" i="26"/>
  <c r="Y61" i="25"/>
  <c r="Y61" i="27"/>
  <c r="Y62" i="23"/>
  <c r="Y62" i="27"/>
  <c r="Y26" i="25"/>
  <c r="S119" i="23"/>
  <c r="U119" i="23" s="1"/>
  <c r="S105" i="23"/>
  <c r="U105" i="23" s="1"/>
  <c r="Y25" i="23"/>
  <c r="J127" i="25"/>
  <c r="X98" i="26"/>
  <c r="W98" i="26"/>
  <c r="U49" i="25"/>
  <c r="U47" i="25"/>
  <c r="U41" i="25"/>
  <c r="U39" i="25"/>
  <c r="U33" i="25"/>
  <c r="U31" i="25"/>
  <c r="Y25" i="25"/>
  <c r="S121" i="23"/>
  <c r="U121" i="23" s="1"/>
  <c r="S113" i="23"/>
  <c r="U113" i="23" s="1"/>
  <c r="S99" i="23"/>
  <c r="U99" i="23" s="1"/>
  <c r="X97" i="27"/>
  <c r="W97" i="27"/>
  <c r="X98" i="27"/>
  <c r="W98" i="27"/>
  <c r="X97" i="25"/>
  <c r="W97" i="25"/>
  <c r="O127" i="23"/>
  <c r="U48" i="25"/>
  <c r="U26" i="25"/>
  <c r="S124" i="23"/>
  <c r="U124" i="23" s="1"/>
  <c r="S116" i="23"/>
  <c r="U116" i="23" s="1"/>
  <c r="S112" i="23"/>
  <c r="U112" i="23" s="1"/>
  <c r="S108" i="23"/>
  <c r="U108" i="23" s="1"/>
  <c r="S104" i="23"/>
  <c r="U104" i="23" s="1"/>
  <c r="S100" i="23"/>
  <c r="U100" i="23" s="1"/>
  <c r="S111" i="23"/>
  <c r="U111" i="23" s="1"/>
  <c r="S97" i="23"/>
  <c r="U97" i="23" s="1"/>
  <c r="X97" i="26"/>
  <c r="W97" i="26"/>
  <c r="S122" i="23"/>
  <c r="U122" i="23" s="1"/>
  <c r="O127" i="25"/>
  <c r="W97" i="24"/>
  <c r="X97" i="24"/>
  <c r="S123" i="23"/>
  <c r="U123" i="23" s="1"/>
  <c r="S115" i="23"/>
  <c r="U115" i="23" s="1"/>
  <c r="S107" i="23"/>
  <c r="U107" i="23" s="1"/>
  <c r="S101" i="23"/>
  <c r="U101" i="23" s="1"/>
  <c r="X98" i="25"/>
  <c r="W98" i="25"/>
  <c r="U46" i="25"/>
  <c r="U38" i="25"/>
  <c r="U28" i="25"/>
  <c r="S118" i="23"/>
  <c r="U118" i="23" s="1"/>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S29" i="22"/>
  <c r="S59" i="22"/>
  <c r="R39" i="22"/>
  <c r="R69"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B75" i="31" l="1"/>
  <c r="A74" i="31"/>
  <c r="A157" i="31"/>
  <c r="B158" i="31"/>
  <c r="A158" i="31" s="1"/>
  <c r="A404" i="31"/>
  <c r="B405" i="31"/>
  <c r="A360" i="31"/>
  <c r="B361" i="31"/>
  <c r="A428" i="31"/>
  <c r="B429" i="31"/>
  <c r="B307" i="31"/>
  <c r="A306" i="31"/>
  <c r="A28" i="31"/>
  <c r="B29" i="31"/>
  <c r="A460" i="31"/>
  <c r="B461" i="31"/>
  <c r="B214" i="31"/>
  <c r="A213" i="31"/>
  <c r="A40" i="31"/>
  <c r="B41" i="31"/>
  <c r="B338" i="31"/>
  <c r="A337" i="31"/>
  <c r="A125" i="31"/>
  <c r="B126" i="31"/>
  <c r="B281" i="31"/>
  <c r="A280" i="31"/>
  <c r="Y98" i="26"/>
  <c r="Y97" i="24"/>
  <c r="B313" i="31"/>
  <c r="A312" i="31"/>
  <c r="Y98" i="23"/>
  <c r="Y97" i="23"/>
  <c r="Y98" i="24"/>
  <c r="Y97" i="26"/>
  <c r="S125" i="23"/>
  <c r="S132" i="23" s="1"/>
  <c r="Y97" i="25"/>
  <c r="Y97" i="27"/>
  <c r="Y98" i="25"/>
  <c r="Y98" i="27"/>
  <c r="R40" i="22"/>
  <c r="R70" i="22"/>
  <c r="S30" i="22"/>
  <c r="S60" i="22"/>
  <c r="S134" i="26"/>
  <c r="S134" i="27"/>
  <c r="S134" i="25"/>
  <c r="S134" i="24"/>
  <c r="S134" i="23"/>
  <c r="A429" i="31" l="1"/>
  <c r="B430" i="31"/>
  <c r="B76" i="31"/>
  <c r="A75" i="31"/>
  <c r="A361" i="31"/>
  <c r="B362" i="31"/>
  <c r="A362" i="31" s="1"/>
  <c r="A338" i="31"/>
  <c r="B339" i="31"/>
  <c r="A29" i="31"/>
  <c r="B30" i="31"/>
  <c r="A30" i="31" s="1"/>
  <c r="A405" i="31"/>
  <c r="B406" i="31"/>
  <c r="A41" i="31"/>
  <c r="B42" i="31"/>
  <c r="A42" i="31" s="1"/>
  <c r="A307" i="31"/>
  <c r="B308" i="31"/>
  <c r="A308" i="31" s="1"/>
  <c r="A281" i="31"/>
  <c r="B282" i="31"/>
  <c r="A126" i="31"/>
  <c r="B127" i="31"/>
  <c r="B215" i="31"/>
  <c r="A214" i="31"/>
  <c r="B462" i="31"/>
  <c r="A461" i="31"/>
  <c r="B314" i="31"/>
  <c r="A313" i="31"/>
  <c r="S31" i="22"/>
  <c r="S61" i="22"/>
  <c r="R41" i="22"/>
  <c r="R71" i="22"/>
  <c r="D56" i="4"/>
  <c r="A339" i="31" l="1"/>
  <c r="B340" i="31"/>
  <c r="B407" i="31"/>
  <c r="A406" i="31"/>
  <c r="A76" i="31"/>
  <c r="B77" i="31"/>
  <c r="A77" i="31" s="1"/>
  <c r="B431" i="31"/>
  <c r="A431" i="31" s="1"/>
  <c r="A430" i="31"/>
  <c r="B283" i="31"/>
  <c r="A282" i="31"/>
  <c r="A314" i="31"/>
  <c r="B315" i="31"/>
  <c r="B216" i="31"/>
  <c r="A215" i="31"/>
  <c r="A127" i="31"/>
  <c r="B128" i="31"/>
  <c r="A462" i="31"/>
  <c r="B463" i="31"/>
  <c r="R42" i="22"/>
  <c r="R72" i="22"/>
  <c r="S32" i="22"/>
  <c r="S62" i="22"/>
  <c r="A407" i="31" l="1"/>
  <c r="B408" i="31"/>
  <c r="A408" i="31" s="1"/>
  <c r="A340" i="31"/>
  <c r="B341" i="31"/>
  <c r="A341" i="31" s="1"/>
  <c r="A463" i="31"/>
  <c r="B464" i="31"/>
  <c r="A128" i="31"/>
  <c r="B129" i="31"/>
  <c r="A216" i="31"/>
  <c r="B217" i="31"/>
  <c r="A283" i="31"/>
  <c r="B284" i="31"/>
  <c r="A315" i="31"/>
  <c r="B316" i="31"/>
  <c r="S33" i="22"/>
  <c r="S63" i="22"/>
  <c r="R43" i="22"/>
  <c r="R73" i="22"/>
  <c r="D51" i="4"/>
  <c r="D52" i="4"/>
  <c r="E52" i="4"/>
  <c r="D53" i="4"/>
  <c r="E53" i="4"/>
  <c r="D54" i="4"/>
  <c r="E54" i="4"/>
  <c r="E55" i="4"/>
  <c r="C52" i="4"/>
  <c r="C53" i="4"/>
  <c r="C54" i="4"/>
  <c r="C55" i="4"/>
  <c r="C51" i="4"/>
  <c r="A316" i="31" l="1"/>
  <c r="B317" i="31"/>
  <c r="A217" i="31"/>
  <c r="B218" i="31"/>
  <c r="A464" i="31"/>
  <c r="B465" i="31"/>
  <c r="A284" i="31"/>
  <c r="B285" i="31"/>
  <c r="A129" i="31"/>
  <c r="B130" i="31"/>
  <c r="X34" i="26"/>
  <c r="X29" i="23"/>
  <c r="X24" i="25"/>
  <c r="X23" i="27"/>
  <c r="X24" i="24"/>
  <c r="X34" i="24"/>
  <c r="X70" i="27"/>
  <c r="X34" i="23"/>
  <c r="X70" i="26"/>
  <c r="X23" i="23"/>
  <c r="X27" i="23"/>
  <c r="X23" i="26"/>
  <c r="X60" i="27"/>
  <c r="X23" i="25"/>
  <c r="X60" i="26"/>
  <c r="X24" i="27"/>
  <c r="X34" i="27"/>
  <c r="X29" i="26"/>
  <c r="X23" i="24"/>
  <c r="X24" i="26"/>
  <c r="X34" i="25"/>
  <c r="X59" i="26"/>
  <c r="X27" i="27"/>
  <c r="X29" i="27"/>
  <c r="X24" i="23"/>
  <c r="X27" i="24"/>
  <c r="X29" i="24"/>
  <c r="X59" i="27"/>
  <c r="X27" i="26"/>
  <c r="X27" i="25"/>
  <c r="X29" i="25"/>
  <c r="X106" i="27"/>
  <c r="X96" i="27"/>
  <c r="X95" i="27"/>
  <c r="X95" i="26"/>
  <c r="X106" i="26"/>
  <c r="X96" i="26"/>
  <c r="X59" i="23"/>
  <c r="X70" i="25"/>
  <c r="X60" i="25"/>
  <c r="X59" i="24"/>
  <c r="X70" i="24"/>
  <c r="X70" i="23"/>
  <c r="X59" i="25"/>
  <c r="X60" i="24"/>
  <c r="X60" i="23"/>
  <c r="X96" i="24"/>
  <c r="X106" i="23"/>
  <c r="X95" i="24"/>
  <c r="X106" i="24"/>
  <c r="X96" i="25"/>
  <c r="X95" i="25"/>
  <c r="X106" i="25"/>
  <c r="X95" i="23"/>
  <c r="X96" i="23"/>
  <c r="R44" i="22"/>
  <c r="R74" i="22"/>
  <c r="S34" i="22"/>
  <c r="S64"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A465" i="31" l="1"/>
  <c r="A130" i="31"/>
  <c r="B131" i="31"/>
  <c r="A317" i="31"/>
  <c r="B318" i="31"/>
  <c r="B286" i="31"/>
  <c r="A285" i="31"/>
  <c r="Q62" i="22"/>
  <c r="Q65" i="22"/>
  <c r="Q66" i="22"/>
  <c r="Q68" i="22"/>
  <c r="Q61" i="22"/>
  <c r="Q67" i="22"/>
  <c r="Q63" i="22"/>
  <c r="Q64" i="22"/>
  <c r="Q73" i="22"/>
  <c r="Q70" i="22"/>
  <c r="Q76" i="22"/>
  <c r="Q75" i="22"/>
  <c r="Q74" i="22"/>
  <c r="Q69" i="22"/>
  <c r="Q72" i="22"/>
  <c r="Q71" i="22"/>
  <c r="A218" i="31"/>
  <c r="B219" i="31"/>
  <c r="Y29" i="24"/>
  <c r="Y27" i="27"/>
  <c r="Y27" i="24"/>
  <c r="S35" i="22"/>
  <c r="S65" i="22"/>
  <c r="R45" i="22"/>
  <c r="R75"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B319" i="31" l="1"/>
  <c r="A318" i="31"/>
  <c r="B132" i="31"/>
  <c r="A131" i="31"/>
  <c r="A219" i="31"/>
  <c r="B220" i="31"/>
  <c r="B287" i="31"/>
  <c r="A286" i="31"/>
  <c r="Y53" i="24"/>
  <c r="Y130" i="24" s="1"/>
  <c r="R76" i="22"/>
  <c r="S36" i="22"/>
  <c r="S66"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A132" i="31" l="1"/>
  <c r="B133" i="31"/>
  <c r="B320" i="31"/>
  <c r="A319" i="31"/>
  <c r="A287" i="31"/>
  <c r="B288" i="31"/>
  <c r="A220" i="31"/>
  <c r="B221" i="31"/>
  <c r="S37" i="22"/>
  <c r="S67"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B321" i="31" l="1"/>
  <c r="A320" i="31"/>
  <c r="A133" i="31"/>
  <c r="B134" i="31"/>
  <c r="A288" i="31"/>
  <c r="B289" i="31"/>
  <c r="A221" i="31"/>
  <c r="B222" i="31"/>
  <c r="S38" i="22"/>
  <c r="S68" i="22"/>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B135" i="31" l="1"/>
  <c r="A134" i="31"/>
  <c r="A321" i="31"/>
  <c r="B322" i="31"/>
  <c r="A322" i="31" s="1"/>
  <c r="A289" i="31"/>
  <c r="B290" i="31"/>
  <c r="B223" i="31"/>
  <c r="A222" i="31"/>
  <c r="S39" i="22"/>
  <c r="S69" i="22"/>
  <c r="T134" i="27"/>
  <c r="T134" i="26"/>
  <c r="U134" i="23"/>
  <c r="U134" i="25"/>
  <c r="U134" i="24"/>
  <c r="U134" i="27"/>
  <c r="U134" i="26"/>
  <c r="T134" i="23"/>
  <c r="T134" i="25"/>
  <c r="T134" i="24"/>
  <c r="J71" i="22" l="1"/>
  <c r="N60" i="22"/>
  <c r="I44" i="22"/>
  <c r="H35" i="22"/>
  <c r="M26" i="22"/>
  <c r="O73" i="22"/>
  <c r="I63" i="22"/>
  <c r="M52" i="22"/>
  <c r="I37" i="22"/>
  <c r="J28" i="22"/>
  <c r="N75" i="22"/>
  <c r="H65" i="22"/>
  <c r="J54" i="22"/>
  <c r="O38" i="22"/>
  <c r="O29" i="22"/>
  <c r="O21" i="22"/>
  <c r="I35" i="22"/>
  <c r="M73" i="22"/>
  <c r="H28" i="22"/>
  <c r="N27" i="22"/>
  <c r="F41" i="22"/>
  <c r="N70" i="22"/>
  <c r="H60" i="22"/>
  <c r="N43" i="22"/>
  <c r="M34" i="22"/>
  <c r="F26" i="22"/>
  <c r="I73" i="22"/>
  <c r="M62" i="22"/>
  <c r="O45" i="22"/>
  <c r="N36" i="22"/>
  <c r="H75" i="22"/>
  <c r="J64" i="22"/>
  <c r="N53" i="22"/>
  <c r="I38" i="22"/>
  <c r="I29" i="22"/>
  <c r="I21" i="22"/>
  <c r="F33" i="22"/>
  <c r="O70" i="22"/>
  <c r="H26" i="22"/>
  <c r="N23" i="22"/>
  <c r="H34" i="22"/>
  <c r="H70" i="22"/>
  <c r="J59" i="22"/>
  <c r="H43" i="22"/>
  <c r="F34" i="22"/>
  <c r="M25" i="22"/>
  <c r="M72" i="22"/>
  <c r="O61" i="22"/>
  <c r="I45" i="22"/>
  <c r="H36" i="22"/>
  <c r="J27" i="22"/>
  <c r="J74" i="22"/>
  <c r="N63" i="22"/>
  <c r="H53" i="22"/>
  <c r="N37" i="22"/>
  <c r="O28" i="22"/>
  <c r="O76" i="22"/>
  <c r="N30" i="22"/>
  <c r="I68" i="22"/>
  <c r="H24" i="22"/>
  <c r="N21" i="22"/>
  <c r="N25" i="22"/>
  <c r="N58" i="22"/>
  <c r="O71" i="22"/>
  <c r="Q57" i="22"/>
  <c r="H37" i="22"/>
  <c r="M65" i="22"/>
  <c r="O44" i="22"/>
  <c r="I30" i="22"/>
  <c r="H56" i="22"/>
  <c r="I69" i="22"/>
  <c r="Q55" i="22"/>
  <c r="O34" i="22"/>
  <c r="O54" i="22"/>
  <c r="F27" i="22"/>
  <c r="M37" i="22"/>
  <c r="F38" i="22"/>
  <c r="O55" i="22"/>
  <c r="J68" i="22"/>
  <c r="I24" i="22"/>
  <c r="I43" i="22"/>
  <c r="M39" i="22"/>
  <c r="H41" i="22"/>
  <c r="N68" i="22"/>
  <c r="H58" i="22"/>
  <c r="F42" i="22"/>
  <c r="O32" i="22"/>
  <c r="M24" i="22"/>
  <c r="I71" i="22"/>
  <c r="M60" i="22"/>
  <c r="H44" i="22"/>
  <c r="F35" i="22"/>
  <c r="J26" i="22"/>
  <c r="H73" i="22"/>
  <c r="J62" i="22"/>
  <c r="N45" i="22"/>
  <c r="M36" i="22"/>
  <c r="O27" i="22"/>
  <c r="M71" i="22"/>
  <c r="N26" i="22"/>
  <c r="O62" i="22"/>
  <c r="O72" i="22"/>
  <c r="M69" i="22"/>
  <c r="H27" i="22"/>
  <c r="H68" i="22"/>
  <c r="J57" i="22"/>
  <c r="J41" i="22"/>
  <c r="I32" i="22"/>
  <c r="F24" i="22"/>
  <c r="M70" i="22"/>
  <c r="P70" i="22" s="1"/>
  <c r="O59" i="22"/>
  <c r="M43" i="22"/>
  <c r="J34" i="22"/>
  <c r="J72" i="22"/>
  <c r="N61" i="22"/>
  <c r="H45" i="22"/>
  <c r="F36" i="22"/>
  <c r="I27" i="22"/>
  <c r="O68" i="22"/>
  <c r="N24" i="22"/>
  <c r="I60" i="22"/>
  <c r="I70" i="22"/>
  <c r="I64" i="22"/>
  <c r="H21" i="22"/>
  <c r="J67" i="22"/>
  <c r="N56" i="22"/>
  <c r="O40" i="22"/>
  <c r="N31" i="22"/>
  <c r="M23" i="22"/>
  <c r="O69" i="22"/>
  <c r="I59" i="22"/>
  <c r="F43" i="22"/>
  <c r="O33" i="22"/>
  <c r="J25" i="22"/>
  <c r="N71" i="22"/>
  <c r="H61" i="22"/>
  <c r="M44" i="22"/>
  <c r="J35" i="22"/>
  <c r="O26" i="22"/>
  <c r="I66" i="22"/>
  <c r="N22" i="22"/>
  <c r="M57" i="22"/>
  <c r="M67" i="22"/>
  <c r="M61" i="22"/>
  <c r="P61" i="22" s="1"/>
  <c r="N74" i="22"/>
  <c r="M42" i="22"/>
  <c r="I61" i="22"/>
  <c r="N73" i="22"/>
  <c r="I28" i="22"/>
  <c r="H22" i="22"/>
  <c r="M74" i="22"/>
  <c r="I76" i="22"/>
  <c r="I40" i="22"/>
  <c r="M58" i="22"/>
  <c r="H71" i="22"/>
  <c r="I26" i="22"/>
  <c r="O64" i="22"/>
  <c r="I53" i="22"/>
  <c r="N29" i="22"/>
  <c r="F29" i="22"/>
  <c r="H40" i="22"/>
  <c r="N57" i="22"/>
  <c r="O52" i="22"/>
  <c r="H29" i="22"/>
  <c r="H55" i="22"/>
  <c r="I55" i="22"/>
  <c r="F32" i="22"/>
  <c r="N76" i="22"/>
  <c r="H66" i="22"/>
  <c r="J55" i="22"/>
  <c r="N39" i="22"/>
  <c r="M30" i="22"/>
  <c r="M22" i="22"/>
  <c r="M68" i="22"/>
  <c r="P68" i="22" s="1"/>
  <c r="O57" i="22"/>
  <c r="O41" i="22"/>
  <c r="N32" i="22"/>
  <c r="J24" i="22"/>
  <c r="J70" i="22"/>
  <c r="N59" i="22"/>
  <c r="J43" i="22"/>
  <c r="I34" i="22"/>
  <c r="O25" i="22"/>
  <c r="O60" i="22"/>
  <c r="O66" i="22"/>
  <c r="I52" i="22"/>
  <c r="M59" i="22"/>
  <c r="F45" i="22"/>
  <c r="H76" i="22"/>
  <c r="J65" i="22"/>
  <c r="N54" i="22"/>
  <c r="H39" i="22"/>
  <c r="F30" i="22"/>
  <c r="F22" i="22"/>
  <c r="O67" i="22"/>
  <c r="I57" i="22"/>
  <c r="I41" i="22"/>
  <c r="H32" i="22"/>
  <c r="N69" i="22"/>
  <c r="H59" i="22"/>
  <c r="O42" i="22"/>
  <c r="N33" i="22"/>
  <c r="I25" i="22"/>
  <c r="I58" i="22"/>
  <c r="O58" i="22"/>
  <c r="O43" i="22"/>
  <c r="O56" i="22"/>
  <c r="J40" i="22"/>
  <c r="J75" i="22"/>
  <c r="N64" i="22"/>
  <c r="H54" i="22"/>
  <c r="M38" i="22"/>
  <c r="M29" i="22"/>
  <c r="P29" i="22" s="1"/>
  <c r="M21" i="22"/>
  <c r="I67" i="22"/>
  <c r="M56" i="22"/>
  <c r="N40" i="22"/>
  <c r="M31" i="22"/>
  <c r="J23" i="22"/>
  <c r="H69" i="22"/>
  <c r="J58" i="22"/>
  <c r="I42" i="22"/>
  <c r="H33" i="22"/>
  <c r="O24" i="22"/>
  <c r="M55" i="22"/>
  <c r="M53" i="22"/>
  <c r="M41" i="22"/>
  <c r="M45" i="22"/>
  <c r="P45" i="22" s="1"/>
  <c r="M33" i="22"/>
  <c r="H72" i="22"/>
  <c r="J33" i="22"/>
  <c r="N44" i="22"/>
  <c r="H63" i="22"/>
  <c r="I74" i="22"/>
  <c r="O74" i="22"/>
  <c r="O37" i="22"/>
  <c r="I54" i="22"/>
  <c r="H31" i="22"/>
  <c r="J42" i="22"/>
  <c r="J60" i="22"/>
  <c r="M63" i="22"/>
  <c r="I56" i="22"/>
  <c r="J76" i="22"/>
  <c r="H64" i="22"/>
  <c r="F21" i="22"/>
  <c r="F31" i="22"/>
  <c r="N41" i="22"/>
  <c r="N42" i="22"/>
  <c r="N35" i="22"/>
  <c r="I22" i="22"/>
  <c r="H74" i="22"/>
  <c r="J63" i="22"/>
  <c r="N52" i="22"/>
  <c r="J37" i="22"/>
  <c r="M28" i="22"/>
  <c r="M76" i="22"/>
  <c r="P76" i="22" s="1"/>
  <c r="O65" i="22"/>
  <c r="J30" i="22"/>
  <c r="J22" i="22"/>
  <c r="N67" i="22"/>
  <c r="H57" i="22"/>
  <c r="O23" i="22"/>
  <c r="F37" i="22"/>
  <c r="N62" i="22"/>
  <c r="O75" i="22"/>
  <c r="M40" i="22"/>
  <c r="P40" i="22" s="1"/>
  <c r="I31" i="22"/>
  <c r="N72" i="22"/>
  <c r="M27" i="22"/>
  <c r="J38" i="22"/>
  <c r="N55" i="22"/>
  <c r="O39" i="22"/>
  <c r="I62" i="22"/>
  <c r="J52" i="22"/>
  <c r="N66" i="22"/>
  <c r="I72" i="22"/>
  <c r="M66" i="22"/>
  <c r="O63" i="22"/>
  <c r="J66" i="22"/>
  <c r="M35" i="22"/>
  <c r="F44" i="22"/>
  <c r="N38" i="22"/>
  <c r="H52" i="22"/>
  <c r="I65" i="22"/>
  <c r="J31" i="22"/>
  <c r="N34" i="22"/>
  <c r="H62" i="22"/>
  <c r="I75" i="22"/>
  <c r="J29" i="22"/>
  <c r="F40" i="22"/>
  <c r="H25" i="22"/>
  <c r="J69" i="22"/>
  <c r="N28" i="22"/>
  <c r="F23" i="22"/>
  <c r="J61" i="22"/>
  <c r="H30" i="22"/>
  <c r="O31" i="22"/>
  <c r="J53" i="22"/>
  <c r="J44" i="22"/>
  <c r="H23" i="22"/>
  <c r="O36" i="22"/>
  <c r="M54" i="22"/>
  <c r="P54" i="22" s="1"/>
  <c r="H67" i="22"/>
  <c r="I23" i="22"/>
  <c r="J36" i="22"/>
  <c r="J45" i="22"/>
  <c r="M64" i="22"/>
  <c r="J21" i="22"/>
  <c r="O30" i="22"/>
  <c r="J32" i="22"/>
  <c r="F25" i="22"/>
  <c r="H38" i="22"/>
  <c r="I33" i="22"/>
  <c r="J39" i="22"/>
  <c r="M32" i="22"/>
  <c r="O35" i="22"/>
  <c r="J73" i="22"/>
  <c r="F28" i="22"/>
  <c r="F39" i="22"/>
  <c r="J56" i="22"/>
  <c r="H42" i="22"/>
  <c r="M75" i="22"/>
  <c r="P75" i="22" s="1"/>
  <c r="I36" i="22"/>
  <c r="O53" i="22"/>
  <c r="O22" i="22"/>
  <c r="N65" i="22"/>
  <c r="I39" i="22"/>
  <c r="A135" i="31"/>
  <c r="B136" i="31"/>
  <c r="B291" i="31"/>
  <c r="A290" i="31"/>
  <c r="A223" i="31"/>
  <c r="B224" i="31"/>
  <c r="S40" i="22"/>
  <c r="S70" i="22"/>
  <c r="C5" i="22"/>
  <c r="P56" i="22" l="1"/>
  <c r="Y69" i="22"/>
  <c r="Y39" i="22"/>
  <c r="J46" i="22"/>
  <c r="P32" i="22"/>
  <c r="P64" i="22"/>
  <c r="P27" i="22"/>
  <c r="P33" i="22"/>
  <c r="K38" i="22"/>
  <c r="U38" i="22"/>
  <c r="Y38" i="22"/>
  <c r="Y23" i="22"/>
  <c r="K23" i="22"/>
  <c r="U23" i="22"/>
  <c r="K30" i="22"/>
  <c r="Y30" i="22"/>
  <c r="U30" i="22"/>
  <c r="J77" i="22"/>
  <c r="J108" i="22" s="1"/>
  <c r="F99" i="22"/>
  <c r="F68" i="22"/>
  <c r="E39" i="23"/>
  <c r="E37" i="22"/>
  <c r="P28" i="22"/>
  <c r="K74" i="22"/>
  <c r="U74" i="22"/>
  <c r="P41" i="22"/>
  <c r="K33" i="22"/>
  <c r="Y33" i="22"/>
  <c r="U33" i="22"/>
  <c r="Y54" i="22"/>
  <c r="U54" i="22"/>
  <c r="K54" i="22"/>
  <c r="K39" i="22"/>
  <c r="U39" i="22"/>
  <c r="E45" i="22"/>
  <c r="F76" i="22"/>
  <c r="E47" i="23"/>
  <c r="F107" i="22"/>
  <c r="P30" i="22"/>
  <c r="Y29" i="22"/>
  <c r="K29" i="22"/>
  <c r="U29" i="22"/>
  <c r="F60" i="22"/>
  <c r="E31" i="23"/>
  <c r="E29" i="22"/>
  <c r="F91" i="22"/>
  <c r="Y61" i="22"/>
  <c r="U61" i="22"/>
  <c r="K61" i="22"/>
  <c r="F105" i="22"/>
  <c r="E43" i="22"/>
  <c r="F74" i="22"/>
  <c r="E45" i="23"/>
  <c r="H46" i="22"/>
  <c r="Y21" i="22"/>
  <c r="K21" i="22"/>
  <c r="U21" i="22"/>
  <c r="K45" i="22"/>
  <c r="T45" i="22" s="1"/>
  <c r="U45" i="22"/>
  <c r="F86" i="22"/>
  <c r="F55" i="22"/>
  <c r="E24" i="22"/>
  <c r="E26" i="23"/>
  <c r="U68" i="22"/>
  <c r="K68" i="22"/>
  <c r="Y68" i="22"/>
  <c r="P36" i="22"/>
  <c r="U58" i="22"/>
  <c r="K58" i="22"/>
  <c r="Y58" i="22"/>
  <c r="Q59" i="22"/>
  <c r="K56" i="22"/>
  <c r="Y56" i="22"/>
  <c r="U56" i="22"/>
  <c r="K37" i="22"/>
  <c r="U37" i="22"/>
  <c r="Y37" i="22"/>
  <c r="K53" i="22"/>
  <c r="Y53" i="22"/>
  <c r="U53" i="22"/>
  <c r="K36" i="22"/>
  <c r="U36" i="22"/>
  <c r="Y36" i="22"/>
  <c r="P25" i="22"/>
  <c r="K70" i="22"/>
  <c r="T70" i="22" s="1"/>
  <c r="U70" i="22"/>
  <c r="Q58" i="22"/>
  <c r="K60" i="22"/>
  <c r="Y60" i="22"/>
  <c r="U60" i="22"/>
  <c r="Y28" i="22"/>
  <c r="K28" i="22"/>
  <c r="U28" i="22"/>
  <c r="E41" i="23"/>
  <c r="E39" i="22"/>
  <c r="F70" i="22"/>
  <c r="F101" i="22"/>
  <c r="E25" i="22"/>
  <c r="E27" i="23"/>
  <c r="F87" i="22"/>
  <c r="F56" i="22"/>
  <c r="U67" i="22"/>
  <c r="K67" i="22"/>
  <c r="Y67" i="22"/>
  <c r="Q53" i="22"/>
  <c r="Q52" i="22"/>
  <c r="F75" i="22"/>
  <c r="F106" i="22"/>
  <c r="E44" i="22"/>
  <c r="E46" i="23"/>
  <c r="P66" i="22"/>
  <c r="Q60" i="22"/>
  <c r="E31" i="22"/>
  <c r="E33" i="23"/>
  <c r="F62" i="22"/>
  <c r="F93" i="22"/>
  <c r="K31" i="22"/>
  <c r="Y31" i="22"/>
  <c r="U31" i="22"/>
  <c r="K72" i="22"/>
  <c r="U72" i="22"/>
  <c r="P53" i="22"/>
  <c r="P31" i="22"/>
  <c r="M46" i="22"/>
  <c r="P21" i="22"/>
  <c r="Q54" i="22"/>
  <c r="P59" i="22"/>
  <c r="F63" i="22"/>
  <c r="F94" i="22"/>
  <c r="E32" i="22"/>
  <c r="E34" i="23"/>
  <c r="O77" i="22"/>
  <c r="K71" i="22"/>
  <c r="U71" i="22"/>
  <c r="P74" i="22"/>
  <c r="P67" i="22"/>
  <c r="P43" i="22"/>
  <c r="Y27" i="22"/>
  <c r="K27" i="22"/>
  <c r="U27" i="22"/>
  <c r="F97" i="22"/>
  <c r="F66" i="22"/>
  <c r="E35" i="22"/>
  <c r="E37" i="23"/>
  <c r="P24" i="22"/>
  <c r="F69" i="22"/>
  <c r="F100" i="22"/>
  <c r="E38" i="22"/>
  <c r="E40" i="23"/>
  <c r="N46" i="22"/>
  <c r="E34" i="22"/>
  <c r="E36" i="23"/>
  <c r="F96" i="22"/>
  <c r="F65" i="22"/>
  <c r="Y34" i="22"/>
  <c r="K34" i="22"/>
  <c r="U34" i="22"/>
  <c r="F64" i="22"/>
  <c r="E35" i="23"/>
  <c r="F95" i="22"/>
  <c r="E33" i="22"/>
  <c r="F88" i="22"/>
  <c r="E26" i="22"/>
  <c r="F57" i="22"/>
  <c r="E28" i="23"/>
  <c r="P73" i="22"/>
  <c r="E28" i="22"/>
  <c r="F59" i="22"/>
  <c r="E30" i="23"/>
  <c r="F90" i="22"/>
  <c r="Y25" i="22"/>
  <c r="K25" i="22"/>
  <c r="U25" i="22"/>
  <c r="Y62" i="22"/>
  <c r="U62" i="22"/>
  <c r="K62" i="22"/>
  <c r="P35" i="22"/>
  <c r="U57" i="22"/>
  <c r="K57" i="22"/>
  <c r="Y57" i="22"/>
  <c r="N77" i="22"/>
  <c r="F52" i="22"/>
  <c r="E21" i="22"/>
  <c r="E23" i="23"/>
  <c r="F83" i="22"/>
  <c r="P63" i="22"/>
  <c r="U63" i="22"/>
  <c r="K63" i="22"/>
  <c r="Y63" i="22"/>
  <c r="P55" i="22"/>
  <c r="K32" i="22"/>
  <c r="Y32" i="22"/>
  <c r="U32" i="22"/>
  <c r="F53" i="22"/>
  <c r="E24" i="23"/>
  <c r="F84" i="22"/>
  <c r="E22" i="22"/>
  <c r="I77" i="22"/>
  <c r="P58" i="22"/>
  <c r="K22" i="22"/>
  <c r="Y22" i="22"/>
  <c r="U22" i="22"/>
  <c r="P42" i="22"/>
  <c r="P57" i="22"/>
  <c r="P69" i="22"/>
  <c r="P71" i="22"/>
  <c r="K44" i="22"/>
  <c r="U44" i="22"/>
  <c r="K41" i="22"/>
  <c r="U41" i="22"/>
  <c r="P37" i="22"/>
  <c r="K24" i="22"/>
  <c r="Y24" i="22"/>
  <c r="U24" i="22"/>
  <c r="K43" i="22"/>
  <c r="U43" i="22"/>
  <c r="I46" i="22"/>
  <c r="P34" i="22"/>
  <c r="F72" i="22"/>
  <c r="E43" i="23"/>
  <c r="E41" i="22"/>
  <c r="F103" i="22"/>
  <c r="P26" i="22"/>
  <c r="K42" i="22"/>
  <c r="U42" i="22"/>
  <c r="E25" i="23"/>
  <c r="F85" i="22"/>
  <c r="F54" i="22"/>
  <c r="E23" i="22"/>
  <c r="F71" i="22"/>
  <c r="F102" i="22"/>
  <c r="E40" i="22"/>
  <c r="E42" i="23"/>
  <c r="K52" i="22"/>
  <c r="Y52" i="22"/>
  <c r="U52" i="22"/>
  <c r="H77" i="22"/>
  <c r="Y64" i="22"/>
  <c r="U64" i="22"/>
  <c r="K64" i="22"/>
  <c r="U69" i="22"/>
  <c r="K69" i="22"/>
  <c r="P38" i="22"/>
  <c r="U59" i="22"/>
  <c r="K59" i="22"/>
  <c r="Y59" i="22"/>
  <c r="F92" i="22"/>
  <c r="E32" i="23"/>
  <c r="F61" i="22"/>
  <c r="E30" i="22"/>
  <c r="U76" i="22"/>
  <c r="K76" i="22"/>
  <c r="T76" i="22" s="1"/>
  <c r="P22" i="22"/>
  <c r="K66" i="22"/>
  <c r="U66" i="22"/>
  <c r="Y66" i="22"/>
  <c r="K55" i="22"/>
  <c r="Y55" i="22"/>
  <c r="U55" i="22"/>
  <c r="K40" i="22"/>
  <c r="T40" i="22" s="1"/>
  <c r="U40" i="22"/>
  <c r="P44" i="22"/>
  <c r="P23" i="22"/>
  <c r="E38" i="23"/>
  <c r="F67" i="22"/>
  <c r="F98" i="22"/>
  <c r="E36" i="22"/>
  <c r="Q56" i="22"/>
  <c r="U73" i="22"/>
  <c r="K73" i="22"/>
  <c r="P60" i="22"/>
  <c r="F104" i="22"/>
  <c r="E44" i="23"/>
  <c r="F73" i="22"/>
  <c r="E42" i="22"/>
  <c r="P39" i="22"/>
  <c r="F58" i="22"/>
  <c r="E29" i="23"/>
  <c r="F89" i="22"/>
  <c r="E27" i="22"/>
  <c r="P65" i="22"/>
  <c r="P72" i="22"/>
  <c r="K26" i="22"/>
  <c r="Y26" i="22"/>
  <c r="U26" i="22"/>
  <c r="K75" i="22"/>
  <c r="T75" i="22" s="1"/>
  <c r="U75" i="22"/>
  <c r="P62" i="22"/>
  <c r="O46" i="22"/>
  <c r="O108" i="22" s="1"/>
  <c r="K65" i="22"/>
  <c r="Y65" i="22"/>
  <c r="U65" i="22"/>
  <c r="P52" i="22"/>
  <c r="M77" i="22"/>
  <c r="Y35" i="22"/>
  <c r="K35" i="22"/>
  <c r="U35" i="22"/>
  <c r="A136" i="31"/>
  <c r="A291" i="31"/>
  <c r="B292" i="31"/>
  <c r="B225" i="31"/>
  <c r="A224" i="31"/>
  <c r="Y70" i="22"/>
  <c r="Y40" i="22"/>
  <c r="S41" i="22"/>
  <c r="S71" i="22"/>
  <c r="T41" i="22" l="1"/>
  <c r="T42" i="22"/>
  <c r="T43" i="22"/>
  <c r="V43" i="22" s="1"/>
  <c r="X70" i="22"/>
  <c r="Z70" i="22" s="1"/>
  <c r="X40" i="22"/>
  <c r="Z40" i="22" s="1"/>
  <c r="I108" i="22"/>
  <c r="V41" i="22"/>
  <c r="V45" i="22"/>
  <c r="V40" i="22"/>
  <c r="V76" i="22"/>
  <c r="V70" i="22"/>
  <c r="P77" i="22"/>
  <c r="X71" i="22"/>
  <c r="E104" i="22"/>
  <c r="E73" i="22"/>
  <c r="D44" i="23"/>
  <c r="E32" i="24"/>
  <c r="E68" i="23"/>
  <c r="X65" i="22"/>
  <c r="Z65" i="22" s="1"/>
  <c r="T65" i="22"/>
  <c r="V65" i="22" s="1"/>
  <c r="V75" i="22"/>
  <c r="E65" i="23"/>
  <c r="E29" i="24"/>
  <c r="T73" i="22"/>
  <c r="V73" i="22" s="1"/>
  <c r="E98" i="22"/>
  <c r="E67" i="22"/>
  <c r="D38" i="23"/>
  <c r="E79" i="23"/>
  <c r="E43" i="24"/>
  <c r="T24" i="22"/>
  <c r="X24" i="22"/>
  <c r="Z24" i="22" s="1"/>
  <c r="X22" i="22"/>
  <c r="Z22" i="22" s="1"/>
  <c r="T22" i="22"/>
  <c r="V22" i="22" s="1"/>
  <c r="T63" i="22"/>
  <c r="V63" i="22" s="1"/>
  <c r="X63" i="22"/>
  <c r="Z63" i="22" s="1"/>
  <c r="E23" i="24"/>
  <c r="E59" i="23"/>
  <c r="X62" i="22"/>
  <c r="Z62" i="22" s="1"/>
  <c r="T62" i="22"/>
  <c r="V62" i="22" s="1"/>
  <c r="X25" i="22"/>
  <c r="Z25" i="22" s="1"/>
  <c r="T25" i="22"/>
  <c r="V25" i="22" s="1"/>
  <c r="E64" i="23"/>
  <c r="E28" i="24"/>
  <c r="E64" i="22"/>
  <c r="D35" i="23"/>
  <c r="E95" i="22"/>
  <c r="E76" i="23"/>
  <c r="E40" i="24"/>
  <c r="T71" i="22"/>
  <c r="V71" i="22" s="1"/>
  <c r="E69" i="23"/>
  <c r="E33" i="24"/>
  <c r="T53" i="22"/>
  <c r="V53" i="22" s="1"/>
  <c r="X53" i="22"/>
  <c r="Z53" i="22" s="1"/>
  <c r="E26" i="24"/>
  <c r="E62" i="23"/>
  <c r="D45" i="23"/>
  <c r="E105" i="22"/>
  <c r="E74" i="22"/>
  <c r="D47" i="23"/>
  <c r="E107" i="22"/>
  <c r="E76" i="22"/>
  <c r="T33" i="22"/>
  <c r="X33" i="22"/>
  <c r="Z33" i="22" s="1"/>
  <c r="T30" i="22"/>
  <c r="V30" i="22" s="1"/>
  <c r="X30" i="22"/>
  <c r="Z30" i="22" s="1"/>
  <c r="E80" i="23"/>
  <c r="E44" i="24"/>
  <c r="T66" i="22"/>
  <c r="V66" i="22" s="1"/>
  <c r="X66" i="22"/>
  <c r="Z66" i="22" s="1"/>
  <c r="E61" i="22"/>
  <c r="D32" i="23"/>
  <c r="E92" i="22"/>
  <c r="T69" i="22"/>
  <c r="V69" i="22" s="1"/>
  <c r="X69" i="22"/>
  <c r="Z69" i="22" s="1"/>
  <c r="X52" i="22"/>
  <c r="Z52" i="22" s="1"/>
  <c r="K77" i="22"/>
  <c r="T52" i="22"/>
  <c r="V52" i="22" s="1"/>
  <c r="E25" i="24"/>
  <c r="E61" i="23"/>
  <c r="T44" i="22"/>
  <c r="V44" i="22" s="1"/>
  <c r="E60" i="23"/>
  <c r="E24" i="24"/>
  <c r="T32" i="22"/>
  <c r="V32" i="22" s="1"/>
  <c r="X32" i="22"/>
  <c r="Z32" i="22" s="1"/>
  <c r="E83" i="22"/>
  <c r="D23" i="23"/>
  <c r="E52" i="22"/>
  <c r="T57" i="22"/>
  <c r="V57" i="22" s="1"/>
  <c r="X57" i="22"/>
  <c r="Z57" i="22" s="1"/>
  <c r="E90" i="22"/>
  <c r="D30" i="23"/>
  <c r="E59" i="22"/>
  <c r="X34" i="22"/>
  <c r="Z34" i="22" s="1"/>
  <c r="T34" i="22"/>
  <c r="V34" i="22" s="1"/>
  <c r="E36" i="24"/>
  <c r="E72" i="23"/>
  <c r="E100" i="22"/>
  <c r="D40" i="23"/>
  <c r="E69" i="22"/>
  <c r="E37" i="24"/>
  <c r="E73" i="23"/>
  <c r="P46" i="22"/>
  <c r="X31" i="22"/>
  <c r="Z31" i="22" s="1"/>
  <c r="T31" i="22"/>
  <c r="V31" i="22" s="1"/>
  <c r="E93" i="22"/>
  <c r="E62" i="22"/>
  <c r="D33" i="23"/>
  <c r="E46" i="24"/>
  <c r="E82" i="23"/>
  <c r="T28" i="22"/>
  <c r="V28" i="22" s="1"/>
  <c r="X28" i="22"/>
  <c r="Z28" i="22" s="1"/>
  <c r="X60" i="22"/>
  <c r="Z60" i="22" s="1"/>
  <c r="T60" i="22"/>
  <c r="V60" i="22" s="1"/>
  <c r="T36" i="22"/>
  <c r="V36" i="22" s="1"/>
  <c r="X36" i="22"/>
  <c r="Z36" i="22" s="1"/>
  <c r="E86" i="22"/>
  <c r="E55" i="22"/>
  <c r="D26" i="23"/>
  <c r="H108" i="22"/>
  <c r="E99" i="22"/>
  <c r="E68" i="22"/>
  <c r="D39" i="23"/>
  <c r="X35" i="22"/>
  <c r="Z35" i="22" s="1"/>
  <c r="T35" i="22"/>
  <c r="V35" i="22" s="1"/>
  <c r="E58" i="22"/>
  <c r="E89" i="22"/>
  <c r="D29" i="23"/>
  <c r="T55" i="22"/>
  <c r="V55" i="22" s="1"/>
  <c r="X55" i="22"/>
  <c r="Z55" i="22" s="1"/>
  <c r="T59" i="22"/>
  <c r="V59" i="22" s="1"/>
  <c r="X59" i="22"/>
  <c r="Z59" i="22" s="1"/>
  <c r="E42" i="24"/>
  <c r="E78" i="23"/>
  <c r="D25" i="23"/>
  <c r="E85" i="22"/>
  <c r="E54" i="22"/>
  <c r="V42" i="22"/>
  <c r="V24" i="22"/>
  <c r="E88" i="22"/>
  <c r="E57" i="22"/>
  <c r="D28" i="23"/>
  <c r="E35" i="24"/>
  <c r="E71" i="23"/>
  <c r="D36" i="23"/>
  <c r="E65" i="22"/>
  <c r="E96" i="22"/>
  <c r="E97" i="22"/>
  <c r="E66" i="22"/>
  <c r="D37" i="23"/>
  <c r="X27" i="22"/>
  <c r="Z27" i="22" s="1"/>
  <c r="T27" i="22"/>
  <c r="V27" i="22" s="1"/>
  <c r="E34" i="24"/>
  <c r="E70" i="23"/>
  <c r="M108" i="22"/>
  <c r="T72" i="22"/>
  <c r="V72" i="22" s="1"/>
  <c r="V103" i="22" s="1"/>
  <c r="E75" i="22"/>
  <c r="D46" i="23"/>
  <c r="E106" i="22"/>
  <c r="T67" i="22"/>
  <c r="V67" i="22" s="1"/>
  <c r="X67" i="22"/>
  <c r="Z67" i="22" s="1"/>
  <c r="E63" i="23"/>
  <c r="E27" i="24"/>
  <c r="D41" i="23"/>
  <c r="E101" i="22"/>
  <c r="E70" i="22"/>
  <c r="T56" i="22"/>
  <c r="V56" i="22" s="1"/>
  <c r="X56" i="22"/>
  <c r="Z56" i="22" s="1"/>
  <c r="T58" i="22"/>
  <c r="V58" i="22" s="1"/>
  <c r="X58" i="22"/>
  <c r="Z58" i="22" s="1"/>
  <c r="T68" i="22"/>
  <c r="V68" i="22" s="1"/>
  <c r="X68" i="22"/>
  <c r="Z68" i="22" s="1"/>
  <c r="E45" i="24"/>
  <c r="E81" i="23"/>
  <c r="T61" i="22"/>
  <c r="V61" i="22" s="1"/>
  <c r="X61" i="22"/>
  <c r="Z61" i="22" s="1"/>
  <c r="E91" i="22"/>
  <c r="D31" i="23"/>
  <c r="E60" i="22"/>
  <c r="X29" i="22"/>
  <c r="Z29" i="22" s="1"/>
  <c r="T29" i="22"/>
  <c r="V29" i="22" s="1"/>
  <c r="E83" i="23"/>
  <c r="E47" i="24"/>
  <c r="T39" i="22"/>
  <c r="V39" i="22" s="1"/>
  <c r="V101" i="22" s="1"/>
  <c r="X39" i="22"/>
  <c r="Z39" i="22" s="1"/>
  <c r="V33" i="22"/>
  <c r="E39" i="24"/>
  <c r="E75" i="23"/>
  <c r="X23" i="22"/>
  <c r="Z23" i="22" s="1"/>
  <c r="T23" i="22"/>
  <c r="V23" i="22" s="1"/>
  <c r="T26" i="22"/>
  <c r="V26" i="22" s="1"/>
  <c r="X26" i="22"/>
  <c r="Z26" i="22" s="1"/>
  <c r="E74" i="23"/>
  <c r="E38" i="24"/>
  <c r="X64" i="22"/>
  <c r="Z64" i="22" s="1"/>
  <c r="T64" i="22"/>
  <c r="V64" i="22" s="1"/>
  <c r="E71" i="22"/>
  <c r="E102" i="22"/>
  <c r="D42" i="23"/>
  <c r="E103" i="22"/>
  <c r="E72" i="22"/>
  <c r="D43" i="23"/>
  <c r="E84" i="22"/>
  <c r="E53" i="22"/>
  <c r="D24" i="23"/>
  <c r="E66" i="23"/>
  <c r="E30" i="24"/>
  <c r="N108" i="22"/>
  <c r="E94" i="22"/>
  <c r="E63" i="22"/>
  <c r="D34" i="23"/>
  <c r="D27" i="23"/>
  <c r="E87" i="22"/>
  <c r="E56" i="22"/>
  <c r="E41" i="24"/>
  <c r="E77" i="23"/>
  <c r="T37" i="22"/>
  <c r="V37" i="22" s="1"/>
  <c r="V99" i="22" s="1"/>
  <c r="X37" i="22"/>
  <c r="Z37" i="22" s="1"/>
  <c r="T21" i="22"/>
  <c r="V21" i="22" s="1"/>
  <c r="K46" i="22"/>
  <c r="X21" i="22"/>
  <c r="Z21" i="22" s="1"/>
  <c r="E31" i="24"/>
  <c r="E67" i="23"/>
  <c r="T54" i="22"/>
  <c r="V54" i="22" s="1"/>
  <c r="X54" i="22"/>
  <c r="Z54" i="22" s="1"/>
  <c r="T74" i="22"/>
  <c r="V74" i="22" s="1"/>
  <c r="V105" i="22" s="1"/>
  <c r="T38" i="22"/>
  <c r="V38" i="22" s="1"/>
  <c r="X38" i="22"/>
  <c r="Z38" i="22" s="1"/>
  <c r="A225" i="31"/>
  <c r="B226" i="31"/>
  <c r="A226" i="31" s="1"/>
  <c r="B293" i="31"/>
  <c r="A292" i="31"/>
  <c r="Y71" i="22"/>
  <c r="Y41" i="22"/>
  <c r="X41" i="22"/>
  <c r="S42" i="22"/>
  <c r="S72" i="22"/>
  <c r="X72" i="22" s="1"/>
  <c r="P108" i="22" l="1"/>
  <c r="V93" i="22"/>
  <c r="Z83" i="22"/>
  <c r="Z96" i="22"/>
  <c r="V107" i="22"/>
  <c r="Z91" i="22"/>
  <c r="Z100" i="22"/>
  <c r="Z93" i="22"/>
  <c r="Z101" i="22"/>
  <c r="Z94" i="22"/>
  <c r="V91" i="22"/>
  <c r="V100" i="22"/>
  <c r="Z88" i="22"/>
  <c r="V106" i="22"/>
  <c r="V83" i="22"/>
  <c r="V86" i="22"/>
  <c r="V77" i="22"/>
  <c r="F16" i="30" s="1"/>
  <c r="G16" i="30" s="1"/>
  <c r="H16" i="30" s="1"/>
  <c r="I16" i="30" s="1"/>
  <c r="J16" i="30" s="1"/>
  <c r="K16" i="30" s="1"/>
  <c r="V94" i="22"/>
  <c r="Z71" i="22"/>
  <c r="Z102" i="22" s="1"/>
  <c r="K108" i="22"/>
  <c r="V104" i="22"/>
  <c r="V98" i="22"/>
  <c r="V96" i="22"/>
  <c r="V97" i="22"/>
  <c r="V102" i="22"/>
  <c r="V88" i="22"/>
  <c r="V46" i="22"/>
  <c r="F15" i="30" s="1"/>
  <c r="G15" i="30" s="1"/>
  <c r="H15" i="30" s="1"/>
  <c r="D27" i="24"/>
  <c r="D63" i="23"/>
  <c r="V85" i="22"/>
  <c r="E39" i="25"/>
  <c r="E75" i="24"/>
  <c r="E83" i="24"/>
  <c r="E47" i="25"/>
  <c r="D77" i="23"/>
  <c r="D41" i="24"/>
  <c r="V89" i="22"/>
  <c r="D29" i="24"/>
  <c r="D65" i="23"/>
  <c r="Z97" i="22"/>
  <c r="V90" i="22"/>
  <c r="D33" i="24"/>
  <c r="D69" i="23"/>
  <c r="E36" i="25"/>
  <c r="E72" i="24"/>
  <c r="D30" i="24"/>
  <c r="D66" i="23"/>
  <c r="E26" i="25"/>
  <c r="E62" i="24"/>
  <c r="E69" i="24"/>
  <c r="E33" i="25"/>
  <c r="E64" i="24"/>
  <c r="E28" i="25"/>
  <c r="Z86" i="22"/>
  <c r="D74" i="23"/>
  <c r="D38" i="24"/>
  <c r="E29" i="25"/>
  <c r="E65" i="24"/>
  <c r="E41" i="25"/>
  <c r="E77" i="24"/>
  <c r="D70" i="23"/>
  <c r="D34" i="24"/>
  <c r="E66" i="24"/>
  <c r="E30" i="25"/>
  <c r="Z85" i="22"/>
  <c r="V95" i="22"/>
  <c r="D31" i="24"/>
  <c r="D67" i="23"/>
  <c r="E27" i="25"/>
  <c r="E63" i="24"/>
  <c r="Z89" i="22"/>
  <c r="E35" i="25"/>
  <c r="E71" i="24"/>
  <c r="D25" i="24"/>
  <c r="D61" i="23"/>
  <c r="D39" i="24"/>
  <c r="D75" i="23"/>
  <c r="D40" i="24"/>
  <c r="D76" i="23"/>
  <c r="D23" i="24"/>
  <c r="D59" i="23"/>
  <c r="E24" i="25"/>
  <c r="E60" i="24"/>
  <c r="D32" i="24"/>
  <c r="D68" i="23"/>
  <c r="E44" i="25"/>
  <c r="E80" i="24"/>
  <c r="Z92" i="22"/>
  <c r="D80" i="23"/>
  <c r="D44" i="24"/>
  <c r="E31" i="25"/>
  <c r="E67" i="24"/>
  <c r="Z99" i="22"/>
  <c r="D78" i="23"/>
  <c r="D42" i="24"/>
  <c r="V92" i="22"/>
  <c r="E45" i="25"/>
  <c r="E81" i="24"/>
  <c r="D46" i="24"/>
  <c r="D82" i="23"/>
  <c r="D37" i="24"/>
  <c r="D73" i="23"/>
  <c r="D28" i="24"/>
  <c r="D64" i="23"/>
  <c r="E25" i="25"/>
  <c r="E61" i="24"/>
  <c r="D45" i="24"/>
  <c r="D81" i="23"/>
  <c r="D71" i="23"/>
  <c r="D35" i="24"/>
  <c r="V87" i="22"/>
  <c r="V84" i="22"/>
  <c r="E43" i="25"/>
  <c r="E79" i="24"/>
  <c r="E68" i="24"/>
  <c r="E32" i="25"/>
  <c r="D24" i="24"/>
  <c r="D60" i="23"/>
  <c r="D43" i="24"/>
  <c r="D79" i="23"/>
  <c r="E38" i="25"/>
  <c r="E74" i="24"/>
  <c r="E34" i="25"/>
  <c r="E70" i="24"/>
  <c r="D36" i="24"/>
  <c r="D72" i="23"/>
  <c r="E42" i="25"/>
  <c r="E78" i="24"/>
  <c r="D26" i="24"/>
  <c r="D62" i="23"/>
  <c r="Z98" i="22"/>
  <c r="Z90" i="22"/>
  <c r="E46" i="25"/>
  <c r="E82" i="24"/>
  <c r="E37" i="25"/>
  <c r="E73" i="24"/>
  <c r="Z95" i="22"/>
  <c r="D47" i="24"/>
  <c r="D83" i="23"/>
  <c r="E40" i="25"/>
  <c r="E76" i="24"/>
  <c r="Z87" i="22"/>
  <c r="E23" i="25"/>
  <c r="E59" i="24"/>
  <c r="E95" i="24" s="1"/>
  <c r="Z84" i="22"/>
  <c r="A293" i="31"/>
  <c r="B294" i="31"/>
  <c r="A294" i="31" s="1"/>
  <c r="Z41" i="22"/>
  <c r="Y42" i="22"/>
  <c r="X42" i="22"/>
  <c r="Y72" i="22"/>
  <c r="Z72" i="22" s="1"/>
  <c r="S43" i="22"/>
  <c r="S73" i="22"/>
  <c r="X73" i="22" s="1"/>
  <c r="D26" i="25" l="1"/>
  <c r="D62" i="24"/>
  <c r="E64" i="25"/>
  <c r="E28" i="26"/>
  <c r="D60" i="24"/>
  <c r="D24" i="25"/>
  <c r="E45" i="26"/>
  <c r="E81" i="25"/>
  <c r="E65" i="25"/>
  <c r="E29" i="26"/>
  <c r="E40" i="26"/>
  <c r="E76" i="25"/>
  <c r="E32" i="26"/>
  <c r="E68" i="25"/>
  <c r="V111" i="22"/>
  <c r="D68" i="24"/>
  <c r="D32" i="25"/>
  <c r="D59" i="24"/>
  <c r="D95" i="24" s="1"/>
  <c r="D23" i="25"/>
  <c r="D75" i="24"/>
  <c r="D39" i="25"/>
  <c r="E71" i="25"/>
  <c r="E35" i="26"/>
  <c r="E66" i="25"/>
  <c r="E30" i="26"/>
  <c r="D74" i="24"/>
  <c r="D38" i="25"/>
  <c r="E26" i="26"/>
  <c r="E62" i="25"/>
  <c r="E36" i="26"/>
  <c r="E72" i="25"/>
  <c r="D77" i="24"/>
  <c r="D41" i="25"/>
  <c r="D27" i="25"/>
  <c r="D63" i="24"/>
  <c r="E82" i="25"/>
  <c r="E46" i="26"/>
  <c r="E74" i="25"/>
  <c r="E38" i="26"/>
  <c r="E25" i="26"/>
  <c r="E61" i="25"/>
  <c r="E59" i="25"/>
  <c r="E95" i="25" s="1"/>
  <c r="E23" i="26"/>
  <c r="E37" i="26"/>
  <c r="E73" i="25"/>
  <c r="E78" i="25"/>
  <c r="E42" i="26"/>
  <c r="E70" i="25"/>
  <c r="E34" i="26"/>
  <c r="D79" i="24"/>
  <c r="D43" i="25"/>
  <c r="D45" i="25"/>
  <c r="D81" i="24"/>
  <c r="D28" i="25"/>
  <c r="D64" i="24"/>
  <c r="D82" i="24"/>
  <c r="D46" i="25"/>
  <c r="D42" i="25"/>
  <c r="D78" i="24"/>
  <c r="E31" i="26"/>
  <c r="E67" i="25"/>
  <c r="D67" i="24"/>
  <c r="D31" i="25"/>
  <c r="E41" i="26"/>
  <c r="E77" i="25"/>
  <c r="E69" i="25"/>
  <c r="E33" i="26"/>
  <c r="E39" i="26"/>
  <c r="E75" i="25"/>
  <c r="D36" i="25"/>
  <c r="D72" i="24"/>
  <c r="E43" i="26"/>
  <c r="E79" i="25"/>
  <c r="D37" i="25"/>
  <c r="D73" i="24"/>
  <c r="E27" i="26"/>
  <c r="E63" i="25"/>
  <c r="D83" i="24"/>
  <c r="D47" i="25"/>
  <c r="D35" i="25"/>
  <c r="D71" i="24"/>
  <c r="D44" i="25"/>
  <c r="D80" i="24"/>
  <c r="E80" i="25"/>
  <c r="E44" i="26"/>
  <c r="E60" i="25"/>
  <c r="E24" i="26"/>
  <c r="D40" i="25"/>
  <c r="D76" i="24"/>
  <c r="D25" i="25"/>
  <c r="D61" i="24"/>
  <c r="D70" i="24"/>
  <c r="D34" i="25"/>
  <c r="D66" i="24"/>
  <c r="D30" i="25"/>
  <c r="D69" i="24"/>
  <c r="D33" i="25"/>
  <c r="D29" i="25"/>
  <c r="D65" i="24"/>
  <c r="E47" i="26"/>
  <c r="E83" i="25"/>
  <c r="Z42" i="22"/>
  <c r="Z103" i="22"/>
  <c r="F17" i="30"/>
  <c r="I15" i="30"/>
  <c r="H17" i="30"/>
  <c r="Y73" i="22"/>
  <c r="Z73" i="22" s="1"/>
  <c r="Y43" i="22"/>
  <c r="X43" i="22"/>
  <c r="S44" i="22"/>
  <c r="S74" i="22"/>
  <c r="X74" i="22" s="1"/>
  <c r="D34" i="26" l="1"/>
  <c r="D70" i="25"/>
  <c r="E47" i="27"/>
  <c r="E83" i="27" s="1"/>
  <c r="E83" i="26"/>
  <c r="D40" i="26"/>
  <c r="D76" i="25"/>
  <c r="D71" i="25"/>
  <c r="D35" i="26"/>
  <c r="E27" i="27"/>
  <c r="E63" i="27" s="1"/>
  <c r="E63" i="26"/>
  <c r="E79" i="26"/>
  <c r="E43" i="27"/>
  <c r="E79" i="27" s="1"/>
  <c r="E75" i="26"/>
  <c r="E39" i="27"/>
  <c r="E75" i="27" s="1"/>
  <c r="E77" i="26"/>
  <c r="E41" i="27"/>
  <c r="E77" i="27" s="1"/>
  <c r="E31" i="27"/>
  <c r="E67" i="27" s="1"/>
  <c r="E67" i="26"/>
  <c r="D81" i="25"/>
  <c r="D45" i="26"/>
  <c r="E37" i="27"/>
  <c r="E73" i="27" s="1"/>
  <c r="E73" i="26"/>
  <c r="E61" i="26"/>
  <c r="E25" i="27"/>
  <c r="E61" i="27" s="1"/>
  <c r="E26" i="27"/>
  <c r="E62" i="27" s="1"/>
  <c r="E62" i="26"/>
  <c r="E28" i="27"/>
  <c r="E64" i="27" s="1"/>
  <c r="E64" i="26"/>
  <c r="D66" i="25"/>
  <c r="D30" i="26"/>
  <c r="E24" i="27"/>
  <c r="E60" i="27" s="1"/>
  <c r="E60" i="26"/>
  <c r="D83" i="25"/>
  <c r="D47" i="26"/>
  <c r="E33" i="27"/>
  <c r="E69" i="27" s="1"/>
  <c r="E69" i="26"/>
  <c r="D67" i="25"/>
  <c r="D31" i="26"/>
  <c r="D79" i="25"/>
  <c r="D43" i="26"/>
  <c r="E42" i="27"/>
  <c r="E78" i="27" s="1"/>
  <c r="E78" i="26"/>
  <c r="E23" i="27"/>
  <c r="E59" i="27" s="1"/>
  <c r="E95" i="27" s="1"/>
  <c r="E59" i="26"/>
  <c r="E95" i="26" s="1"/>
  <c r="E38" i="27"/>
  <c r="E74" i="27" s="1"/>
  <c r="E74" i="26"/>
  <c r="D74" i="25"/>
  <c r="D38" i="26"/>
  <c r="E71" i="26"/>
  <c r="E35" i="27"/>
  <c r="E71" i="27" s="1"/>
  <c r="D23" i="26"/>
  <c r="D59" i="25"/>
  <c r="D95" i="25" s="1"/>
  <c r="E40" i="27"/>
  <c r="E76" i="27" s="1"/>
  <c r="E76" i="26"/>
  <c r="E81" i="26"/>
  <c r="E45" i="27"/>
  <c r="E81" i="27" s="1"/>
  <c r="D65" i="25"/>
  <c r="D29" i="26"/>
  <c r="D25" i="26"/>
  <c r="D61" i="25"/>
  <c r="D80" i="25"/>
  <c r="D44" i="26"/>
  <c r="D37" i="26"/>
  <c r="D73" i="25"/>
  <c r="D72" i="25"/>
  <c r="D36" i="26"/>
  <c r="D78" i="25"/>
  <c r="D42" i="26"/>
  <c r="D28" i="26"/>
  <c r="D64" i="25"/>
  <c r="D63" i="25"/>
  <c r="D27" i="26"/>
  <c r="E36" i="27"/>
  <c r="E72" i="27" s="1"/>
  <c r="E72" i="26"/>
  <c r="E29" i="27"/>
  <c r="E65" i="27" s="1"/>
  <c r="E65" i="26"/>
  <c r="D60" i="25"/>
  <c r="D24" i="26"/>
  <c r="D69" i="25"/>
  <c r="D33" i="26"/>
  <c r="E80" i="26"/>
  <c r="E44" i="27"/>
  <c r="E80" i="27" s="1"/>
  <c r="D46" i="26"/>
  <c r="D82" i="25"/>
  <c r="E70" i="26"/>
  <c r="E34" i="27"/>
  <c r="E70" i="27" s="1"/>
  <c r="E46" i="27"/>
  <c r="E82" i="27" s="1"/>
  <c r="E82" i="26"/>
  <c r="D77" i="25"/>
  <c r="D41" i="26"/>
  <c r="E30" i="27"/>
  <c r="E66" i="27" s="1"/>
  <c r="E66" i="26"/>
  <c r="D39" i="26"/>
  <c r="D75" i="25"/>
  <c r="D32" i="26"/>
  <c r="D68" i="25"/>
  <c r="E32" i="27"/>
  <c r="E68" i="27" s="1"/>
  <c r="E68" i="26"/>
  <c r="D62" i="25"/>
  <c r="D26" i="26"/>
  <c r="Z104" i="22"/>
  <c r="Z43" i="22"/>
  <c r="I17" i="30"/>
  <c r="J15" i="30"/>
  <c r="Y74" i="22"/>
  <c r="Z74" i="22" s="1"/>
  <c r="Y44" i="22"/>
  <c r="X44" i="22"/>
  <c r="S45" i="22"/>
  <c r="S75" i="22"/>
  <c r="X75" i="22" s="1"/>
  <c r="D42" i="27" l="1"/>
  <c r="D78" i="27" s="1"/>
  <c r="D78" i="26"/>
  <c r="D38" i="27"/>
  <c r="D74" i="27" s="1"/>
  <c r="D74" i="26"/>
  <c r="D43" i="27"/>
  <c r="D79" i="27" s="1"/>
  <c r="D79" i="26"/>
  <c r="D45" i="27"/>
  <c r="D81" i="27" s="1"/>
  <c r="D81" i="26"/>
  <c r="D35" i="27"/>
  <c r="D71" i="27" s="1"/>
  <c r="D71" i="26"/>
  <c r="D27" i="27"/>
  <c r="D63" i="27" s="1"/>
  <c r="D63" i="26"/>
  <c r="D32" i="27"/>
  <c r="D68" i="27" s="1"/>
  <c r="D68" i="26"/>
  <c r="D82" i="26"/>
  <c r="D46" i="27"/>
  <c r="D82" i="27" s="1"/>
  <c r="D73" i="26"/>
  <c r="D37" i="27"/>
  <c r="D73" i="27" s="1"/>
  <c r="D25" i="27"/>
  <c r="D61" i="27" s="1"/>
  <c r="D61" i="26"/>
  <c r="D59" i="26"/>
  <c r="D95" i="26" s="1"/>
  <c r="D23" i="27"/>
  <c r="D59" i="27" s="1"/>
  <c r="D95" i="27" s="1"/>
  <c r="D26" i="27"/>
  <c r="D62" i="27" s="1"/>
  <c r="D62" i="26"/>
  <c r="D33" i="27"/>
  <c r="D69" i="27" s="1"/>
  <c r="D69" i="26"/>
  <c r="D77" i="26"/>
  <c r="D41" i="27"/>
  <c r="D77" i="27" s="1"/>
  <c r="D60" i="26"/>
  <c r="D24" i="27"/>
  <c r="D60" i="27" s="1"/>
  <c r="D36" i="27"/>
  <c r="D72" i="27" s="1"/>
  <c r="D72" i="26"/>
  <c r="D80" i="26"/>
  <c r="D44" i="27"/>
  <c r="D80" i="27" s="1"/>
  <c r="D29" i="27"/>
  <c r="D65" i="27" s="1"/>
  <c r="D65" i="26"/>
  <c r="D67" i="26"/>
  <c r="D31" i="27"/>
  <c r="D67" i="27" s="1"/>
  <c r="D83" i="26"/>
  <c r="D47" i="27"/>
  <c r="D83" i="27" s="1"/>
  <c r="D30" i="27"/>
  <c r="D66" i="27" s="1"/>
  <c r="D66" i="26"/>
  <c r="D39" i="27"/>
  <c r="D75" i="27" s="1"/>
  <c r="D75" i="26"/>
  <c r="D28" i="27"/>
  <c r="D64" i="27" s="1"/>
  <c r="D64" i="26"/>
  <c r="D40" i="27"/>
  <c r="D76" i="27" s="1"/>
  <c r="D76" i="26"/>
  <c r="D34" i="27"/>
  <c r="D70" i="27" s="1"/>
  <c r="D70" i="26"/>
  <c r="Z105" i="22"/>
  <c r="Z44" i="22"/>
  <c r="J17" i="30"/>
  <c r="K15" i="30"/>
  <c r="K17" i="30" s="1"/>
  <c r="Y75" i="22"/>
  <c r="Z75" i="22" s="1"/>
  <c r="Y45" i="22"/>
  <c r="X45" i="22"/>
  <c r="S76" i="22"/>
  <c r="X76" i="22" s="1"/>
  <c r="Z106" i="22" l="1"/>
  <c r="Z45" i="22"/>
  <c r="Y76" i="22"/>
  <c r="Z76" i="22" s="1"/>
  <c r="Z107" i="22" l="1"/>
  <c r="G17" i="30" l="1"/>
  <c r="Z46" i="22" l="1"/>
  <c r="F20" i="30" s="1"/>
  <c r="G20" i="30" s="1"/>
  <c r="H20" i="30" s="1"/>
  <c r="Z111" i="22"/>
  <c r="Z77" i="22"/>
  <c r="F21" i="30" l="1"/>
  <c r="G21" i="30" s="1"/>
  <c r="I20" i="30"/>
  <c r="H21" i="30" l="1"/>
  <c r="G22" i="30"/>
  <c r="F22" i="30"/>
  <c r="J20" i="30"/>
  <c r="B373" i="31"/>
  <c r="A373" i="31" s="1"/>
  <c r="B165" i="31"/>
  <c r="B166" i="31" l="1"/>
  <c r="A166" i="31" s="1"/>
  <c r="B374" i="31"/>
  <c r="B375" i="31" s="1"/>
  <c r="B376" i="31" s="1"/>
  <c r="A165" i="31"/>
  <c r="B167" i="31"/>
  <c r="B168" i="31" s="1"/>
  <c r="A168" i="31" s="1"/>
  <c r="I21" i="30"/>
  <c r="H22" i="30"/>
  <c r="K20" i="30"/>
  <c r="A375" i="31" l="1"/>
  <c r="A374" i="31"/>
  <c r="B169" i="31"/>
  <c r="B170" i="31" s="1"/>
  <c r="A167" i="31"/>
  <c r="J21" i="30"/>
  <c r="I22" i="30"/>
  <c r="A376" i="31"/>
  <c r="B377" i="31"/>
  <c r="A169" i="31" l="1"/>
  <c r="K21" i="30"/>
  <c r="K22" i="30" s="1"/>
  <c r="J22" i="30"/>
  <c r="A377" i="31"/>
  <c r="B378" i="31"/>
  <c r="B171" i="31"/>
  <c r="A170" i="31"/>
  <c r="A171" i="31" l="1"/>
  <c r="B172" i="31"/>
  <c r="B379" i="31"/>
  <c r="A378" i="31"/>
  <c r="A172" i="31" l="1"/>
  <c r="B173" i="31"/>
  <c r="B380" i="31"/>
  <c r="A379" i="31"/>
  <c r="B174" i="31" l="1"/>
  <c r="A173" i="31"/>
  <c r="A380" i="31"/>
  <c r="B381" i="31"/>
  <c r="B175" i="31" l="1"/>
  <c r="A174" i="31"/>
  <c r="A381" i="31"/>
  <c r="B382" i="31"/>
  <c r="B176" i="31" l="1"/>
  <c r="A175" i="31"/>
  <c r="B383" i="31"/>
  <c r="A382" i="31"/>
  <c r="A176" i="31" l="1"/>
  <c r="B177" i="31"/>
  <c r="A383" i="31"/>
  <c r="B384" i="31"/>
  <c r="B178" i="31" l="1"/>
  <c r="A177" i="31"/>
  <c r="B385" i="31"/>
  <c r="A384" i="31"/>
  <c r="B179" i="31" l="1"/>
  <c r="A178" i="31"/>
  <c r="B386" i="31"/>
  <c r="A385" i="31"/>
  <c r="A179" i="31" l="1"/>
  <c r="B180" i="31"/>
  <c r="A180" i="31" s="1"/>
  <c r="B387" i="31"/>
  <c r="A386" i="31"/>
  <c r="A387" i="31" l="1"/>
  <c r="B388" i="31"/>
  <c r="B389" i="31" l="1"/>
  <c r="A388" i="31"/>
  <c r="A389" i="31" l="1"/>
  <c r="B390" i="31"/>
  <c r="B391" i="31" l="1"/>
  <c r="A390" i="31"/>
  <c r="B392" i="31" l="1"/>
  <c r="A391" i="31"/>
  <c r="A392" i="31" l="1"/>
  <c r="B393" i="31"/>
  <c r="A393" i="31" l="1"/>
  <c r="B394" i="31"/>
  <c r="A394" i="31" l="1"/>
</calcChain>
</file>

<file path=xl/comments1.xml><?xml version="1.0" encoding="utf-8"?>
<comments xmlns="http://schemas.openxmlformats.org/spreadsheetml/2006/main">
  <authors>
    <author>Keizer</author>
  </authors>
  <commentList>
    <comment ref="R19" authorId="0" shapeId="0">
      <text>
        <r>
          <rPr>
            <sz val="9"/>
            <color indexed="81"/>
            <rFont val="Tahoma"/>
            <family val="2"/>
          </rPr>
          <t xml:space="preserve">
Keuze SWV om personele basisbekostiging ook onder de overdrachtsverplichting te laten vallen.</t>
        </r>
      </text>
    </comment>
    <comment ref="S19" authorId="0" shapeId="0">
      <text>
        <r>
          <rPr>
            <sz val="9"/>
            <color indexed="81"/>
            <rFont val="Tahoma"/>
            <family val="2"/>
          </rPr>
          <t xml:space="preserve">
Keuze SWV om materiële exploitatie ook onder de overdrachtsverplichting te laten vallen.</t>
        </r>
      </text>
    </comment>
    <comment ref="R50" authorId="0" shapeId="0">
      <text>
        <r>
          <rPr>
            <sz val="9"/>
            <color indexed="81"/>
            <rFont val="Tahoma"/>
            <family val="2"/>
          </rPr>
          <t xml:space="preserve">
Conform opgave bij 'geg ZO' rij 47.</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sept. 2015.</t>
        </r>
      </text>
    </comment>
    <comment ref="D7" authorId="0" shapeId="0">
      <text>
        <r>
          <rPr>
            <sz val="9"/>
            <color indexed="81"/>
            <rFont val="Tahoma"/>
            <family val="2"/>
          </rPr>
          <t xml:space="preserve">
GPL 2015-2016, okt. 2015.</t>
        </r>
      </text>
    </comment>
    <comment ref="E7" authorId="0" shapeId="0">
      <text>
        <r>
          <rPr>
            <sz val="9"/>
            <color indexed="81"/>
            <rFont val="Tahoma"/>
            <family val="2"/>
          </rPr>
          <t xml:space="preserve">
GPL 2016-2017, 17 maart 2016.</t>
        </r>
      </text>
    </comment>
    <comment ref="C48" authorId="1" shapeId="0">
      <text>
        <r>
          <rPr>
            <sz val="9"/>
            <color indexed="81"/>
            <rFont val="Tahoma"/>
            <family val="2"/>
          </rPr>
          <t xml:space="preserve">
Bedragen voor 2017, met in sept. 2016 te publiceren verhoging.</t>
        </r>
      </text>
    </comment>
  </commentList>
</comments>
</file>

<file path=xl/sharedStrings.xml><?xml version="1.0" encoding="utf-8"?>
<sst xmlns="http://schemas.openxmlformats.org/spreadsheetml/2006/main" count="3804" uniqueCount="1520">
  <si>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</si>
  <si>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</si>
  <si>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</si>
  <si>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</si>
  <si>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</si>
  <si>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</si>
  <si>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</si>
  <si>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</si>
  <si>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</si>
  <si>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</si>
  <si>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</si>
  <si>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</si>
  <si>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</si>
  <si>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</si>
  <si>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</si>
  <si>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</si>
  <si>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</si>
  <si>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</si>
  <si>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</si>
  <si>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</si>
  <si>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</si>
  <si>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</si>
  <si>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</si>
  <si>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</si>
  <si>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</si>
  <si>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</si>
  <si>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</si>
  <si>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</si>
  <si>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</si>
  <si>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</si>
  <si>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</si>
  <si>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</si>
  <si>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</si>
  <si>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</si>
  <si>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</si>
  <si>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</si>
  <si>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</si>
  <si>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</si>
  <si>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</si>
  <si>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</si>
  <si>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</si>
  <si>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</si>
  <si>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</si>
  <si>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</si>
  <si>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</si>
  <si>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</si>
  <si>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</si>
  <si>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</si>
  <si>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</si>
  <si>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</si>
  <si>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</si>
  <si>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</si>
  <si>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</si>
  <si>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</si>
  <si>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</si>
  <si>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</si>
  <si>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</si>
  <si>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</si>
  <si>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</si>
  <si>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</si>
  <si>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</si>
  <si>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</si>
  <si>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</si>
  <si>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</si>
  <si>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</si>
  <si>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</si>
  <si>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</si>
  <si>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</si>
  <si>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</si>
  <si>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</si>
  <si>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</si>
  <si>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</si>
  <si>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</si>
  <si>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</si>
  <si>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</si>
  <si>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</si>
  <si>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</si>
  <si>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</si>
  <si>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</si>
  <si>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</si>
  <si>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</si>
  <si>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</si>
  <si>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</si>
  <si>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</si>
  <si>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</si>
  <si>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</si>
  <si>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</si>
  <si>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</si>
  <si>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</si>
  <si>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</si>
  <si>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</si>
  <si>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</si>
  <si>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</si>
  <si>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</si>
  <si>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</si>
  <si>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</si>
  <si>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</si>
  <si>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</si>
  <si>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</si>
  <si>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</si>
  <si>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</si>
  <si>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</si>
  <si>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</si>
  <si>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</si>
  <si>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</si>
  <si>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</si>
  <si>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</si>
  <si>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</si>
  <si>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</si>
  <si>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</si>
  <si>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</si>
  <si>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</si>
  <si>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</si>
  <si>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</si>
  <si>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</si>
  <si>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</si>
  <si>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</si>
  <si>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</si>
  <si>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</si>
  <si>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</si>
  <si>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</si>
  <si>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</si>
  <si>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</si>
  <si>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</si>
  <si>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</si>
  <si>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</si>
  <si>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</si>
  <si>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SWV materiële bekostiging</t>
  </si>
  <si>
    <t>A</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</si>
  <si>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</si>
  <si>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</si>
  <si>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</si>
  <si>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</si>
  <si>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</si>
  <si>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</si>
  <si>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</si>
  <si>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</si>
  <si>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</si>
  <si>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</si>
  <si>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</si>
  <si>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</si>
  <si>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mat groei budget</t>
  </si>
  <si>
    <t>pers bas bek.</t>
  </si>
  <si>
    <t>mat. bek.</t>
  </si>
  <si>
    <t>Totaal pers</t>
  </si>
  <si>
    <t>Totaal mat</t>
  </si>
  <si>
    <t>groeibudget</t>
  </si>
  <si>
    <t>SAMENVATTING GROEI I.V.M. OVERDRACHTSBEKOSTIGIG PEILDATUM</t>
  </si>
  <si>
    <t>MI 2016 bekostiging, kalenderjaar</t>
  </si>
  <si>
    <t xml:space="preserve">Schooljaar: </t>
  </si>
  <si>
    <t>Peildatum:</t>
  </si>
  <si>
    <t>Bijgewerkt tot:</t>
  </si>
  <si>
    <t>Aanmaakdatum:</t>
  </si>
  <si>
    <t>Instroom SWV-BRIN</t>
  </si>
  <si>
    <t>Uitstroom SWV-BRIN</t>
  </si>
  <si>
    <t>SWV</t>
  </si>
  <si>
    <t>CAT LAAG</t>
  </si>
  <si>
    <t>CAT MIDDEN</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</si>
  <si>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</si>
  <si>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</si>
  <si>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</si>
  <si>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</si>
  <si>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</si>
  <si>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</si>
  <si>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</si>
  <si>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</si>
  <si>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</si>
  <si>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</si>
  <si>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</si>
  <si>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</si>
  <si>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</si>
  <si>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</si>
  <si>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</si>
  <si>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</si>
  <si>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</si>
  <si>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</si>
  <si>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</si>
  <si>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</si>
  <si>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</si>
  <si>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</si>
  <si>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</si>
  <si>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</si>
  <si>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</si>
  <si>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</si>
  <si>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</si>
  <si>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</si>
  <si>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</si>
  <si>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</si>
  <si>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</si>
  <si>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</si>
  <si>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</si>
  <si>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</si>
  <si>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</si>
  <si>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</si>
  <si>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</si>
  <si>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</si>
  <si>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</si>
  <si>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</si>
  <si>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</si>
  <si>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</si>
  <si>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</si>
  <si>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</si>
  <si>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</si>
  <si>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</si>
  <si>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</si>
  <si>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</si>
  <si>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</si>
  <si>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</si>
  <si>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</si>
  <si>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</si>
  <si>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</si>
  <si>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</si>
  <si>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</si>
  <si>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</si>
  <si>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</si>
  <si>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</si>
  <si>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</si>
  <si>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</si>
  <si>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</si>
  <si>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</si>
  <si>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</si>
  <si>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</si>
  <si>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</si>
  <si>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</si>
  <si>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</si>
  <si>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</si>
  <si>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</si>
  <si>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</si>
  <si>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</si>
  <si>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</si>
  <si>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</si>
  <si>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</si>
  <si>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</si>
  <si>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</si>
  <si>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</si>
  <si>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</si>
  <si>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</si>
  <si>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</si>
  <si>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</si>
  <si>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</si>
  <si>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</si>
  <si>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</si>
  <si>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</si>
  <si>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</si>
  <si>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</si>
  <si>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</si>
  <si>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</si>
  <si>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</si>
  <si>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</si>
  <si>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</si>
  <si>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</si>
  <si>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</si>
  <si>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</si>
  <si>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</si>
  <si>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</si>
  <si>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</si>
  <si>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</si>
  <si>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</si>
  <si>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</si>
  <si>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</si>
  <si>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</si>
  <si>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</si>
  <si>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</si>
  <si>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</si>
  <si>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</si>
  <si>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</si>
  <si>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</si>
  <si>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</si>
  <si>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</si>
  <si>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</si>
  <si>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</si>
  <si>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</si>
  <si>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</si>
  <si>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</si>
  <si>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</si>
  <si>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</si>
  <si>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</si>
  <si>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</si>
  <si>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</si>
  <si>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</si>
  <si>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</si>
  <si>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</si>
  <si>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</si>
  <si>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</si>
  <si>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</si>
  <si>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</si>
  <si>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</si>
  <si>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</si>
  <si>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</si>
  <si>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</si>
  <si>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</si>
  <si>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</si>
  <si>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</si>
  <si>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</si>
  <si>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</si>
  <si>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</si>
  <si>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</si>
  <si>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</si>
  <si>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</si>
  <si>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</si>
  <si>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</si>
  <si>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</si>
  <si>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</si>
  <si>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</si>
  <si>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</si>
  <si>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</si>
  <si>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</si>
  <si>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</si>
  <si>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</si>
  <si>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</si>
  <si>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</si>
  <si>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</si>
  <si>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</si>
  <si>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</si>
  <si>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</si>
  <si>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</si>
  <si>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</si>
  <si>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</si>
  <si>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</si>
  <si>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</si>
  <si>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</si>
  <si>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</si>
  <si>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</si>
  <si>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</si>
  <si>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</si>
  <si>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</si>
  <si>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</si>
  <si>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</si>
  <si>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</si>
  <si>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</si>
  <si>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</si>
  <si>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</si>
  <si>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</si>
  <si>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</si>
  <si>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</si>
  <si>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</si>
  <si>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</si>
  <si>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</si>
  <si>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</si>
  <si>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</si>
  <si>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</si>
  <si>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</si>
  <si>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</si>
  <si>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</si>
  <si>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</si>
  <si>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</si>
  <si>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</si>
  <si>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</si>
  <si>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</si>
  <si>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</si>
  <si>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</si>
  <si>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</si>
  <si>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</si>
  <si>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</si>
  <si>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</si>
  <si>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</si>
  <si>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</si>
  <si>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</si>
  <si>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</si>
  <si>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</si>
  <si>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</si>
  <si>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</si>
  <si>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</si>
  <si>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</si>
  <si>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</si>
  <si>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</si>
  <si>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</si>
  <si>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</si>
  <si>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</si>
  <si>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</si>
  <si>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</si>
  <si>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</si>
  <si>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</si>
  <si>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</si>
  <si>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</si>
  <si>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</si>
  <si>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</si>
  <si>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</si>
  <si>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</si>
  <si>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</si>
  <si>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</si>
  <si>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</si>
  <si>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</si>
  <si>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</si>
  <si>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</si>
  <si>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</si>
  <si>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</si>
  <si>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</si>
  <si>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</si>
  <si>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</si>
  <si>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</si>
  <si>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</si>
  <si>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</si>
  <si>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</si>
  <si>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</si>
  <si>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</si>
  <si>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</si>
  <si>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</si>
  <si>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</si>
  <si>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</si>
  <si>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</si>
  <si>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</si>
  <si>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</si>
  <si>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</si>
  <si>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</si>
  <si>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</si>
  <si>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</si>
  <si>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</si>
  <si>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</si>
  <si>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</si>
  <si>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</si>
  <si>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</si>
  <si>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</si>
  <si>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</si>
  <si>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</si>
  <si>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</si>
  <si>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</si>
  <si>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</si>
  <si>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</si>
  <si>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</si>
  <si>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</si>
  <si>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</si>
  <si>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</si>
  <si>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</si>
  <si>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</si>
  <si>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</si>
  <si>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</si>
  <si>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</si>
  <si>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</si>
  <si>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</si>
  <si>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</si>
  <si>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</si>
  <si>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</si>
  <si>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</si>
  <si>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</si>
  <si>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</si>
  <si>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</si>
  <si>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</si>
  <si>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</si>
  <si>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</si>
  <si>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</si>
  <si>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</si>
  <si>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</si>
  <si>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</si>
  <si>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</si>
  <si>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</si>
  <si>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</si>
  <si>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</si>
  <si>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</si>
  <si>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</si>
  <si>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</si>
  <si>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</si>
  <si>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</si>
  <si>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</si>
  <si>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</si>
  <si>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</si>
  <si>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</si>
  <si>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</si>
  <si>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</si>
  <si>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</si>
  <si>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</si>
  <si>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</si>
  <si>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</si>
  <si>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</si>
  <si>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</si>
  <si>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</si>
  <si>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</si>
  <si>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</si>
  <si>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</si>
  <si>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</si>
  <si>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</si>
  <si>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</si>
  <si>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</si>
  <si>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</si>
  <si>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</si>
  <si>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</si>
  <si>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</si>
  <si>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</si>
  <si>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</si>
  <si>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</si>
  <si>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</si>
  <si>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Vereniging van samenwerkingsverband Passen onderwijs Rijn &amp; Gelderse Vallei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</si>
  <si>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</si>
  <si>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</si>
  <si>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</si>
  <si>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</si>
  <si>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</si>
  <si>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</si>
  <si>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</si>
  <si>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Stichting Samenweringsverband Noord-Kennemerland PO</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</si>
  <si>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</si>
  <si>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</si>
  <si>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</si>
  <si>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</si>
  <si>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</si>
  <si>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</si>
  <si>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</si>
  <si>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</si>
  <si>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</si>
  <si>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</si>
  <si>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</si>
  <si>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</si>
  <si>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</si>
  <si>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</si>
  <si>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</si>
  <si>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</si>
  <si>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</si>
  <si>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</si>
  <si>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</si>
  <si>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</si>
  <si>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</si>
  <si>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 Samenwerkingsverband PO Midden Holland</t>
  </si>
  <si>
    <t>Stg. Passend Primair Onderwijs Haaglanden (SPPOH)</t>
  </si>
  <si>
    <r>
      <t>Samenwerkingsverban</t>
    </r>
    <r>
      <rPr>
        <sz val="10"/>
        <rFont val="Verdana"/>
        <family val="2"/>
      </rPr>
      <t>d Driegang</t>
    </r>
  </si>
  <si>
    <t>Stichting Samenwerkingsverband Passend Onderwijs 28-17 Zoetermeer</t>
  </si>
  <si>
    <t>Stg. SWV passend primair onderwijs Aan Den IJssel</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</si>
  <si>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</si>
  <si>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</si>
  <si>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</si>
  <si>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</si>
  <si>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</si>
  <si>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</si>
  <si>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</si>
  <si>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</si>
  <si>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</si>
  <si>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</si>
  <si>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</si>
  <si>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</si>
  <si>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Samenwerkingsverband PO 30-10</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</si>
  <si>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</si>
  <si>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</si>
  <si>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</si>
  <si>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</si>
  <si>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</si>
  <si>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</si>
  <si>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</si>
  <si>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</si>
  <si>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</si>
  <si>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</si>
  <si>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</si>
  <si>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</si>
  <si>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</si>
  <si>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</si>
  <si>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</si>
  <si>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</si>
  <si>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</si>
  <si>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Bergse Veld Sch SO/IOBK</t>
  </si>
  <si>
    <t>Mozartlaan 150</t>
  </si>
  <si>
    <t>3055KM</t>
  </si>
  <si>
    <t>Rotterdam</t>
  </si>
  <si>
    <t>Mytylschool De Vlij</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</si>
  <si>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</si>
  <si>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</si>
  <si>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</si>
  <si>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</si>
  <si>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</si>
  <si>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</si>
  <si>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</si>
  <si>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</si>
  <si>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</si>
  <si>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</si>
  <si>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</si>
  <si>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</si>
  <si>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</si>
  <si>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</si>
  <si>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</si>
  <si>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</si>
  <si>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Prins W Alexanderschool</t>
  </si>
  <si>
    <t>Blaarthemseweg 83</t>
  </si>
  <si>
    <t>5502JT</t>
  </si>
  <si>
    <t>Veldhoven</t>
  </si>
  <si>
    <t>De Witakker</t>
  </si>
  <si>
    <t>Marderleane 3</t>
  </si>
  <si>
    <t>8572WG</t>
  </si>
  <si>
    <t>De Friese Meren</t>
  </si>
  <si>
    <t>Prof Dr Leo Kannerschool</t>
  </si>
  <si>
    <t>Endegeesterstraatweg 26</t>
  </si>
  <si>
    <t>2342AK</t>
  </si>
  <si>
    <t>Oegstgeest</t>
  </si>
  <si>
    <t>Klimopschool</t>
  </si>
  <si>
    <t>Grevelingenstraat 10</t>
  </si>
  <si>
    <t>4335XG</t>
  </si>
  <si>
    <t>Middelburg</t>
  </si>
  <si>
    <t>PI-School</t>
  </si>
  <si>
    <t>Hengstdal 2</t>
  </si>
  <si>
    <t>6522JV</t>
  </si>
  <si>
    <t>Nijmegen</t>
  </si>
  <si>
    <t>Korte Vlietsch voor ZMLK</t>
  </si>
  <si>
    <t>Schubertlaan 131</t>
  </si>
  <si>
    <t>2324CR</t>
  </si>
  <si>
    <t>Leiden</t>
  </si>
  <si>
    <t>St Maartensch</t>
  </si>
  <si>
    <t>Hengstdal 3</t>
  </si>
  <si>
    <t>6574NA</t>
  </si>
  <si>
    <t>Ubbergen</t>
  </si>
  <si>
    <t>De Pels</t>
  </si>
  <si>
    <t>Noordse Parklaan 2</t>
  </si>
  <si>
    <t>3513GV</t>
  </si>
  <si>
    <t>Utrecht</t>
  </si>
  <si>
    <t>Clara van Sparwoudestr 1</t>
  </si>
  <si>
    <t>2612SP</t>
  </si>
  <si>
    <t>Delft</t>
  </si>
  <si>
    <t>00RK</t>
  </si>
  <si>
    <t>De Stroom</t>
  </si>
  <si>
    <t>Reeweg Zuid 22</t>
  </si>
  <si>
    <t>3317NH</t>
  </si>
  <si>
    <t>Antoniusschool</t>
  </si>
  <si>
    <t>Heereweg 100</t>
  </si>
  <si>
    <t>1901ME</t>
  </si>
  <si>
    <t>Castricum</t>
  </si>
  <si>
    <t>00RS</t>
  </si>
  <si>
    <t>Talryk</t>
  </si>
  <si>
    <t>Harddraversdijk 26</t>
  </si>
  <si>
    <t>9201HJ</t>
  </si>
  <si>
    <t>Smallingerland</t>
  </si>
  <si>
    <t>De Sonnewijser</t>
  </si>
  <si>
    <t>Gerrit van der Veenstr 24</t>
  </si>
  <si>
    <t>5348RD</t>
  </si>
  <si>
    <t>Oss</t>
  </si>
  <si>
    <t>Inst v Orthopedagog Ond</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</si>
  <si>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</si>
  <si>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</si>
  <si>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</si>
  <si>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</si>
  <si>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</si>
  <si>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</si>
  <si>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</si>
  <si>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</si>
  <si>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</si>
  <si>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</si>
  <si>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</si>
  <si>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</si>
  <si>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</si>
  <si>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</si>
  <si>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</si>
  <si>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Opb. School v. ZMLK Emmen</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</si>
  <si>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</si>
  <si>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</si>
  <si>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</si>
  <si>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</si>
  <si>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</si>
  <si>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</si>
  <si>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</si>
  <si>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</si>
  <si>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</si>
  <si>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</si>
  <si>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</si>
  <si>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</si>
  <si>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</si>
  <si>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</si>
  <si>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</si>
  <si>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</si>
  <si>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</si>
  <si>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</si>
  <si>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</si>
  <si>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SO de Klimmer</t>
  </si>
  <si>
    <t>Generaal Smutslaan 9</t>
  </si>
  <si>
    <t>5021XA</t>
  </si>
  <si>
    <t>Tilburg</t>
  </si>
  <si>
    <t>00ZF</t>
  </si>
  <si>
    <t>De Atlas</t>
  </si>
  <si>
    <t>Vivaldilaan 46</t>
  </si>
  <si>
    <t>9402VE</t>
  </si>
  <si>
    <t>Assen</t>
  </si>
  <si>
    <t>Schuttes Bosschool</t>
  </si>
  <si>
    <t>Floraparkstraat 390</t>
  </si>
  <si>
    <t>7531HX</t>
  </si>
  <si>
    <t>Enschede</t>
  </si>
  <si>
    <t>Mw Dr CP Gelinksch</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</si>
  <si>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</si>
  <si>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</si>
  <si>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</si>
  <si>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</si>
  <si>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</si>
  <si>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</si>
  <si>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</si>
  <si>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</si>
  <si>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</si>
  <si>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</si>
  <si>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</si>
  <si>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</si>
  <si>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</si>
  <si>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</si>
  <si>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</si>
  <si>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</si>
  <si>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</si>
  <si>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</si>
  <si>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</si>
  <si>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</si>
  <si>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</si>
  <si>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</si>
  <si>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</si>
  <si>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</si>
  <si>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</si>
  <si>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</si>
  <si>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</si>
  <si>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</si>
  <si>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</si>
  <si>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</si>
  <si>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</si>
  <si>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</si>
  <si>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</si>
  <si>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</si>
  <si>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</si>
  <si>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</si>
  <si>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</si>
  <si>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</si>
  <si>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</si>
  <si>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</si>
  <si>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</si>
  <si>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</si>
  <si>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</si>
  <si>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</si>
  <si>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</si>
  <si>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</si>
  <si>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</si>
  <si>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</si>
  <si>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</si>
  <si>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P.I-school Hondsberg</t>
  </si>
  <si>
    <t>Hondsberg 5</t>
  </si>
  <si>
    <t>5062JT</t>
  </si>
  <si>
    <t>Oisterwijk</t>
  </si>
  <si>
    <t>Emiliusschool</t>
  </si>
  <si>
    <t>Nieuwstraat 72</t>
  </si>
  <si>
    <t>5691AE</t>
  </si>
  <si>
    <t>Son en Breugel</t>
  </si>
  <si>
    <t>De Dordtse Buitenschool</t>
  </si>
  <si>
    <t>Baden-Powelllaan 1</t>
  </si>
  <si>
    <t>3312AA</t>
  </si>
  <si>
    <t>Sch ZML De Groote Aard</t>
  </si>
  <si>
    <t>Mortel 1</t>
  </si>
  <si>
    <t>5521TP</t>
  </si>
  <si>
    <t>Eersel</t>
  </si>
  <si>
    <t>01QH</t>
  </si>
  <si>
    <t>Sgm Klein Borculo</t>
  </si>
  <si>
    <t>Schoollaan 3</t>
  </si>
  <si>
    <t>7271NS</t>
  </si>
  <si>
    <t>Berkelland</t>
  </si>
  <si>
    <t>ZMLK De Maaskei</t>
  </si>
  <si>
    <t>Wessemerweg 3</t>
  </si>
  <si>
    <t>6097NA</t>
  </si>
  <si>
    <t>Maasgouw</t>
  </si>
  <si>
    <t>SGM Lichtenbeek (SO - LG)</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</si>
  <si>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</si>
  <si>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</si>
  <si>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</si>
  <si>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</si>
  <si>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</si>
  <si>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</si>
  <si>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</si>
  <si>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</si>
  <si>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</si>
  <si>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</si>
  <si>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</si>
  <si>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</si>
  <si>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</si>
  <si>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</si>
  <si>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</si>
  <si>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</si>
  <si>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</si>
  <si>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</si>
  <si>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</si>
  <si>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</si>
  <si>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</si>
  <si>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</si>
  <si>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</si>
  <si>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ZMLK School Kon Emma</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</si>
  <si>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</si>
  <si>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</si>
  <si>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</si>
  <si>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</si>
  <si>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</si>
  <si>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</si>
  <si>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</si>
  <si>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</si>
  <si>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</si>
  <si>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</si>
  <si>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</si>
  <si>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</si>
  <si>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</si>
  <si>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</si>
  <si>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</si>
  <si>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</si>
  <si>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</si>
  <si>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</si>
  <si>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</si>
  <si>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</si>
  <si>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</si>
  <si>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</si>
  <si>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</si>
  <si>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Hoenderloo College voor VSO</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</si>
  <si>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</si>
  <si>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</si>
  <si>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</si>
  <si>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</si>
  <si>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</si>
  <si>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</si>
  <si>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</si>
  <si>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</si>
  <si>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</si>
  <si>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</si>
  <si>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</si>
  <si>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</si>
  <si>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</si>
  <si>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</si>
  <si>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</si>
  <si>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</si>
  <si>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</si>
  <si>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</si>
  <si>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</si>
  <si>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</si>
  <si>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Berg en Boschschool</t>
  </si>
  <si>
    <t>Professor Bronkhorstlaan 22</t>
  </si>
  <si>
    <t>3723MB</t>
  </si>
  <si>
    <t>De Bilt</t>
  </si>
  <si>
    <t>Het Berkenhofcollege</t>
  </si>
  <si>
    <t>Galderseweg 87</t>
  </si>
  <si>
    <t>4836AD</t>
  </si>
  <si>
    <t>Breda</t>
  </si>
  <si>
    <t>02RM</t>
  </si>
  <si>
    <t>Beukenrode Onderwijs</t>
  </si>
  <si>
    <t>Beukenrodelaan 2</t>
  </si>
  <si>
    <t>3941ZP</t>
  </si>
  <si>
    <t>De Kom Sch v SO VSO ZMLK</t>
  </si>
  <si>
    <t>Pa Hoeklaan 2</t>
  </si>
  <si>
    <t>6651TG</t>
  </si>
  <si>
    <t>Druten</t>
  </si>
  <si>
    <t>Mikado</t>
  </si>
  <si>
    <t>Stiemensweg 175</t>
  </si>
  <si>
    <t>6591MD</t>
  </si>
  <si>
    <t>Gennep</t>
  </si>
  <si>
    <t>Mytylschool Gabriel</t>
  </si>
  <si>
    <t>Klokkenlaan 2</t>
  </si>
  <si>
    <t>5231BA</t>
  </si>
  <si>
    <t>'s-Hertogenbosch</t>
  </si>
  <si>
    <t>02SP</t>
  </si>
  <si>
    <t>Don Boscoschool ZMOK</t>
  </si>
  <si>
    <t>Marienwaard 51</t>
  </si>
  <si>
    <t>6222AM</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</si>
  <si>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</si>
  <si>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</si>
  <si>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</si>
  <si>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</si>
  <si>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</si>
  <si>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</si>
  <si>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</si>
  <si>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</si>
  <si>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</si>
  <si>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</si>
  <si>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</si>
  <si>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</si>
  <si>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</si>
  <si>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</si>
  <si>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</si>
  <si>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</si>
  <si>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02YL</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</si>
  <si>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</si>
  <si>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</si>
  <si>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</si>
  <si>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</si>
  <si>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</si>
  <si>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</si>
  <si>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</si>
  <si>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</si>
  <si>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</si>
  <si>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</si>
  <si>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</si>
  <si>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</si>
  <si>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</si>
  <si>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</si>
  <si>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</si>
  <si>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</si>
  <si>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</si>
  <si>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</si>
  <si>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</si>
  <si>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Mytylsch Tilburg</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</si>
  <si>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</si>
  <si>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</si>
  <si>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</si>
  <si>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</si>
  <si>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</si>
  <si>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</si>
  <si>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</si>
  <si>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</si>
  <si>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</si>
  <si>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</si>
  <si>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</si>
  <si>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</si>
  <si>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</si>
  <si>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</si>
  <si>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</si>
  <si>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</si>
  <si>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</si>
  <si>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</si>
  <si>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</si>
  <si>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</si>
  <si>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</si>
  <si>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</si>
  <si>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</si>
  <si>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</si>
  <si>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</si>
  <si>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</si>
  <si>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</si>
  <si>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</si>
  <si>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</si>
  <si>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</si>
  <si>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</si>
  <si>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</si>
  <si>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</si>
  <si>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</si>
  <si>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</si>
  <si>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</si>
  <si>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</si>
  <si>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</si>
  <si>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</si>
  <si>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</si>
  <si>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</si>
  <si>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</si>
  <si>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</si>
  <si>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</si>
  <si>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</si>
  <si>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</si>
  <si>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</si>
  <si>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</si>
  <si>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</si>
  <si>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</si>
  <si>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</si>
  <si>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</si>
  <si>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</si>
  <si>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</si>
  <si>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</si>
  <si>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</si>
  <si>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</si>
  <si>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</si>
  <si>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</si>
  <si>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</si>
  <si>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</si>
  <si>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</si>
  <si>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</si>
  <si>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</si>
  <si>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</si>
  <si>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04YK</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</si>
  <si>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</si>
  <si>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</si>
  <si>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</si>
  <si>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</si>
  <si>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</si>
  <si>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</si>
  <si>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</si>
  <si>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</si>
  <si>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</si>
  <si>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</si>
  <si>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</si>
  <si>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</si>
  <si>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</si>
  <si>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</si>
  <si>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</si>
  <si>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</si>
  <si>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</si>
  <si>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</si>
  <si>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</si>
  <si>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</si>
  <si>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</si>
  <si>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</si>
  <si>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</si>
  <si>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</si>
  <si>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</si>
  <si>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</si>
  <si>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</si>
  <si>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</si>
  <si>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</si>
  <si>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</si>
  <si>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</si>
  <si>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</si>
  <si>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</si>
  <si>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</si>
  <si>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</si>
  <si>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</si>
  <si>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</si>
  <si>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</si>
  <si>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</si>
  <si>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</si>
  <si>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</si>
  <si>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</si>
  <si>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</si>
  <si>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</si>
  <si>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</si>
  <si>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</si>
  <si>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</si>
  <si>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</si>
  <si>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</si>
  <si>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</si>
  <si>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</si>
  <si>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</si>
  <si>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</si>
  <si>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</si>
  <si>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</si>
  <si>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</si>
  <si>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</si>
  <si>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</si>
  <si>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</si>
  <si>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</si>
  <si>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</si>
  <si>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</si>
  <si>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</si>
  <si>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</si>
  <si>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</si>
  <si>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</si>
  <si>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</si>
  <si>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</si>
  <si>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</si>
  <si>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</si>
  <si>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</si>
  <si>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</si>
  <si>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</si>
  <si>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</si>
  <si>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</si>
  <si>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</si>
  <si>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</si>
  <si>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</si>
  <si>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</si>
  <si>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14OR</t>
  </si>
  <si>
    <t>Hart de Ruyterschool</t>
  </si>
  <si>
    <t>Metaallaan 255</t>
  </si>
  <si>
    <t>9743BV</t>
  </si>
  <si>
    <t>14PG</t>
  </si>
  <si>
    <t>SG Mariëndael (VSO-LG)</t>
  </si>
  <si>
    <t>Heijenoordseweg 9</t>
  </si>
  <si>
    <t>Deltaschool</t>
  </si>
  <si>
    <t>Naereboutstraat 24</t>
  </si>
  <si>
    <t>4461GT</t>
  </si>
  <si>
    <t>Jan Hein Donnerschool</t>
  </si>
  <si>
    <t>Rudolphlaan 5</t>
  </si>
  <si>
    <t>3794MZ</t>
  </si>
  <si>
    <t>Barneveld</t>
  </si>
  <si>
    <t>14RZ</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</si>
  <si>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</si>
  <si>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</si>
  <si>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</si>
  <si>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</si>
  <si>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</si>
  <si>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</si>
  <si>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</si>
  <si>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</si>
  <si>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</si>
  <si>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</si>
  <si>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</si>
  <si>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</si>
  <si>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</si>
  <si>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</si>
  <si>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</si>
  <si>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</si>
  <si>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</si>
  <si>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</si>
  <si>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</si>
  <si>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</si>
  <si>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</si>
  <si>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</si>
  <si>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</si>
  <si>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</si>
  <si>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</si>
  <si>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</si>
  <si>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</si>
  <si>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</si>
  <si>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</si>
  <si>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</si>
  <si>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</si>
  <si>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</si>
  <si>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</si>
  <si>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</si>
  <si>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</si>
  <si>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</si>
  <si>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</si>
  <si>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</si>
  <si>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</si>
  <si>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</si>
  <si>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</si>
  <si>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</si>
  <si>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16QF</t>
  </si>
  <si>
    <t>De Toekomst</t>
  </si>
  <si>
    <t>Asakkerweg 5</t>
  </si>
  <si>
    <t>6718ZE</t>
  </si>
  <si>
    <t>Ede</t>
  </si>
  <si>
    <t>16QL</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</si>
  <si>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</si>
  <si>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</si>
  <si>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</si>
  <si>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</si>
  <si>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</si>
  <si>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</si>
  <si>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</si>
  <si>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</si>
  <si>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</si>
  <si>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</si>
  <si>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</si>
  <si>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</si>
  <si>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</si>
  <si>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</si>
  <si>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</si>
  <si>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</si>
  <si>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</si>
  <si>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</si>
  <si>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</si>
  <si>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</si>
  <si>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</si>
  <si>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</si>
  <si>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</si>
  <si>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</si>
  <si>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</si>
  <si>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</si>
  <si>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</si>
  <si>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17JJ</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</si>
  <si>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</si>
  <si>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</si>
  <si>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</si>
  <si>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</si>
  <si>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</si>
  <si>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</si>
  <si>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</si>
  <si>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</si>
  <si>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</si>
  <si>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</si>
  <si>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</si>
  <si>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</si>
  <si>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</si>
  <si>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</si>
  <si>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</si>
  <si>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</si>
  <si>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</si>
  <si>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</si>
  <si>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</si>
  <si>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</si>
  <si>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</si>
  <si>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</si>
  <si>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</si>
  <si>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</si>
  <si>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</si>
  <si>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</si>
  <si>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</si>
  <si>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</si>
  <si>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</si>
  <si>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</si>
  <si>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</si>
  <si>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18XY</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</si>
  <si>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</si>
  <si>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</si>
  <si>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</si>
  <si>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</si>
  <si>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</si>
  <si>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</si>
  <si>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</si>
  <si>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</si>
  <si>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</si>
  <si>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</si>
  <si>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</si>
  <si>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</si>
  <si>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</si>
  <si>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</si>
  <si>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</si>
  <si>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</si>
  <si>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</si>
  <si>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</si>
  <si>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</si>
  <si>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</si>
  <si>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</si>
  <si>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</si>
  <si>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</si>
  <si>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</si>
  <si>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</si>
  <si>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</si>
  <si>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</si>
  <si>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</si>
  <si>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</si>
  <si>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</si>
  <si>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</si>
  <si>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</si>
  <si>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</si>
  <si>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</si>
  <si>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</si>
  <si>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</si>
  <si>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</si>
  <si>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</si>
  <si>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</si>
  <si>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</si>
  <si>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</si>
  <si>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</si>
  <si>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</si>
  <si>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</si>
  <si>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</si>
  <si>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</si>
  <si>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</si>
  <si>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</si>
  <si>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</si>
  <si>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</si>
  <si>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</si>
  <si>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</si>
  <si>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</si>
  <si>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</si>
  <si>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</si>
  <si>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</si>
  <si>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</si>
  <si>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</si>
  <si>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</si>
  <si>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</si>
  <si>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</si>
  <si>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</si>
  <si>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</si>
  <si>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</si>
  <si>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</si>
  <si>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</si>
  <si>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</si>
  <si>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</si>
  <si>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</si>
  <si>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</si>
  <si>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</si>
  <si>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</si>
  <si>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</si>
  <si>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</si>
  <si>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</si>
  <si>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</si>
  <si>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</si>
  <si>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</si>
  <si>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</si>
  <si>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</si>
  <si>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</si>
  <si>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</si>
  <si>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</si>
  <si>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</si>
  <si>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</si>
  <si>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</si>
  <si>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</si>
  <si>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</si>
  <si>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</si>
  <si>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</si>
  <si>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</si>
  <si>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</si>
  <si>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</si>
  <si>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</si>
  <si>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</si>
  <si>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</si>
  <si>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</si>
  <si>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</si>
  <si>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</si>
  <si>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</si>
  <si>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</si>
  <si>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</si>
  <si>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</si>
  <si>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</si>
  <si>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</si>
  <si>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</si>
  <si>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</si>
  <si>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</si>
  <si>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</si>
  <si>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</si>
  <si>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</si>
  <si>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</si>
  <si>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</si>
  <si>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</si>
  <si>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</si>
  <si>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</si>
  <si>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</si>
  <si>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</si>
  <si>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</si>
  <si>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</si>
  <si>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</si>
  <si>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</si>
  <si>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</si>
  <si>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</si>
  <si>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</si>
  <si>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</si>
  <si>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</si>
  <si>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</si>
  <si>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</si>
  <si>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</si>
  <si>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</si>
  <si>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</si>
  <si>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</si>
  <si>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</si>
  <si>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</si>
  <si>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</si>
  <si>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</si>
  <si>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</si>
  <si>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</si>
  <si>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</si>
  <si>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</si>
  <si>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</si>
  <si>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</si>
  <si>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</si>
  <si>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</si>
  <si>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</si>
  <si>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</si>
  <si>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</si>
  <si>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</si>
  <si>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</si>
  <si>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</si>
  <si>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</si>
  <si>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</si>
  <si>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</si>
  <si>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</si>
  <si>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</si>
  <si>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</si>
  <si>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</si>
  <si>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</si>
  <si>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</si>
  <si>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22OB</t>
  </si>
  <si>
    <t>VSO De Ortolaan</t>
  </si>
  <si>
    <t>Graaf van Loonlaan 2</t>
  </si>
  <si>
    <t>6093BV</t>
  </si>
  <si>
    <t>22OG</t>
  </si>
  <si>
    <t>VSO De Velddijk</t>
  </si>
  <si>
    <t>Bergstraat 58</t>
  </si>
  <si>
    <t>5931CE</t>
  </si>
  <si>
    <t>het Poortje</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</si>
  <si>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</si>
  <si>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</si>
  <si>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</si>
  <si>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</si>
  <si>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</si>
  <si>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</si>
  <si>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</si>
  <si>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</si>
  <si>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</si>
  <si>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</si>
  <si>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</si>
  <si>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</si>
  <si>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</si>
  <si>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</si>
  <si>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</si>
  <si>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</si>
  <si>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</si>
  <si>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</si>
  <si>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</si>
  <si>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</si>
  <si>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</si>
  <si>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</si>
  <si>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</si>
  <si>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</si>
  <si>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</si>
  <si>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</si>
  <si>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</si>
  <si>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</si>
  <si>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</si>
  <si>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</si>
  <si>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</si>
  <si>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</si>
  <si>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</si>
  <si>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</si>
  <si>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</si>
  <si>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</si>
  <si>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</si>
  <si>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</si>
  <si>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</si>
  <si>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</si>
  <si>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</si>
  <si>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</si>
  <si>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</si>
  <si>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</si>
  <si>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</si>
  <si>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</si>
  <si>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</si>
  <si>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</si>
  <si>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</si>
  <si>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</si>
  <si>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</si>
  <si>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</si>
  <si>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</si>
  <si>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</si>
  <si>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</si>
  <si>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</si>
  <si>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</si>
  <si>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</si>
  <si>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</si>
  <si>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</si>
  <si>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</si>
  <si>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</si>
  <si>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</si>
  <si>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</si>
  <si>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</si>
  <si>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</si>
  <si>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26NE</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</si>
  <si>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</si>
  <si>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</si>
  <si>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</si>
  <si>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</si>
  <si>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</si>
  <si>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</si>
  <si>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</si>
  <si>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</si>
  <si>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</si>
  <si>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</si>
  <si>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</si>
  <si>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</si>
  <si>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</si>
  <si>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</si>
  <si>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</si>
  <si>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</si>
  <si>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</si>
  <si>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</si>
  <si>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</si>
  <si>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</si>
  <si>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</si>
  <si>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</si>
  <si>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02PQ</t>
  </si>
  <si>
    <t>Intermetzo Onderwijs</t>
  </si>
  <si>
    <t>Mettrayweg 53</t>
  </si>
  <si>
    <t>7211LC</t>
  </si>
  <si>
    <t>Lochem</t>
  </si>
  <si>
    <t>Mytylschool De Schalm</t>
  </si>
  <si>
    <t>Brabantlaan 3</t>
  </si>
  <si>
    <t>4817JW</t>
  </si>
  <si>
    <t>02SJ</t>
  </si>
  <si>
    <t>Hub Noord-Brabant vest. Boxtel</t>
  </si>
  <si>
    <t>Heerendonklaan 4</t>
  </si>
  <si>
    <t>5223XB</t>
  </si>
  <si>
    <t>Hub Noord-Brabant vest. Oss</t>
  </si>
  <si>
    <t>Ruwaardstraat 15</t>
  </si>
  <si>
    <t>5342AH</t>
  </si>
  <si>
    <t>02YM</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</si>
  <si>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</si>
  <si>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</si>
  <si>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</si>
  <si>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</si>
  <si>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</si>
  <si>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</si>
  <si>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</si>
  <si>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</si>
  <si>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</si>
  <si>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</si>
  <si>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</si>
  <si>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</si>
  <si>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</si>
  <si>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</si>
  <si>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</si>
  <si>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</si>
  <si>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</si>
  <si>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</si>
  <si>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</si>
  <si>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</si>
  <si>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</si>
  <si>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</si>
  <si>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</si>
  <si>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</si>
  <si>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</si>
  <si>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</si>
  <si>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</si>
  <si>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</si>
  <si>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</si>
  <si>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</si>
  <si>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</si>
  <si>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</si>
  <si>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</si>
  <si>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</si>
  <si>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</si>
  <si>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</si>
  <si>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</si>
  <si>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</si>
  <si>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</si>
  <si>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</si>
  <si>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</si>
  <si>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</si>
  <si>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</si>
  <si>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</si>
  <si>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21EN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</si>
  <si>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</si>
  <si>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</si>
  <si>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</si>
  <si>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</si>
  <si>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</si>
  <si>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</si>
  <si>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</si>
  <si>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</si>
  <si>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</si>
  <si>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</si>
  <si>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</si>
  <si>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</si>
  <si>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</si>
  <si>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</si>
  <si>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</si>
  <si>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</si>
  <si>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23KF</t>
  </si>
  <si>
    <t>Het Schip / Chez Nous</t>
  </si>
  <si>
    <t>Groot Bruninkstraat 9</t>
  </si>
  <si>
    <t>7544RN</t>
  </si>
  <si>
    <t>M.H. School ZMLK</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</si>
  <si>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</si>
  <si>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</si>
  <si>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</si>
  <si>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</si>
  <si>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</si>
  <si>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</si>
  <si>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</si>
  <si>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</si>
  <si>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</si>
  <si>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</si>
  <si>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</si>
  <si>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</si>
  <si>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</si>
  <si>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</si>
  <si>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</si>
  <si>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</si>
  <si>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 xml:space="preserve">De witte cellen in het werkblad 1 februari (H10, R21 en S21) binnen het lichtgrijze kader dienen ingevuld te worden met de juiste gegevens. Alle cellen met een gele achtergrond bevatten formules. </t>
  </si>
  <si>
    <t>MI 2017 bekostiging, kalenderjaar</t>
  </si>
  <si>
    <t>in geld (prijspeil 2016-2017 voorlopig)</t>
  </si>
  <si>
    <t>Dit instrument is een door de PO-Raad en VO-Raad, met hulp van OCW, opgesteld hulpmiddel om een goed beeld te krijgen van de bekostiging van de groei op basis van de peildatum 1 februari 2016.</t>
  </si>
  <si>
    <t xml:space="preserve">De groeiregeling voor 2016-2017 is gebaseerd op de peildatum 1 februari 2016.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</si>
  <si>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In deze applicatie zijn de bedragen opgenomen van de voorlopig vastgestelde GPL's voor 2016-2017 van maart 2016</t>
    </r>
    <r>
      <rPr>
        <b/>
        <sz val="11"/>
        <rFont val="Calibri"/>
        <family val="2"/>
      </rPr>
      <t>.</t>
    </r>
  </si>
  <si>
    <t>De overige gegevens zijn bijgewerkt.</t>
  </si>
  <si>
    <t>2015-2016</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</si>
  <si>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</si>
  <si>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</si>
  <si>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</si>
  <si>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</si>
  <si>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</si>
  <si>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Deze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</si>
  <si>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2016 zijn beschikbaar gekomen op 12 mei 2016 waarbij het bestand per 23 april 2016 is bevroren als het bestand dat van toepassing is.</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</si>
  <si>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2016-2017</t>
    </r>
    <r>
      <rPr>
        <sz val="11"/>
        <rFont val="Calibri"/>
        <family val="2"/>
      </rPr>
      <t xml:space="preserve"> per maart 2016 zijn vastgesteld; voor MI is dit het het kalenderjaar </t>
    </r>
    <r>
      <rPr>
        <b/>
        <sz val="11"/>
        <rFont val="Calibri"/>
        <family val="2"/>
      </rPr>
      <t>2016.</t>
    </r>
    <r>
      <rPr>
        <sz val="11"/>
        <rFont val="Calibri"/>
        <family val="2"/>
      </rPr>
      <t xml:space="preserve"> Andere bedragen die met de bekostigingssystematiek te maken hebben zoals die voor het (V)SO zijn de voorlopige berekende bedragen met het nu bekende prijspeil 2016-2017. De bedragen worden t.z.t. weer bijgesteld als gevolg van met name indexering en zullen dan in de tabellen worden aangepast. U kunt dit zelf doen door de bedragen in de lichtgroene cellen aan te passen.</t>
    </r>
  </si>
  <si>
    <t>In dit werkblad zijn per samenwerkingsverband PO en per school SO de gegevens van DUO opgenomen over de groei en uitstroom op 1 februari t.o.v. 1 oktober daaraan voorafgaand.</t>
  </si>
  <si>
    <t>Toelichting Groeiregeling SWV PO - SO vanaf 1 augustus 2016 op basis van 1 februari 2016                                                                vs 18 mei 2016</t>
  </si>
  <si>
    <t>Deze versie van 18 mei werkt met de nieuwe bekostigingsbedragen in de publicatie van 30 maart 2016.</t>
  </si>
  <si>
    <t>Overzicht groei speciaal onderwijs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</si>
</sst>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7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name val="Arial"/>
      <family val="2"/>
    </font>
    <font>
      <sz val="10"/>
      <name val="Verdana"/>
      <family val="2"/>
    </font>
    <font>
      <sz val="10"/>
      <color rgb="FF000000"/>
      <name val="Arial"/>
      <family val="2"/>
    </font>
    <font>
      <sz val="10"/>
      <color theme="0"/>
      <name val="Calibri"/>
      <family val="2"/>
    </font>
    <font>
      <sz val="10"/>
      <color theme="0"/>
      <name val="Calibri"/>
      <family val="2"/>
      <scheme val="minor"/>
    </font>
    <font>
      <b/>
      <i/>
      <sz val="11"/>
      <name val="Calibri"/>
      <family val="2"/>
    </font>
    <font>
      <b/>
      <i/>
      <sz val="11"/>
      <color rgb="FF92D050"/>
      <name val="Calibri"/>
      <family val="2"/>
    </font>
    <font>
      <sz val="10"/>
      <color theme="1"/>
      <name val="Arial Unicode MS"/>
      <family val="2"/>
    </font>
    <font>
      <b/>
      <sz val="11"/>
      <color theme="1"/>
      <name val="Calibri"/>
      <family val="2"/>
      <scheme val="minor"/>
    </font>
    <font>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4">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4"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5" fillId="2" borderId="0" xfId="0" applyFont="1" applyFill="1" applyBorder="1" applyProtection="1"/>
    <xf numFmtId="164" fontId="36" fillId="2" borderId="0" xfId="0" applyNumberFormat="1" applyFont="1" applyFill="1" applyBorder="1" applyAlignment="1" applyProtection="1">
      <alignment horizontal="center"/>
    </xf>
    <xf numFmtId="0" fontId="36" fillId="2" borderId="0" xfId="0" applyFont="1" applyFill="1" applyBorder="1" applyProtection="1"/>
    <xf numFmtId="0" fontId="36"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5" fillId="0" borderId="6" xfId="0" applyFont="1" applyFill="1" applyBorder="1" applyAlignment="1" applyProtection="1">
      <protection locked="0"/>
    </xf>
    <xf numFmtId="0" fontId="35"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7" fillId="0" borderId="5" xfId="0" applyNumberFormat="1" applyFont="1" applyBorder="1" applyProtection="1"/>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8"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40" fillId="2" borderId="0" xfId="0" applyFont="1" applyFill="1" applyBorder="1" applyAlignment="1" applyProtection="1">
      <alignment horizontal="center"/>
    </xf>
    <xf numFmtId="164" fontId="40" fillId="2" borderId="0" xfId="0" applyNumberFormat="1" applyFont="1" applyFill="1" applyBorder="1" applyAlignment="1" applyProtection="1">
      <alignment horizontal="center"/>
    </xf>
    <xf numFmtId="0" fontId="39"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43" fillId="3" borderId="0" xfId="0" applyFont="1" applyFill="1" applyProtection="1"/>
    <xf numFmtId="0" fontId="43" fillId="2" borderId="4" xfId="0" applyFont="1" applyFill="1" applyBorder="1" applyProtection="1"/>
    <xf numFmtId="0" fontId="43" fillId="2" borderId="0" xfId="0" applyFont="1" applyFill="1" applyBorder="1" applyProtection="1"/>
    <xf numFmtId="0" fontId="43" fillId="2" borderId="5" xfId="0" applyFont="1" applyFill="1" applyBorder="1" applyProtection="1"/>
    <xf numFmtId="0" fontId="12" fillId="3" borderId="0" xfId="0" applyFont="1" applyFill="1" applyBorder="1" applyProtection="1"/>
    <xf numFmtId="0" fontId="50" fillId="2" borderId="0" xfId="0" applyFont="1" applyFill="1" applyBorder="1" applyAlignment="1" applyProtection="1">
      <alignment horizontal="left"/>
    </xf>
    <xf numFmtId="0" fontId="50" fillId="2" borderId="0" xfId="0" applyFont="1" applyFill="1" applyBorder="1" applyProtection="1"/>
    <xf numFmtId="0" fontId="50" fillId="2" borderId="0" xfId="0" applyFont="1" applyFill="1" applyBorder="1" applyAlignment="1" applyProtection="1">
      <alignment horizontal="center"/>
    </xf>
    <xf numFmtId="164" fontId="50" fillId="2" borderId="0" xfId="0" applyNumberFormat="1" applyFont="1" applyFill="1" applyBorder="1" applyAlignment="1" applyProtection="1">
      <alignment horizontal="center"/>
    </xf>
    <xf numFmtId="49" fontId="50" fillId="2" borderId="0" xfId="0" applyNumberFormat="1" applyFont="1" applyFill="1" applyBorder="1" applyProtection="1"/>
    <xf numFmtId="49" fontId="50" fillId="2" borderId="0" xfId="0" applyNumberFormat="1" applyFont="1" applyFill="1" applyBorder="1" applyAlignment="1" applyProtection="1">
      <alignment horizontal="center"/>
    </xf>
    <xf numFmtId="0" fontId="2" fillId="2" borderId="2" xfId="0" applyFont="1" applyFill="1" applyBorder="1" applyProtection="1"/>
    <xf numFmtId="0" fontId="2" fillId="2" borderId="2" xfId="0" applyFont="1" applyFill="1" applyBorder="1" applyAlignment="1" applyProtection="1">
      <alignment horizontal="center"/>
    </xf>
    <xf numFmtId="0" fontId="51" fillId="2" borderId="0" xfId="0" applyFont="1" applyFill="1" applyBorder="1" applyProtection="1"/>
    <xf numFmtId="0" fontId="51"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9" fillId="3" borderId="6" xfId="0" applyFont="1" applyFill="1" applyBorder="1" applyProtection="1"/>
    <xf numFmtId="0" fontId="39" fillId="6" borderId="6" xfId="0" applyFont="1" applyFill="1" applyBorder="1" applyAlignment="1" applyProtection="1"/>
    <xf numFmtId="0" fontId="51" fillId="3" borderId="0" xfId="0" applyFont="1" applyFill="1" applyBorder="1" applyProtection="1"/>
    <xf numFmtId="0" fontId="51"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1" fillId="3" borderId="0" xfId="0" applyFont="1" applyFill="1" applyBorder="1" applyAlignment="1" applyProtection="1">
      <alignment horizontal="center"/>
    </xf>
    <xf numFmtId="0" fontId="39" fillId="3" borderId="0" xfId="0" applyFont="1" applyFill="1" applyBorder="1" applyProtection="1"/>
    <xf numFmtId="0" fontId="56" fillId="3" borderId="0" xfId="0" applyFont="1" applyFill="1" applyBorder="1" applyAlignment="1" applyProtection="1">
      <alignment horizontal="left"/>
    </xf>
    <xf numFmtId="0" fontId="39"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4" fillId="3" borderId="0" xfId="0" applyFont="1" applyFill="1" applyBorder="1" applyProtection="1"/>
    <xf numFmtId="0" fontId="54" fillId="3" borderId="0" xfId="0" applyFont="1" applyFill="1" applyProtection="1"/>
    <xf numFmtId="44" fontId="39" fillId="8" borderId="0" xfId="0" applyNumberFormat="1" applyFont="1" applyFill="1" applyBorder="1" applyProtection="1"/>
    <xf numFmtId="0" fontId="16" fillId="3" borderId="0" xfId="0" applyFont="1" applyFill="1" applyBorder="1" applyAlignment="1" applyProtection="1">
      <alignment horizontal="left"/>
    </xf>
    <xf numFmtId="0" fontId="55" fillId="3" borderId="0" xfId="0" applyFont="1" applyFill="1" applyBorder="1" applyProtection="1"/>
    <xf numFmtId="0" fontId="55" fillId="3" borderId="0" xfId="0" applyFont="1" applyFill="1" applyProtection="1"/>
    <xf numFmtId="49" fontId="47" fillId="3" borderId="0" xfId="0" applyNumberFormat="1" applyFont="1" applyFill="1" applyBorder="1" applyAlignment="1" applyProtection="1">
      <alignment horizontal="center"/>
    </xf>
    <xf numFmtId="0" fontId="52" fillId="3" borderId="0" xfId="0" applyFont="1" applyFill="1" applyBorder="1" applyProtection="1"/>
    <xf numFmtId="0" fontId="47" fillId="3" borderId="0" xfId="0" applyFont="1" applyFill="1" applyBorder="1" applyAlignment="1" applyProtection="1">
      <alignment horizontal="center"/>
    </xf>
    <xf numFmtId="0" fontId="50" fillId="3" borderId="0" xfId="0" applyFont="1" applyFill="1" applyBorder="1" applyAlignment="1" applyProtection="1">
      <alignment horizontal="left"/>
    </xf>
    <xf numFmtId="0" fontId="39"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1"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40"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44" fontId="39" fillId="8"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60" fillId="0" borderId="0" xfId="0" quotePrefix="1" applyFont="1" applyAlignment="1">
      <alignment horizontal="left"/>
    </xf>
    <xf numFmtId="0" fontId="62" fillId="9" borderId="16" xfId="0" applyFont="1" applyFill="1" applyBorder="1" applyAlignment="1">
      <alignment vertical="top" wrapText="1"/>
    </xf>
    <xf numFmtId="0" fontId="38"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50" fillId="3" borderId="0" xfId="0" applyFont="1" applyFill="1" applyBorder="1" applyProtection="1"/>
    <xf numFmtId="49" fontId="50" fillId="3" borderId="0" xfId="0" applyNumberFormat="1" applyFont="1" applyFill="1" applyBorder="1" applyAlignment="1" applyProtection="1">
      <alignment horizontal="left"/>
    </xf>
    <xf numFmtId="167" fontId="50" fillId="3" borderId="0" xfId="0" applyNumberFormat="1" applyFont="1" applyFill="1" applyBorder="1" applyAlignment="1" applyProtection="1">
      <alignment horizontal="center"/>
    </xf>
    <xf numFmtId="167" fontId="47" fillId="3" borderId="0" xfId="0" applyNumberFormat="1" applyFont="1" applyFill="1" applyBorder="1" applyAlignment="1" applyProtection="1">
      <alignment horizontal="center"/>
    </xf>
    <xf numFmtId="49" fontId="47" fillId="3" borderId="0" xfId="0" applyNumberFormat="1" applyFont="1" applyFill="1" applyBorder="1" applyAlignment="1" applyProtection="1">
      <alignment horizontal="left"/>
    </xf>
    <xf numFmtId="168" fontId="47" fillId="3" borderId="0" xfId="0" applyNumberFormat="1" applyFont="1" applyFill="1" applyBorder="1" applyAlignment="1" applyProtection="1">
      <alignment horizontal="center"/>
    </xf>
    <xf numFmtId="0" fontId="47" fillId="3" borderId="0" xfId="0" applyFont="1" applyFill="1" applyBorder="1" applyAlignment="1" applyProtection="1">
      <alignment horizontal="right"/>
    </xf>
    <xf numFmtId="44" fontId="47" fillId="3" borderId="0" xfId="0" applyNumberFormat="1" applyFont="1" applyFill="1" applyBorder="1" applyProtection="1"/>
    <xf numFmtId="44" fontId="47" fillId="3" borderId="0" xfId="0" applyNumberFormat="1" applyFont="1" applyFill="1" applyBorder="1" applyAlignment="1" applyProtection="1">
      <alignment horizontal="center"/>
    </xf>
    <xf numFmtId="44" fontId="50" fillId="3" borderId="0" xfId="0" applyNumberFormat="1" applyFont="1" applyFill="1" applyBorder="1" applyAlignment="1" applyProtection="1">
      <alignment horizontal="center"/>
    </xf>
    <xf numFmtId="0" fontId="46" fillId="3" borderId="0" xfId="0" applyFont="1" applyFill="1" applyBorder="1" applyProtection="1"/>
    <xf numFmtId="49" fontId="46" fillId="3" borderId="0" xfId="0" applyNumberFormat="1" applyFont="1" applyFill="1" applyBorder="1" applyAlignment="1" applyProtection="1">
      <alignment horizontal="left"/>
    </xf>
    <xf numFmtId="0" fontId="46" fillId="3" borderId="0" xfId="0" applyFont="1" applyFill="1" applyBorder="1" applyAlignment="1" applyProtection="1">
      <alignment horizontal="left"/>
    </xf>
    <xf numFmtId="0" fontId="46" fillId="3" borderId="0" xfId="0"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Alignment="1" applyProtection="1">
      <alignment horizontal="left"/>
    </xf>
    <xf numFmtId="44" fontId="46"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8" fillId="3" borderId="0" xfId="0" applyFont="1" applyFill="1" applyBorder="1" applyProtection="1"/>
    <xf numFmtId="0" fontId="48" fillId="3" borderId="0" xfId="0" applyFont="1" applyFill="1" applyBorder="1" applyAlignment="1" applyProtection="1">
      <alignment horizontal="left"/>
    </xf>
    <xf numFmtId="0" fontId="48"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8"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4" fillId="3" borderId="0" xfId="0" applyFont="1" applyFill="1" applyBorder="1" applyProtection="1"/>
    <xf numFmtId="165" fontId="44" fillId="3" borderId="0" xfId="0" applyNumberFormat="1" applyFont="1" applyFill="1" applyBorder="1" applyProtection="1"/>
    <xf numFmtId="3" fontId="44" fillId="8" borderId="0" xfId="0" applyNumberFormat="1" applyFont="1" applyFill="1" applyBorder="1" applyAlignment="1" applyProtection="1">
      <alignment horizontal="center"/>
    </xf>
    <xf numFmtId="169" fontId="45" fillId="3" borderId="0" xfId="0" applyNumberFormat="1" applyFont="1" applyFill="1" applyBorder="1" applyAlignment="1" applyProtection="1">
      <alignment horizontal="center"/>
    </xf>
    <xf numFmtId="44" fontId="45" fillId="3" borderId="0" xfId="0" applyNumberFormat="1" applyFont="1" applyFill="1" applyBorder="1" applyAlignment="1" applyProtection="1">
      <alignment horizontal="center"/>
    </xf>
    <xf numFmtId="44" fontId="44" fillId="8"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1" fillId="3" borderId="0" xfId="0" applyNumberFormat="1" applyFont="1" applyFill="1" applyBorder="1" applyAlignment="1" applyProtection="1">
      <alignment horizontal="center"/>
    </xf>
    <xf numFmtId="0" fontId="50" fillId="3" borderId="0" xfId="0" applyFont="1" applyFill="1" applyBorder="1" applyAlignment="1" applyProtection="1">
      <alignment horizontal="center"/>
    </xf>
    <xf numFmtId="168" fontId="50" fillId="3" borderId="0" xfId="0" applyNumberFormat="1" applyFont="1" applyFill="1" applyBorder="1" applyAlignment="1" applyProtection="1">
      <alignment horizontal="center"/>
    </xf>
    <xf numFmtId="0" fontId="53" fillId="3" borderId="0" xfId="0" applyFont="1" applyFill="1" applyBorder="1" applyAlignment="1" applyProtection="1">
      <alignment horizontal="center"/>
    </xf>
    <xf numFmtId="165" fontId="39" fillId="3" borderId="0" xfId="0" applyNumberFormat="1" applyFont="1" applyFill="1" applyBorder="1" applyProtection="1"/>
    <xf numFmtId="3" fontId="49" fillId="3" borderId="0" xfId="0" applyNumberFormat="1" applyFont="1" applyFill="1" applyBorder="1" applyAlignment="1" applyProtection="1">
      <alignment horizontal="center"/>
    </xf>
    <xf numFmtId="169" fontId="49"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9"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9" fillId="6" borderId="0" xfId="0" applyNumberFormat="1" applyFont="1" applyFill="1" applyBorder="1" applyAlignment="1" applyProtection="1">
      <alignment horizontal="center"/>
    </xf>
    <xf numFmtId="3" fontId="39" fillId="8" borderId="0" xfId="0" applyNumberFormat="1" applyFont="1" applyFill="1" applyBorder="1" applyAlignment="1" applyProtection="1">
      <alignment horizontal="center"/>
    </xf>
    <xf numFmtId="44" fontId="34"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1" fillId="2" borderId="5" xfId="0" applyFont="1" applyFill="1" applyBorder="1" applyAlignment="1" applyProtection="1">
      <alignment horizontal="right"/>
    </xf>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9" fillId="3" borderId="10" xfId="0" applyFont="1" applyFill="1" applyBorder="1" applyProtection="1"/>
    <xf numFmtId="165" fontId="39" fillId="3" borderId="10" xfId="0" applyNumberFormat="1" applyFont="1" applyFill="1" applyBorder="1" applyProtection="1"/>
    <xf numFmtId="3" fontId="49" fillId="3" borderId="10" xfId="0" applyNumberFormat="1" applyFont="1" applyFill="1" applyBorder="1" applyAlignment="1" applyProtection="1">
      <alignment horizontal="center"/>
    </xf>
    <xf numFmtId="169" fontId="49" fillId="3" borderId="10" xfId="0" applyNumberFormat="1" applyFont="1" applyFill="1" applyBorder="1" applyAlignment="1" applyProtection="1">
      <alignment horizontal="center"/>
    </xf>
    <xf numFmtId="169" fontId="39" fillId="3" borderId="10" xfId="0" applyNumberFormat="1" applyFont="1" applyFill="1" applyBorder="1" applyAlignment="1" applyProtection="1">
      <alignment horizontal="center"/>
    </xf>
    <xf numFmtId="44" fontId="49" fillId="3" borderId="10" xfId="0" applyNumberFormat="1" applyFont="1" applyFill="1" applyBorder="1" applyAlignment="1" applyProtection="1">
      <alignment horizontal="center"/>
    </xf>
    <xf numFmtId="44" fontId="39" fillId="8"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9"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64" fillId="6" borderId="0" xfId="0" applyFont="1" applyFill="1" applyBorder="1" applyAlignment="1" applyProtection="1">
      <alignment horizontal="center"/>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3" fillId="3" borderId="0" xfId="0" applyFont="1" applyFill="1" applyProtection="1">
      <protection locked="0"/>
    </xf>
    <xf numFmtId="0" fontId="65" fillId="2" borderId="0" xfId="0" applyFont="1" applyFill="1" applyAlignment="1">
      <alignment wrapText="1"/>
    </xf>
    <xf numFmtId="0" fontId="66"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9" borderId="16" xfId="0" applyFill="1" applyBorder="1"/>
    <xf numFmtId="0" fontId="0" fillId="0" borderId="3" xfId="0" applyBorder="1"/>
    <xf numFmtId="0" fontId="0" fillId="0" borderId="5" xfId="0" applyBorder="1"/>
    <xf numFmtId="0" fontId="0" fillId="0" borderId="11" xfId="0" applyBorder="1"/>
    <xf numFmtId="0" fontId="57" fillId="2" borderId="0" xfId="0" applyFont="1" applyFill="1"/>
    <xf numFmtId="0" fontId="67" fillId="2" borderId="0" xfId="0" applyFont="1" applyFill="1"/>
    <xf numFmtId="0" fontId="0" fillId="2" borderId="0" xfId="0" applyFill="1"/>
    <xf numFmtId="0" fontId="58" fillId="2" borderId="0" xfId="0" applyFont="1" applyFill="1"/>
    <xf numFmtId="0" fontId="58" fillId="2" borderId="0" xfId="0" applyFont="1" applyFill="1" applyAlignment="1">
      <alignment vertical="top" wrapText="1"/>
    </xf>
    <xf numFmtId="0" fontId="59" fillId="2" borderId="0" xfId="0" applyFont="1" applyFill="1" applyAlignment="1">
      <alignment horizontal="right" vertical="top" wrapText="1"/>
    </xf>
    <xf numFmtId="14" fontId="59"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0" fillId="2" borderId="16" xfId="0" applyFill="1" applyBorder="1" applyAlignment="1">
      <alignment horizontal="left"/>
    </xf>
    <xf numFmtId="0" fontId="0" fillId="2" borderId="12" xfId="0" applyFill="1" applyBorder="1" applyAlignment="1"/>
    <xf numFmtId="0" fontId="0" fillId="2" borderId="14" xfId="0" applyFill="1" applyBorder="1" applyAlignment="1"/>
    <xf numFmtId="0" fontId="0" fillId="2" borderId="13" xfId="0" applyFill="1" applyBorder="1" applyAlignment="1"/>
    <xf numFmtId="0" fontId="68" fillId="2" borderId="17" xfId="0" applyFont="1" applyFill="1" applyBorder="1" applyAlignment="1">
      <alignment wrapText="1"/>
    </xf>
    <xf numFmtId="0" fontId="0" fillId="2" borderId="17" xfId="0" applyFill="1" applyBorder="1" applyAlignment="1">
      <alignment wrapText="1"/>
    </xf>
    <xf numFmtId="0" fontId="0" fillId="2" borderId="16" xfId="0" applyFill="1" applyBorder="1"/>
    <xf numFmtId="0" fontId="69" fillId="0" borderId="0" xfId="0" applyFont="1"/>
    <xf numFmtId="2" fontId="16" fillId="7" borderId="0" xfId="0" applyNumberFormat="1" applyFont="1" applyFill="1" applyBorder="1" applyProtection="1">
      <protection locked="0"/>
    </xf>
    <xf numFmtId="2" fontId="16" fillId="7" borderId="5" xfId="0" applyNumberFormat="1" applyFont="1" applyFill="1" applyBorder="1" applyProtection="1">
      <protection locked="0"/>
    </xf>
    <xf numFmtId="10" fontId="16" fillId="7" borderId="0" xfId="0" applyNumberFormat="1" applyFont="1" applyFill="1" applyProtection="1">
      <protection locked="0"/>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8"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8</xdr:row>
      <xdr:rowOff>0</xdr:rowOff>
    </xdr:from>
    <xdr:to>
      <xdr:col>2</xdr:col>
      <xdr:colOff>7436379</xdr:colOff>
      <xdr:row>10</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38100</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3"/>
  <sheetViews>
    <sheetView zoomScale="85" zoomScaleNormal="85"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8.5" customHeight="1" x14ac:dyDescent="0.25">
      <c r="C2" s="87" t="s">
        <v>1517</v>
      </c>
      <c r="E2" s="89"/>
    </row>
    <row r="3" spans="3:5" x14ac:dyDescent="0.25">
      <c r="C3" s="92"/>
    </row>
    <row r="4" spans="3:5" x14ac:dyDescent="0.25">
      <c r="C4" s="92" t="s">
        <v>79</v>
      </c>
    </row>
    <row r="5" spans="3:5" ht="30" x14ac:dyDescent="0.25">
      <c r="C5" s="174" t="s">
        <v>1503</v>
      </c>
    </row>
    <row r="6" spans="3:5" x14ac:dyDescent="0.25">
      <c r="C6" s="174"/>
    </row>
    <row r="7" spans="3:5" x14ac:dyDescent="0.25">
      <c r="C7" s="174" t="s">
        <v>1518</v>
      </c>
    </row>
    <row r="8" spans="3:5" x14ac:dyDescent="0.25">
      <c r="C8" s="390"/>
    </row>
    <row r="9" spans="3:5" x14ac:dyDescent="0.25">
      <c r="C9" s="91" t="s">
        <v>90</v>
      </c>
    </row>
    <row r="10" spans="3:5" x14ac:dyDescent="0.25">
      <c r="C10" s="91" t="s">
        <v>80</v>
      </c>
    </row>
    <row r="12" spans="3:5" ht="33.75" customHeight="1" x14ac:dyDescent="0.25">
      <c r="C12" s="91" t="s">
        <v>1500</v>
      </c>
    </row>
    <row r="13" spans="3:5" ht="17.25" customHeight="1" x14ac:dyDescent="0.25">
      <c r="C13" s="91" t="s">
        <v>1505</v>
      </c>
    </row>
    <row r="14" spans="3:5" ht="21" customHeight="1" x14ac:dyDescent="0.25">
      <c r="C14" s="91" t="s">
        <v>1506</v>
      </c>
    </row>
    <row r="15" spans="3:5" ht="32.25" customHeight="1" x14ac:dyDescent="0.25">
      <c r="C15" s="91" t="s">
        <v>139</v>
      </c>
    </row>
    <row r="16" spans="3:5" ht="24.75" customHeight="1" x14ac:dyDescent="0.25">
      <c r="C16" s="92" t="s">
        <v>105</v>
      </c>
    </row>
    <row r="17" spans="3:3" ht="65.25" customHeight="1" x14ac:dyDescent="0.25">
      <c r="C17" s="91" t="s">
        <v>1504</v>
      </c>
    </row>
    <row r="18" spans="3:3" ht="93" customHeight="1" x14ac:dyDescent="0.25">
      <c r="C18" s="91" t="s">
        <v>1511</v>
      </c>
    </row>
    <row r="19" spans="3:3" ht="69" customHeight="1" x14ac:dyDescent="0.25">
      <c r="C19" s="91" t="s">
        <v>138</v>
      </c>
    </row>
    <row r="20" spans="3:3" ht="48.75" customHeight="1" x14ac:dyDescent="0.25">
      <c r="C20" s="389" t="s">
        <v>1512</v>
      </c>
    </row>
    <row r="21" spans="3:3" ht="108" customHeight="1" x14ac:dyDescent="0.25">
      <c r="C21" s="91" t="s">
        <v>1513</v>
      </c>
    </row>
    <row r="22" spans="3:3" ht="81" customHeight="1" x14ac:dyDescent="0.25">
      <c r="C22" s="233" t="s">
        <v>1514</v>
      </c>
    </row>
    <row r="23" spans="3:3" ht="94.5" customHeight="1" x14ac:dyDescent="0.25">
      <c r="C23" s="234" t="s">
        <v>140</v>
      </c>
    </row>
    <row r="24" spans="3:3" ht="12" customHeight="1" x14ac:dyDescent="0.25"/>
    <row r="25" spans="3:3" ht="17.25" customHeight="1" x14ac:dyDescent="0.25">
      <c r="C25" s="92" t="s">
        <v>103</v>
      </c>
    </row>
    <row r="26" spans="3:3" ht="88.5" customHeight="1" x14ac:dyDescent="0.25">
      <c r="C26" s="91" t="s">
        <v>1515</v>
      </c>
    </row>
    <row r="27" spans="3:3" ht="15" customHeight="1" x14ac:dyDescent="0.25"/>
    <row r="28" spans="3:3" ht="15" customHeight="1" x14ac:dyDescent="0.25">
      <c r="C28" s="92" t="s">
        <v>1497</v>
      </c>
    </row>
    <row r="29" spans="3:3" ht="31.5" customHeight="1" x14ac:dyDescent="0.25">
      <c r="C29" s="91" t="s">
        <v>1516</v>
      </c>
    </row>
    <row r="30" spans="3:3" ht="15" customHeight="1" x14ac:dyDescent="0.25"/>
    <row r="31" spans="3:3" ht="15" customHeight="1" x14ac:dyDescent="0.25">
      <c r="C31" s="92" t="s">
        <v>1498</v>
      </c>
    </row>
    <row r="32" spans="3:3" ht="15" customHeight="1" x14ac:dyDescent="0.25">
      <c r="C32" s="91" t="s">
        <v>1499</v>
      </c>
    </row>
    <row r="33" spans="3:3" ht="15" customHeight="1" x14ac:dyDescent="0.25"/>
    <row r="34" spans="3:3" ht="18.75" customHeight="1" x14ac:dyDescent="0.25">
      <c r="C34" s="92" t="s">
        <v>81</v>
      </c>
    </row>
    <row r="35" spans="3:3" x14ac:dyDescent="0.25">
      <c r="C35" s="91" t="s">
        <v>82</v>
      </c>
    </row>
    <row r="36" spans="3:3" ht="12" customHeight="1" x14ac:dyDescent="0.25"/>
    <row r="37" spans="3:3" x14ac:dyDescent="0.25">
      <c r="C37" s="92" t="s">
        <v>83</v>
      </c>
    </row>
    <row r="38" spans="3:3" x14ac:dyDescent="0.25">
      <c r="C38" s="91" t="s">
        <v>84</v>
      </c>
    </row>
    <row r="39" spans="3:3" x14ac:dyDescent="0.25">
      <c r="C39" s="95" t="s">
        <v>85</v>
      </c>
    </row>
    <row r="40" spans="3:3" x14ac:dyDescent="0.25">
      <c r="C40" s="95" t="s">
        <v>91</v>
      </c>
    </row>
    <row r="56" spans="3:3" x14ac:dyDescent="0.25">
      <c r="C56" s="90"/>
    </row>
    <row r="57" spans="3:3" x14ac:dyDescent="0.25">
      <c r="C57" s="90"/>
    </row>
    <row r="58" spans="3:3" x14ac:dyDescent="0.25">
      <c r="C58" s="90"/>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10" spans="3:3" x14ac:dyDescent="0.25">
      <c r="C110" s="90"/>
    </row>
    <row r="111" spans="3:3" x14ac:dyDescent="0.25">
      <c r="C111" s="90"/>
    </row>
    <row r="112" spans="3:3" x14ac:dyDescent="0.25">
      <c r="C112" s="90"/>
    </row>
    <row r="113" spans="3:3" x14ac:dyDescent="0.25">
      <c r="C113" s="90"/>
    </row>
    <row r="121" spans="3:3" x14ac:dyDescent="0.25">
      <c r="C121" s="90"/>
    </row>
    <row r="122" spans="3:3" x14ac:dyDescent="0.25">
      <c r="C122" s="90"/>
    </row>
    <row r="123" spans="3:3" x14ac:dyDescent="0.25">
      <c r="C123" s="90"/>
    </row>
  </sheetData>
  <sheetProtection algorithmName="SHA-512" hashValue="6GQJSgIQI8sDxPWzKEYVd0nDogGIKyEZkWDajJ8qJQuUAU8CiXbWzOt7kAXEozqbyNQcb8ot0pC6JMqJIPlnow==" saltValue="Yt6NOtmRs1Avhtm+2BxWdg==" spinCount="100000" sheet="1" objects="1" scenarios="1"/>
  <hyperlinks>
    <hyperlink ref="C39" r:id="rId1" display="Reinier Goedhart, tel.: 06-25341033 of e-mail: r.goedhart@poraad.nl "/>
    <hyperlink ref="C40" r:id="rId2" display="be.keizer@wxs.nl "/>
  </hyperlinks>
  <pageMargins left="0.7" right="0.7" top="0.75" bottom="0.75" header="0.3" footer="0.3"/>
  <pageSetup paperSize="9" scale="59" orientation="portrait" r:id="rId3"/>
  <headerFooter>
    <oddHeader>&amp;L&amp;"Arial,Vet"&amp;F&amp;R&amp;"Arial,Vet"&amp;A</oddHeader>
    <oddFooter>&amp;L&amp;"Arial,Vet"keizer / goedhart&amp;C&amp;"Arial,Vet"pagina &amp;P&amp;R&amp;"Arial,Vet"&amp;D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9"/>
  <sheetViews>
    <sheetView zoomScale="90" zoomScaleNormal="90" workbookViewId="0"/>
  </sheetViews>
  <sheetFormatPr defaultRowHeight="12.75" x14ac:dyDescent="0.2"/>
  <cols>
    <col min="1" max="1" width="13.5703125" bestFit="1" customWidth="1"/>
    <col min="2" max="2" width="13.5703125" customWidth="1"/>
    <col min="3" max="3" width="15.42578125" customWidth="1"/>
    <col min="4" max="4" width="11.7109375" customWidth="1"/>
    <col min="23" max="23" width="9.140625" style="414"/>
  </cols>
  <sheetData>
    <row r="1" spans="1:23" ht="15" x14ac:dyDescent="0.3">
      <c r="C1" s="398" t="s">
        <v>1519</v>
      </c>
      <c r="D1" s="399"/>
      <c r="E1" s="400"/>
      <c r="F1" s="400"/>
      <c r="G1" s="400"/>
      <c r="H1" s="400"/>
      <c r="I1" s="400"/>
      <c r="J1" s="400"/>
      <c r="K1" s="400"/>
      <c r="L1" s="400"/>
      <c r="M1" s="400"/>
      <c r="N1" s="400"/>
      <c r="O1" s="400"/>
      <c r="P1" s="400"/>
      <c r="Q1" s="400"/>
      <c r="R1" s="400"/>
      <c r="S1" s="400"/>
      <c r="T1" s="400"/>
      <c r="U1" s="392"/>
    </row>
    <row r="2" spans="1:23" ht="15" x14ac:dyDescent="0.3">
      <c r="C2" s="401"/>
      <c r="D2" s="399"/>
      <c r="E2" s="400"/>
      <c r="F2" s="400"/>
      <c r="G2" s="400"/>
      <c r="H2" s="400"/>
      <c r="I2" s="400"/>
      <c r="J2" s="400"/>
      <c r="K2" s="400"/>
      <c r="L2" s="400"/>
      <c r="M2" s="400"/>
      <c r="N2" s="400"/>
      <c r="O2" s="400"/>
      <c r="P2" s="400"/>
      <c r="Q2" s="400"/>
      <c r="R2" s="400"/>
      <c r="S2" s="400"/>
      <c r="T2" s="400"/>
      <c r="U2" s="395"/>
    </row>
    <row r="3" spans="1:23" ht="15" customHeight="1" x14ac:dyDescent="0.2">
      <c r="C3" s="402" t="s">
        <v>149</v>
      </c>
      <c r="D3" s="403" t="s">
        <v>1507</v>
      </c>
      <c r="E3" s="400"/>
      <c r="F3" s="400"/>
      <c r="G3" s="400"/>
      <c r="H3" s="400"/>
      <c r="I3" s="400"/>
      <c r="J3" s="400"/>
      <c r="K3" s="400"/>
      <c r="L3" s="400"/>
      <c r="M3" s="400"/>
      <c r="N3" s="400"/>
      <c r="O3" s="400"/>
      <c r="P3" s="400"/>
      <c r="Q3" s="400"/>
      <c r="R3" s="400"/>
      <c r="S3" s="400"/>
      <c r="T3" s="400"/>
      <c r="U3" s="396"/>
    </row>
    <row r="4" spans="1:23" ht="15" x14ac:dyDescent="0.2">
      <c r="C4" s="402" t="s">
        <v>150</v>
      </c>
      <c r="D4" s="404">
        <v>42401</v>
      </c>
      <c r="E4" s="400"/>
      <c r="F4" s="400"/>
      <c r="G4" s="400"/>
      <c r="H4" s="400"/>
      <c r="I4" s="400"/>
      <c r="J4" s="400"/>
      <c r="K4" s="400"/>
      <c r="L4" s="400"/>
      <c r="M4" s="400"/>
      <c r="N4" s="400"/>
      <c r="O4" s="400"/>
      <c r="P4" s="400"/>
      <c r="Q4" s="400"/>
      <c r="R4" s="400"/>
      <c r="S4" s="400"/>
      <c r="T4" s="400"/>
      <c r="U4" s="396"/>
    </row>
    <row r="5" spans="1:23" ht="15" x14ac:dyDescent="0.2">
      <c r="C5" s="402" t="s">
        <v>151</v>
      </c>
      <c r="D5" s="404">
        <v>42483</v>
      </c>
      <c r="E5" s="400"/>
      <c r="F5" s="400"/>
      <c r="G5" s="400"/>
      <c r="H5" s="400"/>
      <c r="I5" s="400"/>
      <c r="J5" s="400"/>
      <c r="K5" s="400"/>
      <c r="L5" s="400"/>
      <c r="M5" s="400"/>
      <c r="N5" s="400"/>
      <c r="O5" s="400"/>
      <c r="P5" s="400"/>
      <c r="Q5" s="400"/>
      <c r="R5" s="400"/>
      <c r="S5" s="400"/>
      <c r="T5" s="400"/>
      <c r="U5" s="396"/>
    </row>
    <row r="6" spans="1:23" ht="15" x14ac:dyDescent="0.2">
      <c r="C6" s="402" t="s">
        <v>152</v>
      </c>
      <c r="D6" s="404">
        <v>42500</v>
      </c>
      <c r="E6" s="400"/>
      <c r="F6" s="400"/>
      <c r="G6" s="400"/>
      <c r="H6" s="400"/>
      <c r="I6" s="400"/>
      <c r="J6" s="400"/>
      <c r="K6" s="400"/>
      <c r="L6" s="400"/>
      <c r="M6" s="400"/>
      <c r="N6" s="400"/>
      <c r="O6" s="400"/>
      <c r="P6" s="400"/>
      <c r="Q6" s="400"/>
      <c r="R6" s="400"/>
      <c r="S6" s="400"/>
      <c r="T6" s="400"/>
      <c r="U6" s="397"/>
    </row>
    <row r="7" spans="1:23" x14ac:dyDescent="0.2">
      <c r="A7">
        <v>1</v>
      </c>
      <c r="B7">
        <v>2</v>
      </c>
      <c r="C7" s="400"/>
      <c r="D7" s="400"/>
      <c r="E7" s="400"/>
      <c r="F7" s="400"/>
      <c r="G7" s="400"/>
      <c r="H7" s="400"/>
      <c r="I7" s="400"/>
      <c r="J7" s="400"/>
      <c r="K7" s="400"/>
      <c r="L7" s="400"/>
      <c r="M7" s="400"/>
      <c r="N7" s="400"/>
      <c r="O7" s="400"/>
      <c r="P7" s="400"/>
      <c r="Q7" s="400"/>
      <c r="R7" s="400"/>
      <c r="S7" s="400"/>
      <c r="T7" s="400"/>
      <c r="U7" s="394">
        <v>21</v>
      </c>
    </row>
    <row r="8" spans="1:23" ht="15" customHeight="1" x14ac:dyDescent="0.25">
      <c r="C8" s="405"/>
      <c r="D8" s="405"/>
      <c r="E8" s="422" t="s">
        <v>1508</v>
      </c>
      <c r="F8" s="422"/>
      <c r="G8" s="422"/>
      <c r="H8" s="422"/>
      <c r="I8" s="422"/>
      <c r="J8" s="422"/>
      <c r="K8" s="422"/>
      <c r="L8" s="422"/>
      <c r="M8" s="422" t="s">
        <v>1509</v>
      </c>
      <c r="N8" s="422"/>
      <c r="O8" s="422"/>
      <c r="P8" s="422"/>
      <c r="Q8" s="422"/>
      <c r="R8" s="422"/>
      <c r="S8" s="422"/>
      <c r="T8" s="422"/>
      <c r="U8" s="393"/>
    </row>
    <row r="9" spans="1:23" ht="15" customHeight="1" x14ac:dyDescent="0.2">
      <c r="C9" s="406"/>
      <c r="D9" s="406"/>
      <c r="E9" s="407" t="s">
        <v>153</v>
      </c>
      <c r="F9" s="408"/>
      <c r="G9" s="409"/>
      <c r="H9" s="410"/>
      <c r="I9" s="423" t="s">
        <v>154</v>
      </c>
      <c r="J9" s="423"/>
      <c r="K9" s="423"/>
      <c r="L9" s="423"/>
      <c r="M9" s="423" t="s">
        <v>153</v>
      </c>
      <c r="N9" s="423"/>
      <c r="O9" s="423"/>
      <c r="P9" s="423"/>
      <c r="Q9" s="423" t="s">
        <v>154</v>
      </c>
      <c r="R9" s="423"/>
      <c r="S9" s="423"/>
      <c r="T9" s="423"/>
      <c r="U9" s="392"/>
    </row>
    <row r="10" spans="1:23" ht="26.25" x14ac:dyDescent="0.25">
      <c r="A10" t="s">
        <v>1491</v>
      </c>
      <c r="B10" t="s">
        <v>1492</v>
      </c>
      <c r="C10" s="411" t="s">
        <v>155</v>
      </c>
      <c r="D10" s="411" t="s">
        <v>1510</v>
      </c>
      <c r="E10" s="412" t="s">
        <v>156</v>
      </c>
      <c r="F10" s="412" t="s">
        <v>157</v>
      </c>
      <c r="G10" s="412" t="s">
        <v>158</v>
      </c>
      <c r="H10" s="412" t="s">
        <v>159</v>
      </c>
      <c r="I10" s="412" t="s">
        <v>156</v>
      </c>
      <c r="J10" s="412" t="s">
        <v>157</v>
      </c>
      <c r="K10" s="412" t="s">
        <v>158</v>
      </c>
      <c r="L10" s="412" t="s">
        <v>159</v>
      </c>
      <c r="M10" s="412" t="s">
        <v>156</v>
      </c>
      <c r="N10" s="412" t="s">
        <v>157</v>
      </c>
      <c r="O10" s="412" t="s">
        <v>158</v>
      </c>
      <c r="P10" s="412" t="s">
        <v>159</v>
      </c>
      <c r="Q10" s="412" t="s">
        <v>156</v>
      </c>
      <c r="R10" s="412" t="s">
        <v>157</v>
      </c>
      <c r="S10" s="412" t="s">
        <v>158</v>
      </c>
      <c r="T10" s="412" t="s">
        <v>159</v>
      </c>
      <c r="U10" s="299" t="s">
        <v>1494</v>
      </c>
    </row>
    <row r="11" spans="1:23" x14ac:dyDescent="0.2">
      <c r="A11" t="str">
        <f t="shared" ref="A11:A74" si="0">C11&amp;IF(B11&lt;10,"0","")&amp;B11</f>
        <v>PO000101</v>
      </c>
      <c r="B11">
        <f t="shared" ref="B11:B74" si="1">IF(C11=C10,B10+1,1)</f>
        <v>1</v>
      </c>
      <c r="C11" s="413" t="s">
        <v>160</v>
      </c>
      <c r="D11" s="413" t="s">
        <v>212</v>
      </c>
      <c r="E11" s="413">
        <v>0</v>
      </c>
      <c r="F11" s="413">
        <v>0</v>
      </c>
      <c r="G11" s="413">
        <v>0</v>
      </c>
      <c r="H11" s="413">
        <v>0</v>
      </c>
      <c r="I11" s="413">
        <v>1</v>
      </c>
      <c r="J11" s="413">
        <v>0</v>
      </c>
      <c r="K11" s="413">
        <v>0</v>
      </c>
      <c r="L11" s="413">
        <v>1</v>
      </c>
      <c r="M11" s="413">
        <v>0</v>
      </c>
      <c r="N11" s="413">
        <v>0</v>
      </c>
      <c r="O11" s="413">
        <v>0</v>
      </c>
      <c r="P11" s="413">
        <v>0</v>
      </c>
      <c r="Q11" s="413">
        <v>2</v>
      </c>
      <c r="R11" s="413">
        <v>0</v>
      </c>
      <c r="S11" s="413">
        <v>0</v>
      </c>
      <c r="T11" s="413">
        <v>2</v>
      </c>
      <c r="U11" s="392">
        <f>IF((H11+P11)&gt;(L11+T11),1,0)</f>
        <v>0</v>
      </c>
      <c r="W11" s="414">
        <f>H11+L11+P11+T11</f>
        <v>3</v>
      </c>
    </row>
    <row r="12" spans="1:23" x14ac:dyDescent="0.2">
      <c r="A12" t="str">
        <f t="shared" si="0"/>
        <v>PO000102</v>
      </c>
      <c r="B12">
        <f t="shared" si="1"/>
        <v>2</v>
      </c>
      <c r="C12" s="413" t="s">
        <v>160</v>
      </c>
      <c r="D12" s="413" t="s">
        <v>164</v>
      </c>
      <c r="E12" s="413">
        <v>1</v>
      </c>
      <c r="F12" s="413">
        <v>0</v>
      </c>
      <c r="G12" s="413">
        <v>0</v>
      </c>
      <c r="H12" s="413">
        <v>1</v>
      </c>
      <c r="I12" s="413">
        <v>0</v>
      </c>
      <c r="J12" s="413">
        <v>0</v>
      </c>
      <c r="K12" s="413">
        <v>0</v>
      </c>
      <c r="L12" s="413">
        <v>0</v>
      </c>
      <c r="M12" s="413">
        <v>0</v>
      </c>
      <c r="N12" s="413">
        <v>0</v>
      </c>
      <c r="O12" s="413">
        <v>0</v>
      </c>
      <c r="P12" s="413">
        <v>0</v>
      </c>
      <c r="Q12" s="413">
        <v>0</v>
      </c>
      <c r="R12" s="413">
        <v>0</v>
      </c>
      <c r="S12" s="413">
        <v>0</v>
      </c>
      <c r="T12" s="413">
        <v>0</v>
      </c>
      <c r="U12" s="392">
        <f t="shared" ref="U12:U75" si="2">IF((H12+P12)&gt;(L12+T12),1,0)</f>
        <v>1</v>
      </c>
      <c r="W12" s="414">
        <f t="shared" ref="W12:W75" si="3">H12+L12+P12+T12</f>
        <v>1</v>
      </c>
    </row>
    <row r="13" spans="1:23" x14ac:dyDescent="0.2">
      <c r="A13" t="str">
        <f t="shared" si="0"/>
        <v>PO000103</v>
      </c>
      <c r="B13">
        <f t="shared" si="1"/>
        <v>3</v>
      </c>
      <c r="C13" s="413" t="s">
        <v>160</v>
      </c>
      <c r="D13" s="413" t="s">
        <v>166</v>
      </c>
      <c r="E13" s="413">
        <v>0</v>
      </c>
      <c r="F13" s="413">
        <v>0</v>
      </c>
      <c r="G13" s="413">
        <v>0</v>
      </c>
      <c r="H13" s="413">
        <v>0</v>
      </c>
      <c r="I13" s="413">
        <v>0</v>
      </c>
      <c r="J13" s="413">
        <v>0</v>
      </c>
      <c r="K13" s="413">
        <v>0</v>
      </c>
      <c r="L13" s="413">
        <v>0</v>
      </c>
      <c r="M13" s="413">
        <v>2</v>
      </c>
      <c r="N13" s="413">
        <v>0</v>
      </c>
      <c r="O13" s="413">
        <v>0</v>
      </c>
      <c r="P13" s="413">
        <v>2</v>
      </c>
      <c r="Q13" s="413">
        <v>1</v>
      </c>
      <c r="R13" s="413">
        <v>0</v>
      </c>
      <c r="S13" s="413">
        <v>0</v>
      </c>
      <c r="T13" s="413">
        <v>1</v>
      </c>
      <c r="U13" s="392">
        <f t="shared" si="2"/>
        <v>1</v>
      </c>
      <c r="W13" s="414">
        <f t="shared" si="3"/>
        <v>3</v>
      </c>
    </row>
    <row r="14" spans="1:23" x14ac:dyDescent="0.2">
      <c r="A14" t="str">
        <f t="shared" si="0"/>
        <v>PO000104</v>
      </c>
      <c r="B14">
        <f t="shared" si="1"/>
        <v>4</v>
      </c>
      <c r="C14" s="413" t="s">
        <v>160</v>
      </c>
      <c r="D14" s="413" t="s">
        <v>216</v>
      </c>
      <c r="E14" s="413">
        <v>0</v>
      </c>
      <c r="F14" s="413">
        <v>0</v>
      </c>
      <c r="G14" s="413">
        <v>1</v>
      </c>
      <c r="H14" s="413">
        <v>1</v>
      </c>
      <c r="I14" s="413">
        <v>0</v>
      </c>
      <c r="J14" s="413">
        <v>0</v>
      </c>
      <c r="K14" s="413">
        <v>0</v>
      </c>
      <c r="L14" s="413">
        <v>0</v>
      </c>
      <c r="M14" s="413">
        <v>0</v>
      </c>
      <c r="N14" s="413">
        <v>0</v>
      </c>
      <c r="O14" s="413">
        <v>0</v>
      </c>
      <c r="P14" s="413">
        <v>0</v>
      </c>
      <c r="Q14" s="413">
        <v>0</v>
      </c>
      <c r="R14" s="413">
        <v>0</v>
      </c>
      <c r="S14" s="413">
        <v>0</v>
      </c>
      <c r="T14" s="413">
        <v>0</v>
      </c>
      <c r="U14" s="392">
        <f t="shared" si="2"/>
        <v>1</v>
      </c>
      <c r="W14" s="414">
        <f t="shared" si="3"/>
        <v>1</v>
      </c>
    </row>
    <row r="15" spans="1:23" x14ac:dyDescent="0.2">
      <c r="A15" t="str">
        <f t="shared" si="0"/>
        <v>PO000105</v>
      </c>
      <c r="B15">
        <f t="shared" si="1"/>
        <v>5</v>
      </c>
      <c r="C15" s="413" t="s">
        <v>160</v>
      </c>
      <c r="D15" s="413" t="s">
        <v>349</v>
      </c>
      <c r="E15" s="413">
        <v>2</v>
      </c>
      <c r="F15" s="413">
        <v>0</v>
      </c>
      <c r="G15" s="413">
        <v>0</v>
      </c>
      <c r="H15" s="413">
        <v>2</v>
      </c>
      <c r="I15" s="413">
        <v>1</v>
      </c>
      <c r="J15" s="413">
        <v>0</v>
      </c>
      <c r="K15" s="413">
        <v>0</v>
      </c>
      <c r="L15" s="413">
        <v>1</v>
      </c>
      <c r="M15" s="413">
        <v>0</v>
      </c>
      <c r="N15" s="413">
        <v>0</v>
      </c>
      <c r="O15" s="413">
        <v>0</v>
      </c>
      <c r="P15" s="413">
        <v>0</v>
      </c>
      <c r="Q15" s="413">
        <v>0</v>
      </c>
      <c r="R15" s="413">
        <v>0</v>
      </c>
      <c r="S15" s="413">
        <v>0</v>
      </c>
      <c r="T15" s="413">
        <v>0</v>
      </c>
      <c r="U15" s="392">
        <f t="shared" si="2"/>
        <v>1</v>
      </c>
      <c r="W15" s="414">
        <f t="shared" si="3"/>
        <v>3</v>
      </c>
    </row>
    <row r="16" spans="1:23" x14ac:dyDescent="0.2">
      <c r="A16" t="str">
        <f t="shared" si="0"/>
        <v>PO000106</v>
      </c>
      <c r="B16">
        <f t="shared" si="1"/>
        <v>6</v>
      </c>
      <c r="C16" s="413" t="s">
        <v>160</v>
      </c>
      <c r="D16" s="413" t="s">
        <v>169</v>
      </c>
      <c r="E16" s="413">
        <v>3</v>
      </c>
      <c r="F16" s="413">
        <v>0</v>
      </c>
      <c r="G16" s="413">
        <v>3</v>
      </c>
      <c r="H16" s="413">
        <v>6</v>
      </c>
      <c r="I16" s="413">
        <v>0</v>
      </c>
      <c r="J16" s="413">
        <v>0</v>
      </c>
      <c r="K16" s="413">
        <v>0</v>
      </c>
      <c r="L16" s="413">
        <v>0</v>
      </c>
      <c r="M16" s="413">
        <v>1</v>
      </c>
      <c r="N16" s="413">
        <v>0</v>
      </c>
      <c r="O16" s="413">
        <v>0</v>
      </c>
      <c r="P16" s="413">
        <v>1</v>
      </c>
      <c r="Q16" s="413">
        <v>0</v>
      </c>
      <c r="R16" s="413">
        <v>0</v>
      </c>
      <c r="S16" s="413">
        <v>0</v>
      </c>
      <c r="T16" s="413">
        <v>0</v>
      </c>
      <c r="U16" s="392">
        <f t="shared" si="2"/>
        <v>1</v>
      </c>
      <c r="W16" s="414">
        <f t="shared" si="3"/>
        <v>7</v>
      </c>
    </row>
    <row r="17" spans="1:23" x14ac:dyDescent="0.2">
      <c r="A17" t="str">
        <f t="shared" si="0"/>
        <v>PO000107</v>
      </c>
      <c r="B17">
        <f t="shared" si="1"/>
        <v>7</v>
      </c>
      <c r="C17" s="413" t="s">
        <v>160</v>
      </c>
      <c r="D17" s="413" t="s">
        <v>170</v>
      </c>
      <c r="E17" s="413">
        <v>2</v>
      </c>
      <c r="F17" s="413">
        <v>0</v>
      </c>
      <c r="G17" s="413">
        <v>0</v>
      </c>
      <c r="H17" s="413">
        <v>2</v>
      </c>
      <c r="I17" s="413">
        <v>0</v>
      </c>
      <c r="J17" s="413">
        <v>0</v>
      </c>
      <c r="K17" s="413">
        <v>0</v>
      </c>
      <c r="L17" s="413">
        <v>0</v>
      </c>
      <c r="M17" s="413">
        <v>1</v>
      </c>
      <c r="N17" s="413">
        <v>0</v>
      </c>
      <c r="O17" s="413">
        <v>0</v>
      </c>
      <c r="P17" s="413">
        <v>1</v>
      </c>
      <c r="Q17" s="413">
        <v>0</v>
      </c>
      <c r="R17" s="413">
        <v>0</v>
      </c>
      <c r="S17" s="413">
        <v>0</v>
      </c>
      <c r="T17" s="413">
        <v>0</v>
      </c>
      <c r="U17" s="392">
        <f t="shared" si="2"/>
        <v>1</v>
      </c>
      <c r="W17" s="414">
        <f t="shared" si="3"/>
        <v>3</v>
      </c>
    </row>
    <row r="18" spans="1:23" x14ac:dyDescent="0.2">
      <c r="A18" t="str">
        <f t="shared" si="0"/>
        <v>PO000108</v>
      </c>
      <c r="B18">
        <f t="shared" si="1"/>
        <v>8</v>
      </c>
      <c r="C18" s="413" t="s">
        <v>160</v>
      </c>
      <c r="D18" s="413" t="s">
        <v>171</v>
      </c>
      <c r="E18" s="413">
        <v>3</v>
      </c>
      <c r="F18" s="413">
        <v>0</v>
      </c>
      <c r="G18" s="413">
        <v>0</v>
      </c>
      <c r="H18" s="413">
        <v>3</v>
      </c>
      <c r="I18" s="413">
        <v>0</v>
      </c>
      <c r="J18" s="413">
        <v>0</v>
      </c>
      <c r="K18" s="413">
        <v>0</v>
      </c>
      <c r="L18" s="413">
        <v>0</v>
      </c>
      <c r="M18" s="413">
        <v>5</v>
      </c>
      <c r="N18" s="413">
        <v>0</v>
      </c>
      <c r="O18" s="413">
        <v>0</v>
      </c>
      <c r="P18" s="413">
        <v>5</v>
      </c>
      <c r="Q18" s="413">
        <v>1</v>
      </c>
      <c r="R18" s="413">
        <v>0</v>
      </c>
      <c r="S18" s="413">
        <v>0</v>
      </c>
      <c r="T18" s="413">
        <v>1</v>
      </c>
      <c r="U18" s="392">
        <f t="shared" si="2"/>
        <v>1</v>
      </c>
      <c r="W18" s="414">
        <f t="shared" si="3"/>
        <v>9</v>
      </c>
    </row>
    <row r="19" spans="1:23" x14ac:dyDescent="0.2">
      <c r="A19" t="str">
        <f t="shared" si="0"/>
        <v>PO000109</v>
      </c>
      <c r="B19">
        <f t="shared" si="1"/>
        <v>9</v>
      </c>
      <c r="C19" s="413" t="s">
        <v>160</v>
      </c>
      <c r="D19" s="413" t="s">
        <v>1379</v>
      </c>
      <c r="E19" s="413">
        <v>0</v>
      </c>
      <c r="F19" s="413">
        <v>0</v>
      </c>
      <c r="G19" s="413">
        <v>0</v>
      </c>
      <c r="H19" s="413">
        <v>0</v>
      </c>
      <c r="I19" s="413">
        <v>0</v>
      </c>
      <c r="J19" s="413">
        <v>0</v>
      </c>
      <c r="K19" s="413">
        <v>0</v>
      </c>
      <c r="L19" s="413">
        <v>0</v>
      </c>
      <c r="M19" s="413">
        <v>3</v>
      </c>
      <c r="N19" s="413">
        <v>0</v>
      </c>
      <c r="O19" s="413">
        <v>0</v>
      </c>
      <c r="P19" s="413">
        <v>3</v>
      </c>
      <c r="Q19" s="413">
        <v>0</v>
      </c>
      <c r="R19" s="413">
        <v>0</v>
      </c>
      <c r="S19" s="413">
        <v>0</v>
      </c>
      <c r="T19" s="413">
        <v>0</v>
      </c>
      <c r="U19" s="392">
        <f t="shared" si="2"/>
        <v>1</v>
      </c>
      <c r="W19" s="414">
        <f t="shared" si="3"/>
        <v>3</v>
      </c>
    </row>
    <row r="20" spans="1:23" x14ac:dyDescent="0.2">
      <c r="A20" t="str">
        <f t="shared" si="0"/>
        <v>PO000110</v>
      </c>
      <c r="B20">
        <f t="shared" si="1"/>
        <v>10</v>
      </c>
      <c r="C20" s="413" t="s">
        <v>160</v>
      </c>
      <c r="D20" s="413" t="s">
        <v>172</v>
      </c>
      <c r="E20" s="413">
        <v>1</v>
      </c>
      <c r="F20" s="413">
        <v>0</v>
      </c>
      <c r="G20" s="413">
        <v>1</v>
      </c>
      <c r="H20" s="413">
        <v>2</v>
      </c>
      <c r="I20" s="413">
        <v>0</v>
      </c>
      <c r="J20" s="413">
        <v>0</v>
      </c>
      <c r="K20" s="413">
        <v>0</v>
      </c>
      <c r="L20" s="413">
        <v>0</v>
      </c>
      <c r="M20" s="413">
        <v>2</v>
      </c>
      <c r="N20" s="413">
        <v>0</v>
      </c>
      <c r="O20" s="413">
        <v>0</v>
      </c>
      <c r="P20" s="413">
        <v>2</v>
      </c>
      <c r="Q20" s="413">
        <v>0</v>
      </c>
      <c r="R20" s="413">
        <v>0</v>
      </c>
      <c r="S20" s="413">
        <v>0</v>
      </c>
      <c r="T20" s="413">
        <v>0</v>
      </c>
      <c r="U20" s="392">
        <f t="shared" si="2"/>
        <v>1</v>
      </c>
      <c r="W20" s="414">
        <f t="shared" si="3"/>
        <v>4</v>
      </c>
    </row>
    <row r="21" spans="1:23" x14ac:dyDescent="0.2">
      <c r="A21" t="str">
        <f t="shared" si="0"/>
        <v>PO200101</v>
      </c>
      <c r="B21">
        <f t="shared" si="1"/>
        <v>1</v>
      </c>
      <c r="C21" s="413" t="s">
        <v>173</v>
      </c>
      <c r="D21" s="413" t="s">
        <v>184</v>
      </c>
      <c r="E21" s="413">
        <v>0</v>
      </c>
      <c r="F21" s="413">
        <v>0</v>
      </c>
      <c r="G21" s="413">
        <v>0</v>
      </c>
      <c r="H21" s="413">
        <v>0</v>
      </c>
      <c r="I21" s="413">
        <v>0</v>
      </c>
      <c r="J21" s="413">
        <v>1</v>
      </c>
      <c r="K21" s="413">
        <v>0</v>
      </c>
      <c r="L21" s="413">
        <v>1</v>
      </c>
      <c r="M21" s="413">
        <v>0</v>
      </c>
      <c r="N21" s="413">
        <v>0</v>
      </c>
      <c r="O21" s="413">
        <v>0</v>
      </c>
      <c r="P21" s="413">
        <v>0</v>
      </c>
      <c r="Q21" s="413">
        <v>0</v>
      </c>
      <c r="R21" s="413">
        <v>0</v>
      </c>
      <c r="S21" s="413">
        <v>0</v>
      </c>
      <c r="T21" s="413">
        <v>0</v>
      </c>
      <c r="U21" s="392">
        <f t="shared" si="2"/>
        <v>0</v>
      </c>
      <c r="W21" s="414">
        <f t="shared" si="3"/>
        <v>1</v>
      </c>
    </row>
    <row r="22" spans="1:23" x14ac:dyDescent="0.2">
      <c r="A22" t="str">
        <f t="shared" si="0"/>
        <v>PO200102</v>
      </c>
      <c r="B22">
        <f t="shared" si="1"/>
        <v>2</v>
      </c>
      <c r="C22" s="413" t="s">
        <v>173</v>
      </c>
      <c r="D22" s="413" t="s">
        <v>174</v>
      </c>
      <c r="E22" s="413">
        <v>19</v>
      </c>
      <c r="F22" s="413">
        <v>0</v>
      </c>
      <c r="G22" s="413">
        <v>0</v>
      </c>
      <c r="H22" s="413">
        <v>19</v>
      </c>
      <c r="I22" s="413">
        <v>9</v>
      </c>
      <c r="J22" s="413">
        <v>0</v>
      </c>
      <c r="K22" s="413">
        <v>0</v>
      </c>
      <c r="L22" s="413">
        <v>9</v>
      </c>
      <c r="M22" s="413">
        <v>11</v>
      </c>
      <c r="N22" s="413">
        <v>0</v>
      </c>
      <c r="O22" s="413">
        <v>0</v>
      </c>
      <c r="P22" s="413">
        <v>11</v>
      </c>
      <c r="Q22" s="413">
        <v>6</v>
      </c>
      <c r="R22" s="413">
        <v>0</v>
      </c>
      <c r="S22" s="413">
        <v>0</v>
      </c>
      <c r="T22" s="413">
        <v>6</v>
      </c>
      <c r="U22" s="392">
        <f t="shared" si="2"/>
        <v>1</v>
      </c>
      <c r="W22" s="414">
        <f t="shared" si="3"/>
        <v>45</v>
      </c>
    </row>
    <row r="23" spans="1:23" x14ac:dyDescent="0.2">
      <c r="A23" t="str">
        <f t="shared" si="0"/>
        <v>PO200103</v>
      </c>
      <c r="B23">
        <f t="shared" si="1"/>
        <v>3</v>
      </c>
      <c r="C23" s="413" t="s">
        <v>173</v>
      </c>
      <c r="D23" s="413" t="s">
        <v>190</v>
      </c>
      <c r="E23" s="413">
        <v>1</v>
      </c>
      <c r="F23" s="413">
        <v>0</v>
      </c>
      <c r="G23" s="413">
        <v>0</v>
      </c>
      <c r="H23" s="413">
        <v>1</v>
      </c>
      <c r="I23" s="413">
        <v>0</v>
      </c>
      <c r="J23" s="413">
        <v>0</v>
      </c>
      <c r="K23" s="413">
        <v>0</v>
      </c>
      <c r="L23" s="413">
        <v>0</v>
      </c>
      <c r="M23" s="413">
        <v>1</v>
      </c>
      <c r="N23" s="413">
        <v>0</v>
      </c>
      <c r="O23" s="413">
        <v>0</v>
      </c>
      <c r="P23" s="413">
        <v>1</v>
      </c>
      <c r="Q23" s="413">
        <v>0</v>
      </c>
      <c r="R23" s="413">
        <v>0</v>
      </c>
      <c r="S23" s="413">
        <v>0</v>
      </c>
      <c r="T23" s="413">
        <v>0</v>
      </c>
      <c r="U23" s="392">
        <f t="shared" si="2"/>
        <v>1</v>
      </c>
      <c r="W23" s="414">
        <f t="shared" si="3"/>
        <v>2</v>
      </c>
    </row>
    <row r="24" spans="1:23" x14ac:dyDescent="0.2">
      <c r="A24" t="str">
        <f t="shared" si="0"/>
        <v>PO200104</v>
      </c>
      <c r="B24">
        <f t="shared" si="1"/>
        <v>4</v>
      </c>
      <c r="C24" s="413" t="s">
        <v>173</v>
      </c>
      <c r="D24" s="413" t="s">
        <v>175</v>
      </c>
      <c r="E24" s="413">
        <v>4</v>
      </c>
      <c r="F24" s="413">
        <v>0</v>
      </c>
      <c r="G24" s="413">
        <v>0</v>
      </c>
      <c r="H24" s="413">
        <v>4</v>
      </c>
      <c r="I24" s="413">
        <v>0</v>
      </c>
      <c r="J24" s="413">
        <v>0</v>
      </c>
      <c r="K24" s="413">
        <v>0</v>
      </c>
      <c r="L24" s="413">
        <v>0</v>
      </c>
      <c r="M24" s="413">
        <v>2</v>
      </c>
      <c r="N24" s="413">
        <v>0</v>
      </c>
      <c r="O24" s="413">
        <v>0</v>
      </c>
      <c r="P24" s="413">
        <v>2</v>
      </c>
      <c r="Q24" s="413">
        <v>0</v>
      </c>
      <c r="R24" s="413">
        <v>0</v>
      </c>
      <c r="S24" s="413">
        <v>0</v>
      </c>
      <c r="T24" s="413">
        <v>0</v>
      </c>
      <c r="U24" s="392">
        <f t="shared" si="2"/>
        <v>1</v>
      </c>
      <c r="W24" s="414">
        <f t="shared" si="3"/>
        <v>6</v>
      </c>
    </row>
    <row r="25" spans="1:23" x14ac:dyDescent="0.2">
      <c r="A25" t="str">
        <f t="shared" si="0"/>
        <v>PO200105</v>
      </c>
      <c r="B25">
        <f t="shared" si="1"/>
        <v>5</v>
      </c>
      <c r="C25" s="413" t="s">
        <v>173</v>
      </c>
      <c r="D25" s="413" t="s">
        <v>176</v>
      </c>
      <c r="E25" s="413">
        <v>2</v>
      </c>
      <c r="F25" s="413">
        <v>0</v>
      </c>
      <c r="G25" s="413">
        <v>0</v>
      </c>
      <c r="H25" s="413">
        <v>2</v>
      </c>
      <c r="I25" s="413">
        <v>0</v>
      </c>
      <c r="J25" s="413">
        <v>0</v>
      </c>
      <c r="K25" s="413">
        <v>0</v>
      </c>
      <c r="L25" s="413">
        <v>0</v>
      </c>
      <c r="M25" s="413">
        <v>1</v>
      </c>
      <c r="N25" s="413">
        <v>0</v>
      </c>
      <c r="O25" s="413">
        <v>0</v>
      </c>
      <c r="P25" s="413">
        <v>1</v>
      </c>
      <c r="Q25" s="413">
        <v>1</v>
      </c>
      <c r="R25" s="413">
        <v>0</v>
      </c>
      <c r="S25" s="413">
        <v>0</v>
      </c>
      <c r="T25" s="413">
        <v>1</v>
      </c>
      <c r="U25" s="392">
        <f t="shared" si="2"/>
        <v>1</v>
      </c>
      <c r="W25" s="414">
        <f t="shared" si="3"/>
        <v>4</v>
      </c>
    </row>
    <row r="26" spans="1:23" x14ac:dyDescent="0.2">
      <c r="A26" t="str">
        <f t="shared" si="0"/>
        <v>PO200106</v>
      </c>
      <c r="B26">
        <f t="shared" si="1"/>
        <v>6</v>
      </c>
      <c r="C26" s="413" t="s">
        <v>173</v>
      </c>
      <c r="D26" s="413" t="s">
        <v>177</v>
      </c>
      <c r="E26" s="413">
        <v>1</v>
      </c>
      <c r="F26" s="413">
        <v>0</v>
      </c>
      <c r="G26" s="413">
        <v>0</v>
      </c>
      <c r="H26" s="413">
        <v>1</v>
      </c>
      <c r="I26" s="413">
        <v>0</v>
      </c>
      <c r="J26" s="413">
        <v>0</v>
      </c>
      <c r="K26" s="413">
        <v>0</v>
      </c>
      <c r="L26" s="413">
        <v>0</v>
      </c>
      <c r="M26" s="413">
        <v>0</v>
      </c>
      <c r="N26" s="413">
        <v>0</v>
      </c>
      <c r="O26" s="413">
        <v>0</v>
      </c>
      <c r="P26" s="413">
        <v>0</v>
      </c>
      <c r="Q26" s="413">
        <v>1</v>
      </c>
      <c r="R26" s="413">
        <v>0</v>
      </c>
      <c r="S26" s="413">
        <v>0</v>
      </c>
      <c r="T26" s="413">
        <v>1</v>
      </c>
      <c r="U26" s="392">
        <f t="shared" si="2"/>
        <v>0</v>
      </c>
      <c r="W26" s="414">
        <f t="shared" si="3"/>
        <v>2</v>
      </c>
    </row>
    <row r="27" spans="1:23" x14ac:dyDescent="0.2">
      <c r="A27" t="str">
        <f t="shared" si="0"/>
        <v>PO200107</v>
      </c>
      <c r="B27">
        <f t="shared" si="1"/>
        <v>7</v>
      </c>
      <c r="C27" s="413" t="s">
        <v>173</v>
      </c>
      <c r="D27" s="413" t="s">
        <v>178</v>
      </c>
      <c r="E27" s="413">
        <v>0</v>
      </c>
      <c r="F27" s="413">
        <v>1</v>
      </c>
      <c r="G27" s="413">
        <v>0</v>
      </c>
      <c r="H27" s="413">
        <v>1</v>
      </c>
      <c r="I27" s="413">
        <v>0</v>
      </c>
      <c r="J27" s="413">
        <v>1</v>
      </c>
      <c r="K27" s="413">
        <v>0</v>
      </c>
      <c r="L27" s="413">
        <v>1</v>
      </c>
      <c r="M27" s="413">
        <v>0</v>
      </c>
      <c r="N27" s="413">
        <v>0</v>
      </c>
      <c r="O27" s="413">
        <v>0</v>
      </c>
      <c r="P27" s="413">
        <v>0</v>
      </c>
      <c r="Q27" s="413">
        <v>1</v>
      </c>
      <c r="R27" s="413">
        <v>0</v>
      </c>
      <c r="S27" s="413">
        <v>1</v>
      </c>
      <c r="T27" s="413">
        <v>2</v>
      </c>
      <c r="U27" s="392">
        <f t="shared" si="2"/>
        <v>0</v>
      </c>
      <c r="W27" s="414">
        <f t="shared" si="3"/>
        <v>4</v>
      </c>
    </row>
    <row r="28" spans="1:23" x14ac:dyDescent="0.2">
      <c r="A28" t="str">
        <f t="shared" si="0"/>
        <v>PO200108</v>
      </c>
      <c r="B28">
        <f t="shared" si="1"/>
        <v>8</v>
      </c>
      <c r="C28" s="413" t="s">
        <v>173</v>
      </c>
      <c r="D28" s="413" t="s">
        <v>179</v>
      </c>
      <c r="E28" s="413">
        <v>2</v>
      </c>
      <c r="F28" s="413">
        <v>0</v>
      </c>
      <c r="G28" s="413">
        <v>0</v>
      </c>
      <c r="H28" s="413">
        <v>2</v>
      </c>
      <c r="I28" s="413">
        <v>1</v>
      </c>
      <c r="J28" s="413">
        <v>0</v>
      </c>
      <c r="K28" s="413">
        <v>0</v>
      </c>
      <c r="L28" s="413">
        <v>1</v>
      </c>
      <c r="M28" s="413">
        <v>0</v>
      </c>
      <c r="N28" s="413">
        <v>0</v>
      </c>
      <c r="O28" s="413">
        <v>0</v>
      </c>
      <c r="P28" s="413">
        <v>0</v>
      </c>
      <c r="Q28" s="413">
        <v>2</v>
      </c>
      <c r="R28" s="413">
        <v>0</v>
      </c>
      <c r="S28" s="413">
        <v>0</v>
      </c>
      <c r="T28" s="413">
        <v>2</v>
      </c>
      <c r="U28" s="392">
        <f t="shared" si="2"/>
        <v>0</v>
      </c>
      <c r="W28" s="414">
        <f t="shared" si="3"/>
        <v>5</v>
      </c>
    </row>
    <row r="29" spans="1:23" x14ac:dyDescent="0.2">
      <c r="A29" t="str">
        <f t="shared" si="0"/>
        <v>PO200109</v>
      </c>
      <c r="B29">
        <f t="shared" si="1"/>
        <v>9</v>
      </c>
      <c r="C29" s="413" t="s">
        <v>173</v>
      </c>
      <c r="D29" s="413" t="s">
        <v>181</v>
      </c>
      <c r="E29" s="413">
        <v>0</v>
      </c>
      <c r="F29" s="413">
        <v>0</v>
      </c>
      <c r="G29" s="413">
        <v>0</v>
      </c>
      <c r="H29" s="413">
        <v>0</v>
      </c>
      <c r="I29" s="413">
        <v>0</v>
      </c>
      <c r="J29" s="413">
        <v>0</v>
      </c>
      <c r="K29" s="413">
        <v>0</v>
      </c>
      <c r="L29" s="413">
        <v>0</v>
      </c>
      <c r="M29" s="413">
        <v>1</v>
      </c>
      <c r="N29" s="413">
        <v>0</v>
      </c>
      <c r="O29" s="413">
        <v>0</v>
      </c>
      <c r="P29" s="413">
        <v>1</v>
      </c>
      <c r="Q29" s="413">
        <v>1</v>
      </c>
      <c r="R29" s="413">
        <v>0</v>
      </c>
      <c r="S29" s="413">
        <v>0</v>
      </c>
      <c r="T29" s="413">
        <v>1</v>
      </c>
      <c r="U29" s="392">
        <f t="shared" si="2"/>
        <v>0</v>
      </c>
      <c r="W29" s="414">
        <f t="shared" si="3"/>
        <v>2</v>
      </c>
    </row>
    <row r="30" spans="1:23" x14ac:dyDescent="0.2">
      <c r="A30" t="str">
        <f t="shared" si="0"/>
        <v>PO200110</v>
      </c>
      <c r="B30">
        <f t="shared" si="1"/>
        <v>10</v>
      </c>
      <c r="C30" s="413" t="s">
        <v>173</v>
      </c>
      <c r="D30" s="413" t="s">
        <v>182</v>
      </c>
      <c r="E30" s="413">
        <v>1</v>
      </c>
      <c r="F30" s="413">
        <v>0</v>
      </c>
      <c r="G30" s="413">
        <v>0</v>
      </c>
      <c r="H30" s="413">
        <v>1</v>
      </c>
      <c r="I30" s="413">
        <v>0</v>
      </c>
      <c r="J30" s="413">
        <v>0</v>
      </c>
      <c r="K30" s="413">
        <v>0</v>
      </c>
      <c r="L30" s="413">
        <v>0</v>
      </c>
      <c r="M30" s="413">
        <v>0</v>
      </c>
      <c r="N30" s="413">
        <v>0</v>
      </c>
      <c r="O30" s="413">
        <v>0</v>
      </c>
      <c r="P30" s="413">
        <v>0</v>
      </c>
      <c r="Q30" s="413">
        <v>0</v>
      </c>
      <c r="R30" s="413">
        <v>0</v>
      </c>
      <c r="S30" s="413">
        <v>0</v>
      </c>
      <c r="T30" s="413">
        <v>0</v>
      </c>
      <c r="U30" s="392">
        <f t="shared" si="2"/>
        <v>1</v>
      </c>
      <c r="W30" s="414">
        <f t="shared" si="3"/>
        <v>1</v>
      </c>
    </row>
    <row r="31" spans="1:23" x14ac:dyDescent="0.2">
      <c r="A31" t="str">
        <f t="shared" si="0"/>
        <v>PO210101</v>
      </c>
      <c r="B31">
        <f t="shared" si="1"/>
        <v>1</v>
      </c>
      <c r="C31" s="413" t="s">
        <v>183</v>
      </c>
      <c r="D31" s="413" t="s">
        <v>184</v>
      </c>
      <c r="E31" s="413">
        <v>0</v>
      </c>
      <c r="F31" s="413">
        <v>3</v>
      </c>
      <c r="G31" s="413">
        <v>1</v>
      </c>
      <c r="H31" s="413">
        <v>4</v>
      </c>
      <c r="I31" s="413">
        <v>0</v>
      </c>
      <c r="J31" s="413">
        <v>0</v>
      </c>
      <c r="K31" s="413">
        <v>1</v>
      </c>
      <c r="L31" s="413">
        <v>1</v>
      </c>
      <c r="M31" s="413">
        <v>0</v>
      </c>
      <c r="N31" s="413">
        <v>0</v>
      </c>
      <c r="O31" s="413">
        <v>1</v>
      </c>
      <c r="P31" s="413">
        <v>1</v>
      </c>
      <c r="Q31" s="413">
        <v>0</v>
      </c>
      <c r="R31" s="413">
        <v>1</v>
      </c>
      <c r="S31" s="413">
        <v>0</v>
      </c>
      <c r="T31" s="413">
        <v>1</v>
      </c>
      <c r="U31" s="392">
        <f t="shared" si="2"/>
        <v>1</v>
      </c>
      <c r="W31" s="414">
        <f t="shared" si="3"/>
        <v>7</v>
      </c>
    </row>
    <row r="32" spans="1:23" x14ac:dyDescent="0.2">
      <c r="A32" t="str">
        <f t="shared" si="0"/>
        <v>PO210102</v>
      </c>
      <c r="B32">
        <f t="shared" si="1"/>
        <v>2</v>
      </c>
      <c r="C32" s="413" t="s">
        <v>183</v>
      </c>
      <c r="D32" s="413" t="s">
        <v>185</v>
      </c>
      <c r="E32" s="413">
        <v>5</v>
      </c>
      <c r="F32" s="413">
        <v>0</v>
      </c>
      <c r="G32" s="413">
        <v>0</v>
      </c>
      <c r="H32" s="413">
        <v>5</v>
      </c>
      <c r="I32" s="413">
        <v>6</v>
      </c>
      <c r="J32" s="413">
        <v>0</v>
      </c>
      <c r="K32" s="413">
        <v>0</v>
      </c>
      <c r="L32" s="413">
        <v>6</v>
      </c>
      <c r="M32" s="413">
        <v>0</v>
      </c>
      <c r="N32" s="413">
        <v>0</v>
      </c>
      <c r="O32" s="413">
        <v>0</v>
      </c>
      <c r="P32" s="413">
        <v>0</v>
      </c>
      <c r="Q32" s="413">
        <v>0</v>
      </c>
      <c r="R32" s="413">
        <v>0</v>
      </c>
      <c r="S32" s="413">
        <v>0</v>
      </c>
      <c r="T32" s="413">
        <v>0</v>
      </c>
      <c r="U32" s="392">
        <f t="shared" si="2"/>
        <v>0</v>
      </c>
      <c r="W32" s="414">
        <f t="shared" si="3"/>
        <v>11</v>
      </c>
    </row>
    <row r="33" spans="1:23" x14ac:dyDescent="0.2">
      <c r="A33" t="str">
        <f t="shared" si="0"/>
        <v>PO210103</v>
      </c>
      <c r="B33">
        <f t="shared" si="1"/>
        <v>3</v>
      </c>
      <c r="C33" s="413" t="s">
        <v>183</v>
      </c>
      <c r="D33" s="413" t="s">
        <v>186</v>
      </c>
      <c r="E33" s="413">
        <v>14</v>
      </c>
      <c r="F33" s="413">
        <v>0</v>
      </c>
      <c r="G33" s="413">
        <v>0</v>
      </c>
      <c r="H33" s="413">
        <v>14</v>
      </c>
      <c r="I33" s="413">
        <v>4</v>
      </c>
      <c r="J33" s="413">
        <v>0</v>
      </c>
      <c r="K33" s="413">
        <v>0</v>
      </c>
      <c r="L33" s="413">
        <v>4</v>
      </c>
      <c r="M33" s="413">
        <v>10</v>
      </c>
      <c r="N33" s="413">
        <v>0</v>
      </c>
      <c r="O33" s="413">
        <v>0</v>
      </c>
      <c r="P33" s="413">
        <v>10</v>
      </c>
      <c r="Q33" s="413">
        <v>0</v>
      </c>
      <c r="R33" s="413">
        <v>0</v>
      </c>
      <c r="S33" s="413">
        <v>0</v>
      </c>
      <c r="T33" s="413">
        <v>0</v>
      </c>
      <c r="U33" s="392">
        <f t="shared" si="2"/>
        <v>1</v>
      </c>
      <c r="W33" s="414">
        <f t="shared" si="3"/>
        <v>28</v>
      </c>
    </row>
    <row r="34" spans="1:23" x14ac:dyDescent="0.2">
      <c r="A34" t="str">
        <f t="shared" si="0"/>
        <v>PO210104</v>
      </c>
      <c r="B34">
        <f t="shared" si="1"/>
        <v>4</v>
      </c>
      <c r="C34" s="413" t="s">
        <v>183</v>
      </c>
      <c r="D34" s="413" t="s">
        <v>187</v>
      </c>
      <c r="E34" s="413">
        <v>3</v>
      </c>
      <c r="F34" s="413">
        <v>0</v>
      </c>
      <c r="G34" s="413">
        <v>0</v>
      </c>
      <c r="H34" s="413">
        <v>3</v>
      </c>
      <c r="I34" s="413">
        <v>0</v>
      </c>
      <c r="J34" s="413">
        <v>0</v>
      </c>
      <c r="K34" s="413">
        <v>0</v>
      </c>
      <c r="L34" s="413">
        <v>0</v>
      </c>
      <c r="M34" s="413">
        <v>0</v>
      </c>
      <c r="N34" s="413">
        <v>0</v>
      </c>
      <c r="O34" s="413">
        <v>0</v>
      </c>
      <c r="P34" s="413">
        <v>0</v>
      </c>
      <c r="Q34" s="413">
        <v>0</v>
      </c>
      <c r="R34" s="413">
        <v>0</v>
      </c>
      <c r="S34" s="413">
        <v>0</v>
      </c>
      <c r="T34" s="413">
        <v>0</v>
      </c>
      <c r="U34" s="392">
        <f t="shared" si="2"/>
        <v>1</v>
      </c>
      <c r="W34" s="414">
        <f t="shared" si="3"/>
        <v>3</v>
      </c>
    </row>
    <row r="35" spans="1:23" x14ac:dyDescent="0.2">
      <c r="A35" t="str">
        <f t="shared" si="0"/>
        <v>PO210105</v>
      </c>
      <c r="B35">
        <f t="shared" si="1"/>
        <v>5</v>
      </c>
      <c r="C35" s="413" t="s">
        <v>183</v>
      </c>
      <c r="D35" s="413" t="s">
        <v>188</v>
      </c>
      <c r="E35" s="413">
        <v>1</v>
      </c>
      <c r="F35" s="413">
        <v>0</v>
      </c>
      <c r="G35" s="413">
        <v>0</v>
      </c>
      <c r="H35" s="413">
        <v>1</v>
      </c>
      <c r="I35" s="413">
        <v>0</v>
      </c>
      <c r="J35" s="413">
        <v>0</v>
      </c>
      <c r="K35" s="413">
        <v>0</v>
      </c>
      <c r="L35" s="413">
        <v>0</v>
      </c>
      <c r="M35" s="413">
        <v>2</v>
      </c>
      <c r="N35" s="413">
        <v>0</v>
      </c>
      <c r="O35" s="413">
        <v>0</v>
      </c>
      <c r="P35" s="413">
        <v>2</v>
      </c>
      <c r="Q35" s="413">
        <v>0</v>
      </c>
      <c r="R35" s="413">
        <v>0</v>
      </c>
      <c r="S35" s="413">
        <v>0</v>
      </c>
      <c r="T35" s="413">
        <v>0</v>
      </c>
      <c r="U35" s="392">
        <f t="shared" si="2"/>
        <v>1</v>
      </c>
      <c r="W35" s="414">
        <f t="shared" si="3"/>
        <v>3</v>
      </c>
    </row>
    <row r="36" spans="1:23" x14ac:dyDescent="0.2">
      <c r="A36" t="str">
        <f t="shared" si="0"/>
        <v>PO210106</v>
      </c>
      <c r="B36">
        <f t="shared" si="1"/>
        <v>6</v>
      </c>
      <c r="C36" s="413" t="s">
        <v>183</v>
      </c>
      <c r="D36" s="413" t="s">
        <v>174</v>
      </c>
      <c r="E36" s="413">
        <v>1</v>
      </c>
      <c r="F36" s="413">
        <v>0</v>
      </c>
      <c r="G36" s="413">
        <v>0</v>
      </c>
      <c r="H36" s="413">
        <v>1</v>
      </c>
      <c r="I36" s="413">
        <v>0</v>
      </c>
      <c r="J36" s="413">
        <v>0</v>
      </c>
      <c r="K36" s="413">
        <v>0</v>
      </c>
      <c r="L36" s="413">
        <v>0</v>
      </c>
      <c r="M36" s="413">
        <v>0</v>
      </c>
      <c r="N36" s="413">
        <v>0</v>
      </c>
      <c r="O36" s="413">
        <v>0</v>
      </c>
      <c r="P36" s="413">
        <v>0</v>
      </c>
      <c r="Q36" s="413">
        <v>0</v>
      </c>
      <c r="R36" s="413">
        <v>0</v>
      </c>
      <c r="S36" s="413">
        <v>0</v>
      </c>
      <c r="T36" s="413">
        <v>0</v>
      </c>
      <c r="U36" s="392">
        <f t="shared" si="2"/>
        <v>1</v>
      </c>
      <c r="W36" s="414">
        <f t="shared" si="3"/>
        <v>1</v>
      </c>
    </row>
    <row r="37" spans="1:23" x14ac:dyDescent="0.2">
      <c r="A37" t="str">
        <f t="shared" si="0"/>
        <v>PO210107</v>
      </c>
      <c r="B37">
        <f t="shared" si="1"/>
        <v>7</v>
      </c>
      <c r="C37" s="413" t="s">
        <v>183</v>
      </c>
      <c r="D37" s="413" t="s">
        <v>189</v>
      </c>
      <c r="E37" s="413">
        <v>0</v>
      </c>
      <c r="F37" s="413">
        <v>0</v>
      </c>
      <c r="G37" s="413">
        <v>0</v>
      </c>
      <c r="H37" s="413">
        <v>0</v>
      </c>
      <c r="I37" s="413">
        <v>0</v>
      </c>
      <c r="J37" s="413">
        <v>0</v>
      </c>
      <c r="K37" s="413">
        <v>0</v>
      </c>
      <c r="L37" s="413">
        <v>0</v>
      </c>
      <c r="M37" s="413">
        <v>0</v>
      </c>
      <c r="N37" s="413">
        <v>0</v>
      </c>
      <c r="O37" s="413">
        <v>0</v>
      </c>
      <c r="P37" s="413">
        <v>0</v>
      </c>
      <c r="Q37" s="413">
        <v>1</v>
      </c>
      <c r="R37" s="413">
        <v>0</v>
      </c>
      <c r="S37" s="413">
        <v>0</v>
      </c>
      <c r="T37" s="413">
        <v>1</v>
      </c>
      <c r="U37" s="392">
        <f t="shared" si="2"/>
        <v>0</v>
      </c>
      <c r="W37" s="414">
        <f t="shared" si="3"/>
        <v>1</v>
      </c>
    </row>
    <row r="38" spans="1:23" x14ac:dyDescent="0.2">
      <c r="A38" t="str">
        <f t="shared" si="0"/>
        <v>PO210108</v>
      </c>
      <c r="B38">
        <f t="shared" si="1"/>
        <v>8</v>
      </c>
      <c r="C38" s="413" t="s">
        <v>183</v>
      </c>
      <c r="D38" s="413" t="s">
        <v>190</v>
      </c>
      <c r="E38" s="413">
        <v>0</v>
      </c>
      <c r="F38" s="413">
        <v>0</v>
      </c>
      <c r="G38" s="413">
        <v>0</v>
      </c>
      <c r="H38" s="413">
        <v>0</v>
      </c>
      <c r="I38" s="413">
        <v>0</v>
      </c>
      <c r="J38" s="413">
        <v>0</v>
      </c>
      <c r="K38" s="413">
        <v>0</v>
      </c>
      <c r="L38" s="413">
        <v>0</v>
      </c>
      <c r="M38" s="413">
        <v>1</v>
      </c>
      <c r="N38" s="413">
        <v>0</v>
      </c>
      <c r="O38" s="413">
        <v>0</v>
      </c>
      <c r="P38" s="413">
        <v>1</v>
      </c>
      <c r="Q38" s="413">
        <v>0</v>
      </c>
      <c r="R38" s="413">
        <v>0</v>
      </c>
      <c r="S38" s="413">
        <v>0</v>
      </c>
      <c r="T38" s="413">
        <v>0</v>
      </c>
      <c r="U38" s="392">
        <f t="shared" si="2"/>
        <v>1</v>
      </c>
      <c r="W38" s="414">
        <f t="shared" si="3"/>
        <v>1</v>
      </c>
    </row>
    <row r="39" spans="1:23" x14ac:dyDescent="0.2">
      <c r="A39" t="str">
        <f t="shared" si="0"/>
        <v>PO210109</v>
      </c>
      <c r="B39">
        <f t="shared" si="1"/>
        <v>9</v>
      </c>
      <c r="C39" s="413" t="s">
        <v>183</v>
      </c>
      <c r="D39" s="413" t="s">
        <v>193</v>
      </c>
      <c r="E39" s="413">
        <v>1</v>
      </c>
      <c r="F39" s="413">
        <v>0</v>
      </c>
      <c r="G39" s="413">
        <v>0</v>
      </c>
      <c r="H39" s="413">
        <v>1</v>
      </c>
      <c r="I39" s="413">
        <v>0</v>
      </c>
      <c r="J39" s="413">
        <v>0</v>
      </c>
      <c r="K39" s="413">
        <v>0</v>
      </c>
      <c r="L39" s="413">
        <v>0</v>
      </c>
      <c r="M39" s="413">
        <v>1</v>
      </c>
      <c r="N39" s="413">
        <v>0</v>
      </c>
      <c r="O39" s="413">
        <v>0</v>
      </c>
      <c r="P39" s="413">
        <v>1</v>
      </c>
      <c r="Q39" s="413">
        <v>1</v>
      </c>
      <c r="R39" s="413">
        <v>0</v>
      </c>
      <c r="S39" s="413">
        <v>0</v>
      </c>
      <c r="T39" s="413">
        <v>1</v>
      </c>
      <c r="U39" s="392">
        <f t="shared" si="2"/>
        <v>1</v>
      </c>
      <c r="W39" s="414">
        <f t="shared" si="3"/>
        <v>3</v>
      </c>
    </row>
    <row r="40" spans="1:23" x14ac:dyDescent="0.2">
      <c r="A40" t="str">
        <f t="shared" si="0"/>
        <v>PO210110</v>
      </c>
      <c r="B40">
        <f t="shared" si="1"/>
        <v>10</v>
      </c>
      <c r="C40" s="413" t="s">
        <v>183</v>
      </c>
      <c r="D40" s="413" t="s">
        <v>194</v>
      </c>
      <c r="E40" s="413">
        <v>6</v>
      </c>
      <c r="F40" s="413">
        <v>0</v>
      </c>
      <c r="G40" s="413">
        <v>0</v>
      </c>
      <c r="H40" s="413">
        <v>6</v>
      </c>
      <c r="I40" s="413">
        <v>4</v>
      </c>
      <c r="J40" s="413">
        <v>0</v>
      </c>
      <c r="K40" s="413">
        <v>0</v>
      </c>
      <c r="L40" s="413">
        <v>4</v>
      </c>
      <c r="M40" s="413">
        <v>4</v>
      </c>
      <c r="N40" s="413">
        <v>0</v>
      </c>
      <c r="O40" s="413">
        <v>0</v>
      </c>
      <c r="P40" s="413">
        <v>4</v>
      </c>
      <c r="Q40" s="413">
        <v>1</v>
      </c>
      <c r="R40" s="413">
        <v>0</v>
      </c>
      <c r="S40" s="413">
        <v>0</v>
      </c>
      <c r="T40" s="413">
        <v>1</v>
      </c>
      <c r="U40" s="392">
        <f t="shared" si="2"/>
        <v>1</v>
      </c>
      <c r="W40" s="414">
        <f t="shared" si="3"/>
        <v>15</v>
      </c>
    </row>
    <row r="41" spans="1:23" x14ac:dyDescent="0.2">
      <c r="A41" t="str">
        <f t="shared" si="0"/>
        <v>PO210111</v>
      </c>
      <c r="B41">
        <f t="shared" si="1"/>
        <v>11</v>
      </c>
      <c r="C41" s="413" t="s">
        <v>183</v>
      </c>
      <c r="D41" s="413" t="s">
        <v>195</v>
      </c>
      <c r="E41" s="413">
        <v>2</v>
      </c>
      <c r="F41" s="413">
        <v>0</v>
      </c>
      <c r="G41" s="413">
        <v>0</v>
      </c>
      <c r="H41" s="413">
        <v>2</v>
      </c>
      <c r="I41" s="413">
        <v>0</v>
      </c>
      <c r="J41" s="413">
        <v>0</v>
      </c>
      <c r="K41" s="413">
        <v>0</v>
      </c>
      <c r="L41" s="413">
        <v>0</v>
      </c>
      <c r="M41" s="413">
        <v>0</v>
      </c>
      <c r="N41" s="413">
        <v>0</v>
      </c>
      <c r="O41" s="413">
        <v>0</v>
      </c>
      <c r="P41" s="413">
        <v>0</v>
      </c>
      <c r="Q41" s="413">
        <v>0</v>
      </c>
      <c r="R41" s="413">
        <v>0</v>
      </c>
      <c r="S41" s="413">
        <v>0</v>
      </c>
      <c r="T41" s="413">
        <v>0</v>
      </c>
      <c r="U41" s="392">
        <f t="shared" si="2"/>
        <v>1</v>
      </c>
      <c r="W41" s="414">
        <f t="shared" si="3"/>
        <v>2</v>
      </c>
    </row>
    <row r="42" spans="1:23" x14ac:dyDescent="0.2">
      <c r="A42" t="str">
        <f t="shared" si="0"/>
        <v>PO210112</v>
      </c>
      <c r="B42">
        <f t="shared" si="1"/>
        <v>12</v>
      </c>
      <c r="C42" s="413" t="s">
        <v>183</v>
      </c>
      <c r="D42" s="413" t="s">
        <v>196</v>
      </c>
      <c r="E42" s="413">
        <v>1</v>
      </c>
      <c r="F42" s="413">
        <v>0</v>
      </c>
      <c r="G42" s="413">
        <v>0</v>
      </c>
      <c r="H42" s="413">
        <v>1</v>
      </c>
      <c r="I42" s="413">
        <v>0</v>
      </c>
      <c r="J42" s="413">
        <v>0</v>
      </c>
      <c r="K42" s="413">
        <v>0</v>
      </c>
      <c r="L42" s="413">
        <v>0</v>
      </c>
      <c r="M42" s="413">
        <v>0</v>
      </c>
      <c r="N42" s="413">
        <v>0</v>
      </c>
      <c r="O42" s="413">
        <v>0</v>
      </c>
      <c r="P42" s="413">
        <v>0</v>
      </c>
      <c r="Q42" s="413">
        <v>0</v>
      </c>
      <c r="R42" s="413">
        <v>0</v>
      </c>
      <c r="S42" s="413">
        <v>0</v>
      </c>
      <c r="T42" s="413">
        <v>0</v>
      </c>
      <c r="U42" s="392">
        <f t="shared" si="2"/>
        <v>1</v>
      </c>
      <c r="W42" s="414">
        <f t="shared" si="3"/>
        <v>1</v>
      </c>
    </row>
    <row r="43" spans="1:23" x14ac:dyDescent="0.2">
      <c r="A43" t="str">
        <f t="shared" si="0"/>
        <v>PO220101</v>
      </c>
      <c r="B43">
        <f t="shared" si="1"/>
        <v>1</v>
      </c>
      <c r="C43" s="413" t="s">
        <v>197</v>
      </c>
      <c r="D43" s="413" t="s">
        <v>190</v>
      </c>
      <c r="E43" s="413">
        <v>6</v>
      </c>
      <c r="F43" s="413">
        <v>0</v>
      </c>
      <c r="G43" s="413">
        <v>0</v>
      </c>
      <c r="H43" s="413">
        <v>6</v>
      </c>
      <c r="I43" s="413">
        <v>0</v>
      </c>
      <c r="J43" s="413">
        <v>0</v>
      </c>
      <c r="K43" s="413">
        <v>0</v>
      </c>
      <c r="L43" s="413">
        <v>0</v>
      </c>
      <c r="M43" s="413">
        <v>4</v>
      </c>
      <c r="N43" s="413">
        <v>0</v>
      </c>
      <c r="O43" s="413">
        <v>0</v>
      </c>
      <c r="P43" s="413">
        <v>4</v>
      </c>
      <c r="Q43" s="413">
        <v>3</v>
      </c>
      <c r="R43" s="413">
        <v>0</v>
      </c>
      <c r="S43" s="413">
        <v>0</v>
      </c>
      <c r="T43" s="413">
        <v>3</v>
      </c>
      <c r="U43" s="392">
        <f t="shared" si="2"/>
        <v>1</v>
      </c>
      <c r="W43" s="414">
        <f t="shared" si="3"/>
        <v>13</v>
      </c>
    </row>
    <row r="44" spans="1:23" x14ac:dyDescent="0.2">
      <c r="A44" t="str">
        <f t="shared" si="0"/>
        <v>PO220102</v>
      </c>
      <c r="B44">
        <f t="shared" si="1"/>
        <v>2</v>
      </c>
      <c r="C44" s="413" t="s">
        <v>197</v>
      </c>
      <c r="D44" s="413" t="s">
        <v>178</v>
      </c>
      <c r="E44" s="413">
        <v>0</v>
      </c>
      <c r="F44" s="413">
        <v>1</v>
      </c>
      <c r="G44" s="413">
        <v>0</v>
      </c>
      <c r="H44" s="413">
        <v>1</v>
      </c>
      <c r="I44" s="413">
        <v>0</v>
      </c>
      <c r="J44" s="413">
        <v>0</v>
      </c>
      <c r="K44" s="413">
        <v>0</v>
      </c>
      <c r="L44" s="413">
        <v>0</v>
      </c>
      <c r="M44" s="413">
        <v>0</v>
      </c>
      <c r="N44" s="413">
        <v>0</v>
      </c>
      <c r="O44" s="413">
        <v>0</v>
      </c>
      <c r="P44" s="413">
        <v>0</v>
      </c>
      <c r="Q44" s="413">
        <v>0</v>
      </c>
      <c r="R44" s="413">
        <v>0</v>
      </c>
      <c r="S44" s="413">
        <v>0</v>
      </c>
      <c r="T44" s="413">
        <v>0</v>
      </c>
      <c r="U44" s="392">
        <f t="shared" si="2"/>
        <v>1</v>
      </c>
      <c r="W44" s="414">
        <f t="shared" si="3"/>
        <v>1</v>
      </c>
    </row>
    <row r="45" spans="1:23" x14ac:dyDescent="0.2">
      <c r="A45" t="str">
        <f t="shared" si="0"/>
        <v>PO220103</v>
      </c>
      <c r="B45">
        <f t="shared" si="1"/>
        <v>3</v>
      </c>
      <c r="C45" s="413" t="s">
        <v>197</v>
      </c>
      <c r="D45" s="413" t="s">
        <v>180</v>
      </c>
      <c r="E45" s="413">
        <v>2</v>
      </c>
      <c r="F45" s="413">
        <v>0</v>
      </c>
      <c r="G45" s="413">
        <v>0</v>
      </c>
      <c r="H45" s="413">
        <v>2</v>
      </c>
      <c r="I45" s="413">
        <v>0</v>
      </c>
      <c r="J45" s="413">
        <v>0</v>
      </c>
      <c r="K45" s="413">
        <v>0</v>
      </c>
      <c r="L45" s="413">
        <v>0</v>
      </c>
      <c r="M45" s="413">
        <v>0</v>
      </c>
      <c r="N45" s="413">
        <v>0</v>
      </c>
      <c r="O45" s="413">
        <v>0</v>
      </c>
      <c r="P45" s="413">
        <v>0</v>
      </c>
      <c r="Q45" s="413">
        <v>0</v>
      </c>
      <c r="R45" s="413">
        <v>0</v>
      </c>
      <c r="S45" s="413">
        <v>0</v>
      </c>
      <c r="T45" s="413">
        <v>0</v>
      </c>
      <c r="U45" s="392">
        <f t="shared" si="2"/>
        <v>1</v>
      </c>
      <c r="W45" s="414">
        <f t="shared" si="3"/>
        <v>2</v>
      </c>
    </row>
    <row r="46" spans="1:23" x14ac:dyDescent="0.2">
      <c r="A46" t="str">
        <f t="shared" si="0"/>
        <v>PO220201</v>
      </c>
      <c r="B46">
        <f t="shared" si="1"/>
        <v>1</v>
      </c>
      <c r="C46" s="413" t="s">
        <v>198</v>
      </c>
      <c r="D46" s="413" t="s">
        <v>199</v>
      </c>
      <c r="E46" s="413">
        <v>0</v>
      </c>
      <c r="F46" s="413">
        <v>0</v>
      </c>
      <c r="G46" s="413">
        <v>0</v>
      </c>
      <c r="H46" s="413">
        <v>0</v>
      </c>
      <c r="I46" s="413">
        <v>1</v>
      </c>
      <c r="J46" s="413">
        <v>0</v>
      </c>
      <c r="K46" s="413">
        <v>0</v>
      </c>
      <c r="L46" s="413">
        <v>1</v>
      </c>
      <c r="M46" s="413">
        <v>0</v>
      </c>
      <c r="N46" s="413">
        <v>0</v>
      </c>
      <c r="O46" s="413">
        <v>0</v>
      </c>
      <c r="P46" s="413">
        <v>0</v>
      </c>
      <c r="Q46" s="413">
        <v>0</v>
      </c>
      <c r="R46" s="413">
        <v>0</v>
      </c>
      <c r="S46" s="413">
        <v>0</v>
      </c>
      <c r="T46" s="413">
        <v>0</v>
      </c>
      <c r="U46" s="392">
        <f t="shared" si="2"/>
        <v>0</v>
      </c>
      <c r="W46" s="414">
        <f t="shared" si="3"/>
        <v>1</v>
      </c>
    </row>
    <row r="47" spans="1:23" x14ac:dyDescent="0.2">
      <c r="A47" t="str">
        <f t="shared" si="0"/>
        <v>PO220202</v>
      </c>
      <c r="B47">
        <f t="shared" si="1"/>
        <v>2</v>
      </c>
      <c r="C47" s="413" t="s">
        <v>198</v>
      </c>
      <c r="D47" s="413" t="s">
        <v>190</v>
      </c>
      <c r="E47" s="413">
        <v>0</v>
      </c>
      <c r="F47" s="413">
        <v>0</v>
      </c>
      <c r="G47" s="413">
        <v>0</v>
      </c>
      <c r="H47" s="413">
        <v>0</v>
      </c>
      <c r="I47" s="413">
        <v>0</v>
      </c>
      <c r="J47" s="413">
        <v>0</v>
      </c>
      <c r="K47" s="413">
        <v>0</v>
      </c>
      <c r="L47" s="413">
        <v>0</v>
      </c>
      <c r="M47" s="413">
        <v>4</v>
      </c>
      <c r="N47" s="413">
        <v>0</v>
      </c>
      <c r="O47" s="413">
        <v>0</v>
      </c>
      <c r="P47" s="413">
        <v>4</v>
      </c>
      <c r="Q47" s="413">
        <v>0</v>
      </c>
      <c r="R47" s="413">
        <v>0</v>
      </c>
      <c r="S47" s="413">
        <v>0</v>
      </c>
      <c r="T47" s="413">
        <v>0</v>
      </c>
      <c r="U47" s="392">
        <f t="shared" si="2"/>
        <v>1</v>
      </c>
      <c r="W47" s="414">
        <f t="shared" si="3"/>
        <v>4</v>
      </c>
    </row>
    <row r="48" spans="1:23" x14ac:dyDescent="0.2">
      <c r="A48" t="str">
        <f t="shared" si="0"/>
        <v>PO220301</v>
      </c>
      <c r="B48">
        <f t="shared" si="1"/>
        <v>1</v>
      </c>
      <c r="C48" s="413" t="s">
        <v>200</v>
      </c>
      <c r="D48" s="413" t="s">
        <v>190</v>
      </c>
      <c r="E48" s="413">
        <v>0</v>
      </c>
      <c r="F48" s="413">
        <v>0</v>
      </c>
      <c r="G48" s="413">
        <v>0</v>
      </c>
      <c r="H48" s="413">
        <v>0</v>
      </c>
      <c r="I48" s="413">
        <v>0</v>
      </c>
      <c r="J48" s="413">
        <v>0</v>
      </c>
      <c r="K48" s="413">
        <v>0</v>
      </c>
      <c r="L48" s="413">
        <v>0</v>
      </c>
      <c r="M48" s="413">
        <v>1</v>
      </c>
      <c r="N48" s="413">
        <v>0</v>
      </c>
      <c r="O48" s="413">
        <v>0</v>
      </c>
      <c r="P48" s="413">
        <v>1</v>
      </c>
      <c r="Q48" s="413">
        <v>1</v>
      </c>
      <c r="R48" s="413">
        <v>0</v>
      </c>
      <c r="S48" s="413">
        <v>0</v>
      </c>
      <c r="T48" s="413">
        <v>1</v>
      </c>
      <c r="U48" s="392">
        <f t="shared" si="2"/>
        <v>0</v>
      </c>
      <c r="W48" s="414">
        <f t="shared" si="3"/>
        <v>2</v>
      </c>
    </row>
    <row r="49" spans="1:23" x14ac:dyDescent="0.2">
      <c r="A49" t="str">
        <f t="shared" si="0"/>
        <v>PO220302</v>
      </c>
      <c r="B49">
        <f t="shared" si="1"/>
        <v>2</v>
      </c>
      <c r="C49" s="413" t="s">
        <v>200</v>
      </c>
      <c r="D49" s="413" t="s">
        <v>216</v>
      </c>
      <c r="E49" s="413">
        <v>0</v>
      </c>
      <c r="F49" s="413">
        <v>2</v>
      </c>
      <c r="G49" s="413">
        <v>0</v>
      </c>
      <c r="H49" s="413">
        <v>2</v>
      </c>
      <c r="I49" s="413">
        <v>0</v>
      </c>
      <c r="J49" s="413">
        <v>0</v>
      </c>
      <c r="K49" s="413">
        <v>0</v>
      </c>
      <c r="L49" s="413">
        <v>0</v>
      </c>
      <c r="M49" s="413">
        <v>0</v>
      </c>
      <c r="N49" s="413">
        <v>1</v>
      </c>
      <c r="O49" s="413">
        <v>0</v>
      </c>
      <c r="P49" s="413">
        <v>1</v>
      </c>
      <c r="Q49" s="413">
        <v>0</v>
      </c>
      <c r="R49" s="413">
        <v>0</v>
      </c>
      <c r="S49" s="413">
        <v>0</v>
      </c>
      <c r="T49" s="413">
        <v>0</v>
      </c>
      <c r="U49" s="392">
        <f t="shared" si="2"/>
        <v>1</v>
      </c>
      <c r="W49" s="414">
        <f t="shared" si="3"/>
        <v>3</v>
      </c>
    </row>
    <row r="50" spans="1:23" x14ac:dyDescent="0.2">
      <c r="A50" t="str">
        <f t="shared" si="0"/>
        <v>PO230101</v>
      </c>
      <c r="B50">
        <f t="shared" si="1"/>
        <v>1</v>
      </c>
      <c r="C50" s="413" t="s">
        <v>203</v>
      </c>
      <c r="D50" s="413" t="s">
        <v>161</v>
      </c>
      <c r="E50" s="413">
        <v>7</v>
      </c>
      <c r="F50" s="413">
        <v>0</v>
      </c>
      <c r="G50" s="413">
        <v>0</v>
      </c>
      <c r="H50" s="413">
        <v>7</v>
      </c>
      <c r="I50" s="413">
        <v>0</v>
      </c>
      <c r="J50" s="413">
        <v>0</v>
      </c>
      <c r="K50" s="413">
        <v>0</v>
      </c>
      <c r="L50" s="413">
        <v>0</v>
      </c>
      <c r="M50" s="413">
        <v>4</v>
      </c>
      <c r="N50" s="413">
        <v>0</v>
      </c>
      <c r="O50" s="413">
        <v>0</v>
      </c>
      <c r="P50" s="413">
        <v>4</v>
      </c>
      <c r="Q50" s="413">
        <v>1</v>
      </c>
      <c r="R50" s="413">
        <v>0</v>
      </c>
      <c r="S50" s="413">
        <v>0</v>
      </c>
      <c r="T50" s="413">
        <v>1</v>
      </c>
      <c r="U50" s="392">
        <f t="shared" si="2"/>
        <v>1</v>
      </c>
      <c r="W50" s="414">
        <f t="shared" si="3"/>
        <v>12</v>
      </c>
    </row>
    <row r="51" spans="1:23" x14ac:dyDescent="0.2">
      <c r="A51" t="str">
        <f t="shared" si="0"/>
        <v>PO230102</v>
      </c>
      <c r="B51">
        <f t="shared" si="1"/>
        <v>2</v>
      </c>
      <c r="C51" s="413" t="s">
        <v>203</v>
      </c>
      <c r="D51" s="413" t="s">
        <v>206</v>
      </c>
      <c r="E51" s="413">
        <v>0</v>
      </c>
      <c r="F51" s="413">
        <v>0</v>
      </c>
      <c r="G51" s="413">
        <v>0</v>
      </c>
      <c r="H51" s="413">
        <v>0</v>
      </c>
      <c r="I51" s="413">
        <v>0</v>
      </c>
      <c r="J51" s="413">
        <v>0</v>
      </c>
      <c r="K51" s="413">
        <v>0</v>
      </c>
      <c r="L51" s="413">
        <v>0</v>
      </c>
      <c r="M51" s="413">
        <v>0</v>
      </c>
      <c r="N51" s="413">
        <v>1</v>
      </c>
      <c r="O51" s="413">
        <v>0</v>
      </c>
      <c r="P51" s="413">
        <v>1</v>
      </c>
      <c r="Q51" s="413">
        <v>0</v>
      </c>
      <c r="R51" s="413">
        <v>0</v>
      </c>
      <c r="S51" s="413">
        <v>0</v>
      </c>
      <c r="T51" s="413">
        <v>0</v>
      </c>
      <c r="U51" s="392">
        <f t="shared" si="2"/>
        <v>1</v>
      </c>
      <c r="W51" s="414">
        <f t="shared" si="3"/>
        <v>1</v>
      </c>
    </row>
    <row r="52" spans="1:23" x14ac:dyDescent="0.2">
      <c r="A52" t="str">
        <f t="shared" si="0"/>
        <v>PO230103</v>
      </c>
      <c r="B52">
        <f t="shared" si="1"/>
        <v>3</v>
      </c>
      <c r="C52" s="413" t="s">
        <v>203</v>
      </c>
      <c r="D52" s="413" t="s">
        <v>222</v>
      </c>
      <c r="E52" s="413">
        <v>0</v>
      </c>
      <c r="F52" s="413">
        <v>0</v>
      </c>
      <c r="G52" s="413">
        <v>0</v>
      </c>
      <c r="H52" s="413">
        <v>0</v>
      </c>
      <c r="I52" s="413">
        <v>0</v>
      </c>
      <c r="J52" s="413">
        <v>0</v>
      </c>
      <c r="K52" s="413">
        <v>0</v>
      </c>
      <c r="L52" s="413">
        <v>0</v>
      </c>
      <c r="M52" s="413">
        <v>0</v>
      </c>
      <c r="N52" s="413">
        <v>0</v>
      </c>
      <c r="O52" s="413">
        <v>0</v>
      </c>
      <c r="P52" s="413">
        <v>0</v>
      </c>
      <c r="Q52" s="413">
        <v>3</v>
      </c>
      <c r="R52" s="413">
        <v>0</v>
      </c>
      <c r="S52" s="413">
        <v>0</v>
      </c>
      <c r="T52" s="413">
        <v>3</v>
      </c>
      <c r="U52" s="392">
        <f t="shared" si="2"/>
        <v>0</v>
      </c>
      <c r="W52" s="414">
        <f t="shared" si="3"/>
        <v>3</v>
      </c>
    </row>
    <row r="53" spans="1:23" x14ac:dyDescent="0.2">
      <c r="A53" t="str">
        <f t="shared" si="0"/>
        <v>PO230104</v>
      </c>
      <c r="B53">
        <f t="shared" si="1"/>
        <v>4</v>
      </c>
      <c r="C53" s="413" t="s">
        <v>203</v>
      </c>
      <c r="D53" s="413" t="s">
        <v>167</v>
      </c>
      <c r="E53" s="413">
        <v>3</v>
      </c>
      <c r="F53" s="413">
        <v>1</v>
      </c>
      <c r="G53" s="413">
        <v>0</v>
      </c>
      <c r="H53" s="413">
        <v>4</v>
      </c>
      <c r="I53" s="413">
        <v>0</v>
      </c>
      <c r="J53" s="413">
        <v>0</v>
      </c>
      <c r="K53" s="413">
        <v>0</v>
      </c>
      <c r="L53" s="413">
        <v>0</v>
      </c>
      <c r="M53" s="413">
        <v>10</v>
      </c>
      <c r="N53" s="413">
        <v>0</v>
      </c>
      <c r="O53" s="413">
        <v>0</v>
      </c>
      <c r="P53" s="413">
        <v>10</v>
      </c>
      <c r="Q53" s="413">
        <v>0</v>
      </c>
      <c r="R53" s="413">
        <v>0</v>
      </c>
      <c r="S53" s="413">
        <v>0</v>
      </c>
      <c r="T53" s="413">
        <v>0</v>
      </c>
      <c r="U53" s="392">
        <f t="shared" si="2"/>
        <v>1</v>
      </c>
      <c r="W53" s="414">
        <f t="shared" si="3"/>
        <v>14</v>
      </c>
    </row>
    <row r="54" spans="1:23" x14ac:dyDescent="0.2">
      <c r="A54" t="str">
        <f t="shared" si="0"/>
        <v>PO230105</v>
      </c>
      <c r="B54">
        <f t="shared" si="1"/>
        <v>5</v>
      </c>
      <c r="C54" s="413" t="s">
        <v>203</v>
      </c>
      <c r="D54" s="413" t="s">
        <v>207</v>
      </c>
      <c r="E54" s="413">
        <v>3</v>
      </c>
      <c r="F54" s="413">
        <v>0</v>
      </c>
      <c r="G54" s="413">
        <v>0</v>
      </c>
      <c r="H54" s="413">
        <v>3</v>
      </c>
      <c r="I54" s="413">
        <v>0</v>
      </c>
      <c r="J54" s="413">
        <v>0</v>
      </c>
      <c r="K54" s="413">
        <v>0</v>
      </c>
      <c r="L54" s="413">
        <v>0</v>
      </c>
      <c r="M54" s="413">
        <v>0</v>
      </c>
      <c r="N54" s="413">
        <v>0</v>
      </c>
      <c r="O54" s="413">
        <v>0</v>
      </c>
      <c r="P54" s="413">
        <v>0</v>
      </c>
      <c r="Q54" s="413">
        <v>0</v>
      </c>
      <c r="R54" s="413">
        <v>0</v>
      </c>
      <c r="S54" s="413">
        <v>0</v>
      </c>
      <c r="T54" s="413">
        <v>0</v>
      </c>
      <c r="U54" s="392">
        <f t="shared" si="2"/>
        <v>1</v>
      </c>
      <c r="W54" s="414">
        <f t="shared" si="3"/>
        <v>3</v>
      </c>
    </row>
    <row r="55" spans="1:23" x14ac:dyDescent="0.2">
      <c r="A55" t="str">
        <f t="shared" si="0"/>
        <v>PO230201</v>
      </c>
      <c r="B55">
        <f t="shared" si="1"/>
        <v>1</v>
      </c>
      <c r="C55" s="413" t="s">
        <v>208</v>
      </c>
      <c r="D55" s="413" t="s">
        <v>161</v>
      </c>
      <c r="E55" s="413">
        <v>18</v>
      </c>
      <c r="F55" s="413">
        <v>0</v>
      </c>
      <c r="G55" s="413">
        <v>0</v>
      </c>
      <c r="H55" s="413">
        <v>18</v>
      </c>
      <c r="I55" s="413">
        <v>1</v>
      </c>
      <c r="J55" s="413">
        <v>0</v>
      </c>
      <c r="K55" s="413">
        <v>0</v>
      </c>
      <c r="L55" s="413">
        <v>1</v>
      </c>
      <c r="M55" s="413">
        <v>13</v>
      </c>
      <c r="N55" s="413">
        <v>0</v>
      </c>
      <c r="O55" s="413">
        <v>0</v>
      </c>
      <c r="P55" s="413">
        <v>13</v>
      </c>
      <c r="Q55" s="413">
        <v>3</v>
      </c>
      <c r="R55" s="413">
        <v>0</v>
      </c>
      <c r="S55" s="413">
        <v>0</v>
      </c>
      <c r="T55" s="413">
        <v>3</v>
      </c>
      <c r="U55" s="392">
        <f t="shared" si="2"/>
        <v>1</v>
      </c>
      <c r="W55" s="414">
        <f t="shared" si="3"/>
        <v>35</v>
      </c>
    </row>
    <row r="56" spans="1:23" x14ac:dyDescent="0.2">
      <c r="A56" t="str">
        <f t="shared" si="0"/>
        <v>PO230202</v>
      </c>
      <c r="B56">
        <f t="shared" si="1"/>
        <v>2</v>
      </c>
      <c r="C56" s="413" t="s">
        <v>208</v>
      </c>
      <c r="D56" s="413" t="s">
        <v>210</v>
      </c>
      <c r="E56" s="413">
        <v>0</v>
      </c>
      <c r="F56" s="413">
        <v>0</v>
      </c>
      <c r="G56" s="413">
        <v>0</v>
      </c>
      <c r="H56" s="413">
        <v>0</v>
      </c>
      <c r="I56" s="413">
        <v>0</v>
      </c>
      <c r="J56" s="413">
        <v>0</v>
      </c>
      <c r="K56" s="413">
        <v>0</v>
      </c>
      <c r="L56" s="413">
        <v>0</v>
      </c>
      <c r="M56" s="413">
        <v>1</v>
      </c>
      <c r="N56" s="413">
        <v>0</v>
      </c>
      <c r="O56" s="413">
        <v>0</v>
      </c>
      <c r="P56" s="413">
        <v>1</v>
      </c>
      <c r="Q56" s="413">
        <v>0</v>
      </c>
      <c r="R56" s="413">
        <v>0</v>
      </c>
      <c r="S56" s="413">
        <v>0</v>
      </c>
      <c r="T56" s="413">
        <v>0</v>
      </c>
      <c r="U56" s="392">
        <f t="shared" si="2"/>
        <v>1</v>
      </c>
      <c r="W56" s="414">
        <f t="shared" si="3"/>
        <v>1</v>
      </c>
    </row>
    <row r="57" spans="1:23" x14ac:dyDescent="0.2">
      <c r="A57" t="str">
        <f t="shared" si="0"/>
        <v>PO230203</v>
      </c>
      <c r="B57">
        <f t="shared" si="1"/>
        <v>3</v>
      </c>
      <c r="C57" s="413" t="s">
        <v>208</v>
      </c>
      <c r="D57" s="413" t="s">
        <v>211</v>
      </c>
      <c r="E57" s="413">
        <v>2</v>
      </c>
      <c r="F57" s="413">
        <v>0</v>
      </c>
      <c r="G57" s="413">
        <v>2</v>
      </c>
      <c r="H57" s="413">
        <v>4</v>
      </c>
      <c r="I57" s="413">
        <v>0</v>
      </c>
      <c r="J57" s="413">
        <v>0</v>
      </c>
      <c r="K57" s="413">
        <v>0</v>
      </c>
      <c r="L57" s="413">
        <v>0</v>
      </c>
      <c r="M57" s="413">
        <v>1</v>
      </c>
      <c r="N57" s="413">
        <v>0</v>
      </c>
      <c r="O57" s="413">
        <v>0</v>
      </c>
      <c r="P57" s="413">
        <v>1</v>
      </c>
      <c r="Q57" s="413">
        <v>0</v>
      </c>
      <c r="R57" s="413">
        <v>0</v>
      </c>
      <c r="S57" s="413">
        <v>0</v>
      </c>
      <c r="T57" s="413">
        <v>0</v>
      </c>
      <c r="U57" s="392">
        <f t="shared" si="2"/>
        <v>1</v>
      </c>
      <c r="W57" s="414">
        <f t="shared" si="3"/>
        <v>5</v>
      </c>
    </row>
    <row r="58" spans="1:23" x14ac:dyDescent="0.2">
      <c r="A58" t="str">
        <f t="shared" si="0"/>
        <v>PO230204</v>
      </c>
      <c r="B58">
        <f t="shared" si="1"/>
        <v>4</v>
      </c>
      <c r="C58" s="413" t="s">
        <v>208</v>
      </c>
      <c r="D58" s="413" t="s">
        <v>262</v>
      </c>
      <c r="E58" s="413">
        <v>0</v>
      </c>
      <c r="F58" s="413">
        <v>0</v>
      </c>
      <c r="G58" s="413">
        <v>0</v>
      </c>
      <c r="H58" s="413">
        <v>0</v>
      </c>
      <c r="I58" s="413">
        <v>0</v>
      </c>
      <c r="J58" s="413">
        <v>0</v>
      </c>
      <c r="K58" s="413">
        <v>0</v>
      </c>
      <c r="L58" s="413">
        <v>0</v>
      </c>
      <c r="M58" s="413">
        <v>0</v>
      </c>
      <c r="N58" s="413">
        <v>0</v>
      </c>
      <c r="O58" s="413">
        <v>0</v>
      </c>
      <c r="P58" s="413">
        <v>0</v>
      </c>
      <c r="Q58" s="413">
        <v>1</v>
      </c>
      <c r="R58" s="413">
        <v>0</v>
      </c>
      <c r="S58" s="413">
        <v>0</v>
      </c>
      <c r="T58" s="413">
        <v>1</v>
      </c>
      <c r="U58" s="392">
        <f t="shared" si="2"/>
        <v>0</v>
      </c>
      <c r="W58" s="414">
        <f t="shared" si="3"/>
        <v>1</v>
      </c>
    </row>
    <row r="59" spans="1:23" x14ac:dyDescent="0.2">
      <c r="A59" t="str">
        <f t="shared" si="0"/>
        <v>PO230205</v>
      </c>
      <c r="B59">
        <f t="shared" si="1"/>
        <v>5</v>
      </c>
      <c r="C59" s="413" t="s">
        <v>208</v>
      </c>
      <c r="D59" s="413" t="s">
        <v>167</v>
      </c>
      <c r="E59" s="413">
        <v>0</v>
      </c>
      <c r="F59" s="413">
        <v>0</v>
      </c>
      <c r="G59" s="413">
        <v>0</v>
      </c>
      <c r="H59" s="413">
        <v>0</v>
      </c>
      <c r="I59" s="413">
        <v>0</v>
      </c>
      <c r="J59" s="413">
        <v>0</v>
      </c>
      <c r="K59" s="413">
        <v>0</v>
      </c>
      <c r="L59" s="413">
        <v>0</v>
      </c>
      <c r="M59" s="413">
        <v>2</v>
      </c>
      <c r="N59" s="413">
        <v>0</v>
      </c>
      <c r="O59" s="413">
        <v>0</v>
      </c>
      <c r="P59" s="413">
        <v>2</v>
      </c>
      <c r="Q59" s="413">
        <v>0</v>
      </c>
      <c r="R59" s="413">
        <v>0</v>
      </c>
      <c r="S59" s="413">
        <v>0</v>
      </c>
      <c r="T59" s="413">
        <v>0</v>
      </c>
      <c r="U59" s="392">
        <f t="shared" si="2"/>
        <v>1</v>
      </c>
      <c r="W59" s="414">
        <f t="shared" si="3"/>
        <v>2</v>
      </c>
    </row>
    <row r="60" spans="1:23" x14ac:dyDescent="0.2">
      <c r="A60" t="str">
        <f t="shared" si="0"/>
        <v>PO230206</v>
      </c>
      <c r="B60">
        <f t="shared" si="1"/>
        <v>6</v>
      </c>
      <c r="C60" s="413" t="s">
        <v>208</v>
      </c>
      <c r="D60" s="413" t="s">
        <v>215</v>
      </c>
      <c r="E60" s="413">
        <v>1</v>
      </c>
      <c r="F60" s="413">
        <v>0</v>
      </c>
      <c r="G60" s="413">
        <v>0</v>
      </c>
      <c r="H60" s="413">
        <v>1</v>
      </c>
      <c r="I60" s="413">
        <v>2</v>
      </c>
      <c r="J60" s="413">
        <v>0</v>
      </c>
      <c r="K60" s="413">
        <v>0</v>
      </c>
      <c r="L60" s="413">
        <v>2</v>
      </c>
      <c r="M60" s="413">
        <v>0</v>
      </c>
      <c r="N60" s="413">
        <v>0</v>
      </c>
      <c r="O60" s="413">
        <v>0</v>
      </c>
      <c r="P60" s="413">
        <v>0</v>
      </c>
      <c r="Q60" s="413">
        <v>0</v>
      </c>
      <c r="R60" s="413">
        <v>0</v>
      </c>
      <c r="S60" s="413">
        <v>0</v>
      </c>
      <c r="T60" s="413">
        <v>0</v>
      </c>
      <c r="U60" s="392">
        <f t="shared" si="2"/>
        <v>0</v>
      </c>
      <c r="W60" s="414">
        <f t="shared" si="3"/>
        <v>3</v>
      </c>
    </row>
    <row r="61" spans="1:23" x14ac:dyDescent="0.2">
      <c r="A61" t="str">
        <f t="shared" si="0"/>
        <v>PO230301</v>
      </c>
      <c r="B61">
        <f t="shared" si="1"/>
        <v>1</v>
      </c>
      <c r="C61" s="413" t="s">
        <v>217</v>
      </c>
      <c r="D61" s="413" t="s">
        <v>219</v>
      </c>
      <c r="E61" s="413">
        <v>0</v>
      </c>
      <c r="F61" s="413">
        <v>0</v>
      </c>
      <c r="G61" s="413">
        <v>0</v>
      </c>
      <c r="H61" s="413">
        <v>0</v>
      </c>
      <c r="I61" s="413">
        <v>0</v>
      </c>
      <c r="J61" s="413">
        <v>0</v>
      </c>
      <c r="K61" s="413">
        <v>0</v>
      </c>
      <c r="L61" s="413">
        <v>0</v>
      </c>
      <c r="M61" s="413">
        <v>4</v>
      </c>
      <c r="N61" s="413">
        <v>0</v>
      </c>
      <c r="O61" s="413">
        <v>0</v>
      </c>
      <c r="P61" s="413">
        <v>4</v>
      </c>
      <c r="Q61" s="413">
        <v>1</v>
      </c>
      <c r="R61" s="413">
        <v>0</v>
      </c>
      <c r="S61" s="413">
        <v>0</v>
      </c>
      <c r="T61" s="413">
        <v>1</v>
      </c>
      <c r="U61" s="392">
        <f t="shared" si="2"/>
        <v>1</v>
      </c>
      <c r="W61" s="414">
        <f t="shared" si="3"/>
        <v>5</v>
      </c>
    </row>
    <row r="62" spans="1:23" x14ac:dyDescent="0.2">
      <c r="A62" t="str">
        <f t="shared" si="0"/>
        <v>PO230302</v>
      </c>
      <c r="B62">
        <f t="shared" si="1"/>
        <v>2</v>
      </c>
      <c r="C62" s="413" t="s">
        <v>217</v>
      </c>
      <c r="D62" s="413" t="s">
        <v>220</v>
      </c>
      <c r="E62" s="413">
        <v>4</v>
      </c>
      <c r="F62" s="413">
        <v>0</v>
      </c>
      <c r="G62" s="413">
        <v>0</v>
      </c>
      <c r="H62" s="413">
        <v>4</v>
      </c>
      <c r="I62" s="413">
        <v>0</v>
      </c>
      <c r="J62" s="413">
        <v>0</v>
      </c>
      <c r="K62" s="413">
        <v>0</v>
      </c>
      <c r="L62" s="413">
        <v>0</v>
      </c>
      <c r="M62" s="413">
        <v>0</v>
      </c>
      <c r="N62" s="413">
        <v>0</v>
      </c>
      <c r="O62" s="413">
        <v>0</v>
      </c>
      <c r="P62" s="413">
        <v>0</v>
      </c>
      <c r="Q62" s="413">
        <v>0</v>
      </c>
      <c r="R62" s="413">
        <v>0</v>
      </c>
      <c r="S62" s="413">
        <v>0</v>
      </c>
      <c r="T62" s="413">
        <v>0</v>
      </c>
      <c r="U62" s="392">
        <f t="shared" si="2"/>
        <v>1</v>
      </c>
      <c r="W62" s="414">
        <f t="shared" si="3"/>
        <v>4</v>
      </c>
    </row>
    <row r="63" spans="1:23" x14ac:dyDescent="0.2">
      <c r="A63" t="str">
        <f t="shared" si="0"/>
        <v>PO230303</v>
      </c>
      <c r="B63">
        <f t="shared" si="1"/>
        <v>3</v>
      </c>
      <c r="C63" s="413" t="s">
        <v>217</v>
      </c>
      <c r="D63" s="413" t="s">
        <v>232</v>
      </c>
      <c r="E63" s="413">
        <v>0</v>
      </c>
      <c r="F63" s="413">
        <v>0</v>
      </c>
      <c r="G63" s="413">
        <v>0</v>
      </c>
      <c r="H63" s="413">
        <v>0</v>
      </c>
      <c r="I63" s="413">
        <v>0</v>
      </c>
      <c r="J63" s="413">
        <v>0</v>
      </c>
      <c r="K63" s="413">
        <v>0</v>
      </c>
      <c r="L63" s="413">
        <v>0</v>
      </c>
      <c r="M63" s="413">
        <v>0</v>
      </c>
      <c r="N63" s="413">
        <v>0</v>
      </c>
      <c r="O63" s="413">
        <v>0</v>
      </c>
      <c r="P63" s="413">
        <v>0</v>
      </c>
      <c r="Q63" s="413">
        <v>1</v>
      </c>
      <c r="R63" s="413">
        <v>0</v>
      </c>
      <c r="S63" s="413">
        <v>0</v>
      </c>
      <c r="T63" s="413">
        <v>1</v>
      </c>
      <c r="U63" s="392">
        <f t="shared" si="2"/>
        <v>0</v>
      </c>
      <c r="W63" s="414">
        <f t="shared" si="3"/>
        <v>1</v>
      </c>
    </row>
    <row r="64" spans="1:23" x14ac:dyDescent="0.2">
      <c r="A64" t="str">
        <f t="shared" si="0"/>
        <v>PO230304</v>
      </c>
      <c r="B64">
        <f t="shared" si="1"/>
        <v>4</v>
      </c>
      <c r="C64" s="413" t="s">
        <v>217</v>
      </c>
      <c r="D64" s="413" t="s">
        <v>257</v>
      </c>
      <c r="E64" s="413">
        <v>0</v>
      </c>
      <c r="F64" s="413">
        <v>1</v>
      </c>
      <c r="G64" s="413">
        <v>0</v>
      </c>
      <c r="H64" s="413">
        <v>1</v>
      </c>
      <c r="I64" s="413">
        <v>0</v>
      </c>
      <c r="J64" s="413">
        <v>0</v>
      </c>
      <c r="K64" s="413">
        <v>0</v>
      </c>
      <c r="L64" s="413">
        <v>0</v>
      </c>
      <c r="M64" s="413">
        <v>0</v>
      </c>
      <c r="N64" s="413">
        <v>0</v>
      </c>
      <c r="O64" s="413">
        <v>0</v>
      </c>
      <c r="P64" s="413">
        <v>0</v>
      </c>
      <c r="Q64" s="413">
        <v>0</v>
      </c>
      <c r="R64" s="413">
        <v>0</v>
      </c>
      <c r="S64" s="413">
        <v>0</v>
      </c>
      <c r="T64" s="413">
        <v>0</v>
      </c>
      <c r="U64" s="392">
        <f t="shared" si="2"/>
        <v>1</v>
      </c>
      <c r="W64" s="414">
        <f t="shared" si="3"/>
        <v>1</v>
      </c>
    </row>
    <row r="65" spans="1:23" x14ac:dyDescent="0.2">
      <c r="A65" t="str">
        <f t="shared" si="0"/>
        <v>PO230401</v>
      </c>
      <c r="B65">
        <f t="shared" si="1"/>
        <v>1</v>
      </c>
      <c r="C65" s="413" t="s">
        <v>221</v>
      </c>
      <c r="D65" s="413" t="s">
        <v>188</v>
      </c>
      <c r="E65" s="413">
        <v>0</v>
      </c>
      <c r="F65" s="413">
        <v>0</v>
      </c>
      <c r="G65" s="413">
        <v>0</v>
      </c>
      <c r="H65" s="413">
        <v>0</v>
      </c>
      <c r="I65" s="413">
        <v>1</v>
      </c>
      <c r="J65" s="413">
        <v>0</v>
      </c>
      <c r="K65" s="413">
        <v>0</v>
      </c>
      <c r="L65" s="413">
        <v>1</v>
      </c>
      <c r="M65" s="413">
        <v>1</v>
      </c>
      <c r="N65" s="413">
        <v>0</v>
      </c>
      <c r="O65" s="413">
        <v>0</v>
      </c>
      <c r="P65" s="413">
        <v>1</v>
      </c>
      <c r="Q65" s="413">
        <v>1</v>
      </c>
      <c r="R65" s="413">
        <v>0</v>
      </c>
      <c r="S65" s="413">
        <v>0</v>
      </c>
      <c r="T65" s="413">
        <v>1</v>
      </c>
      <c r="U65" s="392">
        <f t="shared" si="2"/>
        <v>0</v>
      </c>
      <c r="W65" s="414">
        <f t="shared" si="3"/>
        <v>3</v>
      </c>
    </row>
    <row r="66" spans="1:23" x14ac:dyDescent="0.2">
      <c r="A66" t="str">
        <f t="shared" si="0"/>
        <v>PO230402</v>
      </c>
      <c r="B66">
        <f t="shared" si="1"/>
        <v>2</v>
      </c>
      <c r="C66" s="413" t="s">
        <v>221</v>
      </c>
      <c r="D66" s="413" t="s">
        <v>222</v>
      </c>
      <c r="E66" s="413">
        <v>3</v>
      </c>
      <c r="F66" s="413">
        <v>0</v>
      </c>
      <c r="G66" s="413">
        <v>0</v>
      </c>
      <c r="H66" s="413">
        <v>3</v>
      </c>
      <c r="I66" s="413">
        <v>0</v>
      </c>
      <c r="J66" s="413">
        <v>0</v>
      </c>
      <c r="K66" s="413">
        <v>0</v>
      </c>
      <c r="L66" s="413">
        <v>0</v>
      </c>
      <c r="M66" s="413">
        <v>0</v>
      </c>
      <c r="N66" s="413">
        <v>0</v>
      </c>
      <c r="O66" s="413">
        <v>0</v>
      </c>
      <c r="P66" s="413">
        <v>0</v>
      </c>
      <c r="Q66" s="413">
        <v>0</v>
      </c>
      <c r="R66" s="413">
        <v>0</v>
      </c>
      <c r="S66" s="413">
        <v>0</v>
      </c>
      <c r="T66" s="413">
        <v>0</v>
      </c>
      <c r="U66" s="392">
        <f t="shared" si="2"/>
        <v>1</v>
      </c>
      <c r="W66" s="414">
        <f t="shared" si="3"/>
        <v>3</v>
      </c>
    </row>
    <row r="67" spans="1:23" x14ac:dyDescent="0.2">
      <c r="A67" t="str">
        <f t="shared" si="0"/>
        <v>PO230403</v>
      </c>
      <c r="B67">
        <f t="shared" si="1"/>
        <v>3</v>
      </c>
      <c r="C67" s="413" t="s">
        <v>221</v>
      </c>
      <c r="D67" s="413" t="s">
        <v>190</v>
      </c>
      <c r="E67" s="413">
        <v>1</v>
      </c>
      <c r="F67" s="413">
        <v>0</v>
      </c>
      <c r="G67" s="413">
        <v>0</v>
      </c>
      <c r="H67" s="413">
        <v>1</v>
      </c>
      <c r="I67" s="413">
        <v>0</v>
      </c>
      <c r="J67" s="413">
        <v>0</v>
      </c>
      <c r="K67" s="413">
        <v>0</v>
      </c>
      <c r="L67" s="413">
        <v>0</v>
      </c>
      <c r="M67" s="413">
        <v>1</v>
      </c>
      <c r="N67" s="413">
        <v>0</v>
      </c>
      <c r="O67" s="413">
        <v>0</v>
      </c>
      <c r="P67" s="413">
        <v>1</v>
      </c>
      <c r="Q67" s="413">
        <v>0</v>
      </c>
      <c r="R67" s="413">
        <v>0</v>
      </c>
      <c r="S67" s="413">
        <v>0</v>
      </c>
      <c r="T67" s="413">
        <v>0</v>
      </c>
      <c r="U67" s="392">
        <f t="shared" si="2"/>
        <v>1</v>
      </c>
      <c r="W67" s="414">
        <f t="shared" si="3"/>
        <v>2</v>
      </c>
    </row>
    <row r="68" spans="1:23" x14ac:dyDescent="0.2">
      <c r="A68" t="str">
        <f t="shared" si="0"/>
        <v>PO230501</v>
      </c>
      <c r="B68">
        <f t="shared" si="1"/>
        <v>1</v>
      </c>
      <c r="C68" s="413" t="s">
        <v>224</v>
      </c>
      <c r="D68" s="413" t="s">
        <v>163</v>
      </c>
      <c r="E68" s="413">
        <v>1</v>
      </c>
      <c r="F68" s="413">
        <v>0</v>
      </c>
      <c r="G68" s="413">
        <v>0</v>
      </c>
      <c r="H68" s="413">
        <v>1</v>
      </c>
      <c r="I68" s="413">
        <v>1</v>
      </c>
      <c r="J68" s="413">
        <v>0</v>
      </c>
      <c r="K68" s="413">
        <v>0</v>
      </c>
      <c r="L68" s="413">
        <v>1</v>
      </c>
      <c r="M68" s="413">
        <v>0</v>
      </c>
      <c r="N68" s="413">
        <v>0</v>
      </c>
      <c r="O68" s="413">
        <v>0</v>
      </c>
      <c r="P68" s="413">
        <v>0</v>
      </c>
      <c r="Q68" s="413">
        <v>0</v>
      </c>
      <c r="R68" s="413">
        <v>0</v>
      </c>
      <c r="S68" s="413">
        <v>0</v>
      </c>
      <c r="T68" s="413">
        <v>0</v>
      </c>
      <c r="U68" s="392">
        <f t="shared" si="2"/>
        <v>0</v>
      </c>
      <c r="W68" s="414">
        <f t="shared" si="3"/>
        <v>2</v>
      </c>
    </row>
    <row r="69" spans="1:23" x14ac:dyDescent="0.2">
      <c r="A69" t="str">
        <f t="shared" si="0"/>
        <v>PO230502</v>
      </c>
      <c r="B69">
        <f t="shared" si="1"/>
        <v>2</v>
      </c>
      <c r="C69" s="413" t="s">
        <v>224</v>
      </c>
      <c r="D69" s="413" t="s">
        <v>205</v>
      </c>
      <c r="E69" s="413">
        <v>0</v>
      </c>
      <c r="F69" s="413">
        <v>0</v>
      </c>
      <c r="G69" s="413">
        <v>0</v>
      </c>
      <c r="H69" s="413">
        <v>0</v>
      </c>
      <c r="I69" s="413">
        <v>0</v>
      </c>
      <c r="J69" s="413">
        <v>0</v>
      </c>
      <c r="K69" s="413">
        <v>0</v>
      </c>
      <c r="L69" s="413">
        <v>0</v>
      </c>
      <c r="M69" s="413">
        <v>0</v>
      </c>
      <c r="N69" s="413">
        <v>1</v>
      </c>
      <c r="O69" s="413">
        <v>0</v>
      </c>
      <c r="P69" s="413">
        <v>1</v>
      </c>
      <c r="Q69" s="413">
        <v>0</v>
      </c>
      <c r="R69" s="413">
        <v>0</v>
      </c>
      <c r="S69" s="413">
        <v>0</v>
      </c>
      <c r="T69" s="413">
        <v>0</v>
      </c>
      <c r="U69" s="392">
        <f t="shared" si="2"/>
        <v>1</v>
      </c>
      <c r="W69" s="414">
        <f t="shared" si="3"/>
        <v>1</v>
      </c>
    </row>
    <row r="70" spans="1:23" x14ac:dyDescent="0.2">
      <c r="A70" t="str">
        <f t="shared" si="0"/>
        <v>PO230503</v>
      </c>
      <c r="B70">
        <f t="shared" si="1"/>
        <v>3</v>
      </c>
      <c r="C70" s="413" t="s">
        <v>224</v>
      </c>
      <c r="D70" s="413" t="s">
        <v>188</v>
      </c>
      <c r="E70" s="413">
        <v>7</v>
      </c>
      <c r="F70" s="413">
        <v>0</v>
      </c>
      <c r="G70" s="413">
        <v>0</v>
      </c>
      <c r="H70" s="413">
        <v>7</v>
      </c>
      <c r="I70" s="413">
        <v>1</v>
      </c>
      <c r="J70" s="413">
        <v>0</v>
      </c>
      <c r="K70" s="413">
        <v>0</v>
      </c>
      <c r="L70" s="413">
        <v>1</v>
      </c>
      <c r="M70" s="413">
        <v>11</v>
      </c>
      <c r="N70" s="413">
        <v>0</v>
      </c>
      <c r="O70" s="413">
        <v>0</v>
      </c>
      <c r="P70" s="413">
        <v>11</v>
      </c>
      <c r="Q70" s="413">
        <v>1</v>
      </c>
      <c r="R70" s="413">
        <v>0</v>
      </c>
      <c r="S70" s="413">
        <v>0</v>
      </c>
      <c r="T70" s="413">
        <v>1</v>
      </c>
      <c r="U70" s="392">
        <f t="shared" si="2"/>
        <v>1</v>
      </c>
      <c r="W70" s="414">
        <f t="shared" si="3"/>
        <v>20</v>
      </c>
    </row>
    <row r="71" spans="1:23" x14ac:dyDescent="0.2">
      <c r="A71" t="str">
        <f t="shared" si="0"/>
        <v>PO230504</v>
      </c>
      <c r="B71">
        <f t="shared" si="1"/>
        <v>4</v>
      </c>
      <c r="C71" s="413" t="s">
        <v>224</v>
      </c>
      <c r="D71" s="413" t="s">
        <v>226</v>
      </c>
      <c r="E71" s="413">
        <v>5</v>
      </c>
      <c r="F71" s="413">
        <v>0</v>
      </c>
      <c r="G71" s="413">
        <v>0</v>
      </c>
      <c r="H71" s="413">
        <v>5</v>
      </c>
      <c r="I71" s="413">
        <v>0</v>
      </c>
      <c r="J71" s="413">
        <v>0</v>
      </c>
      <c r="K71" s="413">
        <v>0</v>
      </c>
      <c r="L71" s="413">
        <v>0</v>
      </c>
      <c r="M71" s="413">
        <v>0</v>
      </c>
      <c r="N71" s="413">
        <v>0</v>
      </c>
      <c r="O71" s="413">
        <v>0</v>
      </c>
      <c r="P71" s="413">
        <v>0</v>
      </c>
      <c r="Q71" s="413">
        <v>0</v>
      </c>
      <c r="R71" s="413">
        <v>0</v>
      </c>
      <c r="S71" s="413">
        <v>0</v>
      </c>
      <c r="T71" s="413">
        <v>0</v>
      </c>
      <c r="U71" s="392">
        <f t="shared" si="2"/>
        <v>1</v>
      </c>
      <c r="W71" s="414">
        <f t="shared" si="3"/>
        <v>5</v>
      </c>
    </row>
    <row r="72" spans="1:23" x14ac:dyDescent="0.2">
      <c r="A72" t="str">
        <f t="shared" si="0"/>
        <v>PO230505</v>
      </c>
      <c r="B72">
        <f t="shared" si="1"/>
        <v>5</v>
      </c>
      <c r="C72" s="413" t="s">
        <v>224</v>
      </c>
      <c r="D72" s="413" t="s">
        <v>222</v>
      </c>
      <c r="E72" s="413">
        <v>0</v>
      </c>
      <c r="F72" s="413">
        <v>0</v>
      </c>
      <c r="G72" s="413">
        <v>0</v>
      </c>
      <c r="H72" s="413">
        <v>0</v>
      </c>
      <c r="I72" s="413">
        <v>0</v>
      </c>
      <c r="J72" s="413">
        <v>0</v>
      </c>
      <c r="K72" s="413">
        <v>0</v>
      </c>
      <c r="L72" s="413">
        <v>0</v>
      </c>
      <c r="M72" s="413">
        <v>0</v>
      </c>
      <c r="N72" s="413">
        <v>0</v>
      </c>
      <c r="O72" s="413">
        <v>0</v>
      </c>
      <c r="P72" s="413">
        <v>0</v>
      </c>
      <c r="Q72" s="413">
        <v>1</v>
      </c>
      <c r="R72" s="413">
        <v>0</v>
      </c>
      <c r="S72" s="413">
        <v>0</v>
      </c>
      <c r="T72" s="413">
        <v>1</v>
      </c>
      <c r="U72" s="392">
        <f t="shared" si="2"/>
        <v>0</v>
      </c>
      <c r="W72" s="414">
        <f t="shared" si="3"/>
        <v>1</v>
      </c>
    </row>
    <row r="73" spans="1:23" x14ac:dyDescent="0.2">
      <c r="A73" t="str">
        <f t="shared" si="0"/>
        <v>PO230506</v>
      </c>
      <c r="B73">
        <f t="shared" si="1"/>
        <v>6</v>
      </c>
      <c r="C73" s="413" t="s">
        <v>224</v>
      </c>
      <c r="D73" s="413" t="s">
        <v>227</v>
      </c>
      <c r="E73" s="413">
        <v>5</v>
      </c>
      <c r="F73" s="413">
        <v>0</v>
      </c>
      <c r="G73" s="413">
        <v>0</v>
      </c>
      <c r="H73" s="413">
        <v>5</v>
      </c>
      <c r="I73" s="413">
        <v>0</v>
      </c>
      <c r="J73" s="413">
        <v>0</v>
      </c>
      <c r="K73" s="413">
        <v>0</v>
      </c>
      <c r="L73" s="413">
        <v>0</v>
      </c>
      <c r="M73" s="413">
        <v>1</v>
      </c>
      <c r="N73" s="413">
        <v>1</v>
      </c>
      <c r="O73" s="413">
        <v>0</v>
      </c>
      <c r="P73" s="413">
        <v>2</v>
      </c>
      <c r="Q73" s="413">
        <v>2</v>
      </c>
      <c r="R73" s="413">
        <v>0</v>
      </c>
      <c r="S73" s="413">
        <v>0</v>
      </c>
      <c r="T73" s="413">
        <v>2</v>
      </c>
      <c r="U73" s="392">
        <f t="shared" si="2"/>
        <v>1</v>
      </c>
      <c r="W73" s="414">
        <f t="shared" si="3"/>
        <v>9</v>
      </c>
    </row>
    <row r="74" spans="1:23" x14ac:dyDescent="0.2">
      <c r="A74" t="str">
        <f t="shared" si="0"/>
        <v>PO230507</v>
      </c>
      <c r="B74">
        <f t="shared" si="1"/>
        <v>7</v>
      </c>
      <c r="C74" s="413" t="s">
        <v>224</v>
      </c>
      <c r="D74" s="413" t="s">
        <v>216</v>
      </c>
      <c r="E74" s="413">
        <v>3</v>
      </c>
      <c r="F74" s="413">
        <v>2</v>
      </c>
      <c r="G74" s="413">
        <v>1</v>
      </c>
      <c r="H74" s="413">
        <v>6</v>
      </c>
      <c r="I74" s="413">
        <v>0</v>
      </c>
      <c r="J74" s="413">
        <v>0</v>
      </c>
      <c r="K74" s="413">
        <v>0</v>
      </c>
      <c r="L74" s="413">
        <v>0</v>
      </c>
      <c r="M74" s="413">
        <v>1</v>
      </c>
      <c r="N74" s="413">
        <v>0</v>
      </c>
      <c r="O74" s="413">
        <v>0</v>
      </c>
      <c r="P74" s="413">
        <v>1</v>
      </c>
      <c r="Q74" s="413">
        <v>0</v>
      </c>
      <c r="R74" s="413">
        <v>0</v>
      </c>
      <c r="S74" s="413">
        <v>0</v>
      </c>
      <c r="T74" s="413">
        <v>0</v>
      </c>
      <c r="U74" s="392">
        <f t="shared" si="2"/>
        <v>1</v>
      </c>
      <c r="W74" s="414">
        <f t="shared" si="3"/>
        <v>7</v>
      </c>
    </row>
    <row r="75" spans="1:23" x14ac:dyDescent="0.2">
      <c r="A75" t="str">
        <f t="shared" ref="A75:A138" si="4">C75&amp;IF(B75&lt;10,"0","")&amp;B75</f>
        <v>PO230508</v>
      </c>
      <c r="B75">
        <f t="shared" ref="B75:B138" si="5">IF(C75=C74,B74+1,1)</f>
        <v>8</v>
      </c>
      <c r="C75" s="413" t="s">
        <v>224</v>
      </c>
      <c r="D75" s="413" t="s">
        <v>228</v>
      </c>
      <c r="E75" s="413">
        <v>3</v>
      </c>
      <c r="F75" s="413">
        <v>0</v>
      </c>
      <c r="G75" s="413">
        <v>0</v>
      </c>
      <c r="H75" s="413">
        <v>3</v>
      </c>
      <c r="I75" s="413">
        <v>0</v>
      </c>
      <c r="J75" s="413">
        <v>0</v>
      </c>
      <c r="K75" s="413">
        <v>0</v>
      </c>
      <c r="L75" s="413">
        <v>0</v>
      </c>
      <c r="M75" s="413">
        <v>1</v>
      </c>
      <c r="N75" s="413">
        <v>0</v>
      </c>
      <c r="O75" s="413">
        <v>0</v>
      </c>
      <c r="P75" s="413">
        <v>1</v>
      </c>
      <c r="Q75" s="413">
        <v>0</v>
      </c>
      <c r="R75" s="413">
        <v>0</v>
      </c>
      <c r="S75" s="413">
        <v>0</v>
      </c>
      <c r="T75" s="413">
        <v>0</v>
      </c>
      <c r="U75" s="392">
        <f t="shared" si="2"/>
        <v>1</v>
      </c>
      <c r="W75" s="414">
        <f t="shared" si="3"/>
        <v>4</v>
      </c>
    </row>
    <row r="76" spans="1:23" x14ac:dyDescent="0.2">
      <c r="A76" t="str">
        <f t="shared" si="4"/>
        <v>PO240101</v>
      </c>
      <c r="B76">
        <f t="shared" si="5"/>
        <v>1</v>
      </c>
      <c r="C76" s="413" t="s">
        <v>229</v>
      </c>
      <c r="D76" s="413" t="s">
        <v>252</v>
      </c>
      <c r="E76" s="413">
        <v>0</v>
      </c>
      <c r="F76" s="413">
        <v>0</v>
      </c>
      <c r="G76" s="413">
        <v>0</v>
      </c>
      <c r="H76" s="413">
        <v>0</v>
      </c>
      <c r="I76" s="413">
        <v>0</v>
      </c>
      <c r="J76" s="413">
        <v>0</v>
      </c>
      <c r="K76" s="413">
        <v>0</v>
      </c>
      <c r="L76" s="413">
        <v>0</v>
      </c>
      <c r="M76" s="413">
        <v>1</v>
      </c>
      <c r="N76" s="413">
        <v>0</v>
      </c>
      <c r="O76" s="413">
        <v>0</v>
      </c>
      <c r="P76" s="413">
        <v>1</v>
      </c>
      <c r="Q76" s="413">
        <v>0</v>
      </c>
      <c r="R76" s="413">
        <v>0</v>
      </c>
      <c r="S76" s="413">
        <v>0</v>
      </c>
      <c r="T76" s="413">
        <v>0</v>
      </c>
      <c r="U76" s="392">
        <f t="shared" ref="U76:U139" si="6">IF((H76+P76)&gt;(L76+T76),1,0)</f>
        <v>1</v>
      </c>
      <c r="W76" s="414">
        <f t="shared" ref="W76:W139" si="7">H76+L76+P76+T76</f>
        <v>1</v>
      </c>
    </row>
    <row r="77" spans="1:23" x14ac:dyDescent="0.2">
      <c r="A77" t="str">
        <f t="shared" si="4"/>
        <v>PO240102</v>
      </c>
      <c r="B77">
        <f t="shared" si="5"/>
        <v>2</v>
      </c>
      <c r="C77" s="413" t="s">
        <v>229</v>
      </c>
      <c r="D77" s="413" t="s">
        <v>233</v>
      </c>
      <c r="E77" s="413">
        <v>3</v>
      </c>
      <c r="F77" s="413">
        <v>3</v>
      </c>
      <c r="G77" s="413">
        <v>0</v>
      </c>
      <c r="H77" s="413">
        <v>6</v>
      </c>
      <c r="I77" s="413">
        <v>0</v>
      </c>
      <c r="J77" s="413">
        <v>0</v>
      </c>
      <c r="K77" s="413">
        <v>0</v>
      </c>
      <c r="L77" s="413">
        <v>0</v>
      </c>
      <c r="M77" s="413">
        <v>5</v>
      </c>
      <c r="N77" s="413">
        <v>2</v>
      </c>
      <c r="O77" s="413">
        <v>1</v>
      </c>
      <c r="P77" s="413">
        <v>8</v>
      </c>
      <c r="Q77" s="413">
        <v>4</v>
      </c>
      <c r="R77" s="413">
        <v>0</v>
      </c>
      <c r="S77" s="413">
        <v>0</v>
      </c>
      <c r="T77" s="413">
        <v>4</v>
      </c>
      <c r="U77" s="392">
        <f t="shared" si="6"/>
        <v>1</v>
      </c>
      <c r="W77" s="414">
        <f t="shared" si="7"/>
        <v>18</v>
      </c>
    </row>
    <row r="78" spans="1:23" x14ac:dyDescent="0.2">
      <c r="A78" t="str">
        <f t="shared" si="4"/>
        <v>PO240201</v>
      </c>
      <c r="B78">
        <f t="shared" si="5"/>
        <v>1</v>
      </c>
      <c r="C78" s="413" t="s">
        <v>234</v>
      </c>
      <c r="D78" s="413" t="s">
        <v>184</v>
      </c>
      <c r="E78" s="413">
        <v>0</v>
      </c>
      <c r="F78" s="413">
        <v>0</v>
      </c>
      <c r="G78" s="413">
        <v>0</v>
      </c>
      <c r="H78" s="413">
        <v>0</v>
      </c>
      <c r="I78" s="413">
        <v>0</v>
      </c>
      <c r="J78" s="413">
        <v>0</v>
      </c>
      <c r="K78" s="413">
        <v>0</v>
      </c>
      <c r="L78" s="413">
        <v>0</v>
      </c>
      <c r="M78" s="413">
        <v>0</v>
      </c>
      <c r="N78" s="413">
        <v>0</v>
      </c>
      <c r="O78" s="413">
        <v>0</v>
      </c>
      <c r="P78" s="413">
        <v>0</v>
      </c>
      <c r="Q78" s="413">
        <v>0</v>
      </c>
      <c r="R78" s="413">
        <v>2</v>
      </c>
      <c r="S78" s="413">
        <v>0</v>
      </c>
      <c r="T78" s="413">
        <v>2</v>
      </c>
      <c r="U78" s="392">
        <f t="shared" si="6"/>
        <v>0</v>
      </c>
      <c r="W78" s="414">
        <f t="shared" si="7"/>
        <v>2</v>
      </c>
    </row>
    <row r="79" spans="1:23" x14ac:dyDescent="0.2">
      <c r="A79" t="str">
        <f t="shared" si="4"/>
        <v>PO240202</v>
      </c>
      <c r="B79">
        <f t="shared" si="5"/>
        <v>2</v>
      </c>
      <c r="C79" s="413" t="s">
        <v>234</v>
      </c>
      <c r="D79" s="413" t="s">
        <v>188</v>
      </c>
      <c r="E79" s="413">
        <v>0</v>
      </c>
      <c r="F79" s="413">
        <v>0</v>
      </c>
      <c r="G79" s="413">
        <v>0</v>
      </c>
      <c r="H79" s="413">
        <v>0</v>
      </c>
      <c r="I79" s="413">
        <v>0</v>
      </c>
      <c r="J79" s="413">
        <v>0</v>
      </c>
      <c r="K79" s="413">
        <v>0</v>
      </c>
      <c r="L79" s="413">
        <v>0</v>
      </c>
      <c r="M79" s="413">
        <v>1</v>
      </c>
      <c r="N79" s="413">
        <v>0</v>
      </c>
      <c r="O79" s="413">
        <v>0</v>
      </c>
      <c r="P79" s="413">
        <v>1</v>
      </c>
      <c r="Q79" s="413">
        <v>0</v>
      </c>
      <c r="R79" s="413">
        <v>0</v>
      </c>
      <c r="S79" s="413">
        <v>0</v>
      </c>
      <c r="T79" s="413">
        <v>0</v>
      </c>
      <c r="U79" s="392">
        <f t="shared" si="6"/>
        <v>1</v>
      </c>
      <c r="W79" s="414">
        <f t="shared" si="7"/>
        <v>1</v>
      </c>
    </row>
    <row r="80" spans="1:23" x14ac:dyDescent="0.2">
      <c r="A80" t="str">
        <f t="shared" si="4"/>
        <v>PO240203</v>
      </c>
      <c r="B80">
        <f t="shared" si="5"/>
        <v>3</v>
      </c>
      <c r="C80" s="413" t="s">
        <v>234</v>
      </c>
      <c r="D80" s="413" t="s">
        <v>237</v>
      </c>
      <c r="E80" s="413">
        <v>0</v>
      </c>
      <c r="F80" s="413">
        <v>0</v>
      </c>
      <c r="G80" s="413">
        <v>0</v>
      </c>
      <c r="H80" s="413">
        <v>0</v>
      </c>
      <c r="I80" s="413">
        <v>0</v>
      </c>
      <c r="J80" s="413">
        <v>0</v>
      </c>
      <c r="K80" s="413">
        <v>0</v>
      </c>
      <c r="L80" s="413">
        <v>0</v>
      </c>
      <c r="M80" s="413">
        <v>0</v>
      </c>
      <c r="N80" s="413">
        <v>0</v>
      </c>
      <c r="O80" s="413">
        <v>0</v>
      </c>
      <c r="P80" s="413">
        <v>0</v>
      </c>
      <c r="Q80" s="413">
        <v>2</v>
      </c>
      <c r="R80" s="413">
        <v>0</v>
      </c>
      <c r="S80" s="413">
        <v>0</v>
      </c>
      <c r="T80" s="413">
        <v>2</v>
      </c>
      <c r="U80" s="392">
        <f t="shared" si="6"/>
        <v>0</v>
      </c>
      <c r="W80" s="414">
        <f t="shared" si="7"/>
        <v>2</v>
      </c>
    </row>
    <row r="81" spans="1:23" x14ac:dyDescent="0.2">
      <c r="A81" t="str">
        <f t="shared" si="4"/>
        <v>PO240204</v>
      </c>
      <c r="B81">
        <f t="shared" si="5"/>
        <v>4</v>
      </c>
      <c r="C81" s="413" t="s">
        <v>234</v>
      </c>
      <c r="D81" s="413" t="s">
        <v>202</v>
      </c>
      <c r="E81" s="413">
        <v>1</v>
      </c>
      <c r="F81" s="413">
        <v>0</v>
      </c>
      <c r="G81" s="413">
        <v>0</v>
      </c>
      <c r="H81" s="413">
        <v>1</v>
      </c>
      <c r="I81" s="413">
        <v>0</v>
      </c>
      <c r="J81" s="413">
        <v>0</v>
      </c>
      <c r="K81" s="413">
        <v>0</v>
      </c>
      <c r="L81" s="413">
        <v>0</v>
      </c>
      <c r="M81" s="413">
        <v>1</v>
      </c>
      <c r="N81" s="413">
        <v>0</v>
      </c>
      <c r="O81" s="413">
        <v>0</v>
      </c>
      <c r="P81" s="413">
        <v>1</v>
      </c>
      <c r="Q81" s="413">
        <v>1</v>
      </c>
      <c r="R81" s="413">
        <v>0</v>
      </c>
      <c r="S81" s="413">
        <v>0</v>
      </c>
      <c r="T81" s="413">
        <v>1</v>
      </c>
      <c r="U81" s="392">
        <f t="shared" si="6"/>
        <v>1</v>
      </c>
      <c r="W81" s="414">
        <f t="shared" si="7"/>
        <v>3</v>
      </c>
    </row>
    <row r="82" spans="1:23" x14ac:dyDescent="0.2">
      <c r="A82" t="str">
        <f t="shared" si="4"/>
        <v>PO240205</v>
      </c>
      <c r="B82">
        <f t="shared" si="5"/>
        <v>5</v>
      </c>
      <c r="C82" s="413" t="s">
        <v>234</v>
      </c>
      <c r="D82" s="413" t="s">
        <v>239</v>
      </c>
      <c r="E82" s="413">
        <v>0</v>
      </c>
      <c r="F82" s="413">
        <v>0</v>
      </c>
      <c r="G82" s="413">
        <v>0</v>
      </c>
      <c r="H82" s="413">
        <v>0</v>
      </c>
      <c r="I82" s="413">
        <v>0</v>
      </c>
      <c r="J82" s="413">
        <v>0</v>
      </c>
      <c r="K82" s="413">
        <v>0</v>
      </c>
      <c r="L82" s="413">
        <v>0</v>
      </c>
      <c r="M82" s="413">
        <v>0</v>
      </c>
      <c r="N82" s="413">
        <v>0</v>
      </c>
      <c r="O82" s="413">
        <v>0</v>
      </c>
      <c r="P82" s="413">
        <v>0</v>
      </c>
      <c r="Q82" s="413">
        <v>1</v>
      </c>
      <c r="R82" s="413">
        <v>0</v>
      </c>
      <c r="S82" s="413">
        <v>0</v>
      </c>
      <c r="T82" s="413">
        <v>1</v>
      </c>
      <c r="U82" s="392">
        <f t="shared" si="6"/>
        <v>0</v>
      </c>
      <c r="W82" s="414">
        <f t="shared" si="7"/>
        <v>1</v>
      </c>
    </row>
    <row r="83" spans="1:23" x14ac:dyDescent="0.2">
      <c r="A83" t="str">
        <f t="shared" si="4"/>
        <v>PO240301</v>
      </c>
      <c r="B83">
        <f t="shared" si="5"/>
        <v>1</v>
      </c>
      <c r="C83" s="413" t="s">
        <v>235</v>
      </c>
      <c r="D83" s="413" t="s">
        <v>163</v>
      </c>
      <c r="E83" s="413">
        <v>1</v>
      </c>
      <c r="F83" s="413">
        <v>0</v>
      </c>
      <c r="G83" s="413">
        <v>0</v>
      </c>
      <c r="H83" s="413">
        <v>1</v>
      </c>
      <c r="I83" s="413">
        <v>0</v>
      </c>
      <c r="J83" s="413">
        <v>0</v>
      </c>
      <c r="K83" s="413">
        <v>0</v>
      </c>
      <c r="L83" s="413">
        <v>0</v>
      </c>
      <c r="M83" s="413">
        <v>0</v>
      </c>
      <c r="N83" s="413">
        <v>0</v>
      </c>
      <c r="O83" s="413">
        <v>0</v>
      </c>
      <c r="P83" s="413">
        <v>0</v>
      </c>
      <c r="Q83" s="413">
        <v>0</v>
      </c>
      <c r="R83" s="413">
        <v>0</v>
      </c>
      <c r="S83" s="413">
        <v>0</v>
      </c>
      <c r="T83" s="413">
        <v>0</v>
      </c>
      <c r="U83" s="392">
        <f t="shared" si="6"/>
        <v>1</v>
      </c>
      <c r="W83" s="414">
        <f t="shared" si="7"/>
        <v>1</v>
      </c>
    </row>
    <row r="84" spans="1:23" x14ac:dyDescent="0.2">
      <c r="A84" t="str">
        <f t="shared" si="4"/>
        <v>PO240302</v>
      </c>
      <c r="B84">
        <f t="shared" si="5"/>
        <v>2</v>
      </c>
      <c r="C84" s="413" t="s">
        <v>235</v>
      </c>
      <c r="D84" s="413" t="s">
        <v>287</v>
      </c>
      <c r="E84" s="413">
        <v>1</v>
      </c>
      <c r="F84" s="413">
        <v>0</v>
      </c>
      <c r="G84" s="413">
        <v>0</v>
      </c>
      <c r="H84" s="413">
        <v>1</v>
      </c>
      <c r="I84" s="413">
        <v>0</v>
      </c>
      <c r="J84" s="413">
        <v>0</v>
      </c>
      <c r="K84" s="413">
        <v>0</v>
      </c>
      <c r="L84" s="413">
        <v>0</v>
      </c>
      <c r="M84" s="413">
        <v>0</v>
      </c>
      <c r="N84" s="413">
        <v>0</v>
      </c>
      <c r="O84" s="413">
        <v>0</v>
      </c>
      <c r="P84" s="413">
        <v>0</v>
      </c>
      <c r="Q84" s="413">
        <v>0</v>
      </c>
      <c r="R84" s="413">
        <v>0</v>
      </c>
      <c r="S84" s="413">
        <v>0</v>
      </c>
      <c r="T84" s="413">
        <v>0</v>
      </c>
      <c r="U84" s="392">
        <f t="shared" si="6"/>
        <v>1</v>
      </c>
      <c r="W84" s="414">
        <f t="shared" si="7"/>
        <v>1</v>
      </c>
    </row>
    <row r="85" spans="1:23" x14ac:dyDescent="0.2">
      <c r="A85" t="str">
        <f t="shared" si="4"/>
        <v>PO240303</v>
      </c>
      <c r="B85">
        <f t="shared" si="5"/>
        <v>3</v>
      </c>
      <c r="C85" s="413" t="s">
        <v>235</v>
      </c>
      <c r="D85" s="413" t="s">
        <v>188</v>
      </c>
      <c r="E85" s="413">
        <v>0</v>
      </c>
      <c r="F85" s="413">
        <v>0</v>
      </c>
      <c r="G85" s="413">
        <v>0</v>
      </c>
      <c r="H85" s="413">
        <v>0</v>
      </c>
      <c r="I85" s="413">
        <v>0</v>
      </c>
      <c r="J85" s="413">
        <v>0</v>
      </c>
      <c r="K85" s="413">
        <v>0</v>
      </c>
      <c r="L85" s="413">
        <v>0</v>
      </c>
      <c r="M85" s="413">
        <v>0</v>
      </c>
      <c r="N85" s="413">
        <v>0</v>
      </c>
      <c r="O85" s="413">
        <v>0</v>
      </c>
      <c r="P85" s="413">
        <v>0</v>
      </c>
      <c r="Q85" s="413">
        <v>1</v>
      </c>
      <c r="R85" s="413">
        <v>0</v>
      </c>
      <c r="S85" s="413">
        <v>0</v>
      </c>
      <c r="T85" s="413">
        <v>1</v>
      </c>
      <c r="U85" s="392">
        <f t="shared" si="6"/>
        <v>0</v>
      </c>
      <c r="W85" s="414">
        <f t="shared" si="7"/>
        <v>1</v>
      </c>
    </row>
    <row r="86" spans="1:23" x14ac:dyDescent="0.2">
      <c r="A86" t="str">
        <f t="shared" si="4"/>
        <v>PO240304</v>
      </c>
      <c r="B86">
        <f t="shared" si="5"/>
        <v>4</v>
      </c>
      <c r="C86" s="413" t="s">
        <v>235</v>
      </c>
      <c r="D86" s="413" t="s">
        <v>237</v>
      </c>
      <c r="E86" s="413">
        <v>0</v>
      </c>
      <c r="F86" s="413">
        <v>0</v>
      </c>
      <c r="G86" s="413">
        <v>0</v>
      </c>
      <c r="H86" s="413">
        <v>0</v>
      </c>
      <c r="I86" s="413">
        <v>0</v>
      </c>
      <c r="J86" s="413">
        <v>0</v>
      </c>
      <c r="K86" s="413">
        <v>0</v>
      </c>
      <c r="L86" s="413">
        <v>0</v>
      </c>
      <c r="M86" s="413">
        <v>1</v>
      </c>
      <c r="N86" s="413">
        <v>0</v>
      </c>
      <c r="O86" s="413">
        <v>0</v>
      </c>
      <c r="P86" s="413">
        <v>1</v>
      </c>
      <c r="Q86" s="413">
        <v>0</v>
      </c>
      <c r="R86" s="413">
        <v>0</v>
      </c>
      <c r="S86" s="413">
        <v>0</v>
      </c>
      <c r="T86" s="413">
        <v>0</v>
      </c>
      <c r="U86" s="392">
        <f t="shared" si="6"/>
        <v>1</v>
      </c>
      <c r="W86" s="414">
        <f t="shared" si="7"/>
        <v>1</v>
      </c>
    </row>
    <row r="87" spans="1:23" x14ac:dyDescent="0.2">
      <c r="A87" t="str">
        <f t="shared" si="4"/>
        <v>PO240305</v>
      </c>
      <c r="B87">
        <f t="shared" si="5"/>
        <v>5</v>
      </c>
      <c r="C87" s="413" t="s">
        <v>235</v>
      </c>
      <c r="D87" s="413" t="s">
        <v>238</v>
      </c>
      <c r="E87" s="413">
        <v>1</v>
      </c>
      <c r="F87" s="413">
        <v>0</v>
      </c>
      <c r="G87" s="413">
        <v>0</v>
      </c>
      <c r="H87" s="413">
        <v>1</v>
      </c>
      <c r="I87" s="413">
        <v>0</v>
      </c>
      <c r="J87" s="413">
        <v>0</v>
      </c>
      <c r="K87" s="413">
        <v>0</v>
      </c>
      <c r="L87" s="413">
        <v>0</v>
      </c>
      <c r="M87" s="413">
        <v>0</v>
      </c>
      <c r="N87" s="413">
        <v>0</v>
      </c>
      <c r="O87" s="413">
        <v>0</v>
      </c>
      <c r="P87" s="413">
        <v>0</v>
      </c>
      <c r="Q87" s="413">
        <v>0</v>
      </c>
      <c r="R87" s="413">
        <v>0</v>
      </c>
      <c r="S87" s="413">
        <v>0</v>
      </c>
      <c r="T87" s="413">
        <v>0</v>
      </c>
      <c r="U87" s="392">
        <f t="shared" si="6"/>
        <v>1</v>
      </c>
      <c r="W87" s="414">
        <f t="shared" si="7"/>
        <v>1</v>
      </c>
    </row>
    <row r="88" spans="1:23" x14ac:dyDescent="0.2">
      <c r="A88" t="str">
        <f t="shared" si="4"/>
        <v>PO240306</v>
      </c>
      <c r="B88">
        <f t="shared" si="5"/>
        <v>6</v>
      </c>
      <c r="C88" s="413" t="s">
        <v>235</v>
      </c>
      <c r="D88" s="413" t="s">
        <v>216</v>
      </c>
      <c r="E88" s="413">
        <v>0</v>
      </c>
      <c r="F88" s="413">
        <v>0</v>
      </c>
      <c r="G88" s="413">
        <v>0</v>
      </c>
      <c r="H88" s="413">
        <v>0</v>
      </c>
      <c r="I88" s="413">
        <v>0</v>
      </c>
      <c r="J88" s="413">
        <v>0</v>
      </c>
      <c r="K88" s="413">
        <v>0</v>
      </c>
      <c r="L88" s="413">
        <v>0</v>
      </c>
      <c r="M88" s="413">
        <v>1</v>
      </c>
      <c r="N88" s="413">
        <v>0</v>
      </c>
      <c r="O88" s="413">
        <v>0</v>
      </c>
      <c r="P88" s="413">
        <v>1</v>
      </c>
      <c r="Q88" s="413">
        <v>0</v>
      </c>
      <c r="R88" s="413">
        <v>1</v>
      </c>
      <c r="S88" s="413">
        <v>0</v>
      </c>
      <c r="T88" s="413">
        <v>1</v>
      </c>
      <c r="U88" s="392">
        <f t="shared" si="6"/>
        <v>0</v>
      </c>
      <c r="W88" s="414">
        <f t="shared" si="7"/>
        <v>2</v>
      </c>
    </row>
    <row r="89" spans="1:23" x14ac:dyDescent="0.2">
      <c r="A89" t="str">
        <f t="shared" si="4"/>
        <v>PO240307</v>
      </c>
      <c r="B89">
        <f t="shared" si="5"/>
        <v>7</v>
      </c>
      <c r="C89" s="413" t="s">
        <v>235</v>
      </c>
      <c r="D89" s="413" t="s">
        <v>331</v>
      </c>
      <c r="E89" s="413">
        <v>0</v>
      </c>
      <c r="F89" s="413">
        <v>0</v>
      </c>
      <c r="G89" s="413">
        <v>0</v>
      </c>
      <c r="H89" s="413">
        <v>0</v>
      </c>
      <c r="I89" s="413">
        <v>1</v>
      </c>
      <c r="J89" s="413">
        <v>0</v>
      </c>
      <c r="K89" s="413">
        <v>0</v>
      </c>
      <c r="L89" s="413">
        <v>1</v>
      </c>
      <c r="M89" s="413">
        <v>0</v>
      </c>
      <c r="N89" s="413">
        <v>0</v>
      </c>
      <c r="O89" s="413">
        <v>0</v>
      </c>
      <c r="P89" s="413">
        <v>0</v>
      </c>
      <c r="Q89" s="413">
        <v>0</v>
      </c>
      <c r="R89" s="413">
        <v>0</v>
      </c>
      <c r="S89" s="413">
        <v>0</v>
      </c>
      <c r="T89" s="413">
        <v>0</v>
      </c>
      <c r="U89" s="392">
        <f t="shared" si="6"/>
        <v>0</v>
      </c>
      <c r="W89" s="414">
        <f t="shared" si="7"/>
        <v>1</v>
      </c>
    </row>
    <row r="90" spans="1:23" x14ac:dyDescent="0.2">
      <c r="A90" t="str">
        <f t="shared" si="4"/>
        <v>PO240308</v>
      </c>
      <c r="B90">
        <f t="shared" si="5"/>
        <v>8</v>
      </c>
      <c r="C90" s="413" t="s">
        <v>235</v>
      </c>
      <c r="D90" s="413" t="s">
        <v>317</v>
      </c>
      <c r="E90" s="413">
        <v>0</v>
      </c>
      <c r="F90" s="413">
        <v>0</v>
      </c>
      <c r="G90" s="413">
        <v>0</v>
      </c>
      <c r="H90" s="413">
        <v>0</v>
      </c>
      <c r="I90" s="413">
        <v>0</v>
      </c>
      <c r="J90" s="413">
        <v>0</v>
      </c>
      <c r="K90" s="413">
        <v>0</v>
      </c>
      <c r="L90" s="413">
        <v>0</v>
      </c>
      <c r="M90" s="413">
        <v>0</v>
      </c>
      <c r="N90" s="413">
        <v>0</v>
      </c>
      <c r="O90" s="413">
        <v>0</v>
      </c>
      <c r="P90" s="413">
        <v>0</v>
      </c>
      <c r="Q90" s="413">
        <v>1</v>
      </c>
      <c r="R90" s="413">
        <v>0</v>
      </c>
      <c r="S90" s="413">
        <v>0</v>
      </c>
      <c r="T90" s="413">
        <v>1</v>
      </c>
      <c r="U90" s="392">
        <f t="shared" si="6"/>
        <v>0</v>
      </c>
      <c r="W90" s="414">
        <f t="shared" si="7"/>
        <v>1</v>
      </c>
    </row>
    <row r="91" spans="1:23" x14ac:dyDescent="0.2">
      <c r="A91" t="str">
        <f t="shared" si="4"/>
        <v>PO240309</v>
      </c>
      <c r="B91">
        <f t="shared" si="5"/>
        <v>9</v>
      </c>
      <c r="C91" s="413" t="s">
        <v>235</v>
      </c>
      <c r="D91" s="413" t="s">
        <v>231</v>
      </c>
      <c r="E91" s="413">
        <v>0</v>
      </c>
      <c r="F91" s="413">
        <v>0</v>
      </c>
      <c r="G91" s="413">
        <v>0</v>
      </c>
      <c r="H91" s="413">
        <v>0</v>
      </c>
      <c r="I91" s="413">
        <v>0</v>
      </c>
      <c r="J91" s="413">
        <v>0</v>
      </c>
      <c r="K91" s="413">
        <v>0</v>
      </c>
      <c r="L91" s="413">
        <v>0</v>
      </c>
      <c r="M91" s="413">
        <v>1</v>
      </c>
      <c r="N91" s="413">
        <v>0</v>
      </c>
      <c r="O91" s="413">
        <v>0</v>
      </c>
      <c r="P91" s="413">
        <v>1</v>
      </c>
      <c r="Q91" s="413">
        <v>0</v>
      </c>
      <c r="R91" s="413">
        <v>0</v>
      </c>
      <c r="S91" s="413">
        <v>0</v>
      </c>
      <c r="T91" s="413">
        <v>0</v>
      </c>
      <c r="U91" s="392">
        <f t="shared" si="6"/>
        <v>1</v>
      </c>
      <c r="W91" s="414">
        <f t="shared" si="7"/>
        <v>1</v>
      </c>
    </row>
    <row r="92" spans="1:23" x14ac:dyDescent="0.2">
      <c r="A92" t="str">
        <f t="shared" si="4"/>
        <v>PO240310</v>
      </c>
      <c r="B92">
        <f t="shared" si="5"/>
        <v>10</v>
      </c>
      <c r="C92" s="413" t="s">
        <v>235</v>
      </c>
      <c r="D92" s="413" t="s">
        <v>239</v>
      </c>
      <c r="E92" s="413">
        <v>5</v>
      </c>
      <c r="F92" s="413">
        <v>0</v>
      </c>
      <c r="G92" s="413">
        <v>0</v>
      </c>
      <c r="H92" s="413">
        <v>5</v>
      </c>
      <c r="I92" s="413">
        <v>0</v>
      </c>
      <c r="J92" s="413">
        <v>0</v>
      </c>
      <c r="K92" s="413">
        <v>0</v>
      </c>
      <c r="L92" s="413">
        <v>0</v>
      </c>
      <c r="M92" s="413">
        <v>1</v>
      </c>
      <c r="N92" s="413">
        <v>0</v>
      </c>
      <c r="O92" s="413">
        <v>1</v>
      </c>
      <c r="P92" s="413">
        <v>2</v>
      </c>
      <c r="Q92" s="413">
        <v>0</v>
      </c>
      <c r="R92" s="413">
        <v>0</v>
      </c>
      <c r="S92" s="413">
        <v>0</v>
      </c>
      <c r="T92" s="413">
        <v>0</v>
      </c>
      <c r="U92" s="392">
        <f t="shared" si="6"/>
        <v>1</v>
      </c>
      <c r="W92" s="414">
        <f t="shared" si="7"/>
        <v>7</v>
      </c>
    </row>
    <row r="93" spans="1:23" x14ac:dyDescent="0.2">
      <c r="A93" t="str">
        <f t="shared" si="4"/>
        <v>PO250101</v>
      </c>
      <c r="B93">
        <f t="shared" si="5"/>
        <v>1</v>
      </c>
      <c r="C93" s="413" t="s">
        <v>240</v>
      </c>
      <c r="D93" s="413" t="s">
        <v>399</v>
      </c>
      <c r="E93" s="413">
        <v>0</v>
      </c>
      <c r="F93" s="413">
        <v>0</v>
      </c>
      <c r="G93" s="413">
        <v>0</v>
      </c>
      <c r="H93" s="413">
        <v>0</v>
      </c>
      <c r="I93" s="413">
        <v>0</v>
      </c>
      <c r="J93" s="413">
        <v>0</v>
      </c>
      <c r="K93" s="413">
        <v>0</v>
      </c>
      <c r="L93" s="413">
        <v>0</v>
      </c>
      <c r="M93" s="413">
        <v>1</v>
      </c>
      <c r="N93" s="413">
        <v>0</v>
      </c>
      <c r="O93" s="413">
        <v>0</v>
      </c>
      <c r="P93" s="413">
        <v>1</v>
      </c>
      <c r="Q93" s="413">
        <v>0</v>
      </c>
      <c r="R93" s="413">
        <v>0</v>
      </c>
      <c r="S93" s="413">
        <v>0</v>
      </c>
      <c r="T93" s="413">
        <v>0</v>
      </c>
      <c r="U93" s="392">
        <f t="shared" si="6"/>
        <v>1</v>
      </c>
      <c r="W93" s="414">
        <f t="shared" si="7"/>
        <v>1</v>
      </c>
    </row>
    <row r="94" spans="1:23" x14ac:dyDescent="0.2">
      <c r="A94" t="str">
        <f t="shared" si="4"/>
        <v>PO250102</v>
      </c>
      <c r="B94">
        <f t="shared" si="5"/>
        <v>2</v>
      </c>
      <c r="C94" s="413" t="s">
        <v>240</v>
      </c>
      <c r="D94" s="413" t="s">
        <v>188</v>
      </c>
      <c r="E94" s="413">
        <v>0</v>
      </c>
      <c r="F94" s="413">
        <v>0</v>
      </c>
      <c r="G94" s="413">
        <v>0</v>
      </c>
      <c r="H94" s="413">
        <v>0</v>
      </c>
      <c r="I94" s="413">
        <v>0</v>
      </c>
      <c r="J94" s="413">
        <v>0</v>
      </c>
      <c r="K94" s="413">
        <v>0</v>
      </c>
      <c r="L94" s="413">
        <v>0</v>
      </c>
      <c r="M94" s="413">
        <v>0</v>
      </c>
      <c r="N94" s="413">
        <v>0</v>
      </c>
      <c r="O94" s="413">
        <v>0</v>
      </c>
      <c r="P94" s="413">
        <v>0</v>
      </c>
      <c r="Q94" s="413">
        <v>1</v>
      </c>
      <c r="R94" s="413">
        <v>0</v>
      </c>
      <c r="S94" s="413">
        <v>0</v>
      </c>
      <c r="T94" s="413">
        <v>1</v>
      </c>
      <c r="U94" s="392">
        <f t="shared" si="6"/>
        <v>0</v>
      </c>
      <c r="W94" s="414">
        <f t="shared" si="7"/>
        <v>1</v>
      </c>
    </row>
    <row r="95" spans="1:23" x14ac:dyDescent="0.2">
      <c r="A95" t="str">
        <f t="shared" si="4"/>
        <v>PO250103</v>
      </c>
      <c r="B95">
        <f t="shared" si="5"/>
        <v>3</v>
      </c>
      <c r="C95" s="413" t="s">
        <v>240</v>
      </c>
      <c r="D95" s="413" t="s">
        <v>241</v>
      </c>
      <c r="E95" s="413">
        <v>2</v>
      </c>
      <c r="F95" s="413">
        <v>0</v>
      </c>
      <c r="G95" s="413">
        <v>0</v>
      </c>
      <c r="H95" s="413">
        <v>2</v>
      </c>
      <c r="I95" s="413">
        <v>0</v>
      </c>
      <c r="J95" s="413">
        <v>0</v>
      </c>
      <c r="K95" s="413">
        <v>0</v>
      </c>
      <c r="L95" s="413">
        <v>0</v>
      </c>
      <c r="M95" s="413">
        <v>0</v>
      </c>
      <c r="N95" s="413">
        <v>0</v>
      </c>
      <c r="O95" s="413">
        <v>0</v>
      </c>
      <c r="P95" s="413">
        <v>0</v>
      </c>
      <c r="Q95" s="413">
        <v>0</v>
      </c>
      <c r="R95" s="413">
        <v>0</v>
      </c>
      <c r="S95" s="413">
        <v>0</v>
      </c>
      <c r="T95" s="413">
        <v>0</v>
      </c>
      <c r="U95" s="392">
        <f t="shared" si="6"/>
        <v>1</v>
      </c>
      <c r="W95" s="414">
        <f t="shared" si="7"/>
        <v>2</v>
      </c>
    </row>
    <row r="96" spans="1:23" x14ac:dyDescent="0.2">
      <c r="A96" t="str">
        <f t="shared" si="4"/>
        <v>PO250104</v>
      </c>
      <c r="B96">
        <f t="shared" si="5"/>
        <v>4</v>
      </c>
      <c r="C96" s="413" t="s">
        <v>240</v>
      </c>
      <c r="D96" s="413" t="s">
        <v>214</v>
      </c>
      <c r="E96" s="413">
        <v>1</v>
      </c>
      <c r="F96" s="413">
        <v>0</v>
      </c>
      <c r="G96" s="413">
        <v>0</v>
      </c>
      <c r="H96" s="413">
        <v>1</v>
      </c>
      <c r="I96" s="413">
        <v>0</v>
      </c>
      <c r="J96" s="413">
        <v>0</v>
      </c>
      <c r="K96" s="413">
        <v>0</v>
      </c>
      <c r="L96" s="413">
        <v>0</v>
      </c>
      <c r="M96" s="413">
        <v>0</v>
      </c>
      <c r="N96" s="413">
        <v>0</v>
      </c>
      <c r="O96" s="413">
        <v>0</v>
      </c>
      <c r="P96" s="413">
        <v>0</v>
      </c>
      <c r="Q96" s="413">
        <v>0</v>
      </c>
      <c r="R96" s="413">
        <v>0</v>
      </c>
      <c r="S96" s="413">
        <v>0</v>
      </c>
      <c r="T96" s="413">
        <v>0</v>
      </c>
      <c r="U96" s="392">
        <f t="shared" si="6"/>
        <v>1</v>
      </c>
      <c r="W96" s="414">
        <f t="shared" si="7"/>
        <v>1</v>
      </c>
    </row>
    <row r="97" spans="1:23" x14ac:dyDescent="0.2">
      <c r="A97" t="str">
        <f t="shared" si="4"/>
        <v>PO250105</v>
      </c>
      <c r="B97">
        <f t="shared" si="5"/>
        <v>5</v>
      </c>
      <c r="C97" s="413" t="s">
        <v>240</v>
      </c>
      <c r="D97" s="413" t="s">
        <v>242</v>
      </c>
      <c r="E97" s="413">
        <v>0</v>
      </c>
      <c r="F97" s="413">
        <v>0</v>
      </c>
      <c r="G97" s="413">
        <v>0</v>
      </c>
      <c r="H97" s="413">
        <v>0</v>
      </c>
      <c r="I97" s="413">
        <v>0</v>
      </c>
      <c r="J97" s="413">
        <v>0</v>
      </c>
      <c r="K97" s="413">
        <v>0</v>
      </c>
      <c r="L97" s="413">
        <v>0</v>
      </c>
      <c r="M97" s="413">
        <v>0</v>
      </c>
      <c r="N97" s="413">
        <v>0</v>
      </c>
      <c r="O97" s="413">
        <v>0</v>
      </c>
      <c r="P97" s="413">
        <v>0</v>
      </c>
      <c r="Q97" s="413">
        <v>2</v>
      </c>
      <c r="R97" s="413">
        <v>0</v>
      </c>
      <c r="S97" s="413">
        <v>0</v>
      </c>
      <c r="T97" s="413">
        <v>2</v>
      </c>
      <c r="U97" s="392">
        <f t="shared" si="6"/>
        <v>0</v>
      </c>
      <c r="W97" s="414">
        <f t="shared" si="7"/>
        <v>2</v>
      </c>
    </row>
    <row r="98" spans="1:23" x14ac:dyDescent="0.2">
      <c r="A98" t="str">
        <f t="shared" si="4"/>
        <v>PO250106</v>
      </c>
      <c r="B98">
        <f t="shared" si="5"/>
        <v>6</v>
      </c>
      <c r="C98" s="413" t="s">
        <v>240</v>
      </c>
      <c r="D98" s="413" t="s">
        <v>249</v>
      </c>
      <c r="E98" s="413">
        <v>1</v>
      </c>
      <c r="F98" s="413">
        <v>0</v>
      </c>
      <c r="G98" s="413">
        <v>0</v>
      </c>
      <c r="H98" s="413">
        <v>1</v>
      </c>
      <c r="I98" s="413">
        <v>0</v>
      </c>
      <c r="J98" s="413">
        <v>0</v>
      </c>
      <c r="K98" s="413">
        <v>0</v>
      </c>
      <c r="L98" s="413">
        <v>0</v>
      </c>
      <c r="M98" s="413">
        <v>0</v>
      </c>
      <c r="N98" s="413">
        <v>0</v>
      </c>
      <c r="O98" s="413">
        <v>0</v>
      </c>
      <c r="P98" s="413">
        <v>0</v>
      </c>
      <c r="Q98" s="413">
        <v>0</v>
      </c>
      <c r="R98" s="413">
        <v>0</v>
      </c>
      <c r="S98" s="413">
        <v>0</v>
      </c>
      <c r="T98" s="413">
        <v>0</v>
      </c>
      <c r="U98" s="392">
        <f t="shared" si="6"/>
        <v>1</v>
      </c>
      <c r="W98" s="414">
        <f t="shared" si="7"/>
        <v>1</v>
      </c>
    </row>
    <row r="99" spans="1:23" x14ac:dyDescent="0.2">
      <c r="A99" t="str">
        <f t="shared" si="4"/>
        <v>PO250107</v>
      </c>
      <c r="B99">
        <f t="shared" si="5"/>
        <v>7</v>
      </c>
      <c r="C99" s="413" t="s">
        <v>240</v>
      </c>
      <c r="D99" s="413" t="s">
        <v>232</v>
      </c>
      <c r="E99" s="413">
        <v>0</v>
      </c>
      <c r="F99" s="413">
        <v>0</v>
      </c>
      <c r="G99" s="413">
        <v>0</v>
      </c>
      <c r="H99" s="413">
        <v>0</v>
      </c>
      <c r="I99" s="413">
        <v>0</v>
      </c>
      <c r="J99" s="413">
        <v>0</v>
      </c>
      <c r="K99" s="413">
        <v>0</v>
      </c>
      <c r="L99" s="413">
        <v>0</v>
      </c>
      <c r="M99" s="413">
        <v>1</v>
      </c>
      <c r="N99" s="413">
        <v>0</v>
      </c>
      <c r="O99" s="413">
        <v>0</v>
      </c>
      <c r="P99" s="413">
        <v>1</v>
      </c>
      <c r="Q99" s="413">
        <v>0</v>
      </c>
      <c r="R99" s="413">
        <v>0</v>
      </c>
      <c r="S99" s="413">
        <v>0</v>
      </c>
      <c r="T99" s="413">
        <v>0</v>
      </c>
      <c r="U99" s="392">
        <f t="shared" si="6"/>
        <v>1</v>
      </c>
      <c r="W99" s="414">
        <f t="shared" si="7"/>
        <v>1</v>
      </c>
    </row>
    <row r="100" spans="1:23" x14ac:dyDescent="0.2">
      <c r="A100" t="str">
        <f t="shared" si="4"/>
        <v>PO250108</v>
      </c>
      <c r="B100">
        <f t="shared" si="5"/>
        <v>8</v>
      </c>
      <c r="C100" s="413" t="s">
        <v>240</v>
      </c>
      <c r="D100" s="413" t="s">
        <v>257</v>
      </c>
      <c r="E100" s="413">
        <v>0</v>
      </c>
      <c r="F100" s="413">
        <v>0</v>
      </c>
      <c r="G100" s="413">
        <v>2</v>
      </c>
      <c r="H100" s="413">
        <v>2</v>
      </c>
      <c r="I100" s="413">
        <v>0</v>
      </c>
      <c r="J100" s="413">
        <v>0</v>
      </c>
      <c r="K100" s="413">
        <v>0</v>
      </c>
      <c r="L100" s="413">
        <v>0</v>
      </c>
      <c r="M100" s="413">
        <v>0</v>
      </c>
      <c r="N100" s="413">
        <v>0</v>
      </c>
      <c r="O100" s="413">
        <v>0</v>
      </c>
      <c r="P100" s="413">
        <v>0</v>
      </c>
      <c r="Q100" s="413">
        <v>0</v>
      </c>
      <c r="R100" s="413">
        <v>0</v>
      </c>
      <c r="S100" s="413">
        <v>1</v>
      </c>
      <c r="T100" s="413">
        <v>1</v>
      </c>
      <c r="U100" s="392">
        <f t="shared" si="6"/>
        <v>1</v>
      </c>
      <c r="W100" s="414">
        <f t="shared" si="7"/>
        <v>3</v>
      </c>
    </row>
    <row r="101" spans="1:23" x14ac:dyDescent="0.2">
      <c r="A101" t="str">
        <f t="shared" si="4"/>
        <v>PO250201</v>
      </c>
      <c r="B101">
        <f t="shared" si="5"/>
        <v>1</v>
      </c>
      <c r="C101" s="413" t="s">
        <v>243</v>
      </c>
      <c r="D101" s="413" t="s">
        <v>161</v>
      </c>
      <c r="E101" s="413">
        <v>0</v>
      </c>
      <c r="F101" s="413">
        <v>0</v>
      </c>
      <c r="G101" s="413">
        <v>0</v>
      </c>
      <c r="H101" s="413">
        <v>0</v>
      </c>
      <c r="I101" s="413">
        <v>0</v>
      </c>
      <c r="J101" s="413">
        <v>0</v>
      </c>
      <c r="K101" s="413">
        <v>0</v>
      </c>
      <c r="L101" s="413">
        <v>0</v>
      </c>
      <c r="M101" s="413">
        <v>0</v>
      </c>
      <c r="N101" s="413">
        <v>0</v>
      </c>
      <c r="O101" s="413">
        <v>0</v>
      </c>
      <c r="P101" s="413">
        <v>0</v>
      </c>
      <c r="Q101" s="413">
        <v>1</v>
      </c>
      <c r="R101" s="413">
        <v>0</v>
      </c>
      <c r="S101" s="413">
        <v>0</v>
      </c>
      <c r="T101" s="413">
        <v>1</v>
      </c>
      <c r="U101" s="392">
        <f t="shared" si="6"/>
        <v>0</v>
      </c>
      <c r="W101" s="414">
        <f t="shared" si="7"/>
        <v>1</v>
      </c>
    </row>
    <row r="102" spans="1:23" x14ac:dyDescent="0.2">
      <c r="A102" t="str">
        <f t="shared" si="4"/>
        <v>PO250202</v>
      </c>
      <c r="B102">
        <f t="shared" si="5"/>
        <v>2</v>
      </c>
      <c r="C102" s="413" t="s">
        <v>243</v>
      </c>
      <c r="D102" s="413" t="s">
        <v>241</v>
      </c>
      <c r="E102" s="413">
        <v>0</v>
      </c>
      <c r="F102" s="413">
        <v>0</v>
      </c>
      <c r="G102" s="413">
        <v>0</v>
      </c>
      <c r="H102" s="413">
        <v>0</v>
      </c>
      <c r="I102" s="413">
        <v>0</v>
      </c>
      <c r="J102" s="413">
        <v>0</v>
      </c>
      <c r="K102" s="413">
        <v>0</v>
      </c>
      <c r="L102" s="413">
        <v>0</v>
      </c>
      <c r="M102" s="413">
        <v>2</v>
      </c>
      <c r="N102" s="413">
        <v>0</v>
      </c>
      <c r="O102" s="413">
        <v>0</v>
      </c>
      <c r="P102" s="413">
        <v>2</v>
      </c>
      <c r="Q102" s="413">
        <v>0</v>
      </c>
      <c r="R102" s="413">
        <v>0</v>
      </c>
      <c r="S102" s="413">
        <v>0</v>
      </c>
      <c r="T102" s="413">
        <v>0</v>
      </c>
      <c r="U102" s="392">
        <f t="shared" si="6"/>
        <v>1</v>
      </c>
      <c r="W102" s="414">
        <f t="shared" si="7"/>
        <v>2</v>
      </c>
    </row>
    <row r="103" spans="1:23" x14ac:dyDescent="0.2">
      <c r="A103" t="str">
        <f t="shared" si="4"/>
        <v>PO250301</v>
      </c>
      <c r="B103">
        <f t="shared" si="5"/>
        <v>1</v>
      </c>
      <c r="C103" s="413" t="s">
        <v>245</v>
      </c>
      <c r="D103" s="413" t="s">
        <v>292</v>
      </c>
      <c r="E103" s="413">
        <v>0</v>
      </c>
      <c r="F103" s="413">
        <v>0</v>
      </c>
      <c r="G103" s="413">
        <v>0</v>
      </c>
      <c r="H103" s="413">
        <v>0</v>
      </c>
      <c r="I103" s="413">
        <v>0</v>
      </c>
      <c r="J103" s="413">
        <v>0</v>
      </c>
      <c r="K103" s="413">
        <v>0</v>
      </c>
      <c r="L103" s="413">
        <v>0</v>
      </c>
      <c r="M103" s="413">
        <v>0</v>
      </c>
      <c r="N103" s="413">
        <v>0</v>
      </c>
      <c r="O103" s="413">
        <v>0</v>
      </c>
      <c r="P103" s="413">
        <v>0</v>
      </c>
      <c r="Q103" s="413">
        <v>1</v>
      </c>
      <c r="R103" s="413">
        <v>0</v>
      </c>
      <c r="S103" s="413">
        <v>0</v>
      </c>
      <c r="T103" s="413">
        <v>1</v>
      </c>
      <c r="U103" s="392">
        <f t="shared" si="6"/>
        <v>0</v>
      </c>
      <c r="W103" s="414">
        <f t="shared" si="7"/>
        <v>1</v>
      </c>
    </row>
    <row r="104" spans="1:23" x14ac:dyDescent="0.2">
      <c r="A104" t="str">
        <f t="shared" si="4"/>
        <v>PO250302</v>
      </c>
      <c r="B104">
        <f t="shared" si="5"/>
        <v>2</v>
      </c>
      <c r="C104" s="413" t="s">
        <v>245</v>
      </c>
      <c r="D104" s="413" t="s">
        <v>244</v>
      </c>
      <c r="E104" s="413">
        <v>0</v>
      </c>
      <c r="F104" s="413">
        <v>0</v>
      </c>
      <c r="G104" s="413">
        <v>0</v>
      </c>
      <c r="H104" s="413">
        <v>0</v>
      </c>
      <c r="I104" s="413">
        <v>0</v>
      </c>
      <c r="J104" s="413">
        <v>0</v>
      </c>
      <c r="K104" s="413">
        <v>0</v>
      </c>
      <c r="L104" s="413">
        <v>0</v>
      </c>
      <c r="M104" s="413">
        <v>0</v>
      </c>
      <c r="N104" s="413">
        <v>0</v>
      </c>
      <c r="O104" s="413">
        <v>0</v>
      </c>
      <c r="P104" s="413">
        <v>0</v>
      </c>
      <c r="Q104" s="413">
        <v>1</v>
      </c>
      <c r="R104" s="413">
        <v>0</v>
      </c>
      <c r="S104" s="413">
        <v>0</v>
      </c>
      <c r="T104" s="413">
        <v>1</v>
      </c>
      <c r="U104" s="392">
        <f t="shared" si="6"/>
        <v>0</v>
      </c>
      <c r="W104" s="414">
        <f t="shared" si="7"/>
        <v>1</v>
      </c>
    </row>
    <row r="105" spans="1:23" x14ac:dyDescent="0.2">
      <c r="A105" t="str">
        <f t="shared" si="4"/>
        <v>PO250303</v>
      </c>
      <c r="B105">
        <f t="shared" si="5"/>
        <v>3</v>
      </c>
      <c r="C105" s="413" t="s">
        <v>245</v>
      </c>
      <c r="D105" s="413" t="s">
        <v>205</v>
      </c>
      <c r="E105" s="413">
        <v>0</v>
      </c>
      <c r="F105" s="413">
        <v>1</v>
      </c>
      <c r="G105" s="413">
        <v>0</v>
      </c>
      <c r="H105" s="413">
        <v>1</v>
      </c>
      <c r="I105" s="413">
        <v>0</v>
      </c>
      <c r="J105" s="413">
        <v>0</v>
      </c>
      <c r="K105" s="413">
        <v>0</v>
      </c>
      <c r="L105" s="413">
        <v>0</v>
      </c>
      <c r="M105" s="413">
        <v>0</v>
      </c>
      <c r="N105" s="413">
        <v>0</v>
      </c>
      <c r="O105" s="413">
        <v>0</v>
      </c>
      <c r="P105" s="413">
        <v>0</v>
      </c>
      <c r="Q105" s="413">
        <v>0</v>
      </c>
      <c r="R105" s="413">
        <v>0</v>
      </c>
      <c r="S105" s="413">
        <v>0</v>
      </c>
      <c r="T105" s="413">
        <v>0</v>
      </c>
      <c r="U105" s="392">
        <f t="shared" si="6"/>
        <v>1</v>
      </c>
      <c r="W105" s="414">
        <f t="shared" si="7"/>
        <v>1</v>
      </c>
    </row>
    <row r="106" spans="1:23" x14ac:dyDescent="0.2">
      <c r="A106" t="str">
        <f t="shared" si="4"/>
        <v>PO250304</v>
      </c>
      <c r="B106">
        <f t="shared" si="5"/>
        <v>4</v>
      </c>
      <c r="C106" s="413" t="s">
        <v>245</v>
      </c>
      <c r="D106" s="413" t="s">
        <v>251</v>
      </c>
      <c r="E106" s="413">
        <v>2</v>
      </c>
      <c r="F106" s="413">
        <v>0</v>
      </c>
      <c r="G106" s="413">
        <v>0</v>
      </c>
      <c r="H106" s="413">
        <v>2</v>
      </c>
      <c r="I106" s="413">
        <v>0</v>
      </c>
      <c r="J106" s="413">
        <v>0</v>
      </c>
      <c r="K106" s="413">
        <v>0</v>
      </c>
      <c r="L106" s="413">
        <v>0</v>
      </c>
      <c r="M106" s="413">
        <v>0</v>
      </c>
      <c r="N106" s="413">
        <v>0</v>
      </c>
      <c r="O106" s="413">
        <v>0</v>
      </c>
      <c r="P106" s="413">
        <v>0</v>
      </c>
      <c r="Q106" s="413">
        <v>0</v>
      </c>
      <c r="R106" s="413">
        <v>0</v>
      </c>
      <c r="S106" s="413">
        <v>0</v>
      </c>
      <c r="T106" s="413">
        <v>0</v>
      </c>
      <c r="U106" s="392">
        <f t="shared" si="6"/>
        <v>1</v>
      </c>
      <c r="W106" s="414">
        <f t="shared" si="7"/>
        <v>2</v>
      </c>
    </row>
    <row r="107" spans="1:23" x14ac:dyDescent="0.2">
      <c r="A107" t="str">
        <f t="shared" si="4"/>
        <v>PO250305</v>
      </c>
      <c r="B107">
        <f t="shared" si="5"/>
        <v>5</v>
      </c>
      <c r="C107" s="413" t="s">
        <v>245</v>
      </c>
      <c r="D107" s="413" t="s">
        <v>241</v>
      </c>
      <c r="E107" s="413">
        <v>3</v>
      </c>
      <c r="F107" s="413">
        <v>0</v>
      </c>
      <c r="G107" s="413">
        <v>0</v>
      </c>
      <c r="H107" s="413">
        <v>3</v>
      </c>
      <c r="I107" s="413">
        <v>0</v>
      </c>
      <c r="J107" s="413">
        <v>0</v>
      </c>
      <c r="K107" s="413">
        <v>0</v>
      </c>
      <c r="L107" s="413">
        <v>0</v>
      </c>
      <c r="M107" s="413">
        <v>8</v>
      </c>
      <c r="N107" s="413">
        <v>0</v>
      </c>
      <c r="O107" s="413">
        <v>0</v>
      </c>
      <c r="P107" s="413">
        <v>8</v>
      </c>
      <c r="Q107" s="413">
        <v>0</v>
      </c>
      <c r="R107" s="413">
        <v>0</v>
      </c>
      <c r="S107" s="413">
        <v>0</v>
      </c>
      <c r="T107" s="413">
        <v>0</v>
      </c>
      <c r="U107" s="392">
        <f t="shared" si="6"/>
        <v>1</v>
      </c>
      <c r="W107" s="414">
        <f t="shared" si="7"/>
        <v>11</v>
      </c>
    </row>
    <row r="108" spans="1:23" x14ac:dyDescent="0.2">
      <c r="A108" t="str">
        <f t="shared" si="4"/>
        <v>PO250306</v>
      </c>
      <c r="B108">
        <f t="shared" si="5"/>
        <v>6</v>
      </c>
      <c r="C108" s="413" t="s">
        <v>245</v>
      </c>
      <c r="D108" s="413" t="s">
        <v>247</v>
      </c>
      <c r="E108" s="413">
        <v>1</v>
      </c>
      <c r="F108" s="413">
        <v>0</v>
      </c>
      <c r="G108" s="413">
        <v>0</v>
      </c>
      <c r="H108" s="413">
        <v>1</v>
      </c>
      <c r="I108" s="413">
        <v>0</v>
      </c>
      <c r="J108" s="413">
        <v>0</v>
      </c>
      <c r="K108" s="413">
        <v>0</v>
      </c>
      <c r="L108" s="413">
        <v>0</v>
      </c>
      <c r="M108" s="413">
        <v>0</v>
      </c>
      <c r="N108" s="413">
        <v>0</v>
      </c>
      <c r="O108" s="413">
        <v>0</v>
      </c>
      <c r="P108" s="413">
        <v>0</v>
      </c>
      <c r="Q108" s="413">
        <v>0</v>
      </c>
      <c r="R108" s="413">
        <v>0</v>
      </c>
      <c r="S108" s="413">
        <v>0</v>
      </c>
      <c r="T108" s="413">
        <v>0</v>
      </c>
      <c r="U108" s="392">
        <f t="shared" si="6"/>
        <v>1</v>
      </c>
      <c r="W108" s="414">
        <f t="shared" si="7"/>
        <v>1</v>
      </c>
    </row>
    <row r="109" spans="1:23" x14ac:dyDescent="0.2">
      <c r="A109" t="str">
        <f t="shared" si="4"/>
        <v>PO250307</v>
      </c>
      <c r="B109">
        <f t="shared" si="5"/>
        <v>7</v>
      </c>
      <c r="C109" s="413" t="s">
        <v>245</v>
      </c>
      <c r="D109" s="413" t="s">
        <v>257</v>
      </c>
      <c r="E109" s="413">
        <v>0</v>
      </c>
      <c r="F109" s="413">
        <v>0</v>
      </c>
      <c r="G109" s="413">
        <v>2</v>
      </c>
      <c r="H109" s="413">
        <v>2</v>
      </c>
      <c r="I109" s="413">
        <v>0</v>
      </c>
      <c r="J109" s="413">
        <v>0</v>
      </c>
      <c r="K109" s="413">
        <v>0</v>
      </c>
      <c r="L109" s="413">
        <v>0</v>
      </c>
      <c r="M109" s="413">
        <v>0</v>
      </c>
      <c r="N109" s="413">
        <v>0</v>
      </c>
      <c r="O109" s="413">
        <v>0</v>
      </c>
      <c r="P109" s="413">
        <v>0</v>
      </c>
      <c r="Q109" s="413">
        <v>0</v>
      </c>
      <c r="R109" s="413">
        <v>0</v>
      </c>
      <c r="S109" s="413">
        <v>0</v>
      </c>
      <c r="T109" s="413">
        <v>0</v>
      </c>
      <c r="U109" s="392">
        <f t="shared" si="6"/>
        <v>1</v>
      </c>
      <c r="W109" s="414">
        <f t="shared" si="7"/>
        <v>2</v>
      </c>
    </row>
    <row r="110" spans="1:23" x14ac:dyDescent="0.2">
      <c r="A110" t="str">
        <f t="shared" si="4"/>
        <v>PO250401</v>
      </c>
      <c r="B110">
        <f t="shared" si="5"/>
        <v>1</v>
      </c>
      <c r="C110" s="413" t="s">
        <v>250</v>
      </c>
      <c r="D110" s="413" t="s">
        <v>212</v>
      </c>
      <c r="E110" s="413">
        <v>0</v>
      </c>
      <c r="F110" s="413">
        <v>0</v>
      </c>
      <c r="G110" s="413">
        <v>0</v>
      </c>
      <c r="H110" s="413">
        <v>0</v>
      </c>
      <c r="I110" s="413">
        <v>0</v>
      </c>
      <c r="J110" s="413">
        <v>0</v>
      </c>
      <c r="K110" s="413">
        <v>0</v>
      </c>
      <c r="L110" s="413">
        <v>0</v>
      </c>
      <c r="M110" s="413">
        <v>0</v>
      </c>
      <c r="N110" s="413">
        <v>0</v>
      </c>
      <c r="O110" s="413">
        <v>0</v>
      </c>
      <c r="P110" s="413">
        <v>0</v>
      </c>
      <c r="Q110" s="413">
        <v>1</v>
      </c>
      <c r="R110" s="413">
        <v>0</v>
      </c>
      <c r="S110" s="413">
        <v>0</v>
      </c>
      <c r="T110" s="413">
        <v>1</v>
      </c>
      <c r="U110" s="392">
        <f t="shared" si="6"/>
        <v>0</v>
      </c>
      <c r="W110" s="414">
        <f t="shared" si="7"/>
        <v>1</v>
      </c>
    </row>
    <row r="111" spans="1:23" x14ac:dyDescent="0.2">
      <c r="A111" t="str">
        <f t="shared" si="4"/>
        <v>PO250402</v>
      </c>
      <c r="B111">
        <f t="shared" si="5"/>
        <v>2</v>
      </c>
      <c r="C111" s="413" t="s">
        <v>250</v>
      </c>
      <c r="D111" s="413" t="s">
        <v>205</v>
      </c>
      <c r="E111" s="413">
        <v>1</v>
      </c>
      <c r="F111" s="413">
        <v>0</v>
      </c>
      <c r="G111" s="413">
        <v>0</v>
      </c>
      <c r="H111" s="413">
        <v>1</v>
      </c>
      <c r="I111" s="413">
        <v>0</v>
      </c>
      <c r="J111" s="413">
        <v>0</v>
      </c>
      <c r="K111" s="413">
        <v>0</v>
      </c>
      <c r="L111" s="413">
        <v>0</v>
      </c>
      <c r="M111" s="413">
        <v>0</v>
      </c>
      <c r="N111" s="413">
        <v>0</v>
      </c>
      <c r="O111" s="413">
        <v>0</v>
      </c>
      <c r="P111" s="413">
        <v>0</v>
      </c>
      <c r="Q111" s="413">
        <v>0</v>
      </c>
      <c r="R111" s="413">
        <v>0</v>
      </c>
      <c r="S111" s="413">
        <v>0</v>
      </c>
      <c r="T111" s="413">
        <v>0</v>
      </c>
      <c r="U111" s="392">
        <f t="shared" si="6"/>
        <v>1</v>
      </c>
      <c r="W111" s="414">
        <f t="shared" si="7"/>
        <v>1</v>
      </c>
    </row>
    <row r="112" spans="1:23" x14ac:dyDescent="0.2">
      <c r="A112" t="str">
        <f t="shared" si="4"/>
        <v>PO250403</v>
      </c>
      <c r="B112">
        <f t="shared" si="5"/>
        <v>3</v>
      </c>
      <c r="C112" s="413" t="s">
        <v>250</v>
      </c>
      <c r="D112" s="413" t="s">
        <v>251</v>
      </c>
      <c r="E112" s="413">
        <v>1</v>
      </c>
      <c r="F112" s="413">
        <v>0</v>
      </c>
      <c r="G112" s="413">
        <v>0</v>
      </c>
      <c r="H112" s="413">
        <v>1</v>
      </c>
      <c r="I112" s="413">
        <v>0</v>
      </c>
      <c r="J112" s="413">
        <v>0</v>
      </c>
      <c r="K112" s="413">
        <v>0</v>
      </c>
      <c r="L112" s="413">
        <v>0</v>
      </c>
      <c r="M112" s="413">
        <v>2</v>
      </c>
      <c r="N112" s="413">
        <v>0</v>
      </c>
      <c r="O112" s="413">
        <v>0</v>
      </c>
      <c r="P112" s="413">
        <v>2</v>
      </c>
      <c r="Q112" s="413">
        <v>0</v>
      </c>
      <c r="R112" s="413">
        <v>0</v>
      </c>
      <c r="S112" s="413">
        <v>0</v>
      </c>
      <c r="T112" s="413">
        <v>0</v>
      </c>
      <c r="U112" s="392">
        <f t="shared" si="6"/>
        <v>1</v>
      </c>
      <c r="W112" s="414">
        <f t="shared" si="7"/>
        <v>3</v>
      </c>
    </row>
    <row r="113" spans="1:23" x14ac:dyDescent="0.2">
      <c r="A113" t="str">
        <f t="shared" si="4"/>
        <v>PO250404</v>
      </c>
      <c r="B113">
        <f t="shared" si="5"/>
        <v>4</v>
      </c>
      <c r="C113" s="413" t="s">
        <v>250</v>
      </c>
      <c r="D113" s="413" t="s">
        <v>241</v>
      </c>
      <c r="E113" s="413">
        <v>0</v>
      </c>
      <c r="F113" s="413">
        <v>0</v>
      </c>
      <c r="G113" s="413">
        <v>0</v>
      </c>
      <c r="H113" s="413">
        <v>0</v>
      </c>
      <c r="I113" s="413">
        <v>0</v>
      </c>
      <c r="J113" s="413">
        <v>0</v>
      </c>
      <c r="K113" s="413">
        <v>0</v>
      </c>
      <c r="L113" s="413">
        <v>0</v>
      </c>
      <c r="M113" s="413">
        <v>1</v>
      </c>
      <c r="N113" s="413">
        <v>0</v>
      </c>
      <c r="O113" s="413">
        <v>0</v>
      </c>
      <c r="P113" s="413">
        <v>1</v>
      </c>
      <c r="Q113" s="413">
        <v>0</v>
      </c>
      <c r="R113" s="413">
        <v>0</v>
      </c>
      <c r="S113" s="413">
        <v>0</v>
      </c>
      <c r="T113" s="413">
        <v>0</v>
      </c>
      <c r="U113" s="392">
        <f t="shared" si="6"/>
        <v>1</v>
      </c>
      <c r="W113" s="414">
        <f t="shared" si="7"/>
        <v>1</v>
      </c>
    </row>
    <row r="114" spans="1:23" x14ac:dyDescent="0.2">
      <c r="A114" t="str">
        <f t="shared" si="4"/>
        <v>PO250405</v>
      </c>
      <c r="B114">
        <f t="shared" si="5"/>
        <v>5</v>
      </c>
      <c r="C114" s="413" t="s">
        <v>250</v>
      </c>
      <c r="D114" s="413" t="s">
        <v>232</v>
      </c>
      <c r="E114" s="413">
        <v>1</v>
      </c>
      <c r="F114" s="413">
        <v>0</v>
      </c>
      <c r="G114" s="413">
        <v>0</v>
      </c>
      <c r="H114" s="413">
        <v>1</v>
      </c>
      <c r="I114" s="413">
        <v>0</v>
      </c>
      <c r="J114" s="413">
        <v>0</v>
      </c>
      <c r="K114" s="413">
        <v>0</v>
      </c>
      <c r="L114" s="413">
        <v>0</v>
      </c>
      <c r="M114" s="413">
        <v>0</v>
      </c>
      <c r="N114" s="413">
        <v>0</v>
      </c>
      <c r="O114" s="413">
        <v>0</v>
      </c>
      <c r="P114" s="413">
        <v>0</v>
      </c>
      <c r="Q114" s="413">
        <v>0</v>
      </c>
      <c r="R114" s="413">
        <v>0</v>
      </c>
      <c r="S114" s="413">
        <v>0</v>
      </c>
      <c r="T114" s="413">
        <v>0</v>
      </c>
      <c r="U114" s="392">
        <f t="shared" si="6"/>
        <v>1</v>
      </c>
      <c r="W114" s="414">
        <f t="shared" si="7"/>
        <v>1</v>
      </c>
    </row>
    <row r="115" spans="1:23" x14ac:dyDescent="0.2">
      <c r="A115" t="str">
        <f t="shared" si="4"/>
        <v>PO250501</v>
      </c>
      <c r="B115">
        <f t="shared" si="5"/>
        <v>1</v>
      </c>
      <c r="C115" s="413" t="s">
        <v>253</v>
      </c>
      <c r="D115" s="413" t="s">
        <v>205</v>
      </c>
      <c r="E115" s="413">
        <v>1</v>
      </c>
      <c r="F115" s="413">
        <v>0</v>
      </c>
      <c r="G115" s="413">
        <v>0</v>
      </c>
      <c r="H115" s="413">
        <v>1</v>
      </c>
      <c r="I115" s="413">
        <v>0</v>
      </c>
      <c r="J115" s="413">
        <v>0</v>
      </c>
      <c r="K115" s="413">
        <v>0</v>
      </c>
      <c r="L115" s="413">
        <v>0</v>
      </c>
      <c r="M115" s="413">
        <v>0</v>
      </c>
      <c r="N115" s="413">
        <v>0</v>
      </c>
      <c r="O115" s="413">
        <v>0</v>
      </c>
      <c r="P115" s="413">
        <v>0</v>
      </c>
      <c r="Q115" s="413">
        <v>0</v>
      </c>
      <c r="R115" s="413">
        <v>0</v>
      </c>
      <c r="S115" s="413">
        <v>1</v>
      </c>
      <c r="T115" s="413">
        <v>1</v>
      </c>
      <c r="U115" s="392">
        <f t="shared" si="6"/>
        <v>0</v>
      </c>
      <c r="W115" s="414">
        <f t="shared" si="7"/>
        <v>2</v>
      </c>
    </row>
    <row r="116" spans="1:23" x14ac:dyDescent="0.2">
      <c r="A116" t="str">
        <f t="shared" si="4"/>
        <v>PO250502</v>
      </c>
      <c r="B116">
        <f t="shared" si="5"/>
        <v>2</v>
      </c>
      <c r="C116" s="413" t="s">
        <v>253</v>
      </c>
      <c r="D116" s="413" t="s">
        <v>218</v>
      </c>
      <c r="E116" s="413">
        <v>1</v>
      </c>
      <c r="F116" s="413">
        <v>0</v>
      </c>
      <c r="G116" s="413">
        <v>0</v>
      </c>
      <c r="H116" s="413">
        <v>1</v>
      </c>
      <c r="I116" s="413">
        <v>0</v>
      </c>
      <c r="J116" s="413">
        <v>0</v>
      </c>
      <c r="K116" s="413">
        <v>0</v>
      </c>
      <c r="L116" s="413">
        <v>0</v>
      </c>
      <c r="M116" s="413">
        <v>0</v>
      </c>
      <c r="N116" s="413">
        <v>0</v>
      </c>
      <c r="O116" s="413">
        <v>0</v>
      </c>
      <c r="P116" s="413">
        <v>0</v>
      </c>
      <c r="Q116" s="413">
        <v>0</v>
      </c>
      <c r="R116" s="413">
        <v>0</v>
      </c>
      <c r="S116" s="413">
        <v>0</v>
      </c>
      <c r="T116" s="413">
        <v>0</v>
      </c>
      <c r="U116" s="392">
        <f t="shared" si="6"/>
        <v>1</v>
      </c>
      <c r="W116" s="414">
        <f t="shared" si="7"/>
        <v>1</v>
      </c>
    </row>
    <row r="117" spans="1:23" x14ac:dyDescent="0.2">
      <c r="A117" t="str">
        <f t="shared" si="4"/>
        <v>PO250503</v>
      </c>
      <c r="B117">
        <f t="shared" si="5"/>
        <v>3</v>
      </c>
      <c r="C117" s="413" t="s">
        <v>253</v>
      </c>
      <c r="D117" s="413" t="s">
        <v>254</v>
      </c>
      <c r="E117" s="413">
        <v>2</v>
      </c>
      <c r="F117" s="413">
        <v>0</v>
      </c>
      <c r="G117" s="413">
        <v>1</v>
      </c>
      <c r="H117" s="413">
        <v>3</v>
      </c>
      <c r="I117" s="413">
        <v>0</v>
      </c>
      <c r="J117" s="413">
        <v>0</v>
      </c>
      <c r="K117" s="413">
        <v>0</v>
      </c>
      <c r="L117" s="413">
        <v>0</v>
      </c>
      <c r="M117" s="413">
        <v>4</v>
      </c>
      <c r="N117" s="413">
        <v>0</v>
      </c>
      <c r="O117" s="413">
        <v>0</v>
      </c>
      <c r="P117" s="413">
        <v>4</v>
      </c>
      <c r="Q117" s="413">
        <v>0</v>
      </c>
      <c r="R117" s="413">
        <v>0</v>
      </c>
      <c r="S117" s="413">
        <v>0</v>
      </c>
      <c r="T117" s="413">
        <v>0</v>
      </c>
      <c r="U117" s="392">
        <f t="shared" si="6"/>
        <v>1</v>
      </c>
      <c r="W117" s="414">
        <f t="shared" si="7"/>
        <v>7</v>
      </c>
    </row>
    <row r="118" spans="1:23" x14ac:dyDescent="0.2">
      <c r="A118" t="str">
        <f t="shared" si="4"/>
        <v>PO250504</v>
      </c>
      <c r="B118">
        <f t="shared" si="5"/>
        <v>4</v>
      </c>
      <c r="C118" s="413" t="s">
        <v>253</v>
      </c>
      <c r="D118" s="413" t="s">
        <v>188</v>
      </c>
      <c r="E118" s="413">
        <v>1</v>
      </c>
      <c r="F118" s="413">
        <v>0</v>
      </c>
      <c r="G118" s="413">
        <v>0</v>
      </c>
      <c r="H118" s="413">
        <v>1</v>
      </c>
      <c r="I118" s="413">
        <v>0</v>
      </c>
      <c r="J118" s="413">
        <v>0</v>
      </c>
      <c r="K118" s="413">
        <v>0</v>
      </c>
      <c r="L118" s="413">
        <v>0</v>
      </c>
      <c r="M118" s="413">
        <v>1</v>
      </c>
      <c r="N118" s="413">
        <v>0</v>
      </c>
      <c r="O118" s="413">
        <v>0</v>
      </c>
      <c r="P118" s="413">
        <v>1</v>
      </c>
      <c r="Q118" s="413">
        <v>2</v>
      </c>
      <c r="R118" s="413">
        <v>0</v>
      </c>
      <c r="S118" s="413">
        <v>0</v>
      </c>
      <c r="T118" s="413">
        <v>2</v>
      </c>
      <c r="U118" s="392">
        <f t="shared" si="6"/>
        <v>0</v>
      </c>
      <c r="W118" s="414">
        <f t="shared" si="7"/>
        <v>4</v>
      </c>
    </row>
    <row r="119" spans="1:23" x14ac:dyDescent="0.2">
      <c r="A119" t="str">
        <f t="shared" si="4"/>
        <v>PO250505</v>
      </c>
      <c r="B119">
        <f t="shared" si="5"/>
        <v>5</v>
      </c>
      <c r="C119" s="413" t="s">
        <v>253</v>
      </c>
      <c r="D119" s="413" t="s">
        <v>257</v>
      </c>
      <c r="E119" s="413">
        <v>0</v>
      </c>
      <c r="F119" s="413">
        <v>0</v>
      </c>
      <c r="G119" s="413">
        <v>1</v>
      </c>
      <c r="H119" s="413">
        <v>1</v>
      </c>
      <c r="I119" s="413">
        <v>0</v>
      </c>
      <c r="J119" s="413">
        <v>0</v>
      </c>
      <c r="K119" s="413">
        <v>0</v>
      </c>
      <c r="L119" s="413">
        <v>0</v>
      </c>
      <c r="M119" s="413">
        <v>0</v>
      </c>
      <c r="N119" s="413">
        <v>0</v>
      </c>
      <c r="O119" s="413">
        <v>0</v>
      </c>
      <c r="P119" s="413">
        <v>0</v>
      </c>
      <c r="Q119" s="413">
        <v>0</v>
      </c>
      <c r="R119" s="413">
        <v>0</v>
      </c>
      <c r="S119" s="413">
        <v>0</v>
      </c>
      <c r="T119" s="413">
        <v>0</v>
      </c>
      <c r="U119" s="392">
        <f t="shared" si="6"/>
        <v>1</v>
      </c>
      <c r="W119" s="414">
        <f t="shared" si="7"/>
        <v>1</v>
      </c>
    </row>
    <row r="120" spans="1:23" x14ac:dyDescent="0.2">
      <c r="A120" t="str">
        <f t="shared" si="4"/>
        <v>PO250601</v>
      </c>
      <c r="B120">
        <f t="shared" si="5"/>
        <v>1</v>
      </c>
      <c r="C120" s="413" t="s">
        <v>258</v>
      </c>
      <c r="D120" s="413" t="s">
        <v>259</v>
      </c>
      <c r="E120" s="413">
        <v>0</v>
      </c>
      <c r="F120" s="413">
        <v>0</v>
      </c>
      <c r="G120" s="413">
        <v>0</v>
      </c>
      <c r="H120" s="413">
        <v>0</v>
      </c>
      <c r="I120" s="413">
        <v>0</v>
      </c>
      <c r="J120" s="413">
        <v>0</v>
      </c>
      <c r="K120" s="413">
        <v>0</v>
      </c>
      <c r="L120" s="413">
        <v>0</v>
      </c>
      <c r="M120" s="413">
        <v>1</v>
      </c>
      <c r="N120" s="413">
        <v>0</v>
      </c>
      <c r="O120" s="413">
        <v>0</v>
      </c>
      <c r="P120" s="413">
        <v>1</v>
      </c>
      <c r="Q120" s="413">
        <v>0</v>
      </c>
      <c r="R120" s="413">
        <v>0</v>
      </c>
      <c r="S120" s="413">
        <v>0</v>
      </c>
      <c r="T120" s="413">
        <v>0</v>
      </c>
      <c r="U120" s="392">
        <f t="shared" si="6"/>
        <v>1</v>
      </c>
      <c r="W120" s="414">
        <f t="shared" si="7"/>
        <v>1</v>
      </c>
    </row>
    <row r="121" spans="1:23" x14ac:dyDescent="0.2">
      <c r="A121" t="str">
        <f t="shared" si="4"/>
        <v>PO250602</v>
      </c>
      <c r="B121">
        <f t="shared" si="5"/>
        <v>2</v>
      </c>
      <c r="C121" s="413" t="s">
        <v>258</v>
      </c>
      <c r="D121" s="413" t="s">
        <v>264</v>
      </c>
      <c r="E121" s="413">
        <v>0</v>
      </c>
      <c r="F121" s="413">
        <v>0</v>
      </c>
      <c r="G121" s="413">
        <v>0</v>
      </c>
      <c r="H121" s="413">
        <v>0</v>
      </c>
      <c r="I121" s="413">
        <v>0</v>
      </c>
      <c r="J121" s="413">
        <v>1</v>
      </c>
      <c r="K121" s="413">
        <v>0</v>
      </c>
      <c r="L121" s="413">
        <v>1</v>
      </c>
      <c r="M121" s="413">
        <v>0</v>
      </c>
      <c r="N121" s="413">
        <v>0</v>
      </c>
      <c r="O121" s="413">
        <v>0</v>
      </c>
      <c r="P121" s="413">
        <v>0</v>
      </c>
      <c r="Q121" s="413">
        <v>0</v>
      </c>
      <c r="R121" s="413">
        <v>0</v>
      </c>
      <c r="S121" s="413">
        <v>0</v>
      </c>
      <c r="T121" s="413">
        <v>0</v>
      </c>
      <c r="U121" s="392">
        <f t="shared" si="6"/>
        <v>0</v>
      </c>
      <c r="W121" s="414">
        <f t="shared" si="7"/>
        <v>1</v>
      </c>
    </row>
    <row r="122" spans="1:23" x14ac:dyDescent="0.2">
      <c r="A122" t="str">
        <f t="shared" si="4"/>
        <v>PO250603</v>
      </c>
      <c r="B122">
        <f t="shared" si="5"/>
        <v>3</v>
      </c>
      <c r="C122" s="413" t="s">
        <v>258</v>
      </c>
      <c r="D122" s="413" t="s">
        <v>261</v>
      </c>
      <c r="E122" s="413">
        <v>0</v>
      </c>
      <c r="F122" s="413">
        <v>0</v>
      </c>
      <c r="G122" s="413">
        <v>1</v>
      </c>
      <c r="H122" s="413">
        <v>1</v>
      </c>
      <c r="I122" s="413">
        <v>0</v>
      </c>
      <c r="J122" s="413">
        <v>0</v>
      </c>
      <c r="K122" s="413">
        <v>0</v>
      </c>
      <c r="L122" s="413">
        <v>0</v>
      </c>
      <c r="M122" s="413">
        <v>4</v>
      </c>
      <c r="N122" s="413">
        <v>0</v>
      </c>
      <c r="O122" s="413">
        <v>0</v>
      </c>
      <c r="P122" s="413">
        <v>4</v>
      </c>
      <c r="Q122" s="413">
        <v>2</v>
      </c>
      <c r="R122" s="413">
        <v>0</v>
      </c>
      <c r="S122" s="413">
        <v>0</v>
      </c>
      <c r="T122" s="413">
        <v>2</v>
      </c>
      <c r="U122" s="392">
        <f t="shared" si="6"/>
        <v>1</v>
      </c>
      <c r="W122" s="414">
        <f t="shared" si="7"/>
        <v>7</v>
      </c>
    </row>
    <row r="123" spans="1:23" x14ac:dyDescent="0.2">
      <c r="A123" t="str">
        <f t="shared" si="4"/>
        <v>PO250604</v>
      </c>
      <c r="B123">
        <f t="shared" si="5"/>
        <v>4</v>
      </c>
      <c r="C123" s="413" t="s">
        <v>258</v>
      </c>
      <c r="D123" s="413" t="s">
        <v>212</v>
      </c>
      <c r="E123" s="413">
        <v>1</v>
      </c>
      <c r="F123" s="413">
        <v>0</v>
      </c>
      <c r="G123" s="413">
        <v>0</v>
      </c>
      <c r="H123" s="413">
        <v>1</v>
      </c>
      <c r="I123" s="413">
        <v>1</v>
      </c>
      <c r="J123" s="413">
        <v>0</v>
      </c>
      <c r="K123" s="413">
        <v>0</v>
      </c>
      <c r="L123" s="413">
        <v>1</v>
      </c>
      <c r="M123" s="413">
        <v>4</v>
      </c>
      <c r="N123" s="413">
        <v>0</v>
      </c>
      <c r="O123" s="413">
        <v>0</v>
      </c>
      <c r="P123" s="413">
        <v>4</v>
      </c>
      <c r="Q123" s="413">
        <v>0</v>
      </c>
      <c r="R123" s="413">
        <v>0</v>
      </c>
      <c r="S123" s="413">
        <v>0</v>
      </c>
      <c r="T123" s="413">
        <v>0</v>
      </c>
      <c r="U123" s="392">
        <f t="shared" si="6"/>
        <v>1</v>
      </c>
      <c r="W123" s="414">
        <f t="shared" si="7"/>
        <v>6</v>
      </c>
    </row>
    <row r="124" spans="1:23" x14ac:dyDescent="0.2">
      <c r="A124" t="str">
        <f t="shared" si="4"/>
        <v>PO250605</v>
      </c>
      <c r="B124">
        <f t="shared" si="5"/>
        <v>5</v>
      </c>
      <c r="C124" s="413" t="s">
        <v>258</v>
      </c>
      <c r="D124" s="413" t="s">
        <v>205</v>
      </c>
      <c r="E124" s="413">
        <v>1</v>
      </c>
      <c r="F124" s="413">
        <v>1</v>
      </c>
      <c r="G124" s="413">
        <v>0</v>
      </c>
      <c r="H124" s="413">
        <v>2</v>
      </c>
      <c r="I124" s="413">
        <v>0</v>
      </c>
      <c r="J124" s="413">
        <v>0</v>
      </c>
      <c r="K124" s="413">
        <v>0</v>
      </c>
      <c r="L124" s="413">
        <v>0</v>
      </c>
      <c r="M124" s="413">
        <v>0</v>
      </c>
      <c r="N124" s="413">
        <v>0</v>
      </c>
      <c r="O124" s="413">
        <v>0</v>
      </c>
      <c r="P124" s="413">
        <v>0</v>
      </c>
      <c r="Q124" s="413">
        <v>0</v>
      </c>
      <c r="R124" s="413">
        <v>0</v>
      </c>
      <c r="S124" s="413">
        <v>0</v>
      </c>
      <c r="T124" s="413">
        <v>0</v>
      </c>
      <c r="U124" s="392">
        <f t="shared" si="6"/>
        <v>1</v>
      </c>
      <c r="W124" s="414">
        <f t="shared" si="7"/>
        <v>2</v>
      </c>
    </row>
    <row r="125" spans="1:23" x14ac:dyDescent="0.2">
      <c r="A125" t="str">
        <f t="shared" si="4"/>
        <v>PO250606</v>
      </c>
      <c r="B125">
        <f t="shared" si="5"/>
        <v>6</v>
      </c>
      <c r="C125" s="413" t="s">
        <v>258</v>
      </c>
      <c r="D125" s="413" t="s">
        <v>218</v>
      </c>
      <c r="E125" s="413">
        <v>0</v>
      </c>
      <c r="F125" s="413">
        <v>0</v>
      </c>
      <c r="G125" s="413">
        <v>0</v>
      </c>
      <c r="H125" s="413">
        <v>0</v>
      </c>
      <c r="I125" s="413">
        <v>0</v>
      </c>
      <c r="J125" s="413">
        <v>0</v>
      </c>
      <c r="K125" s="413">
        <v>0</v>
      </c>
      <c r="L125" s="413">
        <v>0</v>
      </c>
      <c r="M125" s="413">
        <v>1</v>
      </c>
      <c r="N125" s="413">
        <v>0</v>
      </c>
      <c r="O125" s="413">
        <v>0</v>
      </c>
      <c r="P125" s="413">
        <v>1</v>
      </c>
      <c r="Q125" s="413">
        <v>0</v>
      </c>
      <c r="R125" s="413">
        <v>0</v>
      </c>
      <c r="S125" s="413">
        <v>0</v>
      </c>
      <c r="T125" s="413">
        <v>0</v>
      </c>
      <c r="U125" s="392">
        <f t="shared" si="6"/>
        <v>1</v>
      </c>
      <c r="W125" s="414">
        <f t="shared" si="7"/>
        <v>1</v>
      </c>
    </row>
    <row r="126" spans="1:23" x14ac:dyDescent="0.2">
      <c r="A126" t="str">
        <f t="shared" si="4"/>
        <v>PO250607</v>
      </c>
      <c r="B126">
        <f t="shared" si="5"/>
        <v>7</v>
      </c>
      <c r="C126" s="413" t="s">
        <v>258</v>
      </c>
      <c r="D126" s="413" t="s">
        <v>262</v>
      </c>
      <c r="E126" s="413">
        <v>1</v>
      </c>
      <c r="F126" s="413">
        <v>0</v>
      </c>
      <c r="G126" s="413">
        <v>0</v>
      </c>
      <c r="H126" s="413">
        <v>1</v>
      </c>
      <c r="I126" s="413">
        <v>0</v>
      </c>
      <c r="J126" s="413">
        <v>0</v>
      </c>
      <c r="K126" s="413">
        <v>0</v>
      </c>
      <c r="L126" s="413">
        <v>0</v>
      </c>
      <c r="M126" s="413">
        <v>0</v>
      </c>
      <c r="N126" s="413">
        <v>1</v>
      </c>
      <c r="O126" s="413">
        <v>0</v>
      </c>
      <c r="P126" s="413">
        <v>1</v>
      </c>
      <c r="Q126" s="413">
        <v>2</v>
      </c>
      <c r="R126" s="413">
        <v>0</v>
      </c>
      <c r="S126" s="413">
        <v>0</v>
      </c>
      <c r="T126" s="413">
        <v>2</v>
      </c>
      <c r="U126" s="392">
        <f t="shared" si="6"/>
        <v>0</v>
      </c>
      <c r="W126" s="414">
        <f t="shared" si="7"/>
        <v>4</v>
      </c>
    </row>
    <row r="127" spans="1:23" x14ac:dyDescent="0.2">
      <c r="A127" t="str">
        <f t="shared" si="4"/>
        <v>PO250608</v>
      </c>
      <c r="B127">
        <f t="shared" si="5"/>
        <v>8</v>
      </c>
      <c r="C127" s="413" t="s">
        <v>258</v>
      </c>
      <c r="D127" s="413" t="s">
        <v>257</v>
      </c>
      <c r="E127" s="413">
        <v>0</v>
      </c>
      <c r="F127" s="413">
        <v>0</v>
      </c>
      <c r="G127" s="413">
        <v>0</v>
      </c>
      <c r="H127" s="413">
        <v>0</v>
      </c>
      <c r="I127" s="413">
        <v>0</v>
      </c>
      <c r="J127" s="413">
        <v>0</v>
      </c>
      <c r="K127" s="413">
        <v>0</v>
      </c>
      <c r="L127" s="413">
        <v>0</v>
      </c>
      <c r="M127" s="413">
        <v>1</v>
      </c>
      <c r="N127" s="413">
        <v>0</v>
      </c>
      <c r="O127" s="413">
        <v>1</v>
      </c>
      <c r="P127" s="413">
        <v>2</v>
      </c>
      <c r="Q127" s="413">
        <v>0</v>
      </c>
      <c r="R127" s="413">
        <v>0</v>
      </c>
      <c r="S127" s="413">
        <v>1</v>
      </c>
      <c r="T127" s="413">
        <v>1</v>
      </c>
      <c r="U127" s="392">
        <f t="shared" si="6"/>
        <v>1</v>
      </c>
      <c r="W127" s="414">
        <f t="shared" si="7"/>
        <v>3</v>
      </c>
    </row>
    <row r="128" spans="1:23" x14ac:dyDescent="0.2">
      <c r="A128" t="str">
        <f t="shared" si="4"/>
        <v>PO250701</v>
      </c>
      <c r="B128">
        <f t="shared" si="5"/>
        <v>1</v>
      </c>
      <c r="C128" s="413" t="s">
        <v>263</v>
      </c>
      <c r="D128" s="413" t="s">
        <v>259</v>
      </c>
      <c r="E128" s="413">
        <v>5</v>
      </c>
      <c r="F128" s="413">
        <v>0</v>
      </c>
      <c r="G128" s="413">
        <v>0</v>
      </c>
      <c r="H128" s="413">
        <v>5</v>
      </c>
      <c r="I128" s="413">
        <v>0</v>
      </c>
      <c r="J128" s="413">
        <v>0</v>
      </c>
      <c r="K128" s="413">
        <v>0</v>
      </c>
      <c r="L128" s="413">
        <v>0</v>
      </c>
      <c r="M128" s="413">
        <v>2</v>
      </c>
      <c r="N128" s="413">
        <v>0</v>
      </c>
      <c r="O128" s="413">
        <v>0</v>
      </c>
      <c r="P128" s="413">
        <v>2</v>
      </c>
      <c r="Q128" s="413">
        <v>0</v>
      </c>
      <c r="R128" s="413">
        <v>0</v>
      </c>
      <c r="S128" s="413">
        <v>0</v>
      </c>
      <c r="T128" s="413">
        <v>0</v>
      </c>
      <c r="U128" s="392">
        <f t="shared" si="6"/>
        <v>1</v>
      </c>
      <c r="W128" s="414">
        <f t="shared" si="7"/>
        <v>7</v>
      </c>
    </row>
    <row r="129" spans="1:23" x14ac:dyDescent="0.2">
      <c r="A129" t="str">
        <f t="shared" si="4"/>
        <v>PO250702</v>
      </c>
      <c r="B129">
        <f t="shared" si="5"/>
        <v>2</v>
      </c>
      <c r="C129" s="413" t="s">
        <v>263</v>
      </c>
      <c r="D129" s="413" t="s">
        <v>264</v>
      </c>
      <c r="E129" s="413">
        <v>0</v>
      </c>
      <c r="F129" s="413">
        <v>1</v>
      </c>
      <c r="G129" s="413">
        <v>0</v>
      </c>
      <c r="H129" s="413">
        <v>1</v>
      </c>
      <c r="I129" s="413">
        <v>0</v>
      </c>
      <c r="J129" s="413">
        <v>1</v>
      </c>
      <c r="K129" s="413">
        <v>0</v>
      </c>
      <c r="L129" s="413">
        <v>1</v>
      </c>
      <c r="M129" s="413">
        <v>0</v>
      </c>
      <c r="N129" s="413">
        <v>0</v>
      </c>
      <c r="O129" s="413">
        <v>0</v>
      </c>
      <c r="P129" s="413">
        <v>0</v>
      </c>
      <c r="Q129" s="413">
        <v>0</v>
      </c>
      <c r="R129" s="413">
        <v>0</v>
      </c>
      <c r="S129" s="413">
        <v>0</v>
      </c>
      <c r="T129" s="413">
        <v>0</v>
      </c>
      <c r="U129" s="392">
        <f t="shared" si="6"/>
        <v>0</v>
      </c>
      <c r="W129" s="414">
        <f t="shared" si="7"/>
        <v>2</v>
      </c>
    </row>
    <row r="130" spans="1:23" x14ac:dyDescent="0.2">
      <c r="A130" t="str">
        <f t="shared" si="4"/>
        <v>PO250703</v>
      </c>
      <c r="B130">
        <f t="shared" si="5"/>
        <v>3</v>
      </c>
      <c r="C130" s="413" t="s">
        <v>263</v>
      </c>
      <c r="D130" s="413" t="s">
        <v>260</v>
      </c>
      <c r="E130" s="413">
        <v>2</v>
      </c>
      <c r="F130" s="413">
        <v>0</v>
      </c>
      <c r="G130" s="413">
        <v>0</v>
      </c>
      <c r="H130" s="413">
        <v>2</v>
      </c>
      <c r="I130" s="413">
        <v>0</v>
      </c>
      <c r="J130" s="413">
        <v>0</v>
      </c>
      <c r="K130" s="413">
        <v>0</v>
      </c>
      <c r="L130" s="413">
        <v>0</v>
      </c>
      <c r="M130" s="413">
        <v>2</v>
      </c>
      <c r="N130" s="413">
        <v>0</v>
      </c>
      <c r="O130" s="413">
        <v>0</v>
      </c>
      <c r="P130" s="413">
        <v>2</v>
      </c>
      <c r="Q130" s="413">
        <v>0</v>
      </c>
      <c r="R130" s="413">
        <v>0</v>
      </c>
      <c r="S130" s="413">
        <v>0</v>
      </c>
      <c r="T130" s="413">
        <v>0</v>
      </c>
      <c r="U130" s="392">
        <f t="shared" si="6"/>
        <v>1</v>
      </c>
      <c r="W130" s="414">
        <f t="shared" si="7"/>
        <v>4</v>
      </c>
    </row>
    <row r="131" spans="1:23" x14ac:dyDescent="0.2">
      <c r="A131" t="str">
        <f t="shared" si="4"/>
        <v>PO250704</v>
      </c>
      <c r="B131">
        <f t="shared" si="5"/>
        <v>4</v>
      </c>
      <c r="C131" s="413" t="s">
        <v>263</v>
      </c>
      <c r="D131" s="413" t="s">
        <v>246</v>
      </c>
      <c r="E131" s="413">
        <v>4</v>
      </c>
      <c r="F131" s="413">
        <v>0</v>
      </c>
      <c r="G131" s="413">
        <v>0</v>
      </c>
      <c r="H131" s="413">
        <v>4</v>
      </c>
      <c r="I131" s="413">
        <v>0</v>
      </c>
      <c r="J131" s="413">
        <v>0</v>
      </c>
      <c r="K131" s="413">
        <v>0</v>
      </c>
      <c r="L131" s="413">
        <v>0</v>
      </c>
      <c r="M131" s="413">
        <v>3</v>
      </c>
      <c r="N131" s="413">
        <v>0</v>
      </c>
      <c r="O131" s="413">
        <v>0</v>
      </c>
      <c r="P131" s="413">
        <v>3</v>
      </c>
      <c r="Q131" s="413">
        <v>1</v>
      </c>
      <c r="R131" s="413">
        <v>0</v>
      </c>
      <c r="S131" s="413">
        <v>0</v>
      </c>
      <c r="T131" s="413">
        <v>1</v>
      </c>
      <c r="U131" s="392">
        <f t="shared" si="6"/>
        <v>1</v>
      </c>
      <c r="W131" s="414">
        <f t="shared" si="7"/>
        <v>8</v>
      </c>
    </row>
    <row r="132" spans="1:23" x14ac:dyDescent="0.2">
      <c r="A132" t="str">
        <f t="shared" si="4"/>
        <v>PO250705</v>
      </c>
      <c r="B132">
        <f t="shared" si="5"/>
        <v>5</v>
      </c>
      <c r="C132" s="413" t="s">
        <v>263</v>
      </c>
      <c r="D132" s="413" t="s">
        <v>261</v>
      </c>
      <c r="E132" s="413">
        <v>1</v>
      </c>
      <c r="F132" s="413">
        <v>0</v>
      </c>
      <c r="G132" s="413">
        <v>0</v>
      </c>
      <c r="H132" s="413">
        <v>1</v>
      </c>
      <c r="I132" s="413">
        <v>0</v>
      </c>
      <c r="J132" s="413">
        <v>0</v>
      </c>
      <c r="K132" s="413">
        <v>0</v>
      </c>
      <c r="L132" s="413">
        <v>0</v>
      </c>
      <c r="M132" s="413">
        <v>1</v>
      </c>
      <c r="N132" s="413">
        <v>0</v>
      </c>
      <c r="O132" s="413">
        <v>0</v>
      </c>
      <c r="P132" s="413">
        <v>1</v>
      </c>
      <c r="Q132" s="413">
        <v>0</v>
      </c>
      <c r="R132" s="413">
        <v>0</v>
      </c>
      <c r="S132" s="413">
        <v>0</v>
      </c>
      <c r="T132" s="413">
        <v>0</v>
      </c>
      <c r="U132" s="392">
        <f t="shared" si="6"/>
        <v>1</v>
      </c>
      <c r="W132" s="414">
        <f t="shared" si="7"/>
        <v>2</v>
      </c>
    </row>
    <row r="133" spans="1:23" x14ac:dyDescent="0.2">
      <c r="A133" t="str">
        <f t="shared" si="4"/>
        <v>PO250706</v>
      </c>
      <c r="B133">
        <f t="shared" si="5"/>
        <v>6</v>
      </c>
      <c r="C133" s="413" t="s">
        <v>263</v>
      </c>
      <c r="D133" s="413" t="s">
        <v>212</v>
      </c>
      <c r="E133" s="413">
        <v>0</v>
      </c>
      <c r="F133" s="413">
        <v>0</v>
      </c>
      <c r="G133" s="413">
        <v>0</v>
      </c>
      <c r="H133" s="413">
        <v>0</v>
      </c>
      <c r="I133" s="413">
        <v>0</v>
      </c>
      <c r="J133" s="413">
        <v>0</v>
      </c>
      <c r="K133" s="413">
        <v>0</v>
      </c>
      <c r="L133" s="413">
        <v>0</v>
      </c>
      <c r="M133" s="413">
        <v>2</v>
      </c>
      <c r="N133" s="413">
        <v>0</v>
      </c>
      <c r="O133" s="413">
        <v>0</v>
      </c>
      <c r="P133" s="413">
        <v>2</v>
      </c>
      <c r="Q133" s="413">
        <v>2</v>
      </c>
      <c r="R133" s="413">
        <v>0</v>
      </c>
      <c r="S133" s="413">
        <v>0</v>
      </c>
      <c r="T133" s="413">
        <v>2</v>
      </c>
      <c r="U133" s="392">
        <f t="shared" si="6"/>
        <v>0</v>
      </c>
      <c r="W133" s="414">
        <f t="shared" si="7"/>
        <v>4</v>
      </c>
    </row>
    <row r="134" spans="1:23" x14ac:dyDescent="0.2">
      <c r="A134" t="str">
        <f t="shared" si="4"/>
        <v>PO250707</v>
      </c>
      <c r="B134">
        <f t="shared" si="5"/>
        <v>7</v>
      </c>
      <c r="C134" s="413" t="s">
        <v>263</v>
      </c>
      <c r="D134" s="413" t="s">
        <v>205</v>
      </c>
      <c r="E134" s="413">
        <v>0</v>
      </c>
      <c r="F134" s="413">
        <v>0</v>
      </c>
      <c r="G134" s="413">
        <v>0</v>
      </c>
      <c r="H134" s="413">
        <v>0</v>
      </c>
      <c r="I134" s="413">
        <v>0</v>
      </c>
      <c r="J134" s="413">
        <v>0</v>
      </c>
      <c r="K134" s="413">
        <v>0</v>
      </c>
      <c r="L134" s="413">
        <v>0</v>
      </c>
      <c r="M134" s="413">
        <v>1</v>
      </c>
      <c r="N134" s="413">
        <v>0</v>
      </c>
      <c r="O134" s="413">
        <v>0</v>
      </c>
      <c r="P134" s="413">
        <v>1</v>
      </c>
      <c r="Q134" s="413">
        <v>0</v>
      </c>
      <c r="R134" s="413">
        <v>0</v>
      </c>
      <c r="S134" s="413">
        <v>0</v>
      </c>
      <c r="T134" s="413">
        <v>0</v>
      </c>
      <c r="U134" s="392">
        <f t="shared" si="6"/>
        <v>1</v>
      </c>
      <c r="W134" s="414">
        <f t="shared" si="7"/>
        <v>1</v>
      </c>
    </row>
    <row r="135" spans="1:23" x14ac:dyDescent="0.2">
      <c r="A135" t="str">
        <f t="shared" si="4"/>
        <v>PO250708</v>
      </c>
      <c r="B135">
        <f t="shared" si="5"/>
        <v>8</v>
      </c>
      <c r="C135" s="413" t="s">
        <v>263</v>
      </c>
      <c r="D135" s="413" t="s">
        <v>265</v>
      </c>
      <c r="E135" s="413">
        <v>1</v>
      </c>
      <c r="F135" s="413">
        <v>0</v>
      </c>
      <c r="G135" s="413">
        <v>0</v>
      </c>
      <c r="H135" s="413">
        <v>1</v>
      </c>
      <c r="I135" s="413">
        <v>0</v>
      </c>
      <c r="J135" s="413">
        <v>0</v>
      </c>
      <c r="K135" s="413">
        <v>0</v>
      </c>
      <c r="L135" s="413">
        <v>0</v>
      </c>
      <c r="M135" s="413">
        <v>0</v>
      </c>
      <c r="N135" s="413">
        <v>0</v>
      </c>
      <c r="O135" s="413">
        <v>0</v>
      </c>
      <c r="P135" s="413">
        <v>0</v>
      </c>
      <c r="Q135" s="413">
        <v>0</v>
      </c>
      <c r="R135" s="413">
        <v>0</v>
      </c>
      <c r="S135" s="413">
        <v>0</v>
      </c>
      <c r="T135" s="413">
        <v>0</v>
      </c>
      <c r="U135" s="392">
        <f t="shared" si="6"/>
        <v>1</v>
      </c>
      <c r="W135" s="414">
        <f t="shared" si="7"/>
        <v>1</v>
      </c>
    </row>
    <row r="136" spans="1:23" x14ac:dyDescent="0.2">
      <c r="A136" t="str">
        <f t="shared" si="4"/>
        <v>PO250709</v>
      </c>
      <c r="B136">
        <f t="shared" si="5"/>
        <v>9</v>
      </c>
      <c r="C136" s="413" t="s">
        <v>263</v>
      </c>
      <c r="D136" s="413" t="s">
        <v>248</v>
      </c>
      <c r="E136" s="413">
        <v>2</v>
      </c>
      <c r="F136" s="413">
        <v>0</v>
      </c>
      <c r="G136" s="413">
        <v>0</v>
      </c>
      <c r="H136" s="413">
        <v>2</v>
      </c>
      <c r="I136" s="413">
        <v>0</v>
      </c>
      <c r="J136" s="413">
        <v>0</v>
      </c>
      <c r="K136" s="413">
        <v>0</v>
      </c>
      <c r="L136" s="413">
        <v>0</v>
      </c>
      <c r="M136" s="413">
        <v>4</v>
      </c>
      <c r="N136" s="413">
        <v>0</v>
      </c>
      <c r="O136" s="413">
        <v>0</v>
      </c>
      <c r="P136" s="413">
        <v>4</v>
      </c>
      <c r="Q136" s="413">
        <v>0</v>
      </c>
      <c r="R136" s="413">
        <v>0</v>
      </c>
      <c r="S136" s="413">
        <v>0</v>
      </c>
      <c r="T136" s="413">
        <v>0</v>
      </c>
      <c r="U136" s="392">
        <f t="shared" si="6"/>
        <v>1</v>
      </c>
      <c r="W136" s="414">
        <f t="shared" si="7"/>
        <v>6</v>
      </c>
    </row>
    <row r="137" spans="1:23" x14ac:dyDescent="0.2">
      <c r="A137" t="str">
        <f t="shared" si="4"/>
        <v>PO250801</v>
      </c>
      <c r="B137">
        <f t="shared" si="5"/>
        <v>1</v>
      </c>
      <c r="C137" s="413" t="s">
        <v>269</v>
      </c>
      <c r="D137" s="413" t="s">
        <v>259</v>
      </c>
      <c r="E137" s="413">
        <v>4</v>
      </c>
      <c r="F137" s="413">
        <v>0</v>
      </c>
      <c r="G137" s="413">
        <v>0</v>
      </c>
      <c r="H137" s="413">
        <v>4</v>
      </c>
      <c r="I137" s="413">
        <v>0</v>
      </c>
      <c r="J137" s="413">
        <v>0</v>
      </c>
      <c r="K137" s="413">
        <v>0</v>
      </c>
      <c r="L137" s="413">
        <v>0</v>
      </c>
      <c r="M137" s="413">
        <v>4</v>
      </c>
      <c r="N137" s="413">
        <v>0</v>
      </c>
      <c r="O137" s="413">
        <v>0</v>
      </c>
      <c r="P137" s="413">
        <v>4</v>
      </c>
      <c r="Q137" s="413">
        <v>0</v>
      </c>
      <c r="R137" s="413">
        <v>0</v>
      </c>
      <c r="S137" s="413">
        <v>0</v>
      </c>
      <c r="T137" s="413">
        <v>0</v>
      </c>
      <c r="U137" s="392">
        <f t="shared" si="6"/>
        <v>1</v>
      </c>
      <c r="W137" s="414">
        <f t="shared" si="7"/>
        <v>8</v>
      </c>
    </row>
    <row r="138" spans="1:23" x14ac:dyDescent="0.2">
      <c r="A138" t="str">
        <f t="shared" si="4"/>
        <v>PO250802</v>
      </c>
      <c r="B138">
        <f t="shared" si="5"/>
        <v>2</v>
      </c>
      <c r="C138" s="413" t="s">
        <v>269</v>
      </c>
      <c r="D138" s="413" t="s">
        <v>264</v>
      </c>
      <c r="E138" s="413">
        <v>0</v>
      </c>
      <c r="F138" s="413">
        <v>0</v>
      </c>
      <c r="G138" s="413">
        <v>0</v>
      </c>
      <c r="H138" s="413">
        <v>0</v>
      </c>
      <c r="I138" s="413">
        <v>0</v>
      </c>
      <c r="J138" s="413">
        <v>0</v>
      </c>
      <c r="K138" s="413">
        <v>0</v>
      </c>
      <c r="L138" s="413">
        <v>0</v>
      </c>
      <c r="M138" s="413">
        <v>0</v>
      </c>
      <c r="N138" s="413">
        <v>1</v>
      </c>
      <c r="O138" s="413">
        <v>0</v>
      </c>
      <c r="P138" s="413">
        <v>1</v>
      </c>
      <c r="Q138" s="413">
        <v>0</v>
      </c>
      <c r="R138" s="413">
        <v>0</v>
      </c>
      <c r="S138" s="413">
        <v>0</v>
      </c>
      <c r="T138" s="413">
        <v>0</v>
      </c>
      <c r="U138" s="392">
        <f t="shared" si="6"/>
        <v>1</v>
      </c>
      <c r="W138" s="414">
        <f t="shared" si="7"/>
        <v>1</v>
      </c>
    </row>
    <row r="139" spans="1:23" x14ac:dyDescent="0.2">
      <c r="A139" t="str">
        <f t="shared" ref="A139:A202" si="8">C139&amp;IF(B139&lt;10,"0","")&amp;B139</f>
        <v>PO250803</v>
      </c>
      <c r="B139">
        <f t="shared" ref="B139:B202" si="9">IF(C139=C138,B138+1,1)</f>
        <v>3</v>
      </c>
      <c r="C139" s="413" t="s">
        <v>269</v>
      </c>
      <c r="D139" s="413" t="s">
        <v>212</v>
      </c>
      <c r="E139" s="413">
        <v>0</v>
      </c>
      <c r="F139" s="413">
        <v>0</v>
      </c>
      <c r="G139" s="413">
        <v>0</v>
      </c>
      <c r="H139" s="413">
        <v>0</v>
      </c>
      <c r="I139" s="413">
        <v>0</v>
      </c>
      <c r="J139" s="413">
        <v>0</v>
      </c>
      <c r="K139" s="413">
        <v>0</v>
      </c>
      <c r="L139" s="413">
        <v>0</v>
      </c>
      <c r="M139" s="413">
        <v>0</v>
      </c>
      <c r="N139" s="413">
        <v>0</v>
      </c>
      <c r="O139" s="413">
        <v>0</v>
      </c>
      <c r="P139" s="413">
        <v>0</v>
      </c>
      <c r="Q139" s="413">
        <v>1</v>
      </c>
      <c r="R139" s="413">
        <v>0</v>
      </c>
      <c r="S139" s="413">
        <v>0</v>
      </c>
      <c r="T139" s="413">
        <v>1</v>
      </c>
      <c r="U139" s="392">
        <f t="shared" si="6"/>
        <v>0</v>
      </c>
      <c r="W139" s="414">
        <f t="shared" si="7"/>
        <v>1</v>
      </c>
    </row>
    <row r="140" spans="1:23" x14ac:dyDescent="0.2">
      <c r="A140" t="str">
        <f t="shared" si="8"/>
        <v>PO250804</v>
      </c>
      <c r="B140">
        <f t="shared" si="9"/>
        <v>4</v>
      </c>
      <c r="C140" s="413" t="s">
        <v>269</v>
      </c>
      <c r="D140" s="413" t="s">
        <v>399</v>
      </c>
      <c r="E140" s="413">
        <v>0</v>
      </c>
      <c r="F140" s="413">
        <v>0</v>
      </c>
      <c r="G140" s="413">
        <v>0</v>
      </c>
      <c r="H140" s="413">
        <v>0</v>
      </c>
      <c r="I140" s="413">
        <v>0</v>
      </c>
      <c r="J140" s="413">
        <v>0</v>
      </c>
      <c r="K140" s="413">
        <v>0</v>
      </c>
      <c r="L140" s="413">
        <v>0</v>
      </c>
      <c r="M140" s="413">
        <v>0</v>
      </c>
      <c r="N140" s="413">
        <v>0</v>
      </c>
      <c r="O140" s="413">
        <v>0</v>
      </c>
      <c r="P140" s="413">
        <v>0</v>
      </c>
      <c r="Q140" s="413">
        <v>1</v>
      </c>
      <c r="R140" s="413">
        <v>0</v>
      </c>
      <c r="S140" s="413">
        <v>0</v>
      </c>
      <c r="T140" s="413">
        <v>1</v>
      </c>
      <c r="U140" s="392">
        <f t="shared" ref="U140:U203" si="10">IF((H140+P140)&gt;(L140+T140),1,0)</f>
        <v>0</v>
      </c>
      <c r="W140" s="414">
        <f t="shared" ref="W140:W203" si="11">H140+L140+P140+T140</f>
        <v>1</v>
      </c>
    </row>
    <row r="141" spans="1:23" x14ac:dyDescent="0.2">
      <c r="A141" t="str">
        <f t="shared" si="8"/>
        <v>PO250805</v>
      </c>
      <c r="B141">
        <f t="shared" si="9"/>
        <v>5</v>
      </c>
      <c r="C141" s="413" t="s">
        <v>269</v>
      </c>
      <c r="D141" s="413" t="s">
        <v>272</v>
      </c>
      <c r="E141" s="413">
        <v>3</v>
      </c>
      <c r="F141" s="413">
        <v>0</v>
      </c>
      <c r="G141" s="413">
        <v>1</v>
      </c>
      <c r="H141" s="413">
        <v>4</v>
      </c>
      <c r="I141" s="413">
        <v>0</v>
      </c>
      <c r="J141" s="413">
        <v>0</v>
      </c>
      <c r="K141" s="413">
        <v>0</v>
      </c>
      <c r="L141" s="413">
        <v>0</v>
      </c>
      <c r="M141" s="413">
        <v>0</v>
      </c>
      <c r="N141" s="413">
        <v>0</v>
      </c>
      <c r="O141" s="413">
        <v>0</v>
      </c>
      <c r="P141" s="413">
        <v>0</v>
      </c>
      <c r="Q141" s="413">
        <v>1</v>
      </c>
      <c r="R141" s="413">
        <v>0</v>
      </c>
      <c r="S141" s="413">
        <v>0</v>
      </c>
      <c r="T141" s="413">
        <v>1</v>
      </c>
      <c r="U141" s="392">
        <f t="shared" si="10"/>
        <v>1</v>
      </c>
      <c r="W141" s="414">
        <f t="shared" si="11"/>
        <v>5</v>
      </c>
    </row>
    <row r="142" spans="1:23" x14ac:dyDescent="0.2">
      <c r="A142" t="str">
        <f t="shared" si="8"/>
        <v>PO250806</v>
      </c>
      <c r="B142">
        <f t="shared" si="9"/>
        <v>6</v>
      </c>
      <c r="C142" s="413" t="s">
        <v>269</v>
      </c>
      <c r="D142" s="413" t="s">
        <v>248</v>
      </c>
      <c r="E142" s="413">
        <v>0</v>
      </c>
      <c r="F142" s="413">
        <v>0</v>
      </c>
      <c r="G142" s="413">
        <v>0</v>
      </c>
      <c r="H142" s="413">
        <v>0</v>
      </c>
      <c r="I142" s="413">
        <v>0</v>
      </c>
      <c r="J142" s="413">
        <v>0</v>
      </c>
      <c r="K142" s="413">
        <v>0</v>
      </c>
      <c r="L142" s="413">
        <v>0</v>
      </c>
      <c r="M142" s="413">
        <v>3</v>
      </c>
      <c r="N142" s="413">
        <v>0</v>
      </c>
      <c r="O142" s="413">
        <v>0</v>
      </c>
      <c r="P142" s="413">
        <v>3</v>
      </c>
      <c r="Q142" s="413">
        <v>1</v>
      </c>
      <c r="R142" s="413">
        <v>0</v>
      </c>
      <c r="S142" s="413">
        <v>0</v>
      </c>
      <c r="T142" s="413">
        <v>1</v>
      </c>
      <c r="U142" s="392">
        <f t="shared" si="10"/>
        <v>1</v>
      </c>
      <c r="W142" s="414">
        <f t="shared" si="11"/>
        <v>4</v>
      </c>
    </row>
    <row r="143" spans="1:23" x14ac:dyDescent="0.2">
      <c r="A143" t="str">
        <f t="shared" si="8"/>
        <v>PO250901</v>
      </c>
      <c r="B143">
        <f t="shared" si="9"/>
        <v>1</v>
      </c>
      <c r="C143" s="413" t="s">
        <v>273</v>
      </c>
      <c r="D143" s="413" t="s">
        <v>280</v>
      </c>
      <c r="E143" s="413">
        <v>0</v>
      </c>
      <c r="F143" s="413">
        <v>0</v>
      </c>
      <c r="G143" s="413">
        <v>0</v>
      </c>
      <c r="H143" s="413">
        <v>0</v>
      </c>
      <c r="I143" s="413">
        <v>0</v>
      </c>
      <c r="J143" s="413">
        <v>0</v>
      </c>
      <c r="K143" s="413">
        <v>0</v>
      </c>
      <c r="L143" s="413">
        <v>0</v>
      </c>
      <c r="M143" s="413">
        <v>1</v>
      </c>
      <c r="N143" s="413">
        <v>0</v>
      </c>
      <c r="O143" s="413">
        <v>0</v>
      </c>
      <c r="P143" s="413">
        <v>1</v>
      </c>
      <c r="Q143" s="413">
        <v>0</v>
      </c>
      <c r="R143" s="413">
        <v>0</v>
      </c>
      <c r="S143" s="413">
        <v>0</v>
      </c>
      <c r="T143" s="413">
        <v>0</v>
      </c>
      <c r="U143" s="392">
        <f t="shared" si="10"/>
        <v>1</v>
      </c>
      <c r="W143" s="414">
        <f t="shared" si="11"/>
        <v>1</v>
      </c>
    </row>
    <row r="144" spans="1:23" x14ac:dyDescent="0.2">
      <c r="A144" t="str">
        <f t="shared" si="8"/>
        <v>PO250902</v>
      </c>
      <c r="B144">
        <f t="shared" si="9"/>
        <v>2</v>
      </c>
      <c r="C144" s="413" t="s">
        <v>273</v>
      </c>
      <c r="D144" s="413" t="s">
        <v>163</v>
      </c>
      <c r="E144" s="413">
        <v>4</v>
      </c>
      <c r="F144" s="413">
        <v>0</v>
      </c>
      <c r="G144" s="413">
        <v>0</v>
      </c>
      <c r="H144" s="413">
        <v>4</v>
      </c>
      <c r="I144" s="413">
        <v>2</v>
      </c>
      <c r="J144" s="413">
        <v>0</v>
      </c>
      <c r="K144" s="413">
        <v>0</v>
      </c>
      <c r="L144" s="413">
        <v>2</v>
      </c>
      <c r="M144" s="413">
        <v>2</v>
      </c>
      <c r="N144" s="413">
        <v>0</v>
      </c>
      <c r="O144" s="413">
        <v>0</v>
      </c>
      <c r="P144" s="413">
        <v>2</v>
      </c>
      <c r="Q144" s="413">
        <v>2</v>
      </c>
      <c r="R144" s="413">
        <v>0</v>
      </c>
      <c r="S144" s="413">
        <v>0</v>
      </c>
      <c r="T144" s="413">
        <v>2</v>
      </c>
      <c r="U144" s="392">
        <f t="shared" si="10"/>
        <v>1</v>
      </c>
      <c r="W144" s="414">
        <f t="shared" si="11"/>
        <v>10</v>
      </c>
    </row>
    <row r="145" spans="1:23" x14ac:dyDescent="0.2">
      <c r="A145" t="str">
        <f t="shared" si="8"/>
        <v>PO250903</v>
      </c>
      <c r="B145">
        <f t="shared" si="9"/>
        <v>3</v>
      </c>
      <c r="C145" s="413" t="s">
        <v>273</v>
      </c>
      <c r="D145" s="413" t="s">
        <v>225</v>
      </c>
      <c r="E145" s="413">
        <v>0</v>
      </c>
      <c r="F145" s="413">
        <v>0</v>
      </c>
      <c r="G145" s="413">
        <v>0</v>
      </c>
      <c r="H145" s="413">
        <v>0</v>
      </c>
      <c r="I145" s="413">
        <v>0</v>
      </c>
      <c r="J145" s="413">
        <v>0</v>
      </c>
      <c r="K145" s="413">
        <v>0</v>
      </c>
      <c r="L145" s="413">
        <v>0</v>
      </c>
      <c r="M145" s="413">
        <v>0</v>
      </c>
      <c r="N145" s="413">
        <v>0</v>
      </c>
      <c r="O145" s="413">
        <v>0</v>
      </c>
      <c r="P145" s="413">
        <v>0</v>
      </c>
      <c r="Q145" s="413">
        <v>1</v>
      </c>
      <c r="R145" s="413">
        <v>0</v>
      </c>
      <c r="S145" s="413">
        <v>0</v>
      </c>
      <c r="T145" s="413">
        <v>1</v>
      </c>
      <c r="U145" s="392">
        <f t="shared" si="10"/>
        <v>0</v>
      </c>
      <c r="W145" s="414">
        <f t="shared" si="11"/>
        <v>1</v>
      </c>
    </row>
    <row r="146" spans="1:23" x14ac:dyDescent="0.2">
      <c r="A146" t="str">
        <f t="shared" si="8"/>
        <v>PO250904</v>
      </c>
      <c r="B146">
        <f t="shared" si="9"/>
        <v>4</v>
      </c>
      <c r="C146" s="413" t="s">
        <v>273</v>
      </c>
      <c r="D146" s="413" t="s">
        <v>186</v>
      </c>
      <c r="E146" s="413">
        <v>0</v>
      </c>
      <c r="F146" s="413">
        <v>0</v>
      </c>
      <c r="G146" s="413">
        <v>0</v>
      </c>
      <c r="H146" s="413">
        <v>0</v>
      </c>
      <c r="I146" s="413">
        <v>1</v>
      </c>
      <c r="J146" s="413">
        <v>0</v>
      </c>
      <c r="K146" s="413">
        <v>0</v>
      </c>
      <c r="L146" s="413">
        <v>1</v>
      </c>
      <c r="M146" s="413">
        <v>0</v>
      </c>
      <c r="N146" s="413">
        <v>0</v>
      </c>
      <c r="O146" s="413">
        <v>0</v>
      </c>
      <c r="P146" s="413">
        <v>0</v>
      </c>
      <c r="Q146" s="413">
        <v>0</v>
      </c>
      <c r="R146" s="413">
        <v>0</v>
      </c>
      <c r="S146" s="413">
        <v>0</v>
      </c>
      <c r="T146" s="413">
        <v>0</v>
      </c>
      <c r="U146" s="392">
        <f t="shared" si="10"/>
        <v>0</v>
      </c>
      <c r="W146" s="414">
        <f t="shared" si="11"/>
        <v>1</v>
      </c>
    </row>
    <row r="147" spans="1:23" x14ac:dyDescent="0.2">
      <c r="A147" t="str">
        <f t="shared" si="8"/>
        <v>PO250905</v>
      </c>
      <c r="B147">
        <f t="shared" si="9"/>
        <v>5</v>
      </c>
      <c r="C147" s="413" t="s">
        <v>273</v>
      </c>
      <c r="D147" s="413" t="s">
        <v>274</v>
      </c>
      <c r="E147" s="413">
        <v>1</v>
      </c>
      <c r="F147" s="413">
        <v>0</v>
      </c>
      <c r="G147" s="413">
        <v>0</v>
      </c>
      <c r="H147" s="413">
        <v>1</v>
      </c>
      <c r="I147" s="413">
        <v>0</v>
      </c>
      <c r="J147" s="413">
        <v>0</v>
      </c>
      <c r="K147" s="413">
        <v>0</v>
      </c>
      <c r="L147" s="413">
        <v>0</v>
      </c>
      <c r="M147" s="413">
        <v>0</v>
      </c>
      <c r="N147" s="413">
        <v>0</v>
      </c>
      <c r="O147" s="413">
        <v>0</v>
      </c>
      <c r="P147" s="413">
        <v>0</v>
      </c>
      <c r="Q147" s="413">
        <v>0</v>
      </c>
      <c r="R147" s="413">
        <v>0</v>
      </c>
      <c r="S147" s="413">
        <v>0</v>
      </c>
      <c r="T147" s="413">
        <v>0</v>
      </c>
      <c r="U147" s="392">
        <f t="shared" si="10"/>
        <v>1</v>
      </c>
      <c r="W147" s="414">
        <f t="shared" si="11"/>
        <v>1</v>
      </c>
    </row>
    <row r="148" spans="1:23" x14ac:dyDescent="0.2">
      <c r="A148" t="str">
        <f t="shared" si="8"/>
        <v>PO250906</v>
      </c>
      <c r="B148">
        <f t="shared" si="9"/>
        <v>6</v>
      </c>
      <c r="C148" s="413" t="s">
        <v>273</v>
      </c>
      <c r="D148" s="413" t="s">
        <v>255</v>
      </c>
      <c r="E148" s="413">
        <v>1</v>
      </c>
      <c r="F148" s="413">
        <v>0</v>
      </c>
      <c r="G148" s="413">
        <v>0</v>
      </c>
      <c r="H148" s="413">
        <v>1</v>
      </c>
      <c r="I148" s="413">
        <v>0</v>
      </c>
      <c r="J148" s="413">
        <v>0</v>
      </c>
      <c r="K148" s="413">
        <v>0</v>
      </c>
      <c r="L148" s="413">
        <v>0</v>
      </c>
      <c r="M148" s="413">
        <v>2</v>
      </c>
      <c r="N148" s="413">
        <v>0</v>
      </c>
      <c r="O148" s="413">
        <v>2</v>
      </c>
      <c r="P148" s="413">
        <v>4</v>
      </c>
      <c r="Q148" s="413">
        <v>0</v>
      </c>
      <c r="R148" s="413">
        <v>0</v>
      </c>
      <c r="S148" s="413">
        <v>0</v>
      </c>
      <c r="T148" s="413">
        <v>0</v>
      </c>
      <c r="U148" s="392">
        <f t="shared" si="10"/>
        <v>1</v>
      </c>
      <c r="W148" s="414">
        <f t="shared" si="11"/>
        <v>5</v>
      </c>
    </row>
    <row r="149" spans="1:23" x14ac:dyDescent="0.2">
      <c r="A149" t="str">
        <f t="shared" si="8"/>
        <v>PO250907</v>
      </c>
      <c r="B149">
        <f t="shared" si="9"/>
        <v>7</v>
      </c>
      <c r="C149" s="413" t="s">
        <v>273</v>
      </c>
      <c r="D149" s="413" t="s">
        <v>257</v>
      </c>
      <c r="E149" s="413">
        <v>0</v>
      </c>
      <c r="F149" s="413">
        <v>0</v>
      </c>
      <c r="G149" s="413">
        <v>1</v>
      </c>
      <c r="H149" s="413">
        <v>1</v>
      </c>
      <c r="I149" s="413">
        <v>0</v>
      </c>
      <c r="J149" s="413">
        <v>0</v>
      </c>
      <c r="K149" s="413">
        <v>0</v>
      </c>
      <c r="L149" s="413">
        <v>0</v>
      </c>
      <c r="M149" s="413">
        <v>0</v>
      </c>
      <c r="N149" s="413">
        <v>0</v>
      </c>
      <c r="O149" s="413">
        <v>0</v>
      </c>
      <c r="P149" s="413">
        <v>0</v>
      </c>
      <c r="Q149" s="413">
        <v>0</v>
      </c>
      <c r="R149" s="413">
        <v>0</v>
      </c>
      <c r="S149" s="413">
        <v>0</v>
      </c>
      <c r="T149" s="413">
        <v>0</v>
      </c>
      <c r="U149" s="392">
        <f t="shared" si="10"/>
        <v>1</v>
      </c>
      <c r="W149" s="414">
        <f t="shared" si="11"/>
        <v>1</v>
      </c>
    </row>
    <row r="150" spans="1:23" x14ac:dyDescent="0.2">
      <c r="A150" t="str">
        <f t="shared" si="8"/>
        <v>PO251001</v>
      </c>
      <c r="B150">
        <f t="shared" si="9"/>
        <v>1</v>
      </c>
      <c r="C150" s="413" t="s">
        <v>276</v>
      </c>
      <c r="D150" s="413" t="s">
        <v>261</v>
      </c>
      <c r="E150" s="413">
        <v>6</v>
      </c>
      <c r="F150" s="413">
        <v>0</v>
      </c>
      <c r="G150" s="413">
        <v>0</v>
      </c>
      <c r="H150" s="413">
        <v>6</v>
      </c>
      <c r="I150" s="413">
        <v>0</v>
      </c>
      <c r="J150" s="413">
        <v>0</v>
      </c>
      <c r="K150" s="413">
        <v>0</v>
      </c>
      <c r="L150" s="413">
        <v>0</v>
      </c>
      <c r="M150" s="413">
        <v>0</v>
      </c>
      <c r="N150" s="413">
        <v>0</v>
      </c>
      <c r="O150" s="413">
        <v>0</v>
      </c>
      <c r="P150" s="413">
        <v>0</v>
      </c>
      <c r="Q150" s="413">
        <v>1</v>
      </c>
      <c r="R150" s="413">
        <v>0</v>
      </c>
      <c r="S150" s="413">
        <v>0</v>
      </c>
      <c r="T150" s="413">
        <v>1</v>
      </c>
      <c r="U150" s="392">
        <f t="shared" si="10"/>
        <v>1</v>
      </c>
      <c r="W150" s="414">
        <f t="shared" si="11"/>
        <v>7</v>
      </c>
    </row>
    <row r="151" spans="1:23" x14ac:dyDescent="0.2">
      <c r="A151" t="str">
        <f t="shared" si="8"/>
        <v>PO251002</v>
      </c>
      <c r="B151">
        <f t="shared" si="9"/>
        <v>2</v>
      </c>
      <c r="C151" s="413" t="s">
        <v>276</v>
      </c>
      <c r="D151" s="413" t="s">
        <v>212</v>
      </c>
      <c r="E151" s="413">
        <v>0</v>
      </c>
      <c r="F151" s="413">
        <v>0</v>
      </c>
      <c r="G151" s="413">
        <v>0</v>
      </c>
      <c r="H151" s="413">
        <v>0</v>
      </c>
      <c r="I151" s="413">
        <v>0</v>
      </c>
      <c r="J151" s="413">
        <v>0</v>
      </c>
      <c r="K151" s="413">
        <v>0</v>
      </c>
      <c r="L151" s="413">
        <v>0</v>
      </c>
      <c r="M151" s="413">
        <v>1</v>
      </c>
      <c r="N151" s="413">
        <v>0</v>
      </c>
      <c r="O151" s="413">
        <v>0</v>
      </c>
      <c r="P151" s="413">
        <v>1</v>
      </c>
      <c r="Q151" s="413">
        <v>4</v>
      </c>
      <c r="R151" s="413">
        <v>0</v>
      </c>
      <c r="S151" s="413">
        <v>0</v>
      </c>
      <c r="T151" s="413">
        <v>4</v>
      </c>
      <c r="U151" s="392">
        <f t="shared" si="10"/>
        <v>0</v>
      </c>
      <c r="W151" s="414">
        <f t="shared" si="11"/>
        <v>5</v>
      </c>
    </row>
    <row r="152" spans="1:23" x14ac:dyDescent="0.2">
      <c r="A152" t="str">
        <f t="shared" si="8"/>
        <v>PO251003</v>
      </c>
      <c r="B152">
        <f t="shared" si="9"/>
        <v>3</v>
      </c>
      <c r="C152" s="413" t="s">
        <v>276</v>
      </c>
      <c r="D152" s="413" t="s">
        <v>205</v>
      </c>
      <c r="E152" s="413">
        <v>1</v>
      </c>
      <c r="F152" s="413">
        <v>0</v>
      </c>
      <c r="G152" s="413">
        <v>0</v>
      </c>
      <c r="H152" s="413">
        <v>1</v>
      </c>
      <c r="I152" s="413">
        <v>0</v>
      </c>
      <c r="J152" s="413">
        <v>0</v>
      </c>
      <c r="K152" s="413">
        <v>0</v>
      </c>
      <c r="L152" s="413">
        <v>0</v>
      </c>
      <c r="M152" s="413">
        <v>0</v>
      </c>
      <c r="N152" s="413">
        <v>0</v>
      </c>
      <c r="O152" s="413">
        <v>0</v>
      </c>
      <c r="P152" s="413">
        <v>0</v>
      </c>
      <c r="Q152" s="413">
        <v>0</v>
      </c>
      <c r="R152" s="413">
        <v>0</v>
      </c>
      <c r="S152" s="413">
        <v>0</v>
      </c>
      <c r="T152" s="413">
        <v>0</v>
      </c>
      <c r="U152" s="392">
        <f t="shared" si="10"/>
        <v>1</v>
      </c>
      <c r="W152" s="414">
        <f t="shared" si="11"/>
        <v>1</v>
      </c>
    </row>
    <row r="153" spans="1:23" x14ac:dyDescent="0.2">
      <c r="A153" t="str">
        <f t="shared" si="8"/>
        <v>PO251004</v>
      </c>
      <c r="B153">
        <f t="shared" si="9"/>
        <v>4</v>
      </c>
      <c r="C153" s="413" t="s">
        <v>276</v>
      </c>
      <c r="D153" s="413" t="s">
        <v>254</v>
      </c>
      <c r="E153" s="413">
        <v>0</v>
      </c>
      <c r="F153" s="413">
        <v>0</v>
      </c>
      <c r="G153" s="413">
        <v>0</v>
      </c>
      <c r="H153" s="413">
        <v>0</v>
      </c>
      <c r="I153" s="413">
        <v>0</v>
      </c>
      <c r="J153" s="413">
        <v>0</v>
      </c>
      <c r="K153" s="413">
        <v>0</v>
      </c>
      <c r="L153" s="413">
        <v>0</v>
      </c>
      <c r="M153" s="413">
        <v>0</v>
      </c>
      <c r="N153" s="413">
        <v>0</v>
      </c>
      <c r="O153" s="413">
        <v>0</v>
      </c>
      <c r="P153" s="413">
        <v>0</v>
      </c>
      <c r="Q153" s="413">
        <v>0</v>
      </c>
      <c r="R153" s="413">
        <v>0</v>
      </c>
      <c r="S153" s="413">
        <v>1</v>
      </c>
      <c r="T153" s="413">
        <v>1</v>
      </c>
      <c r="U153" s="392">
        <f t="shared" si="10"/>
        <v>0</v>
      </c>
      <c r="W153" s="414">
        <f t="shared" si="11"/>
        <v>1</v>
      </c>
    </row>
    <row r="154" spans="1:23" x14ac:dyDescent="0.2">
      <c r="A154" t="str">
        <f t="shared" si="8"/>
        <v>PO251005</v>
      </c>
      <c r="B154">
        <f t="shared" si="9"/>
        <v>5</v>
      </c>
      <c r="C154" s="413" t="s">
        <v>276</v>
      </c>
      <c r="D154" s="413" t="s">
        <v>165</v>
      </c>
      <c r="E154" s="413">
        <v>1</v>
      </c>
      <c r="F154" s="413">
        <v>0</v>
      </c>
      <c r="G154" s="413">
        <v>0</v>
      </c>
      <c r="H154" s="413">
        <v>1</v>
      </c>
      <c r="I154" s="413">
        <v>0</v>
      </c>
      <c r="J154" s="413">
        <v>0</v>
      </c>
      <c r="K154" s="413">
        <v>0</v>
      </c>
      <c r="L154" s="413">
        <v>0</v>
      </c>
      <c r="M154" s="413">
        <v>0</v>
      </c>
      <c r="N154" s="413">
        <v>0</v>
      </c>
      <c r="O154" s="413">
        <v>0</v>
      </c>
      <c r="P154" s="413">
        <v>0</v>
      </c>
      <c r="Q154" s="413">
        <v>0</v>
      </c>
      <c r="R154" s="413">
        <v>0</v>
      </c>
      <c r="S154" s="413">
        <v>0</v>
      </c>
      <c r="T154" s="413">
        <v>0</v>
      </c>
      <c r="U154" s="392">
        <f t="shared" si="10"/>
        <v>1</v>
      </c>
      <c r="W154" s="414">
        <f t="shared" si="11"/>
        <v>1</v>
      </c>
    </row>
    <row r="155" spans="1:23" x14ac:dyDescent="0.2">
      <c r="A155" t="str">
        <f t="shared" si="8"/>
        <v>PO251006</v>
      </c>
      <c r="B155">
        <f t="shared" si="9"/>
        <v>6</v>
      </c>
      <c r="C155" s="413" t="s">
        <v>276</v>
      </c>
      <c r="D155" s="413" t="s">
        <v>423</v>
      </c>
      <c r="E155" s="413">
        <v>3</v>
      </c>
      <c r="F155" s="413">
        <v>0</v>
      </c>
      <c r="G155" s="413">
        <v>0</v>
      </c>
      <c r="H155" s="413">
        <v>3</v>
      </c>
      <c r="I155" s="413">
        <v>0</v>
      </c>
      <c r="J155" s="413">
        <v>0</v>
      </c>
      <c r="K155" s="413">
        <v>0</v>
      </c>
      <c r="L155" s="413">
        <v>0</v>
      </c>
      <c r="M155" s="413">
        <v>0</v>
      </c>
      <c r="N155" s="413">
        <v>0</v>
      </c>
      <c r="O155" s="413">
        <v>0</v>
      </c>
      <c r="P155" s="413">
        <v>0</v>
      </c>
      <c r="Q155" s="413">
        <v>0</v>
      </c>
      <c r="R155" s="413">
        <v>0</v>
      </c>
      <c r="S155" s="413">
        <v>0</v>
      </c>
      <c r="T155" s="413">
        <v>0</v>
      </c>
      <c r="U155" s="392">
        <f t="shared" si="10"/>
        <v>1</v>
      </c>
      <c r="W155" s="414">
        <f t="shared" si="11"/>
        <v>3</v>
      </c>
    </row>
    <row r="156" spans="1:23" x14ac:dyDescent="0.2">
      <c r="A156" t="str">
        <f t="shared" si="8"/>
        <v>PO251007</v>
      </c>
      <c r="B156">
        <f t="shared" si="9"/>
        <v>7</v>
      </c>
      <c r="C156" s="413" t="s">
        <v>276</v>
      </c>
      <c r="D156" s="413" t="s">
        <v>252</v>
      </c>
      <c r="E156" s="413">
        <v>0</v>
      </c>
      <c r="F156" s="413">
        <v>0</v>
      </c>
      <c r="G156" s="413">
        <v>0</v>
      </c>
      <c r="H156" s="413">
        <v>0</v>
      </c>
      <c r="I156" s="413">
        <v>0</v>
      </c>
      <c r="J156" s="413">
        <v>0</v>
      </c>
      <c r="K156" s="413">
        <v>0</v>
      </c>
      <c r="L156" s="413">
        <v>0</v>
      </c>
      <c r="M156" s="413">
        <v>5</v>
      </c>
      <c r="N156" s="413">
        <v>0</v>
      </c>
      <c r="O156" s="413">
        <v>0</v>
      </c>
      <c r="P156" s="413">
        <v>5</v>
      </c>
      <c r="Q156" s="413">
        <v>1</v>
      </c>
      <c r="R156" s="413">
        <v>0</v>
      </c>
      <c r="S156" s="413">
        <v>0</v>
      </c>
      <c r="T156" s="413">
        <v>1</v>
      </c>
      <c r="U156" s="392">
        <f t="shared" si="10"/>
        <v>1</v>
      </c>
      <c r="W156" s="414">
        <f t="shared" si="11"/>
        <v>6</v>
      </c>
    </row>
    <row r="157" spans="1:23" x14ac:dyDescent="0.2">
      <c r="A157" t="str">
        <f t="shared" si="8"/>
        <v>PO251008</v>
      </c>
      <c r="B157">
        <f t="shared" si="9"/>
        <v>8</v>
      </c>
      <c r="C157" s="413" t="s">
        <v>276</v>
      </c>
      <c r="D157" s="413" t="s">
        <v>277</v>
      </c>
      <c r="E157" s="413">
        <v>2</v>
      </c>
      <c r="F157" s="413">
        <v>0</v>
      </c>
      <c r="G157" s="413">
        <v>0</v>
      </c>
      <c r="H157" s="413">
        <v>2</v>
      </c>
      <c r="I157" s="413">
        <v>0</v>
      </c>
      <c r="J157" s="413">
        <v>0</v>
      </c>
      <c r="K157" s="413">
        <v>0</v>
      </c>
      <c r="L157" s="413">
        <v>0</v>
      </c>
      <c r="M157" s="413">
        <v>0</v>
      </c>
      <c r="N157" s="413">
        <v>0</v>
      </c>
      <c r="O157" s="413">
        <v>0</v>
      </c>
      <c r="P157" s="413">
        <v>0</v>
      </c>
      <c r="Q157" s="413">
        <v>0</v>
      </c>
      <c r="R157" s="413">
        <v>0</v>
      </c>
      <c r="S157" s="413">
        <v>0</v>
      </c>
      <c r="T157" s="413">
        <v>0</v>
      </c>
      <c r="U157" s="392">
        <f t="shared" si="10"/>
        <v>1</v>
      </c>
      <c r="W157" s="414">
        <f t="shared" si="11"/>
        <v>2</v>
      </c>
    </row>
    <row r="158" spans="1:23" x14ac:dyDescent="0.2">
      <c r="A158" t="str">
        <f t="shared" si="8"/>
        <v>PO251009</v>
      </c>
      <c r="B158">
        <f t="shared" si="9"/>
        <v>9</v>
      </c>
      <c r="C158" s="413" t="s">
        <v>276</v>
      </c>
      <c r="D158" s="413" t="s">
        <v>170</v>
      </c>
      <c r="E158" s="413">
        <v>1</v>
      </c>
      <c r="F158" s="413">
        <v>0</v>
      </c>
      <c r="G158" s="413">
        <v>0</v>
      </c>
      <c r="H158" s="413">
        <v>1</v>
      </c>
      <c r="I158" s="413">
        <v>0</v>
      </c>
      <c r="J158" s="413">
        <v>0</v>
      </c>
      <c r="K158" s="413">
        <v>0</v>
      </c>
      <c r="L158" s="413">
        <v>0</v>
      </c>
      <c r="M158" s="413">
        <v>0</v>
      </c>
      <c r="N158" s="413">
        <v>0</v>
      </c>
      <c r="O158" s="413">
        <v>0</v>
      </c>
      <c r="P158" s="413">
        <v>0</v>
      </c>
      <c r="Q158" s="413">
        <v>0</v>
      </c>
      <c r="R158" s="413">
        <v>0</v>
      </c>
      <c r="S158" s="413">
        <v>0</v>
      </c>
      <c r="T158" s="413">
        <v>0</v>
      </c>
      <c r="U158" s="392">
        <f t="shared" si="10"/>
        <v>1</v>
      </c>
      <c r="W158" s="414">
        <f t="shared" si="11"/>
        <v>1</v>
      </c>
    </row>
    <row r="159" spans="1:23" x14ac:dyDescent="0.2">
      <c r="A159" t="str">
        <f t="shared" si="8"/>
        <v>PO260101</v>
      </c>
      <c r="B159">
        <f t="shared" si="9"/>
        <v>1</v>
      </c>
      <c r="C159" s="413" t="s">
        <v>278</v>
      </c>
      <c r="D159" s="413" t="s">
        <v>279</v>
      </c>
      <c r="E159" s="413">
        <v>2</v>
      </c>
      <c r="F159" s="413">
        <v>7</v>
      </c>
      <c r="G159" s="413">
        <v>0</v>
      </c>
      <c r="H159" s="413">
        <v>9</v>
      </c>
      <c r="I159" s="413">
        <v>0</v>
      </c>
      <c r="J159" s="413">
        <v>7</v>
      </c>
      <c r="K159" s="413">
        <v>0</v>
      </c>
      <c r="L159" s="413">
        <v>7</v>
      </c>
      <c r="M159" s="413">
        <v>1</v>
      </c>
      <c r="N159" s="413">
        <v>0</v>
      </c>
      <c r="O159" s="413">
        <v>0</v>
      </c>
      <c r="P159" s="413">
        <v>1</v>
      </c>
      <c r="Q159" s="413">
        <v>0</v>
      </c>
      <c r="R159" s="413">
        <v>0</v>
      </c>
      <c r="S159" s="413">
        <v>0</v>
      </c>
      <c r="T159" s="413">
        <v>0</v>
      </c>
      <c r="U159" s="392">
        <f t="shared" si="10"/>
        <v>1</v>
      </c>
      <c r="W159" s="414">
        <f t="shared" si="11"/>
        <v>17</v>
      </c>
    </row>
    <row r="160" spans="1:23" x14ac:dyDescent="0.2">
      <c r="A160" t="str">
        <f t="shared" si="8"/>
        <v>PO260102</v>
      </c>
      <c r="B160">
        <f t="shared" si="9"/>
        <v>2</v>
      </c>
      <c r="C160" s="413" t="s">
        <v>278</v>
      </c>
      <c r="D160" s="413" t="s">
        <v>280</v>
      </c>
      <c r="E160" s="413">
        <v>0</v>
      </c>
      <c r="F160" s="413">
        <v>0</v>
      </c>
      <c r="G160" s="413">
        <v>0</v>
      </c>
      <c r="H160" s="413">
        <v>0</v>
      </c>
      <c r="I160" s="413">
        <v>0</v>
      </c>
      <c r="J160" s="413">
        <v>0</v>
      </c>
      <c r="K160" s="413">
        <v>0</v>
      </c>
      <c r="L160" s="413">
        <v>0</v>
      </c>
      <c r="M160" s="413">
        <v>5</v>
      </c>
      <c r="N160" s="413">
        <v>0</v>
      </c>
      <c r="O160" s="413">
        <v>0</v>
      </c>
      <c r="P160" s="413">
        <v>5</v>
      </c>
      <c r="Q160" s="413">
        <v>1</v>
      </c>
      <c r="R160" s="413">
        <v>0</v>
      </c>
      <c r="S160" s="413">
        <v>0</v>
      </c>
      <c r="T160" s="413">
        <v>1</v>
      </c>
      <c r="U160" s="392">
        <f t="shared" si="10"/>
        <v>1</v>
      </c>
      <c r="W160" s="414">
        <f t="shared" si="11"/>
        <v>6</v>
      </c>
    </row>
    <row r="161" spans="1:23" x14ac:dyDescent="0.2">
      <c r="A161" t="str">
        <f t="shared" si="8"/>
        <v>PO260103</v>
      </c>
      <c r="B161">
        <f t="shared" si="9"/>
        <v>3</v>
      </c>
      <c r="C161" s="413" t="s">
        <v>278</v>
      </c>
      <c r="D161" s="413" t="s">
        <v>270</v>
      </c>
      <c r="E161" s="413">
        <v>1</v>
      </c>
      <c r="F161" s="413">
        <v>0</v>
      </c>
      <c r="G161" s="413">
        <v>0</v>
      </c>
      <c r="H161" s="413">
        <v>1</v>
      </c>
      <c r="I161" s="413">
        <v>0</v>
      </c>
      <c r="J161" s="413">
        <v>0</v>
      </c>
      <c r="K161" s="413">
        <v>0</v>
      </c>
      <c r="L161" s="413">
        <v>0</v>
      </c>
      <c r="M161" s="413">
        <v>0</v>
      </c>
      <c r="N161" s="413">
        <v>0</v>
      </c>
      <c r="O161" s="413">
        <v>0</v>
      </c>
      <c r="P161" s="413">
        <v>0</v>
      </c>
      <c r="Q161" s="413">
        <v>0</v>
      </c>
      <c r="R161" s="413">
        <v>0</v>
      </c>
      <c r="S161" s="413">
        <v>0</v>
      </c>
      <c r="T161" s="413">
        <v>0</v>
      </c>
      <c r="U161" s="392">
        <f t="shared" si="10"/>
        <v>1</v>
      </c>
      <c r="W161" s="414">
        <f t="shared" si="11"/>
        <v>1</v>
      </c>
    </row>
    <row r="162" spans="1:23" x14ac:dyDescent="0.2">
      <c r="A162" t="str">
        <f t="shared" si="8"/>
        <v>PO260104</v>
      </c>
      <c r="B162">
        <f t="shared" si="9"/>
        <v>4</v>
      </c>
      <c r="C162" s="413" t="s">
        <v>278</v>
      </c>
      <c r="D162" s="413" t="s">
        <v>281</v>
      </c>
      <c r="E162" s="413">
        <v>0</v>
      </c>
      <c r="F162" s="413">
        <v>0</v>
      </c>
      <c r="G162" s="413">
        <v>0</v>
      </c>
      <c r="H162" s="413">
        <v>0</v>
      </c>
      <c r="I162" s="413">
        <v>0</v>
      </c>
      <c r="J162" s="413">
        <v>0</v>
      </c>
      <c r="K162" s="413">
        <v>0</v>
      </c>
      <c r="L162" s="413">
        <v>0</v>
      </c>
      <c r="M162" s="413">
        <v>0</v>
      </c>
      <c r="N162" s="413">
        <v>0</v>
      </c>
      <c r="O162" s="413">
        <v>0</v>
      </c>
      <c r="P162" s="413">
        <v>0</v>
      </c>
      <c r="Q162" s="413">
        <v>0</v>
      </c>
      <c r="R162" s="413">
        <v>0</v>
      </c>
      <c r="S162" s="413">
        <v>1</v>
      </c>
      <c r="T162" s="413">
        <v>1</v>
      </c>
      <c r="U162" s="392">
        <f t="shared" si="10"/>
        <v>0</v>
      </c>
      <c r="W162" s="414">
        <f t="shared" si="11"/>
        <v>1</v>
      </c>
    </row>
    <row r="163" spans="1:23" x14ac:dyDescent="0.2">
      <c r="A163" t="str">
        <f t="shared" si="8"/>
        <v>PO260105</v>
      </c>
      <c r="B163">
        <f t="shared" si="9"/>
        <v>5</v>
      </c>
      <c r="C163" s="413" t="s">
        <v>278</v>
      </c>
      <c r="D163" s="413" t="s">
        <v>282</v>
      </c>
      <c r="E163" s="413">
        <v>0</v>
      </c>
      <c r="F163" s="413">
        <v>0</v>
      </c>
      <c r="G163" s="413">
        <v>0</v>
      </c>
      <c r="H163" s="413">
        <v>0</v>
      </c>
      <c r="I163" s="413">
        <v>1</v>
      </c>
      <c r="J163" s="413">
        <v>0</v>
      </c>
      <c r="K163" s="413">
        <v>0</v>
      </c>
      <c r="L163" s="413">
        <v>1</v>
      </c>
      <c r="M163" s="413">
        <v>1</v>
      </c>
      <c r="N163" s="413">
        <v>0</v>
      </c>
      <c r="O163" s="413">
        <v>0</v>
      </c>
      <c r="P163" s="413">
        <v>1</v>
      </c>
      <c r="Q163" s="413">
        <v>0</v>
      </c>
      <c r="R163" s="413">
        <v>0</v>
      </c>
      <c r="S163" s="413">
        <v>0</v>
      </c>
      <c r="T163" s="413">
        <v>0</v>
      </c>
      <c r="U163" s="392">
        <f t="shared" si="10"/>
        <v>0</v>
      </c>
      <c r="W163" s="414">
        <f t="shared" si="11"/>
        <v>2</v>
      </c>
    </row>
    <row r="164" spans="1:23" x14ac:dyDescent="0.2">
      <c r="A164" t="str">
        <f t="shared" si="8"/>
        <v>PO260106</v>
      </c>
      <c r="B164">
        <f t="shared" si="9"/>
        <v>6</v>
      </c>
      <c r="C164" s="413" t="s">
        <v>278</v>
      </c>
      <c r="D164" s="413" t="s">
        <v>165</v>
      </c>
      <c r="E164" s="413">
        <v>1</v>
      </c>
      <c r="F164" s="413">
        <v>0</v>
      </c>
      <c r="G164" s="413">
        <v>0</v>
      </c>
      <c r="H164" s="413">
        <v>1</v>
      </c>
      <c r="I164" s="413">
        <v>0</v>
      </c>
      <c r="J164" s="413">
        <v>0</v>
      </c>
      <c r="K164" s="413">
        <v>0</v>
      </c>
      <c r="L164" s="413">
        <v>0</v>
      </c>
      <c r="M164" s="413">
        <v>2</v>
      </c>
      <c r="N164" s="413">
        <v>0</v>
      </c>
      <c r="O164" s="413">
        <v>0</v>
      </c>
      <c r="P164" s="413">
        <v>2</v>
      </c>
      <c r="Q164" s="413">
        <v>0</v>
      </c>
      <c r="R164" s="413">
        <v>0</v>
      </c>
      <c r="S164" s="413">
        <v>0</v>
      </c>
      <c r="T164" s="413">
        <v>0</v>
      </c>
      <c r="U164" s="392">
        <f t="shared" si="10"/>
        <v>1</v>
      </c>
      <c r="W164" s="414">
        <f t="shared" si="11"/>
        <v>3</v>
      </c>
    </row>
    <row r="165" spans="1:23" x14ac:dyDescent="0.2">
      <c r="A165" t="str">
        <f t="shared" si="8"/>
        <v>PO260107</v>
      </c>
      <c r="B165">
        <f t="shared" si="9"/>
        <v>7</v>
      </c>
      <c r="C165" s="413" t="s">
        <v>278</v>
      </c>
      <c r="D165" s="413" t="s">
        <v>283</v>
      </c>
      <c r="E165" s="413">
        <v>2</v>
      </c>
      <c r="F165" s="413">
        <v>0</v>
      </c>
      <c r="G165" s="413">
        <v>0</v>
      </c>
      <c r="H165" s="413">
        <v>2</v>
      </c>
      <c r="I165" s="413">
        <v>1</v>
      </c>
      <c r="J165" s="413">
        <v>0</v>
      </c>
      <c r="K165" s="413">
        <v>0</v>
      </c>
      <c r="L165" s="413">
        <v>1</v>
      </c>
      <c r="M165" s="413">
        <v>0</v>
      </c>
      <c r="N165" s="413">
        <v>0</v>
      </c>
      <c r="O165" s="413">
        <v>0</v>
      </c>
      <c r="P165" s="413">
        <v>0</v>
      </c>
      <c r="Q165" s="413">
        <v>0</v>
      </c>
      <c r="R165" s="413">
        <v>0</v>
      </c>
      <c r="S165" s="413">
        <v>0</v>
      </c>
      <c r="T165" s="413">
        <v>0</v>
      </c>
      <c r="U165" s="392">
        <f t="shared" si="10"/>
        <v>1</v>
      </c>
      <c r="W165" s="414">
        <f t="shared" si="11"/>
        <v>3</v>
      </c>
    </row>
    <row r="166" spans="1:23" x14ac:dyDescent="0.2">
      <c r="A166" t="str">
        <f t="shared" si="8"/>
        <v>PO260108</v>
      </c>
      <c r="B166">
        <f t="shared" si="9"/>
        <v>8</v>
      </c>
      <c r="C166" s="413" t="s">
        <v>278</v>
      </c>
      <c r="D166" s="413" t="s">
        <v>290</v>
      </c>
      <c r="E166" s="413">
        <v>0</v>
      </c>
      <c r="F166" s="413">
        <v>1</v>
      </c>
      <c r="G166" s="413">
        <v>0</v>
      </c>
      <c r="H166" s="413">
        <v>1</v>
      </c>
      <c r="I166" s="413">
        <v>0</v>
      </c>
      <c r="J166" s="413">
        <v>0</v>
      </c>
      <c r="K166" s="413">
        <v>0</v>
      </c>
      <c r="L166" s="413">
        <v>0</v>
      </c>
      <c r="M166" s="413">
        <v>0</v>
      </c>
      <c r="N166" s="413">
        <v>0</v>
      </c>
      <c r="O166" s="413">
        <v>0</v>
      </c>
      <c r="P166" s="413">
        <v>0</v>
      </c>
      <c r="Q166" s="413">
        <v>0</v>
      </c>
      <c r="R166" s="413">
        <v>0</v>
      </c>
      <c r="S166" s="413">
        <v>0</v>
      </c>
      <c r="T166" s="413">
        <v>0</v>
      </c>
      <c r="U166" s="392">
        <f t="shared" si="10"/>
        <v>1</v>
      </c>
      <c r="W166" s="414">
        <f t="shared" si="11"/>
        <v>1</v>
      </c>
    </row>
    <row r="167" spans="1:23" x14ac:dyDescent="0.2">
      <c r="A167" t="str">
        <f t="shared" si="8"/>
        <v>PO260109</v>
      </c>
      <c r="B167">
        <f t="shared" si="9"/>
        <v>9</v>
      </c>
      <c r="C167" s="413" t="s">
        <v>278</v>
      </c>
      <c r="D167" s="413" t="s">
        <v>360</v>
      </c>
      <c r="E167" s="413">
        <v>0</v>
      </c>
      <c r="F167" s="413">
        <v>0</v>
      </c>
      <c r="G167" s="413">
        <v>0</v>
      </c>
      <c r="H167" s="413">
        <v>0</v>
      </c>
      <c r="I167" s="413">
        <v>1</v>
      </c>
      <c r="J167" s="413">
        <v>0</v>
      </c>
      <c r="K167" s="413">
        <v>0</v>
      </c>
      <c r="L167" s="413">
        <v>1</v>
      </c>
      <c r="M167" s="413">
        <v>0</v>
      </c>
      <c r="N167" s="413">
        <v>0</v>
      </c>
      <c r="O167" s="413">
        <v>0</v>
      </c>
      <c r="P167" s="413">
        <v>0</v>
      </c>
      <c r="Q167" s="413">
        <v>0</v>
      </c>
      <c r="R167" s="413">
        <v>0</v>
      </c>
      <c r="S167" s="413">
        <v>0</v>
      </c>
      <c r="T167" s="413">
        <v>0</v>
      </c>
      <c r="U167" s="392">
        <f t="shared" si="10"/>
        <v>0</v>
      </c>
      <c r="W167" s="414">
        <f t="shared" si="11"/>
        <v>1</v>
      </c>
    </row>
    <row r="168" spans="1:23" x14ac:dyDescent="0.2">
      <c r="A168" t="str">
        <f t="shared" si="8"/>
        <v>PO260110</v>
      </c>
      <c r="B168">
        <f t="shared" si="9"/>
        <v>10</v>
      </c>
      <c r="C168" s="413" t="s">
        <v>278</v>
      </c>
      <c r="D168" s="413" t="s">
        <v>232</v>
      </c>
      <c r="E168" s="413">
        <v>2</v>
      </c>
      <c r="F168" s="413">
        <v>0</v>
      </c>
      <c r="G168" s="413">
        <v>0</v>
      </c>
      <c r="H168" s="413">
        <v>2</v>
      </c>
      <c r="I168" s="413">
        <v>0</v>
      </c>
      <c r="J168" s="413">
        <v>0</v>
      </c>
      <c r="K168" s="413">
        <v>0</v>
      </c>
      <c r="L168" s="413">
        <v>0</v>
      </c>
      <c r="M168" s="413">
        <v>0</v>
      </c>
      <c r="N168" s="413">
        <v>0</v>
      </c>
      <c r="O168" s="413">
        <v>0</v>
      </c>
      <c r="P168" s="413">
        <v>0</v>
      </c>
      <c r="Q168" s="413">
        <v>1</v>
      </c>
      <c r="R168" s="413">
        <v>0</v>
      </c>
      <c r="S168" s="413">
        <v>0</v>
      </c>
      <c r="T168" s="413">
        <v>1</v>
      </c>
      <c r="U168" s="392">
        <f t="shared" si="10"/>
        <v>1</v>
      </c>
      <c r="W168" s="414">
        <f t="shared" si="11"/>
        <v>3</v>
      </c>
    </row>
    <row r="169" spans="1:23" x14ac:dyDescent="0.2">
      <c r="A169" t="str">
        <f t="shared" si="8"/>
        <v>PO260111</v>
      </c>
      <c r="B169">
        <f t="shared" si="9"/>
        <v>11</v>
      </c>
      <c r="C169" s="413" t="s">
        <v>278</v>
      </c>
      <c r="D169" s="413" t="s">
        <v>284</v>
      </c>
      <c r="E169" s="413">
        <v>0</v>
      </c>
      <c r="F169" s="413">
        <v>0</v>
      </c>
      <c r="G169" s="413">
        <v>0</v>
      </c>
      <c r="H169" s="413">
        <v>0</v>
      </c>
      <c r="I169" s="413">
        <v>0</v>
      </c>
      <c r="J169" s="413">
        <v>0</v>
      </c>
      <c r="K169" s="413">
        <v>0</v>
      </c>
      <c r="L169" s="413">
        <v>0</v>
      </c>
      <c r="M169" s="413">
        <v>2</v>
      </c>
      <c r="N169" s="413">
        <v>0</v>
      </c>
      <c r="O169" s="413">
        <v>0</v>
      </c>
      <c r="P169" s="413">
        <v>2</v>
      </c>
      <c r="Q169" s="413">
        <v>1</v>
      </c>
      <c r="R169" s="413">
        <v>0</v>
      </c>
      <c r="S169" s="413">
        <v>0</v>
      </c>
      <c r="T169" s="413">
        <v>1</v>
      </c>
      <c r="U169" s="392">
        <f t="shared" si="10"/>
        <v>1</v>
      </c>
      <c r="W169" s="414">
        <f t="shared" si="11"/>
        <v>3</v>
      </c>
    </row>
    <row r="170" spans="1:23" x14ac:dyDescent="0.2">
      <c r="A170" t="str">
        <f t="shared" si="8"/>
        <v>PO260201</v>
      </c>
      <c r="B170">
        <f t="shared" si="9"/>
        <v>1</v>
      </c>
      <c r="C170" s="413" t="s">
        <v>285</v>
      </c>
      <c r="D170" s="413" t="s">
        <v>279</v>
      </c>
      <c r="E170" s="413">
        <v>1</v>
      </c>
      <c r="F170" s="413">
        <v>0</v>
      </c>
      <c r="G170" s="413">
        <v>0</v>
      </c>
      <c r="H170" s="413">
        <v>1</v>
      </c>
      <c r="I170" s="413">
        <v>0</v>
      </c>
      <c r="J170" s="413">
        <v>0</v>
      </c>
      <c r="K170" s="413">
        <v>0</v>
      </c>
      <c r="L170" s="413">
        <v>0</v>
      </c>
      <c r="M170" s="413">
        <v>0</v>
      </c>
      <c r="N170" s="413">
        <v>0</v>
      </c>
      <c r="O170" s="413">
        <v>0</v>
      </c>
      <c r="P170" s="413">
        <v>0</v>
      </c>
      <c r="Q170" s="413">
        <v>0</v>
      </c>
      <c r="R170" s="413">
        <v>0</v>
      </c>
      <c r="S170" s="413">
        <v>0</v>
      </c>
      <c r="T170" s="413">
        <v>0</v>
      </c>
      <c r="U170" s="392">
        <f t="shared" si="10"/>
        <v>1</v>
      </c>
      <c r="W170" s="414">
        <f t="shared" si="11"/>
        <v>1</v>
      </c>
    </row>
    <row r="171" spans="1:23" x14ac:dyDescent="0.2">
      <c r="A171" t="str">
        <f t="shared" si="8"/>
        <v>PO260202</v>
      </c>
      <c r="B171">
        <f t="shared" si="9"/>
        <v>2</v>
      </c>
      <c r="C171" s="413" t="s">
        <v>285</v>
      </c>
      <c r="D171" s="413" t="s">
        <v>280</v>
      </c>
      <c r="E171" s="413">
        <v>0</v>
      </c>
      <c r="F171" s="413">
        <v>0</v>
      </c>
      <c r="G171" s="413">
        <v>0</v>
      </c>
      <c r="H171" s="413">
        <v>0</v>
      </c>
      <c r="I171" s="413">
        <v>0</v>
      </c>
      <c r="J171" s="413">
        <v>0</v>
      </c>
      <c r="K171" s="413">
        <v>0</v>
      </c>
      <c r="L171" s="413">
        <v>0</v>
      </c>
      <c r="M171" s="413">
        <v>2</v>
      </c>
      <c r="N171" s="413">
        <v>0</v>
      </c>
      <c r="O171" s="413">
        <v>0</v>
      </c>
      <c r="P171" s="413">
        <v>2</v>
      </c>
      <c r="Q171" s="413">
        <v>2</v>
      </c>
      <c r="R171" s="413">
        <v>0</v>
      </c>
      <c r="S171" s="413">
        <v>0</v>
      </c>
      <c r="T171" s="413">
        <v>2</v>
      </c>
      <c r="U171" s="392">
        <f t="shared" si="10"/>
        <v>0</v>
      </c>
      <c r="W171" s="414">
        <f t="shared" si="11"/>
        <v>4</v>
      </c>
    </row>
    <row r="172" spans="1:23" x14ac:dyDescent="0.2">
      <c r="A172" t="str">
        <f t="shared" si="8"/>
        <v>PO260203</v>
      </c>
      <c r="B172">
        <f t="shared" si="9"/>
        <v>3</v>
      </c>
      <c r="C172" s="413" t="s">
        <v>285</v>
      </c>
      <c r="D172" s="413" t="s">
        <v>287</v>
      </c>
      <c r="E172" s="413">
        <v>0</v>
      </c>
      <c r="F172" s="413">
        <v>0</v>
      </c>
      <c r="G172" s="413">
        <v>0</v>
      </c>
      <c r="H172" s="413">
        <v>0</v>
      </c>
      <c r="I172" s="413">
        <v>0</v>
      </c>
      <c r="J172" s="413">
        <v>0</v>
      </c>
      <c r="K172" s="413">
        <v>0</v>
      </c>
      <c r="L172" s="413">
        <v>0</v>
      </c>
      <c r="M172" s="413">
        <v>1</v>
      </c>
      <c r="N172" s="413">
        <v>0</v>
      </c>
      <c r="O172" s="413">
        <v>0</v>
      </c>
      <c r="P172" s="413">
        <v>1</v>
      </c>
      <c r="Q172" s="413">
        <v>0</v>
      </c>
      <c r="R172" s="413">
        <v>0</v>
      </c>
      <c r="S172" s="413">
        <v>0</v>
      </c>
      <c r="T172" s="413">
        <v>0</v>
      </c>
      <c r="U172" s="392">
        <f t="shared" si="10"/>
        <v>1</v>
      </c>
      <c r="W172" s="414">
        <f t="shared" si="11"/>
        <v>1</v>
      </c>
    </row>
    <row r="173" spans="1:23" x14ac:dyDescent="0.2">
      <c r="A173" t="str">
        <f t="shared" si="8"/>
        <v>PO260204</v>
      </c>
      <c r="B173">
        <f t="shared" si="9"/>
        <v>4</v>
      </c>
      <c r="C173" s="413" t="s">
        <v>285</v>
      </c>
      <c r="D173" s="413" t="s">
        <v>288</v>
      </c>
      <c r="E173" s="413">
        <v>0</v>
      </c>
      <c r="F173" s="413">
        <v>0</v>
      </c>
      <c r="G173" s="413">
        <v>1</v>
      </c>
      <c r="H173" s="413">
        <v>1</v>
      </c>
      <c r="I173" s="413">
        <v>0</v>
      </c>
      <c r="J173" s="413">
        <v>0</v>
      </c>
      <c r="K173" s="413">
        <v>0</v>
      </c>
      <c r="L173" s="413">
        <v>0</v>
      </c>
      <c r="M173" s="413">
        <v>0</v>
      </c>
      <c r="N173" s="413">
        <v>0</v>
      </c>
      <c r="O173" s="413">
        <v>0</v>
      </c>
      <c r="P173" s="413">
        <v>0</v>
      </c>
      <c r="Q173" s="413">
        <v>0</v>
      </c>
      <c r="R173" s="413">
        <v>0</v>
      </c>
      <c r="S173" s="413">
        <v>0</v>
      </c>
      <c r="T173" s="413">
        <v>0</v>
      </c>
      <c r="U173" s="392">
        <f t="shared" si="10"/>
        <v>1</v>
      </c>
      <c r="W173" s="414">
        <f t="shared" si="11"/>
        <v>1</v>
      </c>
    </row>
    <row r="174" spans="1:23" x14ac:dyDescent="0.2">
      <c r="A174" t="str">
        <f t="shared" si="8"/>
        <v>PO260205</v>
      </c>
      <c r="B174">
        <f t="shared" si="9"/>
        <v>5</v>
      </c>
      <c r="C174" s="413" t="s">
        <v>285</v>
      </c>
      <c r="D174" s="413" t="s">
        <v>281</v>
      </c>
      <c r="E174" s="413">
        <v>0</v>
      </c>
      <c r="F174" s="413">
        <v>0</v>
      </c>
      <c r="G174" s="413">
        <v>0</v>
      </c>
      <c r="H174" s="413">
        <v>0</v>
      </c>
      <c r="I174" s="413">
        <v>0</v>
      </c>
      <c r="J174" s="413">
        <v>0</v>
      </c>
      <c r="K174" s="413">
        <v>0</v>
      </c>
      <c r="L174" s="413">
        <v>0</v>
      </c>
      <c r="M174" s="413">
        <v>0</v>
      </c>
      <c r="N174" s="413">
        <v>1</v>
      </c>
      <c r="O174" s="413">
        <v>0</v>
      </c>
      <c r="P174" s="413">
        <v>1</v>
      </c>
      <c r="Q174" s="413">
        <v>0</v>
      </c>
      <c r="R174" s="413">
        <v>0</v>
      </c>
      <c r="S174" s="413">
        <v>0</v>
      </c>
      <c r="T174" s="413">
        <v>0</v>
      </c>
      <c r="U174" s="392">
        <f t="shared" si="10"/>
        <v>1</v>
      </c>
      <c r="W174" s="414">
        <f t="shared" si="11"/>
        <v>1</v>
      </c>
    </row>
    <row r="175" spans="1:23" x14ac:dyDescent="0.2">
      <c r="A175" t="str">
        <f t="shared" si="8"/>
        <v>PO260206</v>
      </c>
      <c r="B175">
        <f t="shared" si="9"/>
        <v>6</v>
      </c>
      <c r="C175" s="413" t="s">
        <v>285</v>
      </c>
      <c r="D175" s="413" t="s">
        <v>165</v>
      </c>
      <c r="E175" s="413">
        <v>3</v>
      </c>
      <c r="F175" s="413">
        <v>0</v>
      </c>
      <c r="G175" s="413">
        <v>0</v>
      </c>
      <c r="H175" s="413">
        <v>3</v>
      </c>
      <c r="I175" s="413">
        <v>1</v>
      </c>
      <c r="J175" s="413">
        <v>0</v>
      </c>
      <c r="K175" s="413">
        <v>0</v>
      </c>
      <c r="L175" s="413">
        <v>1</v>
      </c>
      <c r="M175" s="413">
        <v>3</v>
      </c>
      <c r="N175" s="413">
        <v>0</v>
      </c>
      <c r="O175" s="413">
        <v>0</v>
      </c>
      <c r="P175" s="413">
        <v>3</v>
      </c>
      <c r="Q175" s="413">
        <v>0</v>
      </c>
      <c r="R175" s="413">
        <v>0</v>
      </c>
      <c r="S175" s="413">
        <v>0</v>
      </c>
      <c r="T175" s="413">
        <v>0</v>
      </c>
      <c r="U175" s="392">
        <f t="shared" si="10"/>
        <v>1</v>
      </c>
      <c r="W175" s="414">
        <f t="shared" si="11"/>
        <v>7</v>
      </c>
    </row>
    <row r="176" spans="1:23" x14ac:dyDescent="0.2">
      <c r="A176" t="str">
        <f t="shared" si="8"/>
        <v>PO260207</v>
      </c>
      <c r="B176">
        <f t="shared" si="9"/>
        <v>7</v>
      </c>
      <c r="C176" s="413" t="s">
        <v>285</v>
      </c>
      <c r="D176" s="413" t="s">
        <v>252</v>
      </c>
      <c r="E176" s="413">
        <v>0</v>
      </c>
      <c r="F176" s="413">
        <v>0</v>
      </c>
      <c r="G176" s="413">
        <v>0</v>
      </c>
      <c r="H176" s="413">
        <v>0</v>
      </c>
      <c r="I176" s="413">
        <v>0</v>
      </c>
      <c r="J176" s="413">
        <v>0</v>
      </c>
      <c r="K176" s="413">
        <v>0</v>
      </c>
      <c r="L176" s="413">
        <v>0</v>
      </c>
      <c r="M176" s="413">
        <v>1</v>
      </c>
      <c r="N176" s="413">
        <v>0</v>
      </c>
      <c r="O176" s="413">
        <v>0</v>
      </c>
      <c r="P176" s="413">
        <v>1</v>
      </c>
      <c r="Q176" s="413">
        <v>0</v>
      </c>
      <c r="R176" s="413">
        <v>0</v>
      </c>
      <c r="S176" s="413">
        <v>0</v>
      </c>
      <c r="T176" s="413">
        <v>0</v>
      </c>
      <c r="U176" s="392">
        <f t="shared" si="10"/>
        <v>1</v>
      </c>
      <c r="W176" s="414">
        <f t="shared" si="11"/>
        <v>1</v>
      </c>
    </row>
    <row r="177" spans="1:23" x14ac:dyDescent="0.2">
      <c r="A177" t="str">
        <f t="shared" si="8"/>
        <v>PO260208</v>
      </c>
      <c r="B177">
        <f t="shared" si="9"/>
        <v>8</v>
      </c>
      <c r="C177" s="413" t="s">
        <v>285</v>
      </c>
      <c r="D177" s="413" t="s">
        <v>274</v>
      </c>
      <c r="E177" s="413">
        <v>7</v>
      </c>
      <c r="F177" s="413">
        <v>0</v>
      </c>
      <c r="G177" s="413">
        <v>0</v>
      </c>
      <c r="H177" s="413">
        <v>7</v>
      </c>
      <c r="I177" s="413">
        <v>0</v>
      </c>
      <c r="J177" s="413">
        <v>0</v>
      </c>
      <c r="K177" s="413">
        <v>0</v>
      </c>
      <c r="L177" s="413">
        <v>0</v>
      </c>
      <c r="M177" s="413">
        <v>1</v>
      </c>
      <c r="N177" s="413">
        <v>0</v>
      </c>
      <c r="O177" s="413">
        <v>0</v>
      </c>
      <c r="P177" s="413">
        <v>1</v>
      </c>
      <c r="Q177" s="413">
        <v>1</v>
      </c>
      <c r="R177" s="413">
        <v>0</v>
      </c>
      <c r="S177" s="413">
        <v>0</v>
      </c>
      <c r="T177" s="413">
        <v>1</v>
      </c>
      <c r="U177" s="392">
        <f t="shared" si="10"/>
        <v>1</v>
      </c>
      <c r="W177" s="414">
        <f t="shared" si="11"/>
        <v>9</v>
      </c>
    </row>
    <row r="178" spans="1:23" x14ac:dyDescent="0.2">
      <c r="A178" t="str">
        <f t="shared" si="8"/>
        <v>PO260209</v>
      </c>
      <c r="B178">
        <f t="shared" si="9"/>
        <v>9</v>
      </c>
      <c r="C178" s="413" t="s">
        <v>285</v>
      </c>
      <c r="D178" s="413" t="s">
        <v>289</v>
      </c>
      <c r="E178" s="413">
        <v>3</v>
      </c>
      <c r="F178" s="413">
        <v>0</v>
      </c>
      <c r="G178" s="413">
        <v>0</v>
      </c>
      <c r="H178" s="413">
        <v>3</v>
      </c>
      <c r="I178" s="413">
        <v>0</v>
      </c>
      <c r="J178" s="413">
        <v>0</v>
      </c>
      <c r="K178" s="413">
        <v>0</v>
      </c>
      <c r="L178" s="413">
        <v>0</v>
      </c>
      <c r="M178" s="413">
        <v>3</v>
      </c>
      <c r="N178" s="413">
        <v>0</v>
      </c>
      <c r="O178" s="413">
        <v>0</v>
      </c>
      <c r="P178" s="413">
        <v>3</v>
      </c>
      <c r="Q178" s="413">
        <v>0</v>
      </c>
      <c r="R178" s="413">
        <v>0</v>
      </c>
      <c r="S178" s="413">
        <v>0</v>
      </c>
      <c r="T178" s="413">
        <v>0</v>
      </c>
      <c r="U178" s="392">
        <f t="shared" si="10"/>
        <v>1</v>
      </c>
      <c r="W178" s="414">
        <f t="shared" si="11"/>
        <v>6</v>
      </c>
    </row>
    <row r="179" spans="1:23" x14ac:dyDescent="0.2">
      <c r="A179" t="str">
        <f t="shared" si="8"/>
        <v>PO260210</v>
      </c>
      <c r="B179">
        <f t="shared" si="9"/>
        <v>10</v>
      </c>
      <c r="C179" s="413" t="s">
        <v>285</v>
      </c>
      <c r="D179" s="413" t="s">
        <v>232</v>
      </c>
      <c r="E179" s="413">
        <v>1</v>
      </c>
      <c r="F179" s="413">
        <v>0</v>
      </c>
      <c r="G179" s="413">
        <v>0</v>
      </c>
      <c r="H179" s="413">
        <v>1</v>
      </c>
      <c r="I179" s="413">
        <v>0</v>
      </c>
      <c r="J179" s="413">
        <v>0</v>
      </c>
      <c r="K179" s="413">
        <v>0</v>
      </c>
      <c r="L179" s="413">
        <v>0</v>
      </c>
      <c r="M179" s="413">
        <v>0</v>
      </c>
      <c r="N179" s="413">
        <v>0</v>
      </c>
      <c r="O179" s="413">
        <v>0</v>
      </c>
      <c r="P179" s="413">
        <v>0</v>
      </c>
      <c r="Q179" s="413">
        <v>0</v>
      </c>
      <c r="R179" s="413">
        <v>0</v>
      </c>
      <c r="S179" s="413">
        <v>0</v>
      </c>
      <c r="T179" s="413">
        <v>0</v>
      </c>
      <c r="U179" s="392">
        <f t="shared" si="10"/>
        <v>1</v>
      </c>
      <c r="W179" s="414">
        <f t="shared" si="11"/>
        <v>1</v>
      </c>
    </row>
    <row r="180" spans="1:23" x14ac:dyDescent="0.2">
      <c r="A180" t="str">
        <f t="shared" si="8"/>
        <v>PO260211</v>
      </c>
      <c r="B180">
        <f t="shared" si="9"/>
        <v>11</v>
      </c>
      <c r="C180" s="413" t="s">
        <v>285</v>
      </c>
      <c r="D180" s="413" t="s">
        <v>233</v>
      </c>
      <c r="E180" s="413">
        <v>0</v>
      </c>
      <c r="F180" s="413">
        <v>1</v>
      </c>
      <c r="G180" s="413">
        <v>0</v>
      </c>
      <c r="H180" s="413">
        <v>1</v>
      </c>
      <c r="I180" s="413">
        <v>0</v>
      </c>
      <c r="J180" s="413">
        <v>0</v>
      </c>
      <c r="K180" s="413">
        <v>0</v>
      </c>
      <c r="L180" s="413">
        <v>0</v>
      </c>
      <c r="M180" s="413">
        <v>0</v>
      </c>
      <c r="N180" s="413">
        <v>3</v>
      </c>
      <c r="O180" s="413">
        <v>0</v>
      </c>
      <c r="P180" s="413">
        <v>3</v>
      </c>
      <c r="Q180" s="413">
        <v>0</v>
      </c>
      <c r="R180" s="413">
        <v>0</v>
      </c>
      <c r="S180" s="413">
        <v>0</v>
      </c>
      <c r="T180" s="413">
        <v>0</v>
      </c>
      <c r="U180" s="392">
        <f t="shared" si="10"/>
        <v>1</v>
      </c>
      <c r="W180" s="414">
        <f t="shared" si="11"/>
        <v>4</v>
      </c>
    </row>
    <row r="181" spans="1:23" x14ac:dyDescent="0.2">
      <c r="A181" t="str">
        <f t="shared" si="8"/>
        <v>PO260301</v>
      </c>
      <c r="B181">
        <f t="shared" si="9"/>
        <v>1</v>
      </c>
      <c r="C181" s="413" t="s">
        <v>291</v>
      </c>
      <c r="D181" s="413" t="s">
        <v>279</v>
      </c>
      <c r="E181" s="413">
        <v>1</v>
      </c>
      <c r="F181" s="413">
        <v>0</v>
      </c>
      <c r="G181" s="413">
        <v>0</v>
      </c>
      <c r="H181" s="413">
        <v>1</v>
      </c>
      <c r="I181" s="413">
        <v>0</v>
      </c>
      <c r="J181" s="413">
        <v>0</v>
      </c>
      <c r="K181" s="413">
        <v>0</v>
      </c>
      <c r="L181" s="413">
        <v>0</v>
      </c>
      <c r="M181" s="413">
        <v>1</v>
      </c>
      <c r="N181" s="413">
        <v>0</v>
      </c>
      <c r="O181" s="413">
        <v>0</v>
      </c>
      <c r="P181" s="413">
        <v>1</v>
      </c>
      <c r="Q181" s="413">
        <v>0</v>
      </c>
      <c r="R181" s="413">
        <v>0</v>
      </c>
      <c r="S181" s="413">
        <v>0</v>
      </c>
      <c r="T181" s="413">
        <v>0</v>
      </c>
      <c r="U181" s="392">
        <f t="shared" si="10"/>
        <v>1</v>
      </c>
      <c r="W181" s="414">
        <f t="shared" si="11"/>
        <v>2</v>
      </c>
    </row>
    <row r="182" spans="1:23" x14ac:dyDescent="0.2">
      <c r="A182" t="str">
        <f t="shared" si="8"/>
        <v>PO260302</v>
      </c>
      <c r="B182">
        <f t="shared" si="9"/>
        <v>2</v>
      </c>
      <c r="C182" s="413" t="s">
        <v>291</v>
      </c>
      <c r="D182" s="413" t="s">
        <v>280</v>
      </c>
      <c r="E182" s="413">
        <v>0</v>
      </c>
      <c r="F182" s="413">
        <v>0</v>
      </c>
      <c r="G182" s="413">
        <v>0</v>
      </c>
      <c r="H182" s="413">
        <v>0</v>
      </c>
      <c r="I182" s="413">
        <v>0</v>
      </c>
      <c r="J182" s="413">
        <v>0</v>
      </c>
      <c r="K182" s="413">
        <v>0</v>
      </c>
      <c r="L182" s="413">
        <v>0</v>
      </c>
      <c r="M182" s="413">
        <v>2</v>
      </c>
      <c r="N182" s="413">
        <v>0</v>
      </c>
      <c r="O182" s="413">
        <v>0</v>
      </c>
      <c r="P182" s="413">
        <v>2</v>
      </c>
      <c r="Q182" s="413">
        <v>1</v>
      </c>
      <c r="R182" s="413">
        <v>0</v>
      </c>
      <c r="S182" s="413">
        <v>0</v>
      </c>
      <c r="T182" s="413">
        <v>1</v>
      </c>
      <c r="U182" s="392">
        <f t="shared" si="10"/>
        <v>1</v>
      </c>
      <c r="W182" s="414">
        <f t="shared" si="11"/>
        <v>3</v>
      </c>
    </row>
    <row r="183" spans="1:23" x14ac:dyDescent="0.2">
      <c r="A183" t="str">
        <f t="shared" si="8"/>
        <v>PO260303</v>
      </c>
      <c r="B183">
        <f t="shared" si="9"/>
        <v>3</v>
      </c>
      <c r="C183" s="413" t="s">
        <v>291</v>
      </c>
      <c r="D183" s="413" t="s">
        <v>270</v>
      </c>
      <c r="E183" s="413">
        <v>0</v>
      </c>
      <c r="F183" s="413">
        <v>0</v>
      </c>
      <c r="G183" s="413">
        <v>0</v>
      </c>
      <c r="H183" s="413">
        <v>0</v>
      </c>
      <c r="I183" s="413">
        <v>0</v>
      </c>
      <c r="J183" s="413">
        <v>0</v>
      </c>
      <c r="K183" s="413">
        <v>0</v>
      </c>
      <c r="L183" s="413">
        <v>0</v>
      </c>
      <c r="M183" s="413">
        <v>1</v>
      </c>
      <c r="N183" s="413">
        <v>0</v>
      </c>
      <c r="O183" s="413">
        <v>0</v>
      </c>
      <c r="P183" s="413">
        <v>1</v>
      </c>
      <c r="Q183" s="413">
        <v>0</v>
      </c>
      <c r="R183" s="413">
        <v>0</v>
      </c>
      <c r="S183" s="413">
        <v>0</v>
      </c>
      <c r="T183" s="413">
        <v>0</v>
      </c>
      <c r="U183" s="392">
        <f t="shared" si="10"/>
        <v>1</v>
      </c>
      <c r="W183" s="414">
        <f t="shared" si="11"/>
        <v>1</v>
      </c>
    </row>
    <row r="184" spans="1:23" x14ac:dyDescent="0.2">
      <c r="A184" t="str">
        <f t="shared" si="8"/>
        <v>PO260304</v>
      </c>
      <c r="B184">
        <f t="shared" si="9"/>
        <v>4</v>
      </c>
      <c r="C184" s="413" t="s">
        <v>291</v>
      </c>
      <c r="D184" s="413" t="s">
        <v>288</v>
      </c>
      <c r="E184" s="413">
        <v>0</v>
      </c>
      <c r="F184" s="413">
        <v>0</v>
      </c>
      <c r="G184" s="413">
        <v>0</v>
      </c>
      <c r="H184" s="413">
        <v>0</v>
      </c>
      <c r="I184" s="413">
        <v>0</v>
      </c>
      <c r="J184" s="413">
        <v>0</v>
      </c>
      <c r="K184" s="413">
        <v>0</v>
      </c>
      <c r="L184" s="413">
        <v>0</v>
      </c>
      <c r="M184" s="413">
        <v>0</v>
      </c>
      <c r="N184" s="413">
        <v>0</v>
      </c>
      <c r="O184" s="413">
        <v>0</v>
      </c>
      <c r="P184" s="413">
        <v>0</v>
      </c>
      <c r="Q184" s="413">
        <v>0</v>
      </c>
      <c r="R184" s="413">
        <v>0</v>
      </c>
      <c r="S184" s="413">
        <v>1</v>
      </c>
      <c r="T184" s="413">
        <v>1</v>
      </c>
      <c r="U184" s="392">
        <f t="shared" si="10"/>
        <v>0</v>
      </c>
      <c r="W184" s="414">
        <f t="shared" si="11"/>
        <v>1</v>
      </c>
    </row>
    <row r="185" spans="1:23" x14ac:dyDescent="0.2">
      <c r="A185" t="str">
        <f t="shared" si="8"/>
        <v>PO260305</v>
      </c>
      <c r="B185">
        <f t="shared" si="9"/>
        <v>5</v>
      </c>
      <c r="C185" s="413" t="s">
        <v>291</v>
      </c>
      <c r="D185" s="413" t="s">
        <v>165</v>
      </c>
      <c r="E185" s="413">
        <v>3</v>
      </c>
      <c r="F185" s="413">
        <v>0</v>
      </c>
      <c r="G185" s="413">
        <v>0</v>
      </c>
      <c r="H185" s="413">
        <v>3</v>
      </c>
      <c r="I185" s="413">
        <v>0</v>
      </c>
      <c r="J185" s="413">
        <v>0</v>
      </c>
      <c r="K185" s="413">
        <v>0</v>
      </c>
      <c r="L185" s="413">
        <v>0</v>
      </c>
      <c r="M185" s="413">
        <v>4</v>
      </c>
      <c r="N185" s="413">
        <v>0</v>
      </c>
      <c r="O185" s="413">
        <v>0</v>
      </c>
      <c r="P185" s="413">
        <v>4</v>
      </c>
      <c r="Q185" s="413">
        <v>1</v>
      </c>
      <c r="R185" s="413">
        <v>0</v>
      </c>
      <c r="S185" s="413">
        <v>0</v>
      </c>
      <c r="T185" s="413">
        <v>1</v>
      </c>
      <c r="U185" s="392">
        <f t="shared" si="10"/>
        <v>1</v>
      </c>
      <c r="W185" s="414">
        <f t="shared" si="11"/>
        <v>8</v>
      </c>
    </row>
    <row r="186" spans="1:23" x14ac:dyDescent="0.2">
      <c r="A186" t="str">
        <f t="shared" si="8"/>
        <v>PO260306</v>
      </c>
      <c r="B186">
        <f t="shared" si="9"/>
        <v>6</v>
      </c>
      <c r="C186" s="413" t="s">
        <v>291</v>
      </c>
      <c r="D186" s="413" t="s">
        <v>274</v>
      </c>
      <c r="E186" s="413">
        <v>1</v>
      </c>
      <c r="F186" s="413">
        <v>0</v>
      </c>
      <c r="G186" s="413">
        <v>0</v>
      </c>
      <c r="H186" s="413">
        <v>1</v>
      </c>
      <c r="I186" s="413">
        <v>0</v>
      </c>
      <c r="J186" s="413">
        <v>0</v>
      </c>
      <c r="K186" s="413">
        <v>0</v>
      </c>
      <c r="L186" s="413">
        <v>0</v>
      </c>
      <c r="M186" s="413">
        <v>0</v>
      </c>
      <c r="N186" s="413">
        <v>0</v>
      </c>
      <c r="O186" s="413">
        <v>0</v>
      </c>
      <c r="P186" s="413">
        <v>0</v>
      </c>
      <c r="Q186" s="413">
        <v>0</v>
      </c>
      <c r="R186" s="413">
        <v>0</v>
      </c>
      <c r="S186" s="413">
        <v>0</v>
      </c>
      <c r="T186" s="413">
        <v>0</v>
      </c>
      <c r="U186" s="392">
        <f t="shared" si="10"/>
        <v>1</v>
      </c>
      <c r="W186" s="414">
        <f t="shared" si="11"/>
        <v>1</v>
      </c>
    </row>
    <row r="187" spans="1:23" x14ac:dyDescent="0.2">
      <c r="A187" t="str">
        <f t="shared" si="8"/>
        <v>PO260307</v>
      </c>
      <c r="B187">
        <f t="shared" si="9"/>
        <v>7</v>
      </c>
      <c r="C187" s="413" t="s">
        <v>291</v>
      </c>
      <c r="D187" s="413" t="s">
        <v>232</v>
      </c>
      <c r="E187" s="413">
        <v>1</v>
      </c>
      <c r="F187" s="413">
        <v>0</v>
      </c>
      <c r="G187" s="413">
        <v>0</v>
      </c>
      <c r="H187" s="413">
        <v>1</v>
      </c>
      <c r="I187" s="413">
        <v>0</v>
      </c>
      <c r="J187" s="413">
        <v>0</v>
      </c>
      <c r="K187" s="413">
        <v>0</v>
      </c>
      <c r="L187" s="413">
        <v>0</v>
      </c>
      <c r="M187" s="413">
        <v>5</v>
      </c>
      <c r="N187" s="413">
        <v>0</v>
      </c>
      <c r="O187" s="413">
        <v>0</v>
      </c>
      <c r="P187" s="413">
        <v>5</v>
      </c>
      <c r="Q187" s="413">
        <v>1</v>
      </c>
      <c r="R187" s="413">
        <v>0</v>
      </c>
      <c r="S187" s="413">
        <v>0</v>
      </c>
      <c r="T187" s="413">
        <v>1</v>
      </c>
      <c r="U187" s="392">
        <f t="shared" si="10"/>
        <v>1</v>
      </c>
      <c r="W187" s="414">
        <f t="shared" si="11"/>
        <v>7</v>
      </c>
    </row>
    <row r="188" spans="1:23" x14ac:dyDescent="0.2">
      <c r="A188" t="str">
        <f t="shared" si="8"/>
        <v>PO260401</v>
      </c>
      <c r="B188">
        <f t="shared" si="9"/>
        <v>1</v>
      </c>
      <c r="C188" s="413" t="s">
        <v>294</v>
      </c>
      <c r="D188" s="413" t="s">
        <v>279</v>
      </c>
      <c r="E188" s="413">
        <v>1</v>
      </c>
      <c r="F188" s="413">
        <v>0</v>
      </c>
      <c r="G188" s="413">
        <v>0</v>
      </c>
      <c r="H188" s="413">
        <v>1</v>
      </c>
      <c r="I188" s="413">
        <v>0</v>
      </c>
      <c r="J188" s="413">
        <v>0</v>
      </c>
      <c r="K188" s="413">
        <v>0</v>
      </c>
      <c r="L188" s="413">
        <v>0</v>
      </c>
      <c r="M188" s="413">
        <v>2</v>
      </c>
      <c r="N188" s="413">
        <v>0</v>
      </c>
      <c r="O188" s="413">
        <v>0</v>
      </c>
      <c r="P188" s="413">
        <v>2</v>
      </c>
      <c r="Q188" s="413">
        <v>1</v>
      </c>
      <c r="R188" s="413">
        <v>0</v>
      </c>
      <c r="S188" s="413">
        <v>0</v>
      </c>
      <c r="T188" s="413">
        <v>1</v>
      </c>
      <c r="U188" s="392">
        <f t="shared" si="10"/>
        <v>1</v>
      </c>
      <c r="W188" s="414">
        <f t="shared" si="11"/>
        <v>4</v>
      </c>
    </row>
    <row r="189" spans="1:23" x14ac:dyDescent="0.2">
      <c r="A189" t="str">
        <f t="shared" si="8"/>
        <v>PO260402</v>
      </c>
      <c r="B189">
        <f t="shared" si="9"/>
        <v>2</v>
      </c>
      <c r="C189" s="413" t="s">
        <v>294</v>
      </c>
      <c r="D189" s="413" t="s">
        <v>280</v>
      </c>
      <c r="E189" s="413">
        <v>2</v>
      </c>
      <c r="F189" s="413">
        <v>0</v>
      </c>
      <c r="G189" s="413">
        <v>0</v>
      </c>
      <c r="H189" s="413">
        <v>2</v>
      </c>
      <c r="I189" s="413">
        <v>0</v>
      </c>
      <c r="J189" s="413">
        <v>0</v>
      </c>
      <c r="K189" s="413">
        <v>0</v>
      </c>
      <c r="L189" s="413">
        <v>0</v>
      </c>
      <c r="M189" s="413">
        <v>0</v>
      </c>
      <c r="N189" s="413">
        <v>0</v>
      </c>
      <c r="O189" s="413">
        <v>0</v>
      </c>
      <c r="P189" s="413">
        <v>0</v>
      </c>
      <c r="Q189" s="413">
        <v>1</v>
      </c>
      <c r="R189" s="413">
        <v>0</v>
      </c>
      <c r="S189" s="413">
        <v>0</v>
      </c>
      <c r="T189" s="413">
        <v>1</v>
      </c>
      <c r="U189" s="392">
        <f t="shared" si="10"/>
        <v>1</v>
      </c>
      <c r="W189" s="414">
        <f t="shared" si="11"/>
        <v>3</v>
      </c>
    </row>
    <row r="190" spans="1:23" x14ac:dyDescent="0.2">
      <c r="A190" t="str">
        <f t="shared" si="8"/>
        <v>PO260403</v>
      </c>
      <c r="B190">
        <f t="shared" si="9"/>
        <v>3</v>
      </c>
      <c r="C190" s="413" t="s">
        <v>294</v>
      </c>
      <c r="D190" s="413" t="s">
        <v>270</v>
      </c>
      <c r="E190" s="413">
        <v>2</v>
      </c>
      <c r="F190" s="413">
        <v>0</v>
      </c>
      <c r="G190" s="413">
        <v>0</v>
      </c>
      <c r="H190" s="413">
        <v>2</v>
      </c>
      <c r="I190" s="413">
        <v>0</v>
      </c>
      <c r="J190" s="413">
        <v>0</v>
      </c>
      <c r="K190" s="413">
        <v>0</v>
      </c>
      <c r="L190" s="413">
        <v>0</v>
      </c>
      <c r="M190" s="413">
        <v>0</v>
      </c>
      <c r="N190" s="413">
        <v>0</v>
      </c>
      <c r="O190" s="413">
        <v>0</v>
      </c>
      <c r="P190" s="413">
        <v>0</v>
      </c>
      <c r="Q190" s="413">
        <v>0</v>
      </c>
      <c r="R190" s="413">
        <v>0</v>
      </c>
      <c r="S190" s="413">
        <v>0</v>
      </c>
      <c r="T190" s="413">
        <v>0</v>
      </c>
      <c r="U190" s="392">
        <f t="shared" si="10"/>
        <v>1</v>
      </c>
      <c r="W190" s="414">
        <f t="shared" si="11"/>
        <v>2</v>
      </c>
    </row>
    <row r="191" spans="1:23" x14ac:dyDescent="0.2">
      <c r="A191" t="str">
        <f t="shared" si="8"/>
        <v>PO260404</v>
      </c>
      <c r="B191">
        <f t="shared" si="9"/>
        <v>4</v>
      </c>
      <c r="C191" s="413" t="s">
        <v>294</v>
      </c>
      <c r="D191" s="413" t="s">
        <v>281</v>
      </c>
      <c r="E191" s="413">
        <v>0</v>
      </c>
      <c r="F191" s="413">
        <v>1</v>
      </c>
      <c r="G191" s="413">
        <v>0</v>
      </c>
      <c r="H191" s="413">
        <v>1</v>
      </c>
      <c r="I191" s="413">
        <v>0</v>
      </c>
      <c r="J191" s="413">
        <v>0</v>
      </c>
      <c r="K191" s="413">
        <v>0</v>
      </c>
      <c r="L191" s="413">
        <v>0</v>
      </c>
      <c r="M191" s="413">
        <v>0</v>
      </c>
      <c r="N191" s="413">
        <v>1</v>
      </c>
      <c r="O191" s="413">
        <v>0</v>
      </c>
      <c r="P191" s="413">
        <v>1</v>
      </c>
      <c r="Q191" s="413">
        <v>0</v>
      </c>
      <c r="R191" s="413">
        <v>0</v>
      </c>
      <c r="S191" s="413">
        <v>0</v>
      </c>
      <c r="T191" s="413">
        <v>0</v>
      </c>
      <c r="U191" s="392">
        <f t="shared" si="10"/>
        <v>1</v>
      </c>
      <c r="W191" s="414">
        <f t="shared" si="11"/>
        <v>2</v>
      </c>
    </row>
    <row r="192" spans="1:23" x14ac:dyDescent="0.2">
      <c r="A192" t="str">
        <f t="shared" si="8"/>
        <v>PO260405</v>
      </c>
      <c r="B192">
        <f t="shared" si="9"/>
        <v>5</v>
      </c>
      <c r="C192" s="413" t="s">
        <v>294</v>
      </c>
      <c r="D192" s="413" t="s">
        <v>283</v>
      </c>
      <c r="E192" s="413">
        <v>1</v>
      </c>
      <c r="F192" s="413">
        <v>0</v>
      </c>
      <c r="G192" s="413">
        <v>0</v>
      </c>
      <c r="H192" s="413">
        <v>1</v>
      </c>
      <c r="I192" s="413">
        <v>0</v>
      </c>
      <c r="J192" s="413">
        <v>0</v>
      </c>
      <c r="K192" s="413">
        <v>0</v>
      </c>
      <c r="L192" s="413">
        <v>0</v>
      </c>
      <c r="M192" s="413">
        <v>1</v>
      </c>
      <c r="N192" s="413">
        <v>0</v>
      </c>
      <c r="O192" s="413">
        <v>0</v>
      </c>
      <c r="P192" s="413">
        <v>1</v>
      </c>
      <c r="Q192" s="413">
        <v>1</v>
      </c>
      <c r="R192" s="413">
        <v>0</v>
      </c>
      <c r="S192" s="413">
        <v>0</v>
      </c>
      <c r="T192" s="413">
        <v>1</v>
      </c>
      <c r="U192" s="392">
        <f t="shared" si="10"/>
        <v>1</v>
      </c>
      <c r="W192" s="414">
        <f t="shared" si="11"/>
        <v>3</v>
      </c>
    </row>
    <row r="193" spans="1:23" x14ac:dyDescent="0.2">
      <c r="A193" t="str">
        <f t="shared" si="8"/>
        <v>PO260406</v>
      </c>
      <c r="B193">
        <f t="shared" si="9"/>
        <v>6</v>
      </c>
      <c r="C193" s="413" t="s">
        <v>294</v>
      </c>
      <c r="D193" s="413" t="s">
        <v>290</v>
      </c>
      <c r="E193" s="413">
        <v>1</v>
      </c>
      <c r="F193" s="413">
        <v>0</v>
      </c>
      <c r="G193" s="413">
        <v>0</v>
      </c>
      <c r="H193" s="413">
        <v>1</v>
      </c>
      <c r="I193" s="413">
        <v>0</v>
      </c>
      <c r="J193" s="413">
        <v>0</v>
      </c>
      <c r="K193" s="413">
        <v>0</v>
      </c>
      <c r="L193" s="413">
        <v>0</v>
      </c>
      <c r="M193" s="413">
        <v>0</v>
      </c>
      <c r="N193" s="413">
        <v>0</v>
      </c>
      <c r="O193" s="413">
        <v>0</v>
      </c>
      <c r="P193" s="413">
        <v>0</v>
      </c>
      <c r="Q193" s="413">
        <v>0</v>
      </c>
      <c r="R193" s="413">
        <v>0</v>
      </c>
      <c r="S193" s="413">
        <v>0</v>
      </c>
      <c r="T193" s="413">
        <v>0</v>
      </c>
      <c r="U193" s="392">
        <f t="shared" si="10"/>
        <v>1</v>
      </c>
      <c r="W193" s="414">
        <f t="shared" si="11"/>
        <v>1</v>
      </c>
    </row>
    <row r="194" spans="1:23" x14ac:dyDescent="0.2">
      <c r="A194" t="str">
        <f t="shared" si="8"/>
        <v>PO260407</v>
      </c>
      <c r="B194">
        <f t="shared" si="9"/>
        <v>7</v>
      </c>
      <c r="C194" s="413" t="s">
        <v>294</v>
      </c>
      <c r="D194" s="413" t="s">
        <v>232</v>
      </c>
      <c r="E194" s="413">
        <v>0</v>
      </c>
      <c r="F194" s="413">
        <v>0</v>
      </c>
      <c r="G194" s="413">
        <v>0</v>
      </c>
      <c r="H194" s="413">
        <v>0</v>
      </c>
      <c r="I194" s="413">
        <v>0</v>
      </c>
      <c r="J194" s="413">
        <v>0</v>
      </c>
      <c r="K194" s="413">
        <v>0</v>
      </c>
      <c r="L194" s="413">
        <v>0</v>
      </c>
      <c r="M194" s="413">
        <v>1</v>
      </c>
      <c r="N194" s="413">
        <v>0</v>
      </c>
      <c r="O194" s="413">
        <v>0</v>
      </c>
      <c r="P194" s="413">
        <v>1</v>
      </c>
      <c r="Q194" s="413">
        <v>0</v>
      </c>
      <c r="R194" s="413">
        <v>0</v>
      </c>
      <c r="S194" s="413">
        <v>0</v>
      </c>
      <c r="T194" s="413">
        <v>0</v>
      </c>
      <c r="U194" s="392">
        <f t="shared" si="10"/>
        <v>1</v>
      </c>
      <c r="W194" s="414">
        <f t="shared" si="11"/>
        <v>1</v>
      </c>
    </row>
    <row r="195" spans="1:23" x14ac:dyDescent="0.2">
      <c r="A195" t="str">
        <f t="shared" si="8"/>
        <v>PO260501</v>
      </c>
      <c r="B195">
        <f t="shared" si="9"/>
        <v>1</v>
      </c>
      <c r="C195" s="413" t="s">
        <v>298</v>
      </c>
      <c r="D195" s="413" t="s">
        <v>279</v>
      </c>
      <c r="E195" s="413">
        <v>0</v>
      </c>
      <c r="F195" s="413">
        <v>0</v>
      </c>
      <c r="G195" s="413">
        <v>0</v>
      </c>
      <c r="H195" s="413">
        <v>0</v>
      </c>
      <c r="I195" s="413">
        <v>0</v>
      </c>
      <c r="J195" s="413">
        <v>0</v>
      </c>
      <c r="K195" s="413">
        <v>0</v>
      </c>
      <c r="L195" s="413">
        <v>0</v>
      </c>
      <c r="M195" s="413">
        <v>3</v>
      </c>
      <c r="N195" s="413">
        <v>0</v>
      </c>
      <c r="O195" s="413">
        <v>0</v>
      </c>
      <c r="P195" s="413">
        <v>3</v>
      </c>
      <c r="Q195" s="413">
        <v>0</v>
      </c>
      <c r="R195" s="413">
        <v>0</v>
      </c>
      <c r="S195" s="413">
        <v>0</v>
      </c>
      <c r="T195" s="413">
        <v>0</v>
      </c>
      <c r="U195" s="392">
        <f t="shared" si="10"/>
        <v>1</v>
      </c>
      <c r="W195" s="414">
        <f t="shared" si="11"/>
        <v>3</v>
      </c>
    </row>
    <row r="196" spans="1:23" x14ac:dyDescent="0.2">
      <c r="A196" t="str">
        <f t="shared" si="8"/>
        <v>PO260502</v>
      </c>
      <c r="B196">
        <f t="shared" si="9"/>
        <v>2</v>
      </c>
      <c r="C196" s="413" t="s">
        <v>298</v>
      </c>
      <c r="D196" s="413" t="s">
        <v>280</v>
      </c>
      <c r="E196" s="413">
        <v>1</v>
      </c>
      <c r="F196" s="413">
        <v>0</v>
      </c>
      <c r="G196" s="413">
        <v>0</v>
      </c>
      <c r="H196" s="413">
        <v>1</v>
      </c>
      <c r="I196" s="413">
        <v>0</v>
      </c>
      <c r="J196" s="413">
        <v>0</v>
      </c>
      <c r="K196" s="413">
        <v>0</v>
      </c>
      <c r="L196" s="413">
        <v>0</v>
      </c>
      <c r="M196" s="413">
        <v>2</v>
      </c>
      <c r="N196" s="413">
        <v>0</v>
      </c>
      <c r="O196" s="413">
        <v>0</v>
      </c>
      <c r="P196" s="413">
        <v>2</v>
      </c>
      <c r="Q196" s="413">
        <v>1</v>
      </c>
      <c r="R196" s="413">
        <v>0</v>
      </c>
      <c r="S196" s="413">
        <v>0</v>
      </c>
      <c r="T196" s="413">
        <v>1</v>
      </c>
      <c r="U196" s="392">
        <f t="shared" si="10"/>
        <v>1</v>
      </c>
      <c r="W196" s="414">
        <f t="shared" si="11"/>
        <v>4</v>
      </c>
    </row>
    <row r="197" spans="1:23" x14ac:dyDescent="0.2">
      <c r="A197" t="str">
        <f t="shared" si="8"/>
        <v>PO260503</v>
      </c>
      <c r="B197">
        <f t="shared" si="9"/>
        <v>3</v>
      </c>
      <c r="C197" s="413" t="s">
        <v>298</v>
      </c>
      <c r="D197" s="413" t="s">
        <v>212</v>
      </c>
      <c r="E197" s="413">
        <v>0</v>
      </c>
      <c r="F197" s="413">
        <v>0</v>
      </c>
      <c r="G197" s="413">
        <v>0</v>
      </c>
      <c r="H197" s="413">
        <v>0</v>
      </c>
      <c r="I197" s="413">
        <v>0</v>
      </c>
      <c r="J197" s="413">
        <v>0</v>
      </c>
      <c r="K197" s="413">
        <v>0</v>
      </c>
      <c r="L197" s="413">
        <v>0</v>
      </c>
      <c r="M197" s="413">
        <v>1</v>
      </c>
      <c r="N197" s="413">
        <v>0</v>
      </c>
      <c r="O197" s="413">
        <v>0</v>
      </c>
      <c r="P197" s="413">
        <v>1</v>
      </c>
      <c r="Q197" s="413">
        <v>0</v>
      </c>
      <c r="R197" s="413">
        <v>0</v>
      </c>
      <c r="S197" s="413">
        <v>0</v>
      </c>
      <c r="T197" s="413">
        <v>0</v>
      </c>
      <c r="U197" s="392">
        <f t="shared" si="10"/>
        <v>1</v>
      </c>
      <c r="W197" s="414">
        <f t="shared" si="11"/>
        <v>1</v>
      </c>
    </row>
    <row r="198" spans="1:23" x14ac:dyDescent="0.2">
      <c r="A198" t="str">
        <f t="shared" si="8"/>
        <v>PO260504</v>
      </c>
      <c r="B198">
        <f t="shared" si="9"/>
        <v>4</v>
      </c>
      <c r="C198" s="413" t="s">
        <v>298</v>
      </c>
      <c r="D198" s="413" t="s">
        <v>270</v>
      </c>
      <c r="E198" s="413">
        <v>1</v>
      </c>
      <c r="F198" s="413">
        <v>0</v>
      </c>
      <c r="G198" s="413">
        <v>0</v>
      </c>
      <c r="H198" s="413">
        <v>1</v>
      </c>
      <c r="I198" s="413">
        <v>0</v>
      </c>
      <c r="J198" s="413">
        <v>0</v>
      </c>
      <c r="K198" s="413">
        <v>0</v>
      </c>
      <c r="L198" s="413">
        <v>0</v>
      </c>
      <c r="M198" s="413">
        <v>0</v>
      </c>
      <c r="N198" s="413">
        <v>0</v>
      </c>
      <c r="O198" s="413">
        <v>0</v>
      </c>
      <c r="P198" s="413">
        <v>0</v>
      </c>
      <c r="Q198" s="413">
        <v>0</v>
      </c>
      <c r="R198" s="413">
        <v>0</v>
      </c>
      <c r="S198" s="413">
        <v>0</v>
      </c>
      <c r="T198" s="413">
        <v>0</v>
      </c>
      <c r="U198" s="392">
        <f t="shared" si="10"/>
        <v>1</v>
      </c>
      <c r="W198" s="414">
        <f t="shared" si="11"/>
        <v>1</v>
      </c>
    </row>
    <row r="199" spans="1:23" x14ac:dyDescent="0.2">
      <c r="A199" t="str">
        <f t="shared" si="8"/>
        <v>PO260505</v>
      </c>
      <c r="B199">
        <f t="shared" si="9"/>
        <v>5</v>
      </c>
      <c r="C199" s="413" t="s">
        <v>298</v>
      </c>
      <c r="D199" s="413" t="s">
        <v>281</v>
      </c>
      <c r="E199" s="413">
        <v>0</v>
      </c>
      <c r="F199" s="413">
        <v>0</v>
      </c>
      <c r="G199" s="413">
        <v>1</v>
      </c>
      <c r="H199" s="413">
        <v>1</v>
      </c>
      <c r="I199" s="413">
        <v>0</v>
      </c>
      <c r="J199" s="413">
        <v>0</v>
      </c>
      <c r="K199" s="413">
        <v>0</v>
      </c>
      <c r="L199" s="413">
        <v>0</v>
      </c>
      <c r="M199" s="413">
        <v>0</v>
      </c>
      <c r="N199" s="413">
        <v>0</v>
      </c>
      <c r="O199" s="413">
        <v>0</v>
      </c>
      <c r="P199" s="413">
        <v>0</v>
      </c>
      <c r="Q199" s="413">
        <v>0</v>
      </c>
      <c r="R199" s="413">
        <v>0</v>
      </c>
      <c r="S199" s="413">
        <v>0</v>
      </c>
      <c r="T199" s="413">
        <v>0</v>
      </c>
      <c r="U199" s="392">
        <f t="shared" si="10"/>
        <v>1</v>
      </c>
      <c r="W199" s="414">
        <f t="shared" si="11"/>
        <v>1</v>
      </c>
    </row>
    <row r="200" spans="1:23" x14ac:dyDescent="0.2">
      <c r="A200" t="str">
        <f t="shared" si="8"/>
        <v>PO260506</v>
      </c>
      <c r="B200">
        <f t="shared" si="9"/>
        <v>6</v>
      </c>
      <c r="C200" s="413" t="s">
        <v>298</v>
      </c>
      <c r="D200" s="413" t="s">
        <v>165</v>
      </c>
      <c r="E200" s="413">
        <v>0</v>
      </c>
      <c r="F200" s="413">
        <v>0</v>
      </c>
      <c r="G200" s="413">
        <v>0</v>
      </c>
      <c r="H200" s="413">
        <v>0</v>
      </c>
      <c r="I200" s="413">
        <v>0</v>
      </c>
      <c r="J200" s="413">
        <v>0</v>
      </c>
      <c r="K200" s="413">
        <v>0</v>
      </c>
      <c r="L200" s="413">
        <v>0</v>
      </c>
      <c r="M200" s="413">
        <v>2</v>
      </c>
      <c r="N200" s="413">
        <v>0</v>
      </c>
      <c r="O200" s="413">
        <v>0</v>
      </c>
      <c r="P200" s="413">
        <v>2</v>
      </c>
      <c r="Q200" s="413">
        <v>0</v>
      </c>
      <c r="R200" s="413">
        <v>0</v>
      </c>
      <c r="S200" s="413">
        <v>0</v>
      </c>
      <c r="T200" s="413">
        <v>0</v>
      </c>
      <c r="U200" s="392">
        <f t="shared" si="10"/>
        <v>1</v>
      </c>
      <c r="W200" s="414">
        <f t="shared" si="11"/>
        <v>2</v>
      </c>
    </row>
    <row r="201" spans="1:23" x14ac:dyDescent="0.2">
      <c r="A201" t="str">
        <f t="shared" si="8"/>
        <v>PO260507</v>
      </c>
      <c r="B201">
        <f t="shared" si="9"/>
        <v>7</v>
      </c>
      <c r="C201" s="413" t="s">
        <v>298</v>
      </c>
      <c r="D201" s="413" t="s">
        <v>283</v>
      </c>
      <c r="E201" s="413">
        <v>0</v>
      </c>
      <c r="F201" s="413">
        <v>0</v>
      </c>
      <c r="G201" s="413">
        <v>0</v>
      </c>
      <c r="H201" s="413">
        <v>0</v>
      </c>
      <c r="I201" s="413">
        <v>0</v>
      </c>
      <c r="J201" s="413">
        <v>0</v>
      </c>
      <c r="K201" s="413">
        <v>0</v>
      </c>
      <c r="L201" s="413">
        <v>0</v>
      </c>
      <c r="M201" s="413">
        <v>1</v>
      </c>
      <c r="N201" s="413">
        <v>0</v>
      </c>
      <c r="O201" s="413">
        <v>0</v>
      </c>
      <c r="P201" s="413">
        <v>1</v>
      </c>
      <c r="Q201" s="413">
        <v>0</v>
      </c>
      <c r="R201" s="413">
        <v>0</v>
      </c>
      <c r="S201" s="413">
        <v>0</v>
      </c>
      <c r="T201" s="413">
        <v>0</v>
      </c>
      <c r="U201" s="392">
        <f t="shared" si="10"/>
        <v>1</v>
      </c>
      <c r="W201" s="414">
        <f t="shared" si="11"/>
        <v>1</v>
      </c>
    </row>
    <row r="202" spans="1:23" x14ac:dyDescent="0.2">
      <c r="A202" t="str">
        <f t="shared" si="8"/>
        <v>PO260508</v>
      </c>
      <c r="B202">
        <f t="shared" si="9"/>
        <v>8</v>
      </c>
      <c r="C202" s="413" t="s">
        <v>298</v>
      </c>
      <c r="D202" s="413" t="s">
        <v>232</v>
      </c>
      <c r="E202" s="413">
        <v>2</v>
      </c>
      <c r="F202" s="413">
        <v>0</v>
      </c>
      <c r="G202" s="413">
        <v>0</v>
      </c>
      <c r="H202" s="413">
        <v>2</v>
      </c>
      <c r="I202" s="413">
        <v>0</v>
      </c>
      <c r="J202" s="413">
        <v>0</v>
      </c>
      <c r="K202" s="413">
        <v>0</v>
      </c>
      <c r="L202" s="413">
        <v>0</v>
      </c>
      <c r="M202" s="413">
        <v>3</v>
      </c>
      <c r="N202" s="413">
        <v>0</v>
      </c>
      <c r="O202" s="413">
        <v>0</v>
      </c>
      <c r="P202" s="413">
        <v>3</v>
      </c>
      <c r="Q202" s="413">
        <v>0</v>
      </c>
      <c r="R202" s="413">
        <v>0</v>
      </c>
      <c r="S202" s="413">
        <v>0</v>
      </c>
      <c r="T202" s="413">
        <v>0</v>
      </c>
      <c r="U202" s="392">
        <f t="shared" si="10"/>
        <v>1</v>
      </c>
      <c r="W202" s="414">
        <f t="shared" si="11"/>
        <v>5</v>
      </c>
    </row>
    <row r="203" spans="1:23" x14ac:dyDescent="0.2">
      <c r="A203" t="str">
        <f t="shared" ref="A203:A266" si="12">C203&amp;IF(B203&lt;10,"0","")&amp;B203</f>
        <v>PO270101</v>
      </c>
      <c r="B203">
        <f t="shared" ref="B203:B266" si="13">IF(C203=C202,B202+1,1)</f>
        <v>1</v>
      </c>
      <c r="C203" s="413" t="s">
        <v>300</v>
      </c>
      <c r="D203" s="413" t="s">
        <v>209</v>
      </c>
      <c r="E203" s="413">
        <v>11</v>
      </c>
      <c r="F203" s="413">
        <v>0</v>
      </c>
      <c r="G203" s="413">
        <v>0</v>
      </c>
      <c r="H203" s="413">
        <v>11</v>
      </c>
      <c r="I203" s="413">
        <v>1</v>
      </c>
      <c r="J203" s="413">
        <v>0</v>
      </c>
      <c r="K203" s="413">
        <v>0</v>
      </c>
      <c r="L203" s="413">
        <v>1</v>
      </c>
      <c r="M203" s="413">
        <v>3</v>
      </c>
      <c r="N203" s="413">
        <v>0</v>
      </c>
      <c r="O203" s="413">
        <v>0</v>
      </c>
      <c r="P203" s="413">
        <v>3</v>
      </c>
      <c r="Q203" s="413">
        <v>0</v>
      </c>
      <c r="R203" s="413">
        <v>0</v>
      </c>
      <c r="S203" s="413">
        <v>0</v>
      </c>
      <c r="T203" s="413">
        <v>0</v>
      </c>
      <c r="U203" s="392">
        <f t="shared" si="10"/>
        <v>1</v>
      </c>
      <c r="W203" s="414">
        <f t="shared" si="11"/>
        <v>15</v>
      </c>
    </row>
    <row r="204" spans="1:23" x14ac:dyDescent="0.2">
      <c r="A204" t="str">
        <f t="shared" si="12"/>
        <v>PO270102</v>
      </c>
      <c r="B204">
        <f t="shared" si="13"/>
        <v>2</v>
      </c>
      <c r="C204" s="413" t="s">
        <v>300</v>
      </c>
      <c r="D204" s="413" t="s">
        <v>303</v>
      </c>
      <c r="E204" s="413">
        <v>1</v>
      </c>
      <c r="F204" s="413">
        <v>0</v>
      </c>
      <c r="G204" s="413">
        <v>0</v>
      </c>
      <c r="H204" s="413">
        <v>1</v>
      </c>
      <c r="I204" s="413">
        <v>0</v>
      </c>
      <c r="J204" s="413">
        <v>0</v>
      </c>
      <c r="K204" s="413">
        <v>0</v>
      </c>
      <c r="L204" s="413">
        <v>0</v>
      </c>
      <c r="M204" s="413">
        <v>0</v>
      </c>
      <c r="N204" s="413">
        <v>0</v>
      </c>
      <c r="O204" s="413">
        <v>0</v>
      </c>
      <c r="P204" s="413">
        <v>0</v>
      </c>
      <c r="Q204" s="413">
        <v>0</v>
      </c>
      <c r="R204" s="413">
        <v>0</v>
      </c>
      <c r="S204" s="413">
        <v>0</v>
      </c>
      <c r="T204" s="413">
        <v>0</v>
      </c>
      <c r="U204" s="392">
        <f t="shared" ref="U204:U267" si="14">IF((H204+P204)&gt;(L204+T204),1,0)</f>
        <v>1</v>
      </c>
      <c r="W204" s="414">
        <f t="shared" ref="W204:W267" si="15">H204+L204+P204+T204</f>
        <v>1</v>
      </c>
    </row>
    <row r="205" spans="1:23" x14ac:dyDescent="0.2">
      <c r="A205" t="str">
        <f t="shared" si="12"/>
        <v>PO270103</v>
      </c>
      <c r="B205">
        <f t="shared" si="13"/>
        <v>3</v>
      </c>
      <c r="C205" s="413" t="s">
        <v>300</v>
      </c>
      <c r="D205" s="413" t="s">
        <v>301</v>
      </c>
      <c r="E205" s="413">
        <v>1</v>
      </c>
      <c r="F205" s="413">
        <v>0</v>
      </c>
      <c r="G205" s="413">
        <v>1</v>
      </c>
      <c r="H205" s="413">
        <v>2</v>
      </c>
      <c r="I205" s="413">
        <v>1</v>
      </c>
      <c r="J205" s="413">
        <v>0</v>
      </c>
      <c r="K205" s="413">
        <v>0</v>
      </c>
      <c r="L205" s="413">
        <v>1</v>
      </c>
      <c r="M205" s="413">
        <v>1</v>
      </c>
      <c r="N205" s="413">
        <v>0</v>
      </c>
      <c r="O205" s="413">
        <v>0</v>
      </c>
      <c r="P205" s="413">
        <v>1</v>
      </c>
      <c r="Q205" s="413">
        <v>0</v>
      </c>
      <c r="R205" s="413">
        <v>0</v>
      </c>
      <c r="S205" s="413">
        <v>0</v>
      </c>
      <c r="T205" s="413">
        <v>0</v>
      </c>
      <c r="U205" s="392">
        <f t="shared" si="14"/>
        <v>1</v>
      </c>
      <c r="W205" s="414">
        <f t="shared" si="15"/>
        <v>4</v>
      </c>
    </row>
    <row r="206" spans="1:23" x14ac:dyDescent="0.2">
      <c r="A206" t="str">
        <f t="shared" si="12"/>
        <v>PO270104</v>
      </c>
      <c r="B206">
        <f t="shared" si="13"/>
        <v>4</v>
      </c>
      <c r="C206" s="413" t="s">
        <v>300</v>
      </c>
      <c r="D206" s="413" t="s">
        <v>275</v>
      </c>
      <c r="E206" s="413">
        <v>0</v>
      </c>
      <c r="F206" s="413">
        <v>0</v>
      </c>
      <c r="G206" s="413">
        <v>0</v>
      </c>
      <c r="H206" s="413">
        <v>0</v>
      </c>
      <c r="I206" s="413">
        <v>1</v>
      </c>
      <c r="J206" s="413">
        <v>0</v>
      </c>
      <c r="K206" s="413">
        <v>0</v>
      </c>
      <c r="L206" s="413">
        <v>1</v>
      </c>
      <c r="M206" s="413">
        <v>2</v>
      </c>
      <c r="N206" s="413">
        <v>0</v>
      </c>
      <c r="O206" s="413">
        <v>0</v>
      </c>
      <c r="P206" s="413">
        <v>2</v>
      </c>
      <c r="Q206" s="413">
        <v>1</v>
      </c>
      <c r="R206" s="413">
        <v>0</v>
      </c>
      <c r="S206" s="413">
        <v>0</v>
      </c>
      <c r="T206" s="413">
        <v>1</v>
      </c>
      <c r="U206" s="392">
        <f t="shared" si="14"/>
        <v>0</v>
      </c>
      <c r="W206" s="414">
        <f t="shared" si="15"/>
        <v>4</v>
      </c>
    </row>
    <row r="207" spans="1:23" x14ac:dyDescent="0.2">
      <c r="A207" t="str">
        <f t="shared" si="12"/>
        <v>PO270105</v>
      </c>
      <c r="B207">
        <f t="shared" si="13"/>
        <v>5</v>
      </c>
      <c r="C207" s="413" t="s">
        <v>300</v>
      </c>
      <c r="D207" s="413" t="s">
        <v>196</v>
      </c>
      <c r="E207" s="413">
        <v>0</v>
      </c>
      <c r="F207" s="413">
        <v>0</v>
      </c>
      <c r="G207" s="413">
        <v>0</v>
      </c>
      <c r="H207" s="413">
        <v>0</v>
      </c>
      <c r="I207" s="413">
        <v>0</v>
      </c>
      <c r="J207" s="413">
        <v>0</v>
      </c>
      <c r="K207" s="413">
        <v>0</v>
      </c>
      <c r="L207" s="413">
        <v>0</v>
      </c>
      <c r="M207" s="413">
        <v>1</v>
      </c>
      <c r="N207" s="413">
        <v>0</v>
      </c>
      <c r="O207" s="413">
        <v>0</v>
      </c>
      <c r="P207" s="413">
        <v>1</v>
      </c>
      <c r="Q207" s="413">
        <v>0</v>
      </c>
      <c r="R207" s="413">
        <v>0</v>
      </c>
      <c r="S207" s="413">
        <v>0</v>
      </c>
      <c r="T207" s="413">
        <v>0</v>
      </c>
      <c r="U207" s="392">
        <f t="shared" si="14"/>
        <v>1</v>
      </c>
      <c r="W207" s="414">
        <f t="shared" si="15"/>
        <v>1</v>
      </c>
    </row>
    <row r="208" spans="1:23" x14ac:dyDescent="0.2">
      <c r="A208" t="str">
        <f t="shared" si="12"/>
        <v>PO270201</v>
      </c>
      <c r="B208">
        <f t="shared" si="13"/>
        <v>1</v>
      </c>
      <c r="C208" s="413" t="s">
        <v>302</v>
      </c>
      <c r="D208" s="413" t="s">
        <v>209</v>
      </c>
      <c r="E208" s="413">
        <v>2</v>
      </c>
      <c r="F208" s="413">
        <v>0</v>
      </c>
      <c r="G208" s="413">
        <v>0</v>
      </c>
      <c r="H208" s="413">
        <v>2</v>
      </c>
      <c r="I208" s="413">
        <v>2</v>
      </c>
      <c r="J208" s="413">
        <v>0</v>
      </c>
      <c r="K208" s="413">
        <v>0</v>
      </c>
      <c r="L208" s="413">
        <v>2</v>
      </c>
      <c r="M208" s="413">
        <v>1</v>
      </c>
      <c r="N208" s="413">
        <v>0</v>
      </c>
      <c r="O208" s="413">
        <v>0</v>
      </c>
      <c r="P208" s="413">
        <v>1</v>
      </c>
      <c r="Q208" s="413">
        <v>0</v>
      </c>
      <c r="R208" s="413">
        <v>0</v>
      </c>
      <c r="S208" s="413">
        <v>0</v>
      </c>
      <c r="T208" s="413">
        <v>0</v>
      </c>
      <c r="U208" s="392">
        <f t="shared" si="14"/>
        <v>1</v>
      </c>
      <c r="W208" s="414">
        <f t="shared" si="15"/>
        <v>5</v>
      </c>
    </row>
    <row r="209" spans="1:23" x14ac:dyDescent="0.2">
      <c r="A209" t="str">
        <f t="shared" si="12"/>
        <v>PO270202</v>
      </c>
      <c r="B209">
        <f t="shared" si="13"/>
        <v>2</v>
      </c>
      <c r="C209" s="413" t="s">
        <v>302</v>
      </c>
      <c r="D209" s="413" t="s">
        <v>303</v>
      </c>
      <c r="E209" s="413">
        <v>1</v>
      </c>
      <c r="F209" s="413">
        <v>0</v>
      </c>
      <c r="G209" s="413">
        <v>0</v>
      </c>
      <c r="H209" s="413">
        <v>1</v>
      </c>
      <c r="I209" s="413">
        <v>0</v>
      </c>
      <c r="J209" s="413">
        <v>0</v>
      </c>
      <c r="K209" s="413">
        <v>0</v>
      </c>
      <c r="L209" s="413">
        <v>0</v>
      </c>
      <c r="M209" s="413">
        <v>1</v>
      </c>
      <c r="N209" s="413">
        <v>0</v>
      </c>
      <c r="O209" s="413">
        <v>0</v>
      </c>
      <c r="P209" s="413">
        <v>1</v>
      </c>
      <c r="Q209" s="413">
        <v>1</v>
      </c>
      <c r="R209" s="413">
        <v>0</v>
      </c>
      <c r="S209" s="413">
        <v>1</v>
      </c>
      <c r="T209" s="413">
        <v>2</v>
      </c>
      <c r="U209" s="392">
        <f t="shared" si="14"/>
        <v>0</v>
      </c>
      <c r="W209" s="414">
        <f t="shared" si="15"/>
        <v>4</v>
      </c>
    </row>
    <row r="210" spans="1:23" x14ac:dyDescent="0.2">
      <c r="A210" t="str">
        <f t="shared" si="12"/>
        <v>PO270203</v>
      </c>
      <c r="B210">
        <f t="shared" si="13"/>
        <v>3</v>
      </c>
      <c r="C210" s="413" t="s">
        <v>302</v>
      </c>
      <c r="D210" s="413" t="s">
        <v>275</v>
      </c>
      <c r="E210" s="413">
        <v>1</v>
      </c>
      <c r="F210" s="413">
        <v>0</v>
      </c>
      <c r="G210" s="413">
        <v>0</v>
      </c>
      <c r="H210" s="413">
        <v>1</v>
      </c>
      <c r="I210" s="413">
        <v>0</v>
      </c>
      <c r="J210" s="413">
        <v>0</v>
      </c>
      <c r="K210" s="413">
        <v>0</v>
      </c>
      <c r="L210" s="413">
        <v>0</v>
      </c>
      <c r="M210" s="413">
        <v>3</v>
      </c>
      <c r="N210" s="413">
        <v>0</v>
      </c>
      <c r="O210" s="413">
        <v>0</v>
      </c>
      <c r="P210" s="413">
        <v>3</v>
      </c>
      <c r="Q210" s="413">
        <v>3</v>
      </c>
      <c r="R210" s="413">
        <v>0</v>
      </c>
      <c r="S210" s="413">
        <v>0</v>
      </c>
      <c r="T210" s="413">
        <v>3</v>
      </c>
      <c r="U210" s="392">
        <f t="shared" si="14"/>
        <v>1</v>
      </c>
      <c r="W210" s="414">
        <f t="shared" si="15"/>
        <v>7</v>
      </c>
    </row>
    <row r="211" spans="1:23" x14ac:dyDescent="0.2">
      <c r="A211" t="str">
        <f t="shared" si="12"/>
        <v>PO270301</v>
      </c>
      <c r="B211">
        <f t="shared" si="13"/>
        <v>1</v>
      </c>
      <c r="C211" s="413" t="s">
        <v>305</v>
      </c>
      <c r="D211" s="413" t="s">
        <v>209</v>
      </c>
      <c r="E211" s="413">
        <v>8</v>
      </c>
      <c r="F211" s="413">
        <v>0</v>
      </c>
      <c r="G211" s="413">
        <v>0</v>
      </c>
      <c r="H211" s="413">
        <v>8</v>
      </c>
      <c r="I211" s="413">
        <v>3</v>
      </c>
      <c r="J211" s="413">
        <v>0</v>
      </c>
      <c r="K211" s="413">
        <v>0</v>
      </c>
      <c r="L211" s="413">
        <v>3</v>
      </c>
      <c r="M211" s="413">
        <v>0</v>
      </c>
      <c r="N211" s="413">
        <v>0</v>
      </c>
      <c r="O211" s="413">
        <v>0</v>
      </c>
      <c r="P211" s="413">
        <v>0</v>
      </c>
      <c r="Q211" s="413">
        <v>0</v>
      </c>
      <c r="R211" s="413">
        <v>0</v>
      </c>
      <c r="S211" s="413">
        <v>0</v>
      </c>
      <c r="T211" s="413">
        <v>0</v>
      </c>
      <c r="U211" s="392">
        <f t="shared" si="14"/>
        <v>1</v>
      </c>
      <c r="W211" s="414">
        <f t="shared" si="15"/>
        <v>11</v>
      </c>
    </row>
    <row r="212" spans="1:23" x14ac:dyDescent="0.2">
      <c r="A212" t="str">
        <f t="shared" si="12"/>
        <v>PO270302</v>
      </c>
      <c r="B212">
        <f t="shared" si="13"/>
        <v>2</v>
      </c>
      <c r="C212" s="413" t="s">
        <v>305</v>
      </c>
      <c r="D212" s="413" t="s">
        <v>306</v>
      </c>
      <c r="E212" s="413">
        <v>0</v>
      </c>
      <c r="F212" s="413">
        <v>1</v>
      </c>
      <c r="G212" s="413">
        <v>2</v>
      </c>
      <c r="H212" s="413">
        <v>3</v>
      </c>
      <c r="I212" s="413">
        <v>0</v>
      </c>
      <c r="J212" s="413">
        <v>0</v>
      </c>
      <c r="K212" s="413">
        <v>0</v>
      </c>
      <c r="L212" s="413">
        <v>0</v>
      </c>
      <c r="M212" s="413">
        <v>2</v>
      </c>
      <c r="N212" s="413">
        <v>0</v>
      </c>
      <c r="O212" s="413">
        <v>0</v>
      </c>
      <c r="P212" s="413">
        <v>2</v>
      </c>
      <c r="Q212" s="413">
        <v>0</v>
      </c>
      <c r="R212" s="413">
        <v>0</v>
      </c>
      <c r="S212" s="413">
        <v>0</v>
      </c>
      <c r="T212" s="413">
        <v>0</v>
      </c>
      <c r="U212" s="392">
        <f t="shared" si="14"/>
        <v>1</v>
      </c>
      <c r="W212" s="414">
        <f t="shared" si="15"/>
        <v>5</v>
      </c>
    </row>
    <row r="213" spans="1:23" x14ac:dyDescent="0.2">
      <c r="A213" t="str">
        <f t="shared" si="12"/>
        <v>PO270303</v>
      </c>
      <c r="B213">
        <f t="shared" si="13"/>
        <v>3</v>
      </c>
      <c r="C213" s="413" t="s">
        <v>305</v>
      </c>
      <c r="D213" s="413" t="s">
        <v>213</v>
      </c>
      <c r="E213" s="413">
        <v>0</v>
      </c>
      <c r="F213" s="413">
        <v>0</v>
      </c>
      <c r="G213" s="413">
        <v>1</v>
      </c>
      <c r="H213" s="413">
        <v>1</v>
      </c>
      <c r="I213" s="413">
        <v>0</v>
      </c>
      <c r="J213" s="413">
        <v>0</v>
      </c>
      <c r="K213" s="413">
        <v>0</v>
      </c>
      <c r="L213" s="413">
        <v>0</v>
      </c>
      <c r="M213" s="413">
        <v>1</v>
      </c>
      <c r="N213" s="413">
        <v>0</v>
      </c>
      <c r="O213" s="413">
        <v>0</v>
      </c>
      <c r="P213" s="413">
        <v>1</v>
      </c>
      <c r="Q213" s="413">
        <v>0</v>
      </c>
      <c r="R213" s="413">
        <v>0</v>
      </c>
      <c r="S213" s="413">
        <v>1</v>
      </c>
      <c r="T213" s="413">
        <v>1</v>
      </c>
      <c r="U213" s="392">
        <f t="shared" si="14"/>
        <v>1</v>
      </c>
      <c r="W213" s="414">
        <f t="shared" si="15"/>
        <v>3</v>
      </c>
    </row>
    <row r="214" spans="1:23" x14ac:dyDescent="0.2">
      <c r="A214" t="str">
        <f t="shared" si="12"/>
        <v>PO270304</v>
      </c>
      <c r="B214">
        <f t="shared" si="13"/>
        <v>4</v>
      </c>
      <c r="C214" s="413" t="s">
        <v>305</v>
      </c>
      <c r="D214" s="413" t="s">
        <v>275</v>
      </c>
      <c r="E214" s="413">
        <v>10</v>
      </c>
      <c r="F214" s="413">
        <v>0</v>
      </c>
      <c r="G214" s="413">
        <v>0</v>
      </c>
      <c r="H214" s="413">
        <v>10</v>
      </c>
      <c r="I214" s="413">
        <v>0</v>
      </c>
      <c r="J214" s="413">
        <v>0</v>
      </c>
      <c r="K214" s="413">
        <v>0</v>
      </c>
      <c r="L214" s="413">
        <v>0</v>
      </c>
      <c r="M214" s="413">
        <v>3</v>
      </c>
      <c r="N214" s="413">
        <v>1</v>
      </c>
      <c r="O214" s="413">
        <v>0</v>
      </c>
      <c r="P214" s="413">
        <v>4</v>
      </c>
      <c r="Q214" s="413">
        <v>1</v>
      </c>
      <c r="R214" s="413">
        <v>0</v>
      </c>
      <c r="S214" s="413">
        <v>0</v>
      </c>
      <c r="T214" s="413">
        <v>1</v>
      </c>
      <c r="U214" s="392">
        <f t="shared" si="14"/>
        <v>1</v>
      </c>
      <c r="W214" s="414">
        <f t="shared" si="15"/>
        <v>15</v>
      </c>
    </row>
    <row r="215" spans="1:23" x14ac:dyDescent="0.2">
      <c r="A215" t="str">
        <f t="shared" si="12"/>
        <v>PO270401</v>
      </c>
      <c r="B215">
        <f t="shared" si="13"/>
        <v>1</v>
      </c>
      <c r="C215" s="413" t="s">
        <v>307</v>
      </c>
      <c r="D215" s="413" t="s">
        <v>209</v>
      </c>
      <c r="E215" s="413">
        <v>14</v>
      </c>
      <c r="F215" s="413">
        <v>0</v>
      </c>
      <c r="G215" s="413">
        <v>0</v>
      </c>
      <c r="H215" s="413">
        <v>14</v>
      </c>
      <c r="I215" s="413">
        <v>4</v>
      </c>
      <c r="J215" s="413">
        <v>0</v>
      </c>
      <c r="K215" s="413">
        <v>0</v>
      </c>
      <c r="L215" s="413">
        <v>4</v>
      </c>
      <c r="M215" s="413">
        <v>0</v>
      </c>
      <c r="N215" s="413">
        <v>0</v>
      </c>
      <c r="O215" s="413">
        <v>0</v>
      </c>
      <c r="P215" s="413">
        <v>0</v>
      </c>
      <c r="Q215" s="413">
        <v>0</v>
      </c>
      <c r="R215" s="413">
        <v>0</v>
      </c>
      <c r="S215" s="413">
        <v>0</v>
      </c>
      <c r="T215" s="413">
        <v>0</v>
      </c>
      <c r="U215" s="392">
        <f t="shared" si="14"/>
        <v>1</v>
      </c>
      <c r="W215" s="414">
        <f t="shared" si="15"/>
        <v>18</v>
      </c>
    </row>
    <row r="216" spans="1:23" x14ac:dyDescent="0.2">
      <c r="A216" t="str">
        <f t="shared" si="12"/>
        <v>PO270402</v>
      </c>
      <c r="B216">
        <f t="shared" si="13"/>
        <v>2</v>
      </c>
      <c r="C216" s="413" t="s">
        <v>307</v>
      </c>
      <c r="D216" s="413" t="s">
        <v>313</v>
      </c>
      <c r="E216" s="413">
        <v>0</v>
      </c>
      <c r="F216" s="413">
        <v>0</v>
      </c>
      <c r="G216" s="413">
        <v>0</v>
      </c>
      <c r="H216" s="413">
        <v>0</v>
      </c>
      <c r="I216" s="413">
        <v>0</v>
      </c>
      <c r="J216" s="413">
        <v>0</v>
      </c>
      <c r="K216" s="413">
        <v>0</v>
      </c>
      <c r="L216" s="413">
        <v>0</v>
      </c>
      <c r="M216" s="413">
        <v>1</v>
      </c>
      <c r="N216" s="413">
        <v>0</v>
      </c>
      <c r="O216" s="413">
        <v>0</v>
      </c>
      <c r="P216" s="413">
        <v>1</v>
      </c>
      <c r="Q216" s="413">
        <v>0</v>
      </c>
      <c r="R216" s="413">
        <v>0</v>
      </c>
      <c r="S216" s="413">
        <v>0</v>
      </c>
      <c r="T216" s="413">
        <v>0</v>
      </c>
      <c r="U216" s="392">
        <f t="shared" si="14"/>
        <v>1</v>
      </c>
      <c r="W216" s="414">
        <f t="shared" si="15"/>
        <v>1</v>
      </c>
    </row>
    <row r="217" spans="1:23" x14ac:dyDescent="0.2">
      <c r="A217" t="str">
        <f t="shared" si="12"/>
        <v>PO270403</v>
      </c>
      <c r="B217">
        <f t="shared" si="13"/>
        <v>3</v>
      </c>
      <c r="C217" s="413" t="s">
        <v>307</v>
      </c>
      <c r="D217" s="413" t="s">
        <v>314</v>
      </c>
      <c r="E217" s="413">
        <v>2</v>
      </c>
      <c r="F217" s="413">
        <v>0</v>
      </c>
      <c r="G217" s="413">
        <v>0</v>
      </c>
      <c r="H217" s="413">
        <v>2</v>
      </c>
      <c r="I217" s="413">
        <v>0</v>
      </c>
      <c r="J217" s="413">
        <v>0</v>
      </c>
      <c r="K217" s="413">
        <v>0</v>
      </c>
      <c r="L217" s="413">
        <v>0</v>
      </c>
      <c r="M217" s="413">
        <v>1</v>
      </c>
      <c r="N217" s="413">
        <v>0</v>
      </c>
      <c r="O217" s="413">
        <v>0</v>
      </c>
      <c r="P217" s="413">
        <v>1</v>
      </c>
      <c r="Q217" s="413">
        <v>2</v>
      </c>
      <c r="R217" s="413">
        <v>0</v>
      </c>
      <c r="S217" s="413">
        <v>1</v>
      </c>
      <c r="T217" s="413">
        <v>3</v>
      </c>
      <c r="U217" s="392">
        <f t="shared" si="14"/>
        <v>0</v>
      </c>
      <c r="W217" s="414">
        <f t="shared" si="15"/>
        <v>6</v>
      </c>
    </row>
    <row r="218" spans="1:23" x14ac:dyDescent="0.2">
      <c r="A218" t="str">
        <f t="shared" si="12"/>
        <v>PO270404</v>
      </c>
      <c r="B218">
        <f t="shared" si="13"/>
        <v>4</v>
      </c>
      <c r="C218" s="413" t="s">
        <v>307</v>
      </c>
      <c r="D218" s="413" t="s">
        <v>315</v>
      </c>
      <c r="E218" s="413">
        <v>0</v>
      </c>
      <c r="F218" s="413">
        <v>0</v>
      </c>
      <c r="G218" s="413">
        <v>0</v>
      </c>
      <c r="H218" s="413">
        <v>0</v>
      </c>
      <c r="I218" s="413">
        <v>0</v>
      </c>
      <c r="J218" s="413">
        <v>1</v>
      </c>
      <c r="K218" s="413">
        <v>0</v>
      </c>
      <c r="L218" s="413">
        <v>1</v>
      </c>
      <c r="M218" s="413">
        <v>0</v>
      </c>
      <c r="N218" s="413">
        <v>1</v>
      </c>
      <c r="O218" s="413">
        <v>0</v>
      </c>
      <c r="P218" s="413">
        <v>1</v>
      </c>
      <c r="Q218" s="413">
        <v>0</v>
      </c>
      <c r="R218" s="413">
        <v>0</v>
      </c>
      <c r="S218" s="413">
        <v>0</v>
      </c>
      <c r="T218" s="413">
        <v>0</v>
      </c>
      <c r="U218" s="392">
        <f t="shared" si="14"/>
        <v>0</v>
      </c>
      <c r="W218" s="414">
        <f t="shared" si="15"/>
        <v>2</v>
      </c>
    </row>
    <row r="219" spans="1:23" x14ac:dyDescent="0.2">
      <c r="A219" t="str">
        <f t="shared" si="12"/>
        <v>PO270405</v>
      </c>
      <c r="B219">
        <f t="shared" si="13"/>
        <v>5</v>
      </c>
      <c r="C219" s="413" t="s">
        <v>307</v>
      </c>
      <c r="D219" s="413" t="s">
        <v>231</v>
      </c>
      <c r="E219" s="413">
        <v>0</v>
      </c>
      <c r="F219" s="413">
        <v>0</v>
      </c>
      <c r="G219" s="413">
        <v>0</v>
      </c>
      <c r="H219" s="413">
        <v>0</v>
      </c>
      <c r="I219" s="413">
        <v>0</v>
      </c>
      <c r="J219" s="413">
        <v>0</v>
      </c>
      <c r="K219" s="413">
        <v>0</v>
      </c>
      <c r="L219" s="413">
        <v>0</v>
      </c>
      <c r="M219" s="413">
        <v>2</v>
      </c>
      <c r="N219" s="413">
        <v>0</v>
      </c>
      <c r="O219" s="413">
        <v>0</v>
      </c>
      <c r="P219" s="413">
        <v>2</v>
      </c>
      <c r="Q219" s="413">
        <v>1</v>
      </c>
      <c r="R219" s="413">
        <v>0</v>
      </c>
      <c r="S219" s="413">
        <v>0</v>
      </c>
      <c r="T219" s="413">
        <v>1</v>
      </c>
      <c r="U219" s="392">
        <f t="shared" si="14"/>
        <v>1</v>
      </c>
      <c r="W219" s="414">
        <f t="shared" si="15"/>
        <v>3</v>
      </c>
    </row>
    <row r="220" spans="1:23" x14ac:dyDescent="0.2">
      <c r="A220" t="str">
        <f t="shared" si="12"/>
        <v>PO270406</v>
      </c>
      <c r="B220">
        <f t="shared" si="13"/>
        <v>6</v>
      </c>
      <c r="C220" s="413" t="s">
        <v>307</v>
      </c>
      <c r="D220" s="413" t="s">
        <v>232</v>
      </c>
      <c r="E220" s="413">
        <v>1</v>
      </c>
      <c r="F220" s="413">
        <v>0</v>
      </c>
      <c r="G220" s="413">
        <v>0</v>
      </c>
      <c r="H220" s="413">
        <v>1</v>
      </c>
      <c r="I220" s="413">
        <v>0</v>
      </c>
      <c r="J220" s="413">
        <v>0</v>
      </c>
      <c r="K220" s="413">
        <v>0</v>
      </c>
      <c r="L220" s="413">
        <v>0</v>
      </c>
      <c r="M220" s="413">
        <v>0</v>
      </c>
      <c r="N220" s="413">
        <v>0</v>
      </c>
      <c r="O220" s="413">
        <v>0</v>
      </c>
      <c r="P220" s="413">
        <v>0</v>
      </c>
      <c r="Q220" s="413">
        <v>1</v>
      </c>
      <c r="R220" s="413">
        <v>0</v>
      </c>
      <c r="S220" s="413">
        <v>0</v>
      </c>
      <c r="T220" s="413">
        <v>1</v>
      </c>
      <c r="U220" s="392">
        <f t="shared" si="14"/>
        <v>0</v>
      </c>
      <c r="W220" s="414">
        <f t="shared" si="15"/>
        <v>2</v>
      </c>
    </row>
    <row r="221" spans="1:23" x14ac:dyDescent="0.2">
      <c r="A221" t="str">
        <f t="shared" si="12"/>
        <v>PO270501</v>
      </c>
      <c r="B221">
        <f t="shared" si="13"/>
        <v>1</v>
      </c>
      <c r="C221" s="413" t="s">
        <v>318</v>
      </c>
      <c r="D221" s="413" t="s">
        <v>209</v>
      </c>
      <c r="E221" s="413">
        <v>1</v>
      </c>
      <c r="F221" s="413">
        <v>0</v>
      </c>
      <c r="G221" s="413">
        <v>0</v>
      </c>
      <c r="H221" s="413">
        <v>1</v>
      </c>
      <c r="I221" s="413">
        <v>0</v>
      </c>
      <c r="J221" s="413">
        <v>0</v>
      </c>
      <c r="K221" s="413">
        <v>0</v>
      </c>
      <c r="L221" s="413">
        <v>0</v>
      </c>
      <c r="M221" s="413">
        <v>0</v>
      </c>
      <c r="N221" s="413">
        <v>0</v>
      </c>
      <c r="O221" s="413">
        <v>0</v>
      </c>
      <c r="P221" s="413">
        <v>0</v>
      </c>
      <c r="Q221" s="413">
        <v>0</v>
      </c>
      <c r="R221" s="413">
        <v>0</v>
      </c>
      <c r="S221" s="413">
        <v>0</v>
      </c>
      <c r="T221" s="413">
        <v>0</v>
      </c>
      <c r="U221" s="392">
        <f t="shared" si="14"/>
        <v>1</v>
      </c>
      <c r="W221" s="414">
        <f t="shared" si="15"/>
        <v>1</v>
      </c>
    </row>
    <row r="222" spans="1:23" x14ac:dyDescent="0.2">
      <c r="A222" t="str">
        <f t="shared" si="12"/>
        <v>PO270502</v>
      </c>
      <c r="B222">
        <f t="shared" si="13"/>
        <v>2</v>
      </c>
      <c r="C222" s="413" t="s">
        <v>318</v>
      </c>
      <c r="D222" s="413" t="s">
        <v>308</v>
      </c>
      <c r="E222" s="413">
        <v>0</v>
      </c>
      <c r="F222" s="413">
        <v>0</v>
      </c>
      <c r="G222" s="413">
        <v>0</v>
      </c>
      <c r="H222" s="413">
        <v>0</v>
      </c>
      <c r="I222" s="413">
        <v>0</v>
      </c>
      <c r="J222" s="413">
        <v>0</v>
      </c>
      <c r="K222" s="413">
        <v>0</v>
      </c>
      <c r="L222" s="413">
        <v>0</v>
      </c>
      <c r="M222" s="413">
        <v>1</v>
      </c>
      <c r="N222" s="413">
        <v>0</v>
      </c>
      <c r="O222" s="413">
        <v>0</v>
      </c>
      <c r="P222" s="413">
        <v>1</v>
      </c>
      <c r="Q222" s="413">
        <v>0</v>
      </c>
      <c r="R222" s="413">
        <v>0</v>
      </c>
      <c r="S222" s="413">
        <v>0</v>
      </c>
      <c r="T222" s="413">
        <v>0</v>
      </c>
      <c r="U222" s="392">
        <f t="shared" si="14"/>
        <v>1</v>
      </c>
      <c r="W222" s="414">
        <f t="shared" si="15"/>
        <v>1</v>
      </c>
    </row>
    <row r="223" spans="1:23" x14ac:dyDescent="0.2">
      <c r="A223" t="str">
        <f t="shared" si="12"/>
        <v>PO270503</v>
      </c>
      <c r="B223">
        <f t="shared" si="13"/>
        <v>3</v>
      </c>
      <c r="C223" s="413" t="s">
        <v>318</v>
      </c>
      <c r="D223" s="413" t="s">
        <v>321</v>
      </c>
      <c r="E223" s="413">
        <v>2</v>
      </c>
      <c r="F223" s="413">
        <v>0</v>
      </c>
      <c r="G223" s="413">
        <v>0</v>
      </c>
      <c r="H223" s="413">
        <v>2</v>
      </c>
      <c r="I223" s="413">
        <v>0</v>
      </c>
      <c r="J223" s="413">
        <v>0</v>
      </c>
      <c r="K223" s="413">
        <v>0</v>
      </c>
      <c r="L223" s="413">
        <v>0</v>
      </c>
      <c r="M223" s="413">
        <v>3</v>
      </c>
      <c r="N223" s="413">
        <v>0</v>
      </c>
      <c r="O223" s="413">
        <v>0</v>
      </c>
      <c r="P223" s="413">
        <v>3</v>
      </c>
      <c r="Q223" s="413">
        <v>2</v>
      </c>
      <c r="R223" s="413">
        <v>0</v>
      </c>
      <c r="S223" s="413">
        <v>0</v>
      </c>
      <c r="T223" s="413">
        <v>2</v>
      </c>
      <c r="U223" s="392">
        <f t="shared" si="14"/>
        <v>1</v>
      </c>
      <c r="W223" s="414">
        <f t="shared" si="15"/>
        <v>7</v>
      </c>
    </row>
    <row r="224" spans="1:23" x14ac:dyDescent="0.2">
      <c r="A224" t="str">
        <f t="shared" si="12"/>
        <v>PO270504</v>
      </c>
      <c r="B224">
        <f t="shared" si="13"/>
        <v>4</v>
      </c>
      <c r="C224" s="413" t="s">
        <v>318</v>
      </c>
      <c r="D224" s="413" t="s">
        <v>275</v>
      </c>
      <c r="E224" s="413">
        <v>0</v>
      </c>
      <c r="F224" s="413">
        <v>0</v>
      </c>
      <c r="G224" s="413">
        <v>0</v>
      </c>
      <c r="H224" s="413">
        <v>0</v>
      </c>
      <c r="I224" s="413">
        <v>0</v>
      </c>
      <c r="J224" s="413">
        <v>0</v>
      </c>
      <c r="K224" s="413">
        <v>0</v>
      </c>
      <c r="L224" s="413">
        <v>0</v>
      </c>
      <c r="M224" s="413">
        <v>1</v>
      </c>
      <c r="N224" s="413">
        <v>0</v>
      </c>
      <c r="O224" s="413">
        <v>0</v>
      </c>
      <c r="P224" s="413">
        <v>1</v>
      </c>
      <c r="Q224" s="413">
        <v>0</v>
      </c>
      <c r="R224" s="413">
        <v>0</v>
      </c>
      <c r="S224" s="413">
        <v>0</v>
      </c>
      <c r="T224" s="413">
        <v>0</v>
      </c>
      <c r="U224" s="392">
        <f t="shared" si="14"/>
        <v>1</v>
      </c>
      <c r="W224" s="414">
        <f t="shared" si="15"/>
        <v>1</v>
      </c>
    </row>
    <row r="225" spans="1:23" x14ac:dyDescent="0.2">
      <c r="A225" t="str">
        <f t="shared" si="12"/>
        <v>PO270505</v>
      </c>
      <c r="B225">
        <f t="shared" si="13"/>
        <v>5</v>
      </c>
      <c r="C225" s="413" t="s">
        <v>318</v>
      </c>
      <c r="D225" s="413" t="s">
        <v>328</v>
      </c>
      <c r="E225" s="413">
        <v>0</v>
      </c>
      <c r="F225" s="413">
        <v>0</v>
      </c>
      <c r="G225" s="413">
        <v>0</v>
      </c>
      <c r="H225" s="413">
        <v>0</v>
      </c>
      <c r="I225" s="413">
        <v>0</v>
      </c>
      <c r="J225" s="413">
        <v>0</v>
      </c>
      <c r="K225" s="413">
        <v>0</v>
      </c>
      <c r="L225" s="413">
        <v>0</v>
      </c>
      <c r="M225" s="413">
        <v>2</v>
      </c>
      <c r="N225" s="413">
        <v>0</v>
      </c>
      <c r="O225" s="413">
        <v>0</v>
      </c>
      <c r="P225" s="413">
        <v>2</v>
      </c>
      <c r="Q225" s="413">
        <v>0</v>
      </c>
      <c r="R225" s="413">
        <v>0</v>
      </c>
      <c r="S225" s="413">
        <v>0</v>
      </c>
      <c r="T225" s="413">
        <v>0</v>
      </c>
      <c r="U225" s="392">
        <f t="shared" si="14"/>
        <v>1</v>
      </c>
      <c r="W225" s="414">
        <f t="shared" si="15"/>
        <v>2</v>
      </c>
    </row>
    <row r="226" spans="1:23" x14ac:dyDescent="0.2">
      <c r="A226" t="str">
        <f t="shared" si="12"/>
        <v>PO270506</v>
      </c>
      <c r="B226">
        <f t="shared" si="13"/>
        <v>6</v>
      </c>
      <c r="C226" s="413" t="s">
        <v>318</v>
      </c>
      <c r="D226" s="413" t="s">
        <v>231</v>
      </c>
      <c r="E226" s="413">
        <v>0</v>
      </c>
      <c r="F226" s="413">
        <v>0</v>
      </c>
      <c r="G226" s="413">
        <v>0</v>
      </c>
      <c r="H226" s="413">
        <v>0</v>
      </c>
      <c r="I226" s="413">
        <v>0</v>
      </c>
      <c r="J226" s="413">
        <v>0</v>
      </c>
      <c r="K226" s="413">
        <v>0</v>
      </c>
      <c r="L226" s="413">
        <v>0</v>
      </c>
      <c r="M226" s="413">
        <v>0</v>
      </c>
      <c r="N226" s="413">
        <v>0</v>
      </c>
      <c r="O226" s="413">
        <v>0</v>
      </c>
      <c r="P226" s="413">
        <v>0</v>
      </c>
      <c r="Q226" s="413">
        <v>1</v>
      </c>
      <c r="R226" s="413">
        <v>0</v>
      </c>
      <c r="S226" s="413">
        <v>0</v>
      </c>
      <c r="T226" s="413">
        <v>1</v>
      </c>
      <c r="U226" s="392">
        <f t="shared" si="14"/>
        <v>0</v>
      </c>
      <c r="W226" s="414">
        <f t="shared" si="15"/>
        <v>1</v>
      </c>
    </row>
    <row r="227" spans="1:23" x14ac:dyDescent="0.2">
      <c r="A227" t="str">
        <f t="shared" si="12"/>
        <v>PO270601</v>
      </c>
      <c r="B227">
        <f t="shared" si="13"/>
        <v>1</v>
      </c>
      <c r="C227" s="413" t="s">
        <v>322</v>
      </c>
      <c r="D227" s="413" t="s">
        <v>319</v>
      </c>
      <c r="E227" s="413">
        <v>3</v>
      </c>
      <c r="F227" s="413">
        <v>0</v>
      </c>
      <c r="G227" s="413">
        <v>0</v>
      </c>
      <c r="H227" s="413">
        <v>3</v>
      </c>
      <c r="I227" s="413">
        <v>2</v>
      </c>
      <c r="J227" s="413">
        <v>0</v>
      </c>
      <c r="K227" s="413">
        <v>0</v>
      </c>
      <c r="L227" s="413">
        <v>2</v>
      </c>
      <c r="M227" s="413">
        <v>3</v>
      </c>
      <c r="N227" s="413">
        <v>0</v>
      </c>
      <c r="O227" s="413">
        <v>0</v>
      </c>
      <c r="P227" s="413">
        <v>3</v>
      </c>
      <c r="Q227" s="413">
        <v>1</v>
      </c>
      <c r="R227" s="413">
        <v>0</v>
      </c>
      <c r="S227" s="413">
        <v>0</v>
      </c>
      <c r="T227" s="413">
        <v>1</v>
      </c>
      <c r="U227" s="392">
        <f t="shared" si="14"/>
        <v>1</v>
      </c>
      <c r="W227" s="414">
        <f t="shared" si="15"/>
        <v>9</v>
      </c>
    </row>
    <row r="228" spans="1:23" x14ac:dyDescent="0.2">
      <c r="A228" t="str">
        <f t="shared" si="12"/>
        <v>PO270602</v>
      </c>
      <c r="B228">
        <f t="shared" si="13"/>
        <v>2</v>
      </c>
      <c r="C228" s="413" t="s">
        <v>322</v>
      </c>
      <c r="D228" s="413" t="s">
        <v>310</v>
      </c>
      <c r="E228" s="413">
        <v>1</v>
      </c>
      <c r="F228" s="413">
        <v>0</v>
      </c>
      <c r="G228" s="413">
        <v>0</v>
      </c>
      <c r="H228" s="413">
        <v>1</v>
      </c>
      <c r="I228" s="413">
        <v>0</v>
      </c>
      <c r="J228" s="413">
        <v>0</v>
      </c>
      <c r="K228" s="413">
        <v>0</v>
      </c>
      <c r="L228" s="413">
        <v>0</v>
      </c>
      <c r="M228" s="413">
        <v>0</v>
      </c>
      <c r="N228" s="413">
        <v>0</v>
      </c>
      <c r="O228" s="413">
        <v>0</v>
      </c>
      <c r="P228" s="413">
        <v>0</v>
      </c>
      <c r="Q228" s="413">
        <v>0</v>
      </c>
      <c r="R228" s="413">
        <v>0</v>
      </c>
      <c r="S228" s="413">
        <v>0</v>
      </c>
      <c r="T228" s="413">
        <v>0</v>
      </c>
      <c r="U228" s="392">
        <f t="shared" si="14"/>
        <v>1</v>
      </c>
      <c r="W228" s="414">
        <f t="shared" si="15"/>
        <v>1</v>
      </c>
    </row>
    <row r="229" spans="1:23" x14ac:dyDescent="0.2">
      <c r="A229" t="str">
        <f t="shared" si="12"/>
        <v>PO270603</v>
      </c>
      <c r="B229">
        <f t="shared" si="13"/>
        <v>3</v>
      </c>
      <c r="C229" s="413" t="s">
        <v>322</v>
      </c>
      <c r="D229" s="413" t="s">
        <v>304</v>
      </c>
      <c r="E229" s="413">
        <v>2</v>
      </c>
      <c r="F229" s="413">
        <v>0</v>
      </c>
      <c r="G229" s="413">
        <v>0</v>
      </c>
      <c r="H229" s="413">
        <v>2</v>
      </c>
      <c r="I229" s="413">
        <v>0</v>
      </c>
      <c r="J229" s="413">
        <v>0</v>
      </c>
      <c r="K229" s="413">
        <v>0</v>
      </c>
      <c r="L229" s="413">
        <v>0</v>
      </c>
      <c r="M229" s="413">
        <v>1</v>
      </c>
      <c r="N229" s="413">
        <v>0</v>
      </c>
      <c r="O229" s="413">
        <v>0</v>
      </c>
      <c r="P229" s="413">
        <v>1</v>
      </c>
      <c r="Q229" s="413">
        <v>1</v>
      </c>
      <c r="R229" s="413">
        <v>0</v>
      </c>
      <c r="S229" s="413">
        <v>0</v>
      </c>
      <c r="T229" s="413">
        <v>1</v>
      </c>
      <c r="U229" s="392">
        <f t="shared" si="14"/>
        <v>1</v>
      </c>
      <c r="W229" s="414">
        <f t="shared" si="15"/>
        <v>4</v>
      </c>
    </row>
    <row r="230" spans="1:23" x14ac:dyDescent="0.2">
      <c r="A230" t="str">
        <f t="shared" si="12"/>
        <v>PO270604</v>
      </c>
      <c r="B230">
        <f t="shared" si="13"/>
        <v>4</v>
      </c>
      <c r="C230" s="413" t="s">
        <v>322</v>
      </c>
      <c r="D230" s="413" t="s">
        <v>275</v>
      </c>
      <c r="E230" s="413">
        <v>0</v>
      </c>
      <c r="F230" s="413">
        <v>0</v>
      </c>
      <c r="G230" s="413">
        <v>0</v>
      </c>
      <c r="H230" s="413">
        <v>0</v>
      </c>
      <c r="I230" s="413">
        <v>0</v>
      </c>
      <c r="J230" s="413">
        <v>0</v>
      </c>
      <c r="K230" s="413">
        <v>0</v>
      </c>
      <c r="L230" s="413">
        <v>0</v>
      </c>
      <c r="M230" s="413">
        <v>1</v>
      </c>
      <c r="N230" s="413">
        <v>0</v>
      </c>
      <c r="O230" s="413">
        <v>0</v>
      </c>
      <c r="P230" s="413">
        <v>1</v>
      </c>
      <c r="Q230" s="413">
        <v>1</v>
      </c>
      <c r="R230" s="413">
        <v>0</v>
      </c>
      <c r="S230" s="413">
        <v>0</v>
      </c>
      <c r="T230" s="413">
        <v>1</v>
      </c>
      <c r="U230" s="392">
        <f t="shared" si="14"/>
        <v>0</v>
      </c>
      <c r="W230" s="414">
        <f t="shared" si="15"/>
        <v>2</v>
      </c>
    </row>
    <row r="231" spans="1:23" x14ac:dyDescent="0.2">
      <c r="A231" t="str">
        <f t="shared" si="12"/>
        <v>PO270605</v>
      </c>
      <c r="B231">
        <f t="shared" si="13"/>
        <v>5</v>
      </c>
      <c r="C231" s="413" t="s">
        <v>322</v>
      </c>
      <c r="D231" s="413" t="s">
        <v>328</v>
      </c>
      <c r="E231" s="413">
        <v>1</v>
      </c>
      <c r="F231" s="413">
        <v>0</v>
      </c>
      <c r="G231" s="413">
        <v>0</v>
      </c>
      <c r="H231" s="413">
        <v>1</v>
      </c>
      <c r="I231" s="413">
        <v>0</v>
      </c>
      <c r="J231" s="413">
        <v>0</v>
      </c>
      <c r="K231" s="413">
        <v>0</v>
      </c>
      <c r="L231" s="413">
        <v>0</v>
      </c>
      <c r="M231" s="413">
        <v>0</v>
      </c>
      <c r="N231" s="413">
        <v>0</v>
      </c>
      <c r="O231" s="413">
        <v>0</v>
      </c>
      <c r="P231" s="413">
        <v>0</v>
      </c>
      <c r="Q231" s="413">
        <v>0</v>
      </c>
      <c r="R231" s="413">
        <v>0</v>
      </c>
      <c r="S231" s="413">
        <v>0</v>
      </c>
      <c r="T231" s="413">
        <v>0</v>
      </c>
      <c r="U231" s="392">
        <f t="shared" si="14"/>
        <v>1</v>
      </c>
      <c r="W231" s="414">
        <f t="shared" si="15"/>
        <v>1</v>
      </c>
    </row>
    <row r="232" spans="1:23" x14ac:dyDescent="0.2">
      <c r="A232" t="str">
        <f t="shared" si="12"/>
        <v>PO270606</v>
      </c>
      <c r="B232">
        <f t="shared" si="13"/>
        <v>6</v>
      </c>
      <c r="C232" s="413" t="s">
        <v>322</v>
      </c>
      <c r="D232" s="413" t="s">
        <v>231</v>
      </c>
      <c r="E232" s="413">
        <v>0</v>
      </c>
      <c r="F232" s="413">
        <v>0</v>
      </c>
      <c r="G232" s="413">
        <v>0</v>
      </c>
      <c r="H232" s="413">
        <v>0</v>
      </c>
      <c r="I232" s="413">
        <v>0</v>
      </c>
      <c r="J232" s="413">
        <v>0</v>
      </c>
      <c r="K232" s="413">
        <v>0</v>
      </c>
      <c r="L232" s="413">
        <v>0</v>
      </c>
      <c r="M232" s="413">
        <v>1</v>
      </c>
      <c r="N232" s="413">
        <v>0</v>
      </c>
      <c r="O232" s="413">
        <v>0</v>
      </c>
      <c r="P232" s="413">
        <v>1</v>
      </c>
      <c r="Q232" s="413">
        <v>1</v>
      </c>
      <c r="R232" s="413">
        <v>0</v>
      </c>
      <c r="S232" s="413">
        <v>0</v>
      </c>
      <c r="T232" s="413">
        <v>1</v>
      </c>
      <c r="U232" s="392">
        <f t="shared" si="14"/>
        <v>0</v>
      </c>
      <c r="W232" s="414">
        <f t="shared" si="15"/>
        <v>2</v>
      </c>
    </row>
    <row r="233" spans="1:23" x14ac:dyDescent="0.2">
      <c r="A233" t="str">
        <f t="shared" si="12"/>
        <v>PO270701</v>
      </c>
      <c r="B233">
        <f t="shared" si="13"/>
        <v>1</v>
      </c>
      <c r="C233" s="413" t="s">
        <v>325</v>
      </c>
      <c r="D233" s="413" t="s">
        <v>299</v>
      </c>
      <c r="E233" s="413">
        <v>0</v>
      </c>
      <c r="F233" s="413">
        <v>0</v>
      </c>
      <c r="G233" s="413">
        <v>0</v>
      </c>
      <c r="H233" s="413">
        <v>0</v>
      </c>
      <c r="I233" s="413">
        <v>0</v>
      </c>
      <c r="J233" s="413">
        <v>0</v>
      </c>
      <c r="K233" s="413">
        <v>0</v>
      </c>
      <c r="L233" s="413">
        <v>0</v>
      </c>
      <c r="M233" s="413">
        <v>0</v>
      </c>
      <c r="N233" s="413">
        <v>0</v>
      </c>
      <c r="O233" s="413">
        <v>0</v>
      </c>
      <c r="P233" s="413">
        <v>0</v>
      </c>
      <c r="Q233" s="413">
        <v>1</v>
      </c>
      <c r="R233" s="413">
        <v>0</v>
      </c>
      <c r="S233" s="413">
        <v>0</v>
      </c>
      <c r="T233" s="413">
        <v>1</v>
      </c>
      <c r="U233" s="392">
        <f t="shared" si="14"/>
        <v>0</v>
      </c>
      <c r="W233" s="414">
        <f t="shared" si="15"/>
        <v>1</v>
      </c>
    </row>
    <row r="234" spans="1:23" x14ac:dyDescent="0.2">
      <c r="A234" t="str">
        <f t="shared" si="12"/>
        <v>PO270702</v>
      </c>
      <c r="B234">
        <f t="shared" si="13"/>
        <v>2</v>
      </c>
      <c r="C234" s="413" t="s">
        <v>325</v>
      </c>
      <c r="D234" s="413" t="s">
        <v>310</v>
      </c>
      <c r="E234" s="413">
        <v>19</v>
      </c>
      <c r="F234" s="413">
        <v>0</v>
      </c>
      <c r="G234" s="413">
        <v>0</v>
      </c>
      <c r="H234" s="413">
        <v>19</v>
      </c>
      <c r="I234" s="413">
        <v>3</v>
      </c>
      <c r="J234" s="413">
        <v>0</v>
      </c>
      <c r="K234" s="413">
        <v>0</v>
      </c>
      <c r="L234" s="413">
        <v>3</v>
      </c>
      <c r="M234" s="413">
        <v>0</v>
      </c>
      <c r="N234" s="413">
        <v>0</v>
      </c>
      <c r="O234" s="413">
        <v>0</v>
      </c>
      <c r="P234" s="413">
        <v>0</v>
      </c>
      <c r="Q234" s="413">
        <v>0</v>
      </c>
      <c r="R234" s="413">
        <v>0</v>
      </c>
      <c r="S234" s="413">
        <v>0</v>
      </c>
      <c r="T234" s="413">
        <v>0</v>
      </c>
      <c r="U234" s="392">
        <f t="shared" si="14"/>
        <v>1</v>
      </c>
      <c r="W234" s="414">
        <f t="shared" si="15"/>
        <v>22</v>
      </c>
    </row>
    <row r="235" spans="1:23" x14ac:dyDescent="0.2">
      <c r="A235" t="str">
        <f t="shared" si="12"/>
        <v>PO270703</v>
      </c>
      <c r="B235">
        <f t="shared" si="13"/>
        <v>3</v>
      </c>
      <c r="C235" s="413" t="s">
        <v>325</v>
      </c>
      <c r="D235" s="413" t="s">
        <v>323</v>
      </c>
      <c r="E235" s="413">
        <v>1</v>
      </c>
      <c r="F235" s="413">
        <v>0</v>
      </c>
      <c r="G235" s="413">
        <v>0</v>
      </c>
      <c r="H235" s="413">
        <v>1</v>
      </c>
      <c r="I235" s="413">
        <v>0</v>
      </c>
      <c r="J235" s="413">
        <v>0</v>
      </c>
      <c r="K235" s="413">
        <v>0</v>
      </c>
      <c r="L235" s="413">
        <v>0</v>
      </c>
      <c r="M235" s="413">
        <v>0</v>
      </c>
      <c r="N235" s="413">
        <v>0</v>
      </c>
      <c r="O235" s="413">
        <v>0</v>
      </c>
      <c r="P235" s="413">
        <v>0</v>
      </c>
      <c r="Q235" s="413">
        <v>0</v>
      </c>
      <c r="R235" s="413">
        <v>0</v>
      </c>
      <c r="S235" s="413">
        <v>0</v>
      </c>
      <c r="T235" s="413">
        <v>0</v>
      </c>
      <c r="U235" s="392">
        <f t="shared" si="14"/>
        <v>1</v>
      </c>
      <c r="W235" s="414">
        <f t="shared" si="15"/>
        <v>1</v>
      </c>
    </row>
    <row r="236" spans="1:23" x14ac:dyDescent="0.2">
      <c r="A236" t="str">
        <f t="shared" si="12"/>
        <v>PO270704</v>
      </c>
      <c r="B236">
        <f t="shared" si="13"/>
        <v>4</v>
      </c>
      <c r="C236" s="413" t="s">
        <v>325</v>
      </c>
      <c r="D236" s="413" t="s">
        <v>320</v>
      </c>
      <c r="E236" s="413">
        <v>1</v>
      </c>
      <c r="F236" s="413">
        <v>0</v>
      </c>
      <c r="G236" s="413">
        <v>0</v>
      </c>
      <c r="H236" s="413">
        <v>1</v>
      </c>
      <c r="I236" s="413">
        <v>1</v>
      </c>
      <c r="J236" s="413">
        <v>0</v>
      </c>
      <c r="K236" s="413">
        <v>0</v>
      </c>
      <c r="L236" s="413">
        <v>1</v>
      </c>
      <c r="M236" s="413">
        <v>2</v>
      </c>
      <c r="N236" s="413">
        <v>0</v>
      </c>
      <c r="O236" s="413">
        <v>0</v>
      </c>
      <c r="P236" s="413">
        <v>2</v>
      </c>
      <c r="Q236" s="413">
        <v>1</v>
      </c>
      <c r="R236" s="413">
        <v>0</v>
      </c>
      <c r="S236" s="413">
        <v>0</v>
      </c>
      <c r="T236" s="413">
        <v>1</v>
      </c>
      <c r="U236" s="392">
        <f t="shared" si="14"/>
        <v>1</v>
      </c>
      <c r="W236" s="414">
        <f t="shared" si="15"/>
        <v>5</v>
      </c>
    </row>
    <row r="237" spans="1:23" x14ac:dyDescent="0.2">
      <c r="A237" t="str">
        <f t="shared" si="12"/>
        <v>PO270705</v>
      </c>
      <c r="B237">
        <f t="shared" si="13"/>
        <v>5</v>
      </c>
      <c r="C237" s="413" t="s">
        <v>325</v>
      </c>
      <c r="D237" s="413" t="s">
        <v>326</v>
      </c>
      <c r="E237" s="413">
        <v>0</v>
      </c>
      <c r="F237" s="413">
        <v>2</v>
      </c>
      <c r="G237" s="413">
        <v>0</v>
      </c>
      <c r="H237" s="413">
        <v>2</v>
      </c>
      <c r="I237" s="413">
        <v>0</v>
      </c>
      <c r="J237" s="413">
        <v>0</v>
      </c>
      <c r="K237" s="413">
        <v>0</v>
      </c>
      <c r="L237" s="413">
        <v>0</v>
      </c>
      <c r="M237" s="413">
        <v>2</v>
      </c>
      <c r="N237" s="413">
        <v>4</v>
      </c>
      <c r="O237" s="413">
        <v>0</v>
      </c>
      <c r="P237" s="413">
        <v>6</v>
      </c>
      <c r="Q237" s="413">
        <v>0</v>
      </c>
      <c r="R237" s="413">
        <v>0</v>
      </c>
      <c r="S237" s="413">
        <v>0</v>
      </c>
      <c r="T237" s="413">
        <v>0</v>
      </c>
      <c r="U237" s="392">
        <f t="shared" si="14"/>
        <v>1</v>
      </c>
      <c r="W237" s="414">
        <f t="shared" si="15"/>
        <v>8</v>
      </c>
    </row>
    <row r="238" spans="1:23" x14ac:dyDescent="0.2">
      <c r="A238" t="str">
        <f t="shared" si="12"/>
        <v>PO270706</v>
      </c>
      <c r="B238">
        <f t="shared" si="13"/>
        <v>6</v>
      </c>
      <c r="C238" s="413" t="s">
        <v>325</v>
      </c>
      <c r="D238" s="413" t="s">
        <v>316</v>
      </c>
      <c r="E238" s="413">
        <v>1</v>
      </c>
      <c r="F238" s="413">
        <v>0</v>
      </c>
      <c r="G238" s="413">
        <v>0</v>
      </c>
      <c r="H238" s="413">
        <v>1</v>
      </c>
      <c r="I238" s="413">
        <v>0</v>
      </c>
      <c r="J238" s="413">
        <v>0</v>
      </c>
      <c r="K238" s="413">
        <v>0</v>
      </c>
      <c r="L238" s="413">
        <v>0</v>
      </c>
      <c r="M238" s="413">
        <v>0</v>
      </c>
      <c r="N238" s="413">
        <v>0</v>
      </c>
      <c r="O238" s="413">
        <v>0</v>
      </c>
      <c r="P238" s="413">
        <v>0</v>
      </c>
      <c r="Q238" s="413">
        <v>0</v>
      </c>
      <c r="R238" s="413">
        <v>0</v>
      </c>
      <c r="S238" s="413">
        <v>0</v>
      </c>
      <c r="T238" s="413">
        <v>0</v>
      </c>
      <c r="U238" s="392">
        <f t="shared" si="14"/>
        <v>1</v>
      </c>
      <c r="W238" s="414">
        <f t="shared" si="15"/>
        <v>1</v>
      </c>
    </row>
    <row r="239" spans="1:23" x14ac:dyDescent="0.2">
      <c r="A239" t="str">
        <f t="shared" si="12"/>
        <v>PO270707</v>
      </c>
      <c r="B239">
        <f t="shared" si="13"/>
        <v>7</v>
      </c>
      <c r="C239" s="413" t="s">
        <v>325</v>
      </c>
      <c r="D239" s="413" t="s">
        <v>327</v>
      </c>
      <c r="E239" s="413">
        <v>1</v>
      </c>
      <c r="F239" s="413">
        <v>0</v>
      </c>
      <c r="G239" s="413">
        <v>2</v>
      </c>
      <c r="H239" s="413">
        <v>3</v>
      </c>
      <c r="I239" s="413">
        <v>0</v>
      </c>
      <c r="J239" s="413">
        <v>0</v>
      </c>
      <c r="K239" s="413">
        <v>0</v>
      </c>
      <c r="L239" s="413">
        <v>0</v>
      </c>
      <c r="M239" s="413">
        <v>0</v>
      </c>
      <c r="N239" s="413">
        <v>0</v>
      </c>
      <c r="O239" s="413">
        <v>0</v>
      </c>
      <c r="P239" s="413">
        <v>0</v>
      </c>
      <c r="Q239" s="413">
        <v>1</v>
      </c>
      <c r="R239" s="413">
        <v>0</v>
      </c>
      <c r="S239" s="413">
        <v>0</v>
      </c>
      <c r="T239" s="413">
        <v>1</v>
      </c>
      <c r="U239" s="392">
        <f t="shared" si="14"/>
        <v>1</v>
      </c>
      <c r="W239" s="414">
        <f t="shared" si="15"/>
        <v>4</v>
      </c>
    </row>
    <row r="240" spans="1:23" x14ac:dyDescent="0.2">
      <c r="A240" t="str">
        <f t="shared" si="12"/>
        <v>PO270708</v>
      </c>
      <c r="B240">
        <f t="shared" si="13"/>
        <v>8</v>
      </c>
      <c r="C240" s="413" t="s">
        <v>325</v>
      </c>
      <c r="D240" s="413" t="s">
        <v>317</v>
      </c>
      <c r="E240" s="413">
        <v>4</v>
      </c>
      <c r="F240" s="413">
        <v>0</v>
      </c>
      <c r="G240" s="413">
        <v>1</v>
      </c>
      <c r="H240" s="413">
        <v>5</v>
      </c>
      <c r="I240" s="413">
        <v>0</v>
      </c>
      <c r="J240" s="413">
        <v>0</v>
      </c>
      <c r="K240" s="413">
        <v>0</v>
      </c>
      <c r="L240" s="413">
        <v>0</v>
      </c>
      <c r="M240" s="413">
        <v>3</v>
      </c>
      <c r="N240" s="413">
        <v>0</v>
      </c>
      <c r="O240" s="413">
        <v>0</v>
      </c>
      <c r="P240" s="413">
        <v>3</v>
      </c>
      <c r="Q240" s="413">
        <v>0</v>
      </c>
      <c r="R240" s="413">
        <v>0</v>
      </c>
      <c r="S240" s="413">
        <v>0</v>
      </c>
      <c r="T240" s="413">
        <v>0</v>
      </c>
      <c r="U240" s="392">
        <f t="shared" si="14"/>
        <v>1</v>
      </c>
      <c r="W240" s="414">
        <f t="shared" si="15"/>
        <v>8</v>
      </c>
    </row>
    <row r="241" spans="1:23" x14ac:dyDescent="0.2">
      <c r="A241" t="str">
        <f t="shared" si="12"/>
        <v>PO270709</v>
      </c>
      <c r="B241">
        <f t="shared" si="13"/>
        <v>9</v>
      </c>
      <c r="C241" s="413" t="s">
        <v>325</v>
      </c>
      <c r="D241" s="413" t="s">
        <v>328</v>
      </c>
      <c r="E241" s="413">
        <v>2</v>
      </c>
      <c r="F241" s="413">
        <v>0</v>
      </c>
      <c r="G241" s="413">
        <v>0</v>
      </c>
      <c r="H241" s="413">
        <v>2</v>
      </c>
      <c r="I241" s="413">
        <v>0</v>
      </c>
      <c r="J241" s="413">
        <v>0</v>
      </c>
      <c r="K241" s="413">
        <v>0</v>
      </c>
      <c r="L241" s="413">
        <v>0</v>
      </c>
      <c r="M241" s="413">
        <v>6</v>
      </c>
      <c r="N241" s="413">
        <v>0</v>
      </c>
      <c r="O241" s="413">
        <v>0</v>
      </c>
      <c r="P241" s="413">
        <v>6</v>
      </c>
      <c r="Q241" s="413">
        <v>2</v>
      </c>
      <c r="R241" s="413">
        <v>0</v>
      </c>
      <c r="S241" s="413">
        <v>0</v>
      </c>
      <c r="T241" s="413">
        <v>2</v>
      </c>
      <c r="U241" s="392">
        <f t="shared" si="14"/>
        <v>1</v>
      </c>
      <c r="W241" s="414">
        <f t="shared" si="15"/>
        <v>10</v>
      </c>
    </row>
    <row r="242" spans="1:23" x14ac:dyDescent="0.2">
      <c r="A242" t="str">
        <f t="shared" si="12"/>
        <v>PO270710</v>
      </c>
      <c r="B242">
        <f t="shared" si="13"/>
        <v>10</v>
      </c>
      <c r="C242" s="413" t="s">
        <v>325</v>
      </c>
      <c r="D242" s="413" t="s">
        <v>297</v>
      </c>
      <c r="E242" s="413">
        <v>2</v>
      </c>
      <c r="F242" s="413">
        <v>0</v>
      </c>
      <c r="G242" s="413">
        <v>0</v>
      </c>
      <c r="H242" s="413">
        <v>2</v>
      </c>
      <c r="I242" s="413">
        <v>0</v>
      </c>
      <c r="J242" s="413">
        <v>0</v>
      </c>
      <c r="K242" s="413">
        <v>0</v>
      </c>
      <c r="L242" s="413">
        <v>0</v>
      </c>
      <c r="M242" s="413">
        <v>0</v>
      </c>
      <c r="N242" s="413">
        <v>0</v>
      </c>
      <c r="O242" s="413">
        <v>0</v>
      </c>
      <c r="P242" s="413">
        <v>0</v>
      </c>
      <c r="Q242" s="413">
        <v>1</v>
      </c>
      <c r="R242" s="413">
        <v>0</v>
      </c>
      <c r="S242" s="413">
        <v>0</v>
      </c>
      <c r="T242" s="413">
        <v>1</v>
      </c>
      <c r="U242" s="392">
        <f t="shared" si="14"/>
        <v>1</v>
      </c>
      <c r="W242" s="414">
        <f t="shared" si="15"/>
        <v>3</v>
      </c>
    </row>
    <row r="243" spans="1:23" x14ac:dyDescent="0.2">
      <c r="A243" t="str">
        <f t="shared" si="12"/>
        <v>PO270711</v>
      </c>
      <c r="B243">
        <f t="shared" si="13"/>
        <v>11</v>
      </c>
      <c r="C243" s="413" t="s">
        <v>325</v>
      </c>
      <c r="D243" s="413" t="s">
        <v>231</v>
      </c>
      <c r="E243" s="413">
        <v>2</v>
      </c>
      <c r="F243" s="413">
        <v>0</v>
      </c>
      <c r="G243" s="413">
        <v>0</v>
      </c>
      <c r="H243" s="413">
        <v>2</v>
      </c>
      <c r="I243" s="413">
        <v>0</v>
      </c>
      <c r="J243" s="413">
        <v>0</v>
      </c>
      <c r="K243" s="413">
        <v>0</v>
      </c>
      <c r="L243" s="413">
        <v>0</v>
      </c>
      <c r="M243" s="413">
        <v>10</v>
      </c>
      <c r="N243" s="413">
        <v>0</v>
      </c>
      <c r="O243" s="413">
        <v>0</v>
      </c>
      <c r="P243" s="413">
        <v>10</v>
      </c>
      <c r="Q243" s="413">
        <v>0</v>
      </c>
      <c r="R243" s="413">
        <v>0</v>
      </c>
      <c r="S243" s="413">
        <v>0</v>
      </c>
      <c r="T243" s="413">
        <v>0</v>
      </c>
      <c r="U243" s="392">
        <f t="shared" si="14"/>
        <v>1</v>
      </c>
      <c r="W243" s="414">
        <f t="shared" si="15"/>
        <v>12</v>
      </c>
    </row>
    <row r="244" spans="1:23" x14ac:dyDescent="0.2">
      <c r="A244" t="str">
        <f t="shared" si="12"/>
        <v>PO270801</v>
      </c>
      <c r="B244">
        <f t="shared" si="13"/>
        <v>1</v>
      </c>
      <c r="C244" s="413" t="s">
        <v>330</v>
      </c>
      <c r="D244" s="413" t="s">
        <v>314</v>
      </c>
      <c r="E244" s="413">
        <v>1</v>
      </c>
      <c r="F244" s="413">
        <v>0</v>
      </c>
      <c r="G244" s="413">
        <v>0</v>
      </c>
      <c r="H244" s="413">
        <v>1</v>
      </c>
      <c r="I244" s="413">
        <v>1</v>
      </c>
      <c r="J244" s="413">
        <v>0</v>
      </c>
      <c r="K244" s="413">
        <v>0</v>
      </c>
      <c r="L244" s="413">
        <v>1</v>
      </c>
      <c r="M244" s="413">
        <v>0</v>
      </c>
      <c r="N244" s="413">
        <v>0</v>
      </c>
      <c r="O244" s="413">
        <v>0</v>
      </c>
      <c r="P244" s="413">
        <v>0</v>
      </c>
      <c r="Q244" s="413">
        <v>0</v>
      </c>
      <c r="R244" s="413">
        <v>0</v>
      </c>
      <c r="S244" s="413">
        <v>0</v>
      </c>
      <c r="T244" s="413">
        <v>0</v>
      </c>
      <c r="U244" s="392">
        <f t="shared" si="14"/>
        <v>0</v>
      </c>
      <c r="W244" s="414">
        <f t="shared" si="15"/>
        <v>2</v>
      </c>
    </row>
    <row r="245" spans="1:23" x14ac:dyDescent="0.2">
      <c r="A245" t="str">
        <f t="shared" si="12"/>
        <v>PO270802</v>
      </c>
      <c r="B245">
        <f t="shared" si="13"/>
        <v>2</v>
      </c>
      <c r="C245" s="413" t="s">
        <v>330</v>
      </c>
      <c r="D245" s="413" t="s">
        <v>316</v>
      </c>
      <c r="E245" s="413">
        <v>0</v>
      </c>
      <c r="F245" s="413">
        <v>0</v>
      </c>
      <c r="G245" s="413">
        <v>0</v>
      </c>
      <c r="H245" s="413">
        <v>0</v>
      </c>
      <c r="I245" s="413">
        <v>1</v>
      </c>
      <c r="J245" s="413">
        <v>0</v>
      </c>
      <c r="K245" s="413">
        <v>0</v>
      </c>
      <c r="L245" s="413">
        <v>1</v>
      </c>
      <c r="M245" s="413">
        <v>0</v>
      </c>
      <c r="N245" s="413">
        <v>0</v>
      </c>
      <c r="O245" s="413">
        <v>0</v>
      </c>
      <c r="P245" s="413">
        <v>0</v>
      </c>
      <c r="Q245" s="413">
        <v>0</v>
      </c>
      <c r="R245" s="413">
        <v>0</v>
      </c>
      <c r="S245" s="413">
        <v>0</v>
      </c>
      <c r="T245" s="413">
        <v>0</v>
      </c>
      <c r="U245" s="392">
        <f t="shared" si="14"/>
        <v>0</v>
      </c>
      <c r="W245" s="414">
        <f t="shared" si="15"/>
        <v>1</v>
      </c>
    </row>
    <row r="246" spans="1:23" x14ac:dyDescent="0.2">
      <c r="A246" t="str">
        <f t="shared" si="12"/>
        <v>PO270803</v>
      </c>
      <c r="B246">
        <f t="shared" si="13"/>
        <v>3</v>
      </c>
      <c r="C246" s="413" t="s">
        <v>330</v>
      </c>
      <c r="D246" s="413" t="s">
        <v>328</v>
      </c>
      <c r="E246" s="413">
        <v>1</v>
      </c>
      <c r="F246" s="413">
        <v>0</v>
      </c>
      <c r="G246" s="413">
        <v>0</v>
      </c>
      <c r="H246" s="413">
        <v>1</v>
      </c>
      <c r="I246" s="413">
        <v>0</v>
      </c>
      <c r="J246" s="413">
        <v>0</v>
      </c>
      <c r="K246" s="413">
        <v>0</v>
      </c>
      <c r="L246" s="413">
        <v>0</v>
      </c>
      <c r="M246" s="413">
        <v>0</v>
      </c>
      <c r="N246" s="413">
        <v>0</v>
      </c>
      <c r="O246" s="413">
        <v>0</v>
      </c>
      <c r="P246" s="413">
        <v>0</v>
      </c>
      <c r="Q246" s="413">
        <v>1</v>
      </c>
      <c r="R246" s="413">
        <v>0</v>
      </c>
      <c r="S246" s="413">
        <v>0</v>
      </c>
      <c r="T246" s="413">
        <v>1</v>
      </c>
      <c r="U246" s="392">
        <f t="shared" si="14"/>
        <v>0</v>
      </c>
      <c r="W246" s="414">
        <f t="shared" si="15"/>
        <v>2</v>
      </c>
    </row>
    <row r="247" spans="1:23" x14ac:dyDescent="0.2">
      <c r="A247" t="str">
        <f t="shared" si="12"/>
        <v>PO270804</v>
      </c>
      <c r="B247">
        <f t="shared" si="13"/>
        <v>4</v>
      </c>
      <c r="C247" s="413" t="s">
        <v>330</v>
      </c>
      <c r="D247" s="413" t="s">
        <v>231</v>
      </c>
      <c r="E247" s="413">
        <v>3</v>
      </c>
      <c r="F247" s="413">
        <v>0</v>
      </c>
      <c r="G247" s="413">
        <v>0</v>
      </c>
      <c r="H247" s="413">
        <v>3</v>
      </c>
      <c r="I247" s="413">
        <v>0</v>
      </c>
      <c r="J247" s="413">
        <v>0</v>
      </c>
      <c r="K247" s="413">
        <v>0</v>
      </c>
      <c r="L247" s="413">
        <v>0</v>
      </c>
      <c r="M247" s="413">
        <v>3</v>
      </c>
      <c r="N247" s="413">
        <v>0</v>
      </c>
      <c r="O247" s="413">
        <v>0</v>
      </c>
      <c r="P247" s="413">
        <v>3</v>
      </c>
      <c r="Q247" s="413">
        <v>0</v>
      </c>
      <c r="R247" s="413">
        <v>0</v>
      </c>
      <c r="S247" s="413">
        <v>0</v>
      </c>
      <c r="T247" s="413">
        <v>0</v>
      </c>
      <c r="U247" s="392">
        <f t="shared" si="14"/>
        <v>1</v>
      </c>
      <c r="W247" s="414">
        <f t="shared" si="15"/>
        <v>6</v>
      </c>
    </row>
    <row r="248" spans="1:23" x14ac:dyDescent="0.2">
      <c r="A248" t="str">
        <f t="shared" si="12"/>
        <v>PO270901</v>
      </c>
      <c r="B248">
        <f t="shared" si="13"/>
        <v>1</v>
      </c>
      <c r="C248" s="413" t="s">
        <v>332</v>
      </c>
      <c r="D248" s="413" t="s">
        <v>333</v>
      </c>
      <c r="E248" s="413">
        <v>0</v>
      </c>
      <c r="F248" s="413">
        <v>0</v>
      </c>
      <c r="G248" s="413">
        <v>0</v>
      </c>
      <c r="H248" s="413">
        <v>0</v>
      </c>
      <c r="I248" s="413">
        <v>0</v>
      </c>
      <c r="J248" s="413">
        <v>0</v>
      </c>
      <c r="K248" s="413">
        <v>0</v>
      </c>
      <c r="L248" s="413">
        <v>0</v>
      </c>
      <c r="M248" s="413">
        <v>0</v>
      </c>
      <c r="N248" s="413">
        <v>0</v>
      </c>
      <c r="O248" s="413">
        <v>0</v>
      </c>
      <c r="P248" s="413">
        <v>0</v>
      </c>
      <c r="Q248" s="413">
        <v>2</v>
      </c>
      <c r="R248" s="413">
        <v>0</v>
      </c>
      <c r="S248" s="413">
        <v>0</v>
      </c>
      <c r="T248" s="413">
        <v>2</v>
      </c>
      <c r="U248" s="392">
        <f t="shared" si="14"/>
        <v>0</v>
      </c>
      <c r="W248" s="414">
        <f t="shared" si="15"/>
        <v>2</v>
      </c>
    </row>
    <row r="249" spans="1:23" x14ac:dyDescent="0.2">
      <c r="A249" t="str">
        <f t="shared" si="12"/>
        <v>PO270902</v>
      </c>
      <c r="B249">
        <f t="shared" si="13"/>
        <v>2</v>
      </c>
      <c r="C249" s="413" t="s">
        <v>332</v>
      </c>
      <c r="D249" s="413" t="s">
        <v>280</v>
      </c>
      <c r="E249" s="413">
        <v>1</v>
      </c>
      <c r="F249" s="413">
        <v>0</v>
      </c>
      <c r="G249" s="413">
        <v>0</v>
      </c>
      <c r="H249" s="413">
        <v>1</v>
      </c>
      <c r="I249" s="413">
        <v>0</v>
      </c>
      <c r="J249" s="413">
        <v>0</v>
      </c>
      <c r="K249" s="413">
        <v>0</v>
      </c>
      <c r="L249" s="413">
        <v>0</v>
      </c>
      <c r="M249" s="413">
        <v>0</v>
      </c>
      <c r="N249" s="413">
        <v>0</v>
      </c>
      <c r="O249" s="413">
        <v>0</v>
      </c>
      <c r="P249" s="413">
        <v>0</v>
      </c>
      <c r="Q249" s="413">
        <v>0</v>
      </c>
      <c r="R249" s="413">
        <v>0</v>
      </c>
      <c r="S249" s="413">
        <v>0</v>
      </c>
      <c r="T249" s="413">
        <v>0</v>
      </c>
      <c r="U249" s="392">
        <f t="shared" si="14"/>
        <v>1</v>
      </c>
      <c r="W249" s="414">
        <f t="shared" si="15"/>
        <v>1</v>
      </c>
    </row>
    <row r="250" spans="1:23" x14ac:dyDescent="0.2">
      <c r="A250" t="str">
        <f t="shared" si="12"/>
        <v>PO270903</v>
      </c>
      <c r="B250">
        <f t="shared" si="13"/>
        <v>3</v>
      </c>
      <c r="C250" s="413" t="s">
        <v>332</v>
      </c>
      <c r="D250" s="413" t="s">
        <v>286</v>
      </c>
      <c r="E250" s="413">
        <v>0</v>
      </c>
      <c r="F250" s="413">
        <v>0</v>
      </c>
      <c r="G250" s="413">
        <v>0</v>
      </c>
      <c r="H250" s="413">
        <v>0</v>
      </c>
      <c r="I250" s="413">
        <v>0</v>
      </c>
      <c r="J250" s="413">
        <v>0</v>
      </c>
      <c r="K250" s="413">
        <v>0</v>
      </c>
      <c r="L250" s="413">
        <v>0</v>
      </c>
      <c r="M250" s="413">
        <v>2</v>
      </c>
      <c r="N250" s="413">
        <v>0</v>
      </c>
      <c r="O250" s="413">
        <v>0</v>
      </c>
      <c r="P250" s="413">
        <v>2</v>
      </c>
      <c r="Q250" s="413">
        <v>0</v>
      </c>
      <c r="R250" s="413">
        <v>0</v>
      </c>
      <c r="S250" s="413">
        <v>0</v>
      </c>
      <c r="T250" s="413">
        <v>0</v>
      </c>
      <c r="U250" s="392">
        <f t="shared" si="14"/>
        <v>1</v>
      </c>
      <c r="W250" s="414">
        <f t="shared" si="15"/>
        <v>2</v>
      </c>
    </row>
    <row r="251" spans="1:23" x14ac:dyDescent="0.2">
      <c r="A251" t="str">
        <f t="shared" si="12"/>
        <v>PO270904</v>
      </c>
      <c r="B251">
        <f t="shared" si="13"/>
        <v>4</v>
      </c>
      <c r="C251" s="413" t="s">
        <v>332</v>
      </c>
      <c r="D251" s="413" t="s">
        <v>288</v>
      </c>
      <c r="E251" s="413">
        <v>0</v>
      </c>
      <c r="F251" s="413">
        <v>1</v>
      </c>
      <c r="G251" s="413">
        <v>1</v>
      </c>
      <c r="H251" s="413">
        <v>2</v>
      </c>
      <c r="I251" s="413">
        <v>0</v>
      </c>
      <c r="J251" s="413">
        <v>0</v>
      </c>
      <c r="K251" s="413">
        <v>0</v>
      </c>
      <c r="L251" s="413">
        <v>0</v>
      </c>
      <c r="M251" s="413">
        <v>0</v>
      </c>
      <c r="N251" s="413">
        <v>0</v>
      </c>
      <c r="O251" s="413">
        <v>0</v>
      </c>
      <c r="P251" s="413">
        <v>0</v>
      </c>
      <c r="Q251" s="413">
        <v>0</v>
      </c>
      <c r="R251" s="413">
        <v>0</v>
      </c>
      <c r="S251" s="413">
        <v>0</v>
      </c>
      <c r="T251" s="413">
        <v>0</v>
      </c>
      <c r="U251" s="392">
        <f t="shared" si="14"/>
        <v>1</v>
      </c>
      <c r="W251" s="414">
        <f t="shared" si="15"/>
        <v>2</v>
      </c>
    </row>
    <row r="252" spans="1:23" x14ac:dyDescent="0.2">
      <c r="A252" t="str">
        <f t="shared" si="12"/>
        <v>PO270905</v>
      </c>
      <c r="B252">
        <f t="shared" si="13"/>
        <v>5</v>
      </c>
      <c r="C252" s="413" t="s">
        <v>332</v>
      </c>
      <c r="D252" s="413" t="s">
        <v>252</v>
      </c>
      <c r="E252" s="413">
        <v>3</v>
      </c>
      <c r="F252" s="413">
        <v>0</v>
      </c>
      <c r="G252" s="413">
        <v>0</v>
      </c>
      <c r="H252" s="413">
        <v>3</v>
      </c>
      <c r="I252" s="413">
        <v>0</v>
      </c>
      <c r="J252" s="413">
        <v>0</v>
      </c>
      <c r="K252" s="413">
        <v>0</v>
      </c>
      <c r="L252" s="413">
        <v>0</v>
      </c>
      <c r="M252" s="413">
        <v>3</v>
      </c>
      <c r="N252" s="413">
        <v>0</v>
      </c>
      <c r="O252" s="413">
        <v>0</v>
      </c>
      <c r="P252" s="413">
        <v>3</v>
      </c>
      <c r="Q252" s="413">
        <v>2</v>
      </c>
      <c r="R252" s="413">
        <v>0</v>
      </c>
      <c r="S252" s="413">
        <v>0</v>
      </c>
      <c r="T252" s="413">
        <v>2</v>
      </c>
      <c r="U252" s="392">
        <f t="shared" si="14"/>
        <v>1</v>
      </c>
      <c r="W252" s="414">
        <f t="shared" si="15"/>
        <v>8</v>
      </c>
    </row>
    <row r="253" spans="1:23" x14ac:dyDescent="0.2">
      <c r="A253" t="str">
        <f t="shared" si="12"/>
        <v>PO270906</v>
      </c>
      <c r="B253">
        <f t="shared" si="13"/>
        <v>6</v>
      </c>
      <c r="C253" s="413" t="s">
        <v>332</v>
      </c>
      <c r="D253" s="413" t="s">
        <v>274</v>
      </c>
      <c r="E253" s="413">
        <v>0</v>
      </c>
      <c r="F253" s="413">
        <v>0</v>
      </c>
      <c r="G253" s="413">
        <v>0</v>
      </c>
      <c r="H253" s="413">
        <v>0</v>
      </c>
      <c r="I253" s="413">
        <v>0</v>
      </c>
      <c r="J253" s="413">
        <v>0</v>
      </c>
      <c r="K253" s="413">
        <v>0</v>
      </c>
      <c r="L253" s="413">
        <v>0</v>
      </c>
      <c r="M253" s="413">
        <v>1</v>
      </c>
      <c r="N253" s="413">
        <v>0</v>
      </c>
      <c r="O253" s="413">
        <v>0</v>
      </c>
      <c r="P253" s="413">
        <v>1</v>
      </c>
      <c r="Q253" s="413">
        <v>1</v>
      </c>
      <c r="R253" s="413">
        <v>0</v>
      </c>
      <c r="S253" s="413">
        <v>0</v>
      </c>
      <c r="T253" s="413">
        <v>1</v>
      </c>
      <c r="U253" s="392">
        <f t="shared" si="14"/>
        <v>0</v>
      </c>
      <c r="W253" s="414">
        <f t="shared" si="15"/>
        <v>2</v>
      </c>
    </row>
    <row r="254" spans="1:23" x14ac:dyDescent="0.2">
      <c r="A254" t="str">
        <f t="shared" si="12"/>
        <v>PO271001</v>
      </c>
      <c r="B254">
        <f t="shared" si="13"/>
        <v>1</v>
      </c>
      <c r="C254" s="413" t="s">
        <v>334</v>
      </c>
      <c r="D254" s="413" t="s">
        <v>320</v>
      </c>
      <c r="E254" s="413">
        <v>0</v>
      </c>
      <c r="F254" s="413">
        <v>0</v>
      </c>
      <c r="G254" s="413">
        <v>0</v>
      </c>
      <c r="H254" s="413">
        <v>0</v>
      </c>
      <c r="I254" s="413">
        <v>0</v>
      </c>
      <c r="J254" s="413">
        <v>0</v>
      </c>
      <c r="K254" s="413">
        <v>0</v>
      </c>
      <c r="L254" s="413">
        <v>0</v>
      </c>
      <c r="M254" s="413">
        <v>0</v>
      </c>
      <c r="N254" s="413">
        <v>0</v>
      </c>
      <c r="O254" s="413">
        <v>0</v>
      </c>
      <c r="P254" s="413">
        <v>0</v>
      </c>
      <c r="Q254" s="413">
        <v>1</v>
      </c>
      <c r="R254" s="413">
        <v>0</v>
      </c>
      <c r="S254" s="413">
        <v>0</v>
      </c>
      <c r="T254" s="413">
        <v>1</v>
      </c>
      <c r="U254" s="392">
        <f t="shared" si="14"/>
        <v>0</v>
      </c>
      <c r="W254" s="414">
        <f t="shared" si="15"/>
        <v>1</v>
      </c>
    </row>
    <row r="255" spans="1:23" x14ac:dyDescent="0.2">
      <c r="A255" t="str">
        <f t="shared" si="12"/>
        <v>PO271002</v>
      </c>
      <c r="B255">
        <f t="shared" si="13"/>
        <v>2</v>
      </c>
      <c r="C255" s="413" t="s">
        <v>334</v>
      </c>
      <c r="D255" s="413" t="s">
        <v>312</v>
      </c>
      <c r="E255" s="413">
        <v>1</v>
      </c>
      <c r="F255" s="413">
        <v>0</v>
      </c>
      <c r="G255" s="413">
        <v>0</v>
      </c>
      <c r="H255" s="413">
        <v>1</v>
      </c>
      <c r="I255" s="413">
        <v>0</v>
      </c>
      <c r="J255" s="413">
        <v>0</v>
      </c>
      <c r="K255" s="413">
        <v>0</v>
      </c>
      <c r="L255" s="413">
        <v>0</v>
      </c>
      <c r="M255" s="413">
        <v>0</v>
      </c>
      <c r="N255" s="413">
        <v>0</v>
      </c>
      <c r="O255" s="413">
        <v>0</v>
      </c>
      <c r="P255" s="413">
        <v>0</v>
      </c>
      <c r="Q255" s="413">
        <v>1</v>
      </c>
      <c r="R255" s="413">
        <v>0</v>
      </c>
      <c r="S255" s="413">
        <v>0</v>
      </c>
      <c r="T255" s="413">
        <v>1</v>
      </c>
      <c r="U255" s="392">
        <f t="shared" si="14"/>
        <v>0</v>
      </c>
      <c r="W255" s="414">
        <f t="shared" si="15"/>
        <v>2</v>
      </c>
    </row>
    <row r="256" spans="1:23" x14ac:dyDescent="0.2">
      <c r="A256" t="str">
        <f t="shared" si="12"/>
        <v>PO271003</v>
      </c>
      <c r="B256">
        <f t="shared" si="13"/>
        <v>3</v>
      </c>
      <c r="C256" s="413" t="s">
        <v>334</v>
      </c>
      <c r="D256" s="413" t="s">
        <v>314</v>
      </c>
      <c r="E256" s="413">
        <v>2</v>
      </c>
      <c r="F256" s="413">
        <v>0</v>
      </c>
      <c r="G256" s="413">
        <v>0</v>
      </c>
      <c r="H256" s="413">
        <v>2</v>
      </c>
      <c r="I256" s="413">
        <v>0</v>
      </c>
      <c r="J256" s="413">
        <v>0</v>
      </c>
      <c r="K256" s="413">
        <v>0</v>
      </c>
      <c r="L256" s="413">
        <v>0</v>
      </c>
      <c r="M256" s="413">
        <v>1</v>
      </c>
      <c r="N256" s="413">
        <v>0</v>
      </c>
      <c r="O256" s="413">
        <v>0</v>
      </c>
      <c r="P256" s="413">
        <v>1</v>
      </c>
      <c r="Q256" s="413">
        <v>0</v>
      </c>
      <c r="R256" s="413">
        <v>0</v>
      </c>
      <c r="S256" s="413">
        <v>0</v>
      </c>
      <c r="T256" s="413">
        <v>0</v>
      </c>
      <c r="U256" s="392">
        <f t="shared" si="14"/>
        <v>1</v>
      </c>
      <c r="W256" s="414">
        <f t="shared" si="15"/>
        <v>3</v>
      </c>
    </row>
    <row r="257" spans="1:23" x14ac:dyDescent="0.2">
      <c r="A257" t="str">
        <f t="shared" si="12"/>
        <v>PO271004</v>
      </c>
      <c r="B257">
        <f t="shared" si="13"/>
        <v>4</v>
      </c>
      <c r="C257" s="413" t="s">
        <v>334</v>
      </c>
      <c r="D257" s="413" t="s">
        <v>275</v>
      </c>
      <c r="E257" s="413">
        <v>0</v>
      </c>
      <c r="F257" s="413">
        <v>0</v>
      </c>
      <c r="G257" s="413">
        <v>0</v>
      </c>
      <c r="H257" s="413">
        <v>0</v>
      </c>
      <c r="I257" s="413">
        <v>0</v>
      </c>
      <c r="J257" s="413">
        <v>0</v>
      </c>
      <c r="K257" s="413">
        <v>0</v>
      </c>
      <c r="L257" s="413">
        <v>0</v>
      </c>
      <c r="M257" s="413">
        <v>0</v>
      </c>
      <c r="N257" s="413">
        <v>0</v>
      </c>
      <c r="O257" s="413">
        <v>0</v>
      </c>
      <c r="P257" s="413">
        <v>0</v>
      </c>
      <c r="Q257" s="413">
        <v>1</v>
      </c>
      <c r="R257" s="413">
        <v>0</v>
      </c>
      <c r="S257" s="413">
        <v>0</v>
      </c>
      <c r="T257" s="413">
        <v>1</v>
      </c>
      <c r="U257" s="392">
        <f t="shared" si="14"/>
        <v>0</v>
      </c>
      <c r="W257" s="414">
        <f t="shared" si="15"/>
        <v>1</v>
      </c>
    </row>
    <row r="258" spans="1:23" x14ac:dyDescent="0.2">
      <c r="A258" t="str">
        <f t="shared" si="12"/>
        <v>PO271005</v>
      </c>
      <c r="B258">
        <f t="shared" si="13"/>
        <v>5</v>
      </c>
      <c r="C258" s="413" t="s">
        <v>334</v>
      </c>
      <c r="D258" s="413" t="s">
        <v>297</v>
      </c>
      <c r="E258" s="413">
        <v>0</v>
      </c>
      <c r="F258" s="413">
        <v>0</v>
      </c>
      <c r="G258" s="413">
        <v>0</v>
      </c>
      <c r="H258" s="413">
        <v>0</v>
      </c>
      <c r="I258" s="413">
        <v>0</v>
      </c>
      <c r="J258" s="413">
        <v>0</v>
      </c>
      <c r="K258" s="413">
        <v>0</v>
      </c>
      <c r="L258" s="413">
        <v>0</v>
      </c>
      <c r="M258" s="413">
        <v>0</v>
      </c>
      <c r="N258" s="413">
        <v>0</v>
      </c>
      <c r="O258" s="413">
        <v>0</v>
      </c>
      <c r="P258" s="413">
        <v>0</v>
      </c>
      <c r="Q258" s="413">
        <v>1</v>
      </c>
      <c r="R258" s="413">
        <v>0</v>
      </c>
      <c r="S258" s="413">
        <v>0</v>
      </c>
      <c r="T258" s="413">
        <v>1</v>
      </c>
      <c r="U258" s="392">
        <f t="shared" si="14"/>
        <v>0</v>
      </c>
      <c r="W258" s="414">
        <f t="shared" si="15"/>
        <v>1</v>
      </c>
    </row>
    <row r="259" spans="1:23" x14ac:dyDescent="0.2">
      <c r="A259" t="str">
        <f t="shared" si="12"/>
        <v>PO271006</v>
      </c>
      <c r="B259">
        <f t="shared" si="13"/>
        <v>6</v>
      </c>
      <c r="C259" s="413" t="s">
        <v>334</v>
      </c>
      <c r="D259" s="413" t="s">
        <v>231</v>
      </c>
      <c r="E259" s="413">
        <v>7</v>
      </c>
      <c r="F259" s="413">
        <v>0</v>
      </c>
      <c r="G259" s="413">
        <v>0</v>
      </c>
      <c r="H259" s="413">
        <v>7</v>
      </c>
      <c r="I259" s="413">
        <v>1</v>
      </c>
      <c r="J259" s="413">
        <v>0</v>
      </c>
      <c r="K259" s="413">
        <v>0</v>
      </c>
      <c r="L259" s="413">
        <v>1</v>
      </c>
      <c r="M259" s="413">
        <v>2</v>
      </c>
      <c r="N259" s="413">
        <v>0</v>
      </c>
      <c r="O259" s="413">
        <v>0</v>
      </c>
      <c r="P259" s="413">
        <v>2</v>
      </c>
      <c r="Q259" s="413">
        <v>1</v>
      </c>
      <c r="R259" s="413">
        <v>0</v>
      </c>
      <c r="S259" s="413">
        <v>0</v>
      </c>
      <c r="T259" s="413">
        <v>1</v>
      </c>
      <c r="U259" s="392">
        <f t="shared" si="14"/>
        <v>1</v>
      </c>
      <c r="W259" s="414">
        <f t="shared" si="15"/>
        <v>11</v>
      </c>
    </row>
    <row r="260" spans="1:23" x14ac:dyDescent="0.2">
      <c r="A260" t="str">
        <f t="shared" si="12"/>
        <v>PO271101</v>
      </c>
      <c r="B260">
        <f t="shared" si="13"/>
        <v>1</v>
      </c>
      <c r="C260" s="413" t="s">
        <v>335</v>
      </c>
      <c r="D260" s="413" t="s">
        <v>209</v>
      </c>
      <c r="E260" s="413">
        <v>14</v>
      </c>
      <c r="F260" s="413">
        <v>0</v>
      </c>
      <c r="G260" s="413">
        <v>0</v>
      </c>
      <c r="H260" s="413">
        <v>14</v>
      </c>
      <c r="I260" s="413">
        <v>11</v>
      </c>
      <c r="J260" s="413">
        <v>0</v>
      </c>
      <c r="K260" s="413">
        <v>0</v>
      </c>
      <c r="L260" s="413">
        <v>11</v>
      </c>
      <c r="M260" s="413">
        <v>6</v>
      </c>
      <c r="N260" s="413">
        <v>0</v>
      </c>
      <c r="O260" s="413">
        <v>0</v>
      </c>
      <c r="P260" s="413">
        <v>6</v>
      </c>
      <c r="Q260" s="413">
        <v>1</v>
      </c>
      <c r="R260" s="413">
        <v>0</v>
      </c>
      <c r="S260" s="413">
        <v>0</v>
      </c>
      <c r="T260" s="413">
        <v>1</v>
      </c>
      <c r="U260" s="392">
        <f t="shared" si="14"/>
        <v>1</v>
      </c>
      <c r="W260" s="414">
        <f t="shared" si="15"/>
        <v>32</v>
      </c>
    </row>
    <row r="261" spans="1:23" x14ac:dyDescent="0.2">
      <c r="A261" t="str">
        <f t="shared" si="12"/>
        <v>PO271102</v>
      </c>
      <c r="B261">
        <f t="shared" si="13"/>
        <v>2</v>
      </c>
      <c r="C261" s="413" t="s">
        <v>335</v>
      </c>
      <c r="D261" s="413" t="s">
        <v>308</v>
      </c>
      <c r="E261" s="413">
        <v>2</v>
      </c>
      <c r="F261" s="413">
        <v>3</v>
      </c>
      <c r="G261" s="413">
        <v>1</v>
      </c>
      <c r="H261" s="413">
        <v>6</v>
      </c>
      <c r="I261" s="413">
        <v>1</v>
      </c>
      <c r="J261" s="413">
        <v>0</v>
      </c>
      <c r="K261" s="413">
        <v>0</v>
      </c>
      <c r="L261" s="413">
        <v>1</v>
      </c>
      <c r="M261" s="413">
        <v>1</v>
      </c>
      <c r="N261" s="413">
        <v>1</v>
      </c>
      <c r="O261" s="413">
        <v>1</v>
      </c>
      <c r="P261" s="413">
        <v>3</v>
      </c>
      <c r="Q261" s="413">
        <v>0</v>
      </c>
      <c r="R261" s="413">
        <v>0</v>
      </c>
      <c r="S261" s="413">
        <v>0</v>
      </c>
      <c r="T261" s="413">
        <v>0</v>
      </c>
      <c r="U261" s="392">
        <f t="shared" si="14"/>
        <v>1</v>
      </c>
      <c r="W261" s="414">
        <f t="shared" si="15"/>
        <v>10</v>
      </c>
    </row>
    <row r="262" spans="1:23" x14ac:dyDescent="0.2">
      <c r="A262" t="str">
        <f t="shared" si="12"/>
        <v>PO271103</v>
      </c>
      <c r="B262">
        <f t="shared" si="13"/>
        <v>3</v>
      </c>
      <c r="C262" s="413" t="s">
        <v>335</v>
      </c>
      <c r="D262" s="413" t="s">
        <v>313</v>
      </c>
      <c r="E262" s="413">
        <v>0</v>
      </c>
      <c r="F262" s="413">
        <v>0</v>
      </c>
      <c r="G262" s="413">
        <v>0</v>
      </c>
      <c r="H262" s="413">
        <v>0</v>
      </c>
      <c r="I262" s="413">
        <v>1</v>
      </c>
      <c r="J262" s="413">
        <v>0</v>
      </c>
      <c r="K262" s="413">
        <v>0</v>
      </c>
      <c r="L262" s="413">
        <v>1</v>
      </c>
      <c r="M262" s="413">
        <v>4</v>
      </c>
      <c r="N262" s="413">
        <v>0</v>
      </c>
      <c r="O262" s="413">
        <v>0</v>
      </c>
      <c r="P262" s="413">
        <v>4</v>
      </c>
      <c r="Q262" s="413">
        <v>0</v>
      </c>
      <c r="R262" s="413">
        <v>0</v>
      </c>
      <c r="S262" s="413">
        <v>0</v>
      </c>
      <c r="T262" s="413">
        <v>0</v>
      </c>
      <c r="U262" s="392">
        <f t="shared" si="14"/>
        <v>1</v>
      </c>
      <c r="W262" s="414">
        <f t="shared" si="15"/>
        <v>5</v>
      </c>
    </row>
    <row r="263" spans="1:23" x14ac:dyDescent="0.2">
      <c r="A263" t="str">
        <f t="shared" si="12"/>
        <v>PO271104</v>
      </c>
      <c r="B263">
        <f t="shared" si="13"/>
        <v>4</v>
      </c>
      <c r="C263" s="413" t="s">
        <v>335</v>
      </c>
      <c r="D263" s="413" t="s">
        <v>231</v>
      </c>
      <c r="E263" s="413">
        <v>0</v>
      </c>
      <c r="F263" s="413">
        <v>0</v>
      </c>
      <c r="G263" s="413">
        <v>0</v>
      </c>
      <c r="H263" s="413">
        <v>0</v>
      </c>
      <c r="I263" s="413">
        <v>0</v>
      </c>
      <c r="J263" s="413">
        <v>0</v>
      </c>
      <c r="K263" s="413">
        <v>0</v>
      </c>
      <c r="L263" s="413">
        <v>0</v>
      </c>
      <c r="M263" s="413">
        <v>1</v>
      </c>
      <c r="N263" s="413">
        <v>0</v>
      </c>
      <c r="O263" s="413">
        <v>0</v>
      </c>
      <c r="P263" s="413">
        <v>1</v>
      </c>
      <c r="Q263" s="413">
        <v>0</v>
      </c>
      <c r="R263" s="413">
        <v>0</v>
      </c>
      <c r="S263" s="413">
        <v>0</v>
      </c>
      <c r="T263" s="413">
        <v>0</v>
      </c>
      <c r="U263" s="392">
        <f t="shared" si="14"/>
        <v>1</v>
      </c>
      <c r="W263" s="414">
        <f t="shared" si="15"/>
        <v>1</v>
      </c>
    </row>
    <row r="264" spans="1:23" x14ac:dyDescent="0.2">
      <c r="A264" t="str">
        <f t="shared" si="12"/>
        <v>PO280101</v>
      </c>
      <c r="B264">
        <f t="shared" si="13"/>
        <v>1</v>
      </c>
      <c r="C264" s="413" t="s">
        <v>336</v>
      </c>
      <c r="D264" s="413" t="s">
        <v>295</v>
      </c>
      <c r="E264" s="413">
        <v>0</v>
      </c>
      <c r="F264" s="413">
        <v>0</v>
      </c>
      <c r="G264" s="413">
        <v>0</v>
      </c>
      <c r="H264" s="413">
        <v>0</v>
      </c>
      <c r="I264" s="413">
        <v>0</v>
      </c>
      <c r="J264" s="413">
        <v>0</v>
      </c>
      <c r="K264" s="413">
        <v>0</v>
      </c>
      <c r="L264" s="413">
        <v>0</v>
      </c>
      <c r="M264" s="413">
        <v>2</v>
      </c>
      <c r="N264" s="413">
        <v>0</v>
      </c>
      <c r="O264" s="413">
        <v>0</v>
      </c>
      <c r="P264" s="413">
        <v>2</v>
      </c>
      <c r="Q264" s="413">
        <v>2</v>
      </c>
      <c r="R264" s="413">
        <v>0</v>
      </c>
      <c r="S264" s="413">
        <v>0</v>
      </c>
      <c r="T264" s="413">
        <v>2</v>
      </c>
      <c r="U264" s="392">
        <f t="shared" si="14"/>
        <v>0</v>
      </c>
      <c r="W264" s="414">
        <f t="shared" si="15"/>
        <v>4</v>
      </c>
    </row>
    <row r="265" spans="1:23" x14ac:dyDescent="0.2">
      <c r="A265" t="str">
        <f t="shared" si="12"/>
        <v>PO280102</v>
      </c>
      <c r="B265">
        <f t="shared" si="13"/>
        <v>2</v>
      </c>
      <c r="C265" s="413" t="s">
        <v>336</v>
      </c>
      <c r="D265" s="413" t="s">
        <v>337</v>
      </c>
      <c r="E265" s="413">
        <v>0</v>
      </c>
      <c r="F265" s="413">
        <v>0</v>
      </c>
      <c r="G265" s="413">
        <v>0</v>
      </c>
      <c r="H265" s="413">
        <v>0</v>
      </c>
      <c r="I265" s="413">
        <v>0</v>
      </c>
      <c r="J265" s="413">
        <v>0</v>
      </c>
      <c r="K265" s="413">
        <v>0</v>
      </c>
      <c r="L265" s="413">
        <v>0</v>
      </c>
      <c r="M265" s="413">
        <v>1</v>
      </c>
      <c r="N265" s="413">
        <v>0</v>
      </c>
      <c r="O265" s="413">
        <v>0</v>
      </c>
      <c r="P265" s="413">
        <v>1</v>
      </c>
      <c r="Q265" s="413">
        <v>0</v>
      </c>
      <c r="R265" s="413">
        <v>0</v>
      </c>
      <c r="S265" s="413">
        <v>0</v>
      </c>
      <c r="T265" s="413">
        <v>0</v>
      </c>
      <c r="U265" s="392">
        <f t="shared" si="14"/>
        <v>1</v>
      </c>
      <c r="W265" s="414">
        <f t="shared" si="15"/>
        <v>1</v>
      </c>
    </row>
    <row r="266" spans="1:23" x14ac:dyDescent="0.2">
      <c r="A266" t="str">
        <f t="shared" si="12"/>
        <v>PO280103</v>
      </c>
      <c r="B266">
        <f t="shared" si="13"/>
        <v>3</v>
      </c>
      <c r="C266" s="413" t="s">
        <v>336</v>
      </c>
      <c r="D266" s="413" t="s">
        <v>338</v>
      </c>
      <c r="E266" s="413">
        <v>5</v>
      </c>
      <c r="F266" s="413">
        <v>0</v>
      </c>
      <c r="G266" s="413">
        <v>0</v>
      </c>
      <c r="H266" s="413">
        <v>5</v>
      </c>
      <c r="I266" s="413">
        <v>1</v>
      </c>
      <c r="J266" s="413">
        <v>0</v>
      </c>
      <c r="K266" s="413">
        <v>0</v>
      </c>
      <c r="L266" s="413">
        <v>1</v>
      </c>
      <c r="M266" s="413">
        <v>1</v>
      </c>
      <c r="N266" s="413">
        <v>0</v>
      </c>
      <c r="O266" s="413">
        <v>0</v>
      </c>
      <c r="P266" s="413">
        <v>1</v>
      </c>
      <c r="Q266" s="413">
        <v>0</v>
      </c>
      <c r="R266" s="413">
        <v>0</v>
      </c>
      <c r="S266" s="413">
        <v>0</v>
      </c>
      <c r="T266" s="413">
        <v>0</v>
      </c>
      <c r="U266" s="392">
        <f t="shared" si="14"/>
        <v>1</v>
      </c>
      <c r="W266" s="414">
        <f t="shared" si="15"/>
        <v>7</v>
      </c>
    </row>
    <row r="267" spans="1:23" x14ac:dyDescent="0.2">
      <c r="A267" t="str">
        <f t="shared" ref="A267:A330" si="16">C267&amp;IF(B267&lt;10,"0","")&amp;B267</f>
        <v>PO280104</v>
      </c>
      <c r="B267">
        <f t="shared" ref="B267:B330" si="17">IF(C267=C266,B266+1,1)</f>
        <v>4</v>
      </c>
      <c r="C267" s="413" t="s">
        <v>336</v>
      </c>
      <c r="D267" s="413" t="s">
        <v>162</v>
      </c>
      <c r="E267" s="413">
        <v>1</v>
      </c>
      <c r="F267" s="413">
        <v>0</v>
      </c>
      <c r="G267" s="413">
        <v>0</v>
      </c>
      <c r="H267" s="413">
        <v>1</v>
      </c>
      <c r="I267" s="413">
        <v>0</v>
      </c>
      <c r="J267" s="413">
        <v>0</v>
      </c>
      <c r="K267" s="413">
        <v>0</v>
      </c>
      <c r="L267" s="413">
        <v>0</v>
      </c>
      <c r="M267" s="413">
        <v>0</v>
      </c>
      <c r="N267" s="413">
        <v>0</v>
      </c>
      <c r="O267" s="413">
        <v>0</v>
      </c>
      <c r="P267" s="413">
        <v>0</v>
      </c>
      <c r="Q267" s="413">
        <v>0</v>
      </c>
      <c r="R267" s="413">
        <v>0</v>
      </c>
      <c r="S267" s="413">
        <v>0</v>
      </c>
      <c r="T267" s="413">
        <v>0</v>
      </c>
      <c r="U267" s="392">
        <f t="shared" si="14"/>
        <v>1</v>
      </c>
      <c r="W267" s="414">
        <f t="shared" si="15"/>
        <v>1</v>
      </c>
    </row>
    <row r="268" spans="1:23" x14ac:dyDescent="0.2">
      <c r="A268" t="str">
        <f t="shared" si="16"/>
        <v>PO280105</v>
      </c>
      <c r="B268">
        <f t="shared" si="17"/>
        <v>5</v>
      </c>
      <c r="C268" s="413" t="s">
        <v>336</v>
      </c>
      <c r="D268" s="413" t="s">
        <v>378</v>
      </c>
      <c r="E268" s="413">
        <v>0</v>
      </c>
      <c r="F268" s="413">
        <v>0</v>
      </c>
      <c r="G268" s="413">
        <v>0</v>
      </c>
      <c r="H268" s="413">
        <v>0</v>
      </c>
      <c r="I268" s="413">
        <v>0</v>
      </c>
      <c r="J268" s="413">
        <v>0</v>
      </c>
      <c r="K268" s="413">
        <v>0</v>
      </c>
      <c r="L268" s="413">
        <v>0</v>
      </c>
      <c r="M268" s="413">
        <v>0</v>
      </c>
      <c r="N268" s="413">
        <v>0</v>
      </c>
      <c r="O268" s="413">
        <v>0</v>
      </c>
      <c r="P268" s="413">
        <v>0</v>
      </c>
      <c r="Q268" s="413">
        <v>1</v>
      </c>
      <c r="R268" s="413">
        <v>0</v>
      </c>
      <c r="S268" s="413">
        <v>0</v>
      </c>
      <c r="T268" s="413">
        <v>1</v>
      </c>
      <c r="U268" s="392">
        <f t="shared" ref="U268:U331" si="18">IF((H268+P268)&gt;(L268+T268),1,0)</f>
        <v>0</v>
      </c>
      <c r="W268" s="414">
        <f t="shared" ref="W268:W331" si="19">H268+L268+P268+T268</f>
        <v>1</v>
      </c>
    </row>
    <row r="269" spans="1:23" x14ac:dyDescent="0.2">
      <c r="A269" t="str">
        <f t="shared" si="16"/>
        <v>PO280106</v>
      </c>
      <c r="B269">
        <f t="shared" si="17"/>
        <v>6</v>
      </c>
      <c r="C269" s="413" t="s">
        <v>336</v>
      </c>
      <c r="D269" s="413" t="s">
        <v>340</v>
      </c>
      <c r="E269" s="413">
        <v>0</v>
      </c>
      <c r="F269" s="413">
        <v>0</v>
      </c>
      <c r="G269" s="413">
        <v>2</v>
      </c>
      <c r="H269" s="413">
        <v>2</v>
      </c>
      <c r="I269" s="413">
        <v>0</v>
      </c>
      <c r="J269" s="413">
        <v>0</v>
      </c>
      <c r="K269" s="413">
        <v>0</v>
      </c>
      <c r="L269" s="413">
        <v>0</v>
      </c>
      <c r="M269" s="413">
        <v>1</v>
      </c>
      <c r="N269" s="413">
        <v>0</v>
      </c>
      <c r="O269" s="413">
        <v>0</v>
      </c>
      <c r="P269" s="413">
        <v>1</v>
      </c>
      <c r="Q269" s="413">
        <v>0</v>
      </c>
      <c r="R269" s="413">
        <v>0</v>
      </c>
      <c r="S269" s="413">
        <v>0</v>
      </c>
      <c r="T269" s="413">
        <v>0</v>
      </c>
      <c r="U269" s="392">
        <f t="shared" si="18"/>
        <v>1</v>
      </c>
      <c r="W269" s="414">
        <f t="shared" si="19"/>
        <v>3</v>
      </c>
    </row>
    <row r="270" spans="1:23" x14ac:dyDescent="0.2">
      <c r="A270" t="str">
        <f t="shared" si="16"/>
        <v>PO280107</v>
      </c>
      <c r="B270">
        <f t="shared" si="17"/>
        <v>7</v>
      </c>
      <c r="C270" s="413" t="s">
        <v>336</v>
      </c>
      <c r="D270" s="413" t="s">
        <v>347</v>
      </c>
      <c r="E270" s="413">
        <v>0</v>
      </c>
      <c r="F270" s="413">
        <v>0</v>
      </c>
      <c r="G270" s="413">
        <v>0</v>
      </c>
      <c r="H270" s="413">
        <v>0</v>
      </c>
      <c r="I270" s="413">
        <v>0</v>
      </c>
      <c r="J270" s="413">
        <v>0</v>
      </c>
      <c r="K270" s="413">
        <v>0</v>
      </c>
      <c r="L270" s="413">
        <v>0</v>
      </c>
      <c r="M270" s="413">
        <v>0</v>
      </c>
      <c r="N270" s="413">
        <v>0</v>
      </c>
      <c r="O270" s="413">
        <v>0</v>
      </c>
      <c r="P270" s="413">
        <v>0</v>
      </c>
      <c r="Q270" s="413">
        <v>1</v>
      </c>
      <c r="R270" s="413">
        <v>0</v>
      </c>
      <c r="S270" s="413">
        <v>0</v>
      </c>
      <c r="T270" s="413">
        <v>1</v>
      </c>
      <c r="U270" s="392">
        <f t="shared" si="18"/>
        <v>0</v>
      </c>
      <c r="W270" s="414">
        <f t="shared" si="19"/>
        <v>1</v>
      </c>
    </row>
    <row r="271" spans="1:23" x14ac:dyDescent="0.2">
      <c r="A271" t="str">
        <f t="shared" si="16"/>
        <v>PO280201</v>
      </c>
      <c r="B271">
        <f t="shared" si="17"/>
        <v>1</v>
      </c>
      <c r="C271" s="413" t="s">
        <v>341</v>
      </c>
      <c r="D271" s="413" t="s">
        <v>295</v>
      </c>
      <c r="E271" s="413">
        <v>1</v>
      </c>
      <c r="F271" s="413">
        <v>0</v>
      </c>
      <c r="G271" s="413">
        <v>0</v>
      </c>
      <c r="H271" s="413">
        <v>1</v>
      </c>
      <c r="I271" s="413">
        <v>0</v>
      </c>
      <c r="J271" s="413">
        <v>0</v>
      </c>
      <c r="K271" s="413">
        <v>0</v>
      </c>
      <c r="L271" s="413">
        <v>0</v>
      </c>
      <c r="M271" s="413">
        <v>1</v>
      </c>
      <c r="N271" s="413">
        <v>0</v>
      </c>
      <c r="O271" s="413">
        <v>0</v>
      </c>
      <c r="P271" s="413">
        <v>1</v>
      </c>
      <c r="Q271" s="413">
        <v>0</v>
      </c>
      <c r="R271" s="413">
        <v>0</v>
      </c>
      <c r="S271" s="413">
        <v>0</v>
      </c>
      <c r="T271" s="413">
        <v>0</v>
      </c>
      <c r="U271" s="392">
        <f t="shared" si="18"/>
        <v>1</v>
      </c>
      <c r="W271" s="414">
        <f t="shared" si="19"/>
        <v>2</v>
      </c>
    </row>
    <row r="272" spans="1:23" x14ac:dyDescent="0.2">
      <c r="A272" t="str">
        <f t="shared" si="16"/>
        <v>PO280202</v>
      </c>
      <c r="B272">
        <f t="shared" si="17"/>
        <v>2</v>
      </c>
      <c r="C272" s="413" t="s">
        <v>341</v>
      </c>
      <c r="D272" s="413" t="s">
        <v>342</v>
      </c>
      <c r="E272" s="413">
        <v>1</v>
      </c>
      <c r="F272" s="413">
        <v>0</v>
      </c>
      <c r="G272" s="413">
        <v>1</v>
      </c>
      <c r="H272" s="413">
        <v>2</v>
      </c>
      <c r="I272" s="413">
        <v>1</v>
      </c>
      <c r="J272" s="413">
        <v>0</v>
      </c>
      <c r="K272" s="413">
        <v>0</v>
      </c>
      <c r="L272" s="413">
        <v>1</v>
      </c>
      <c r="M272" s="413">
        <v>0</v>
      </c>
      <c r="N272" s="413">
        <v>0</v>
      </c>
      <c r="O272" s="413">
        <v>0</v>
      </c>
      <c r="P272" s="413">
        <v>0</v>
      </c>
      <c r="Q272" s="413">
        <v>0</v>
      </c>
      <c r="R272" s="413">
        <v>0</v>
      </c>
      <c r="S272" s="413">
        <v>0</v>
      </c>
      <c r="T272" s="413">
        <v>0</v>
      </c>
      <c r="U272" s="392">
        <f t="shared" si="18"/>
        <v>1</v>
      </c>
      <c r="W272" s="414">
        <f t="shared" si="19"/>
        <v>3</v>
      </c>
    </row>
    <row r="273" spans="1:23" x14ac:dyDescent="0.2">
      <c r="A273" t="str">
        <f t="shared" si="16"/>
        <v>PO280203</v>
      </c>
      <c r="B273">
        <f t="shared" si="17"/>
        <v>3</v>
      </c>
      <c r="C273" s="413" t="s">
        <v>341</v>
      </c>
      <c r="D273" s="413" t="s">
        <v>338</v>
      </c>
      <c r="E273" s="413">
        <v>0</v>
      </c>
      <c r="F273" s="413">
        <v>0</v>
      </c>
      <c r="G273" s="413">
        <v>0</v>
      </c>
      <c r="H273" s="413">
        <v>0</v>
      </c>
      <c r="I273" s="413">
        <v>0</v>
      </c>
      <c r="J273" s="413">
        <v>0</v>
      </c>
      <c r="K273" s="413">
        <v>0</v>
      </c>
      <c r="L273" s="413">
        <v>0</v>
      </c>
      <c r="M273" s="413">
        <v>0</v>
      </c>
      <c r="N273" s="413">
        <v>0</v>
      </c>
      <c r="O273" s="413">
        <v>0</v>
      </c>
      <c r="P273" s="413">
        <v>0</v>
      </c>
      <c r="Q273" s="413">
        <v>2</v>
      </c>
      <c r="R273" s="413">
        <v>0</v>
      </c>
      <c r="S273" s="413">
        <v>0</v>
      </c>
      <c r="T273" s="413">
        <v>2</v>
      </c>
      <c r="U273" s="392">
        <f t="shared" si="18"/>
        <v>0</v>
      </c>
      <c r="W273" s="414">
        <f t="shared" si="19"/>
        <v>2</v>
      </c>
    </row>
    <row r="274" spans="1:23" x14ac:dyDescent="0.2">
      <c r="A274" t="str">
        <f t="shared" si="16"/>
        <v>PO280204</v>
      </c>
      <c r="B274">
        <f t="shared" si="17"/>
        <v>4</v>
      </c>
      <c r="C274" s="413" t="s">
        <v>341</v>
      </c>
      <c r="D274" s="413" t="s">
        <v>343</v>
      </c>
      <c r="E274" s="413">
        <v>1</v>
      </c>
      <c r="F274" s="413">
        <v>0</v>
      </c>
      <c r="G274" s="413">
        <v>0</v>
      </c>
      <c r="H274" s="413">
        <v>1</v>
      </c>
      <c r="I274" s="413">
        <v>1</v>
      </c>
      <c r="J274" s="413">
        <v>0</v>
      </c>
      <c r="K274" s="413">
        <v>0</v>
      </c>
      <c r="L274" s="413">
        <v>1</v>
      </c>
      <c r="M274" s="413">
        <v>0</v>
      </c>
      <c r="N274" s="413">
        <v>0</v>
      </c>
      <c r="O274" s="413">
        <v>0</v>
      </c>
      <c r="P274" s="413">
        <v>0</v>
      </c>
      <c r="Q274" s="413">
        <v>0</v>
      </c>
      <c r="R274" s="413">
        <v>0</v>
      </c>
      <c r="S274" s="413">
        <v>0</v>
      </c>
      <c r="T274" s="413">
        <v>0</v>
      </c>
      <c r="U274" s="392">
        <f t="shared" si="18"/>
        <v>0</v>
      </c>
      <c r="W274" s="414">
        <f t="shared" si="19"/>
        <v>2</v>
      </c>
    </row>
    <row r="275" spans="1:23" x14ac:dyDescent="0.2">
      <c r="A275" t="str">
        <f t="shared" si="16"/>
        <v>PO280205</v>
      </c>
      <c r="B275">
        <f t="shared" si="17"/>
        <v>5</v>
      </c>
      <c r="C275" s="413" t="s">
        <v>341</v>
      </c>
      <c r="D275" s="413" t="s">
        <v>164</v>
      </c>
      <c r="E275" s="413">
        <v>0</v>
      </c>
      <c r="F275" s="413">
        <v>0</v>
      </c>
      <c r="G275" s="413">
        <v>0</v>
      </c>
      <c r="H275" s="413">
        <v>0</v>
      </c>
      <c r="I275" s="413">
        <v>0</v>
      </c>
      <c r="J275" s="413">
        <v>0</v>
      </c>
      <c r="K275" s="413">
        <v>0</v>
      </c>
      <c r="L275" s="413">
        <v>0</v>
      </c>
      <c r="M275" s="413">
        <v>1</v>
      </c>
      <c r="N275" s="413">
        <v>0</v>
      </c>
      <c r="O275" s="413">
        <v>0</v>
      </c>
      <c r="P275" s="413">
        <v>1</v>
      </c>
      <c r="Q275" s="413">
        <v>1</v>
      </c>
      <c r="R275" s="413">
        <v>0</v>
      </c>
      <c r="S275" s="413">
        <v>0</v>
      </c>
      <c r="T275" s="413">
        <v>1</v>
      </c>
      <c r="U275" s="392">
        <f t="shared" si="18"/>
        <v>0</v>
      </c>
      <c r="W275" s="414">
        <f t="shared" si="19"/>
        <v>2</v>
      </c>
    </row>
    <row r="276" spans="1:23" x14ac:dyDescent="0.2">
      <c r="A276" t="str">
        <f t="shared" si="16"/>
        <v>PO280206</v>
      </c>
      <c r="B276">
        <f t="shared" si="17"/>
        <v>6</v>
      </c>
      <c r="C276" s="413" t="s">
        <v>341</v>
      </c>
      <c r="D276" s="413" t="s">
        <v>344</v>
      </c>
      <c r="E276" s="413">
        <v>0</v>
      </c>
      <c r="F276" s="413">
        <v>3</v>
      </c>
      <c r="G276" s="413">
        <v>0</v>
      </c>
      <c r="H276" s="413">
        <v>3</v>
      </c>
      <c r="I276" s="413">
        <v>0</v>
      </c>
      <c r="J276" s="413">
        <v>0</v>
      </c>
      <c r="K276" s="413">
        <v>0</v>
      </c>
      <c r="L276" s="413">
        <v>0</v>
      </c>
      <c r="M276" s="413">
        <v>0</v>
      </c>
      <c r="N276" s="413">
        <v>0</v>
      </c>
      <c r="O276" s="413">
        <v>0</v>
      </c>
      <c r="P276" s="413">
        <v>0</v>
      </c>
      <c r="Q276" s="413">
        <v>0</v>
      </c>
      <c r="R276" s="413">
        <v>0</v>
      </c>
      <c r="S276" s="413">
        <v>0</v>
      </c>
      <c r="T276" s="413">
        <v>0</v>
      </c>
      <c r="U276" s="392">
        <f t="shared" si="18"/>
        <v>1</v>
      </c>
      <c r="W276" s="414">
        <f t="shared" si="19"/>
        <v>3</v>
      </c>
    </row>
    <row r="277" spans="1:23" x14ac:dyDescent="0.2">
      <c r="A277" t="str">
        <f t="shared" si="16"/>
        <v>PO280207</v>
      </c>
      <c r="B277">
        <f t="shared" si="17"/>
        <v>7</v>
      </c>
      <c r="C277" s="413" t="s">
        <v>341</v>
      </c>
      <c r="D277" s="413" t="s">
        <v>345</v>
      </c>
      <c r="E277" s="413">
        <v>0</v>
      </c>
      <c r="F277" s="413">
        <v>0</v>
      </c>
      <c r="G277" s="413">
        <v>0</v>
      </c>
      <c r="H277" s="413">
        <v>0</v>
      </c>
      <c r="I277" s="413">
        <v>0</v>
      </c>
      <c r="J277" s="413">
        <v>0</v>
      </c>
      <c r="K277" s="413">
        <v>0</v>
      </c>
      <c r="L277" s="413">
        <v>0</v>
      </c>
      <c r="M277" s="413">
        <v>0</v>
      </c>
      <c r="N277" s="413">
        <v>0</v>
      </c>
      <c r="O277" s="413">
        <v>0</v>
      </c>
      <c r="P277" s="413">
        <v>0</v>
      </c>
      <c r="Q277" s="413">
        <v>1</v>
      </c>
      <c r="R277" s="413">
        <v>0</v>
      </c>
      <c r="S277" s="413">
        <v>0</v>
      </c>
      <c r="T277" s="413">
        <v>1</v>
      </c>
      <c r="U277" s="392">
        <f t="shared" si="18"/>
        <v>0</v>
      </c>
      <c r="W277" s="414">
        <f t="shared" si="19"/>
        <v>1</v>
      </c>
    </row>
    <row r="278" spans="1:23" x14ac:dyDescent="0.2">
      <c r="A278" t="str">
        <f t="shared" si="16"/>
        <v>PO280208</v>
      </c>
      <c r="B278">
        <f t="shared" si="17"/>
        <v>8</v>
      </c>
      <c r="C278" s="413" t="s">
        <v>341</v>
      </c>
      <c r="D278" s="413" t="s">
        <v>366</v>
      </c>
      <c r="E278" s="413">
        <v>0</v>
      </c>
      <c r="F278" s="413">
        <v>0</v>
      </c>
      <c r="G278" s="413">
        <v>1</v>
      </c>
      <c r="H278" s="413">
        <v>1</v>
      </c>
      <c r="I278" s="413">
        <v>0</v>
      </c>
      <c r="J278" s="413">
        <v>0</v>
      </c>
      <c r="K278" s="413">
        <v>0</v>
      </c>
      <c r="L278" s="413">
        <v>0</v>
      </c>
      <c r="M278" s="413">
        <v>0</v>
      </c>
      <c r="N278" s="413">
        <v>0</v>
      </c>
      <c r="O278" s="413">
        <v>0</v>
      </c>
      <c r="P278" s="413">
        <v>0</v>
      </c>
      <c r="Q278" s="413">
        <v>0</v>
      </c>
      <c r="R278" s="413">
        <v>0</v>
      </c>
      <c r="S278" s="413">
        <v>0</v>
      </c>
      <c r="T278" s="413">
        <v>0</v>
      </c>
      <c r="U278" s="392">
        <f t="shared" si="18"/>
        <v>1</v>
      </c>
      <c r="W278" s="414">
        <f t="shared" si="19"/>
        <v>1</v>
      </c>
    </row>
    <row r="279" spans="1:23" x14ac:dyDescent="0.2">
      <c r="A279" t="str">
        <f t="shared" si="16"/>
        <v>PO280209</v>
      </c>
      <c r="B279">
        <f t="shared" si="17"/>
        <v>9</v>
      </c>
      <c r="C279" s="413" t="s">
        <v>341</v>
      </c>
      <c r="D279" s="413" t="s">
        <v>385</v>
      </c>
      <c r="E279" s="413">
        <v>1</v>
      </c>
      <c r="F279" s="413">
        <v>0</v>
      </c>
      <c r="G279" s="413">
        <v>0</v>
      </c>
      <c r="H279" s="413">
        <v>1</v>
      </c>
      <c r="I279" s="413">
        <v>0</v>
      </c>
      <c r="J279" s="413">
        <v>0</v>
      </c>
      <c r="K279" s="413">
        <v>0</v>
      </c>
      <c r="L279" s="413">
        <v>0</v>
      </c>
      <c r="M279" s="413">
        <v>0</v>
      </c>
      <c r="N279" s="413">
        <v>0</v>
      </c>
      <c r="O279" s="413">
        <v>0</v>
      </c>
      <c r="P279" s="413">
        <v>0</v>
      </c>
      <c r="Q279" s="413">
        <v>0</v>
      </c>
      <c r="R279" s="413">
        <v>0</v>
      </c>
      <c r="S279" s="413">
        <v>0</v>
      </c>
      <c r="T279" s="413">
        <v>0</v>
      </c>
      <c r="U279" s="392">
        <f t="shared" si="18"/>
        <v>1</v>
      </c>
      <c r="W279" s="414">
        <f t="shared" si="19"/>
        <v>1</v>
      </c>
    </row>
    <row r="280" spans="1:23" x14ac:dyDescent="0.2">
      <c r="A280" t="str">
        <f t="shared" si="16"/>
        <v>PO280210</v>
      </c>
      <c r="B280">
        <f t="shared" si="17"/>
        <v>10</v>
      </c>
      <c r="C280" s="413" t="s">
        <v>341</v>
      </c>
      <c r="D280" s="413" t="s">
        <v>347</v>
      </c>
      <c r="E280" s="413">
        <v>2</v>
      </c>
      <c r="F280" s="413">
        <v>0</v>
      </c>
      <c r="G280" s="413">
        <v>0</v>
      </c>
      <c r="H280" s="413">
        <v>2</v>
      </c>
      <c r="I280" s="413">
        <v>0</v>
      </c>
      <c r="J280" s="413">
        <v>0</v>
      </c>
      <c r="K280" s="413">
        <v>0</v>
      </c>
      <c r="L280" s="413">
        <v>0</v>
      </c>
      <c r="M280" s="413">
        <v>5</v>
      </c>
      <c r="N280" s="413">
        <v>0</v>
      </c>
      <c r="O280" s="413">
        <v>0</v>
      </c>
      <c r="P280" s="413">
        <v>5</v>
      </c>
      <c r="Q280" s="413">
        <v>0</v>
      </c>
      <c r="R280" s="413">
        <v>0</v>
      </c>
      <c r="S280" s="413">
        <v>0</v>
      </c>
      <c r="T280" s="413">
        <v>0</v>
      </c>
      <c r="U280" s="392">
        <f t="shared" si="18"/>
        <v>1</v>
      </c>
      <c r="W280" s="414">
        <f t="shared" si="19"/>
        <v>7</v>
      </c>
    </row>
    <row r="281" spans="1:23" x14ac:dyDescent="0.2">
      <c r="A281" t="str">
        <f t="shared" si="16"/>
        <v>PO280211</v>
      </c>
      <c r="B281">
        <f t="shared" si="17"/>
        <v>11</v>
      </c>
      <c r="C281" s="413" t="s">
        <v>341</v>
      </c>
      <c r="D281" s="413" t="s">
        <v>348</v>
      </c>
      <c r="E281" s="413">
        <v>0</v>
      </c>
      <c r="F281" s="413">
        <v>0</v>
      </c>
      <c r="G281" s="413">
        <v>2</v>
      </c>
      <c r="H281" s="413">
        <v>2</v>
      </c>
      <c r="I281" s="413">
        <v>0</v>
      </c>
      <c r="J281" s="413">
        <v>0</v>
      </c>
      <c r="K281" s="413">
        <v>0</v>
      </c>
      <c r="L281" s="413">
        <v>0</v>
      </c>
      <c r="M281" s="413">
        <v>0</v>
      </c>
      <c r="N281" s="413">
        <v>1</v>
      </c>
      <c r="O281" s="413">
        <v>0</v>
      </c>
      <c r="P281" s="413">
        <v>1</v>
      </c>
      <c r="Q281" s="413">
        <v>0</v>
      </c>
      <c r="R281" s="413">
        <v>0</v>
      </c>
      <c r="S281" s="413">
        <v>0</v>
      </c>
      <c r="T281" s="413">
        <v>0</v>
      </c>
      <c r="U281" s="392">
        <f t="shared" si="18"/>
        <v>1</v>
      </c>
      <c r="W281" s="414">
        <f t="shared" si="19"/>
        <v>3</v>
      </c>
    </row>
    <row r="282" spans="1:23" x14ac:dyDescent="0.2">
      <c r="A282" t="str">
        <f t="shared" si="16"/>
        <v>PO280212</v>
      </c>
      <c r="B282">
        <f t="shared" si="17"/>
        <v>12</v>
      </c>
      <c r="C282" s="413" t="s">
        <v>341</v>
      </c>
      <c r="D282" s="413" t="s">
        <v>349</v>
      </c>
      <c r="E282" s="413">
        <v>3</v>
      </c>
      <c r="F282" s="413">
        <v>0</v>
      </c>
      <c r="G282" s="413">
        <v>0</v>
      </c>
      <c r="H282" s="413">
        <v>3</v>
      </c>
      <c r="I282" s="413">
        <v>0</v>
      </c>
      <c r="J282" s="413">
        <v>0</v>
      </c>
      <c r="K282" s="413">
        <v>0</v>
      </c>
      <c r="L282" s="413">
        <v>0</v>
      </c>
      <c r="M282" s="413">
        <v>2</v>
      </c>
      <c r="N282" s="413">
        <v>0</v>
      </c>
      <c r="O282" s="413">
        <v>0</v>
      </c>
      <c r="P282" s="413">
        <v>2</v>
      </c>
      <c r="Q282" s="413">
        <v>0</v>
      </c>
      <c r="R282" s="413">
        <v>0</v>
      </c>
      <c r="S282" s="413">
        <v>0</v>
      </c>
      <c r="T282" s="413">
        <v>0</v>
      </c>
      <c r="U282" s="392">
        <f t="shared" si="18"/>
        <v>1</v>
      </c>
      <c r="W282" s="414">
        <f t="shared" si="19"/>
        <v>5</v>
      </c>
    </row>
    <row r="283" spans="1:23" x14ac:dyDescent="0.2">
      <c r="A283" t="str">
        <f t="shared" si="16"/>
        <v>PO280301</v>
      </c>
      <c r="B283">
        <f t="shared" si="17"/>
        <v>1</v>
      </c>
      <c r="C283" s="413" t="s">
        <v>350</v>
      </c>
      <c r="D283" s="413" t="s">
        <v>342</v>
      </c>
      <c r="E283" s="413">
        <v>1</v>
      </c>
      <c r="F283" s="413">
        <v>0</v>
      </c>
      <c r="G283" s="413">
        <v>0</v>
      </c>
      <c r="H283" s="413">
        <v>1</v>
      </c>
      <c r="I283" s="413">
        <v>0</v>
      </c>
      <c r="J283" s="413">
        <v>0</v>
      </c>
      <c r="K283" s="413">
        <v>0</v>
      </c>
      <c r="L283" s="413">
        <v>0</v>
      </c>
      <c r="M283" s="413">
        <v>1</v>
      </c>
      <c r="N283" s="413">
        <v>0</v>
      </c>
      <c r="O283" s="413">
        <v>0</v>
      </c>
      <c r="P283" s="413">
        <v>1</v>
      </c>
      <c r="Q283" s="413">
        <v>0</v>
      </c>
      <c r="R283" s="413">
        <v>0</v>
      </c>
      <c r="S283" s="413">
        <v>0</v>
      </c>
      <c r="T283" s="413">
        <v>0</v>
      </c>
      <c r="U283" s="392">
        <f t="shared" si="18"/>
        <v>1</v>
      </c>
      <c r="W283" s="414">
        <f t="shared" si="19"/>
        <v>2</v>
      </c>
    </row>
    <row r="284" spans="1:23" x14ac:dyDescent="0.2">
      <c r="A284" t="str">
        <f t="shared" si="16"/>
        <v>PO280302</v>
      </c>
      <c r="B284">
        <f t="shared" si="17"/>
        <v>2</v>
      </c>
      <c r="C284" s="413" t="s">
        <v>350</v>
      </c>
      <c r="D284" s="413" t="s">
        <v>344</v>
      </c>
      <c r="E284" s="413">
        <v>0</v>
      </c>
      <c r="F284" s="413">
        <v>0</v>
      </c>
      <c r="G284" s="413">
        <v>1</v>
      </c>
      <c r="H284" s="413">
        <v>1</v>
      </c>
      <c r="I284" s="413">
        <v>0</v>
      </c>
      <c r="J284" s="413">
        <v>0</v>
      </c>
      <c r="K284" s="413">
        <v>0</v>
      </c>
      <c r="L284" s="413">
        <v>0</v>
      </c>
      <c r="M284" s="413">
        <v>0</v>
      </c>
      <c r="N284" s="413">
        <v>0</v>
      </c>
      <c r="O284" s="413">
        <v>0</v>
      </c>
      <c r="P284" s="413">
        <v>0</v>
      </c>
      <c r="Q284" s="413">
        <v>0</v>
      </c>
      <c r="R284" s="413">
        <v>0</v>
      </c>
      <c r="S284" s="413">
        <v>0</v>
      </c>
      <c r="T284" s="413">
        <v>0</v>
      </c>
      <c r="U284" s="392">
        <f t="shared" si="18"/>
        <v>1</v>
      </c>
      <c r="W284" s="414">
        <f t="shared" si="19"/>
        <v>1</v>
      </c>
    </row>
    <row r="285" spans="1:23" x14ac:dyDescent="0.2">
      <c r="A285" t="str">
        <f t="shared" si="16"/>
        <v>PO280303</v>
      </c>
      <c r="B285">
        <f t="shared" si="17"/>
        <v>3</v>
      </c>
      <c r="C285" s="413" t="s">
        <v>350</v>
      </c>
      <c r="D285" s="413" t="s">
        <v>347</v>
      </c>
      <c r="E285" s="413">
        <v>2</v>
      </c>
      <c r="F285" s="413">
        <v>0</v>
      </c>
      <c r="G285" s="413">
        <v>0</v>
      </c>
      <c r="H285" s="413">
        <v>2</v>
      </c>
      <c r="I285" s="413">
        <v>0</v>
      </c>
      <c r="J285" s="413">
        <v>0</v>
      </c>
      <c r="K285" s="413">
        <v>0</v>
      </c>
      <c r="L285" s="413">
        <v>0</v>
      </c>
      <c r="M285" s="413">
        <v>3</v>
      </c>
      <c r="N285" s="413">
        <v>0</v>
      </c>
      <c r="O285" s="413">
        <v>0</v>
      </c>
      <c r="P285" s="413">
        <v>3</v>
      </c>
      <c r="Q285" s="413">
        <v>0</v>
      </c>
      <c r="R285" s="413">
        <v>0</v>
      </c>
      <c r="S285" s="413">
        <v>0</v>
      </c>
      <c r="T285" s="413">
        <v>0</v>
      </c>
      <c r="U285" s="392">
        <f t="shared" si="18"/>
        <v>1</v>
      </c>
      <c r="W285" s="414">
        <f t="shared" si="19"/>
        <v>5</v>
      </c>
    </row>
    <row r="286" spans="1:23" x14ac:dyDescent="0.2">
      <c r="A286" t="str">
        <f t="shared" si="16"/>
        <v>PO280401</v>
      </c>
      <c r="B286">
        <f t="shared" si="17"/>
        <v>1</v>
      </c>
      <c r="C286" s="413" t="s">
        <v>351</v>
      </c>
      <c r="D286" s="413" t="s">
        <v>368</v>
      </c>
      <c r="E286" s="413">
        <v>0</v>
      </c>
      <c r="F286" s="413">
        <v>0</v>
      </c>
      <c r="G286" s="413">
        <v>0</v>
      </c>
      <c r="H286" s="413">
        <v>0</v>
      </c>
      <c r="I286" s="413">
        <v>0</v>
      </c>
      <c r="J286" s="413">
        <v>2</v>
      </c>
      <c r="K286" s="413">
        <v>0</v>
      </c>
      <c r="L286" s="413">
        <v>2</v>
      </c>
      <c r="M286" s="413">
        <v>0</v>
      </c>
      <c r="N286" s="413">
        <v>0</v>
      </c>
      <c r="O286" s="413">
        <v>0</v>
      </c>
      <c r="P286" s="413">
        <v>0</v>
      </c>
      <c r="Q286" s="413">
        <v>0</v>
      </c>
      <c r="R286" s="413">
        <v>0</v>
      </c>
      <c r="S286" s="413">
        <v>0</v>
      </c>
      <c r="T286" s="413">
        <v>0</v>
      </c>
      <c r="U286" s="392">
        <f t="shared" si="18"/>
        <v>0</v>
      </c>
      <c r="W286" s="414">
        <f t="shared" si="19"/>
        <v>2</v>
      </c>
    </row>
    <row r="287" spans="1:23" x14ac:dyDescent="0.2">
      <c r="A287" t="str">
        <f t="shared" si="16"/>
        <v>PO280402</v>
      </c>
      <c r="B287">
        <f t="shared" si="17"/>
        <v>2</v>
      </c>
      <c r="C287" s="413" t="s">
        <v>351</v>
      </c>
      <c r="D287" s="413" t="s">
        <v>293</v>
      </c>
      <c r="E287" s="413">
        <v>0</v>
      </c>
      <c r="F287" s="413">
        <v>0</v>
      </c>
      <c r="G287" s="413">
        <v>0</v>
      </c>
      <c r="H287" s="413">
        <v>0</v>
      </c>
      <c r="I287" s="413">
        <v>0</v>
      </c>
      <c r="J287" s="413">
        <v>0</v>
      </c>
      <c r="K287" s="413">
        <v>0</v>
      </c>
      <c r="L287" s="413">
        <v>0</v>
      </c>
      <c r="M287" s="413">
        <v>1</v>
      </c>
      <c r="N287" s="413">
        <v>0</v>
      </c>
      <c r="O287" s="413">
        <v>0</v>
      </c>
      <c r="P287" s="413">
        <v>1</v>
      </c>
      <c r="Q287" s="413">
        <v>0</v>
      </c>
      <c r="R287" s="413">
        <v>0</v>
      </c>
      <c r="S287" s="413">
        <v>0</v>
      </c>
      <c r="T287" s="413">
        <v>0</v>
      </c>
      <c r="U287" s="392">
        <f t="shared" si="18"/>
        <v>1</v>
      </c>
      <c r="W287" s="414">
        <f t="shared" si="19"/>
        <v>1</v>
      </c>
    </row>
    <row r="288" spans="1:23" x14ac:dyDescent="0.2">
      <c r="A288" t="str">
        <f t="shared" si="16"/>
        <v>PO280403</v>
      </c>
      <c r="B288">
        <f t="shared" si="17"/>
        <v>3</v>
      </c>
      <c r="C288" s="413" t="s">
        <v>351</v>
      </c>
      <c r="D288" s="413" t="s">
        <v>164</v>
      </c>
      <c r="E288" s="413">
        <v>0</v>
      </c>
      <c r="F288" s="413">
        <v>0</v>
      </c>
      <c r="G288" s="413">
        <v>0</v>
      </c>
      <c r="H288" s="413">
        <v>0</v>
      </c>
      <c r="I288" s="413">
        <v>0</v>
      </c>
      <c r="J288" s="413">
        <v>0</v>
      </c>
      <c r="K288" s="413">
        <v>0</v>
      </c>
      <c r="L288" s="413">
        <v>0</v>
      </c>
      <c r="M288" s="413">
        <v>1</v>
      </c>
      <c r="N288" s="413">
        <v>0</v>
      </c>
      <c r="O288" s="413">
        <v>0</v>
      </c>
      <c r="P288" s="413">
        <v>1</v>
      </c>
      <c r="Q288" s="413">
        <v>0</v>
      </c>
      <c r="R288" s="413">
        <v>0</v>
      </c>
      <c r="S288" s="413">
        <v>0</v>
      </c>
      <c r="T288" s="413">
        <v>0</v>
      </c>
      <c r="U288" s="392">
        <f t="shared" si="18"/>
        <v>1</v>
      </c>
      <c r="W288" s="414">
        <f t="shared" si="19"/>
        <v>1</v>
      </c>
    </row>
    <row r="289" spans="1:23" x14ac:dyDescent="0.2">
      <c r="A289" t="str">
        <f t="shared" si="16"/>
        <v>PO280404</v>
      </c>
      <c r="B289">
        <f t="shared" si="17"/>
        <v>4</v>
      </c>
      <c r="C289" s="413" t="s">
        <v>351</v>
      </c>
      <c r="D289" s="413" t="s">
        <v>366</v>
      </c>
      <c r="E289" s="413">
        <v>0</v>
      </c>
      <c r="F289" s="413">
        <v>0</v>
      </c>
      <c r="G289" s="413">
        <v>1</v>
      </c>
      <c r="H289" s="413">
        <v>1</v>
      </c>
      <c r="I289" s="413">
        <v>0</v>
      </c>
      <c r="J289" s="413">
        <v>0</v>
      </c>
      <c r="K289" s="413">
        <v>0</v>
      </c>
      <c r="L289" s="413">
        <v>0</v>
      </c>
      <c r="M289" s="413">
        <v>0</v>
      </c>
      <c r="N289" s="413">
        <v>0</v>
      </c>
      <c r="O289" s="413">
        <v>0</v>
      </c>
      <c r="P289" s="413">
        <v>0</v>
      </c>
      <c r="Q289" s="413">
        <v>0</v>
      </c>
      <c r="R289" s="413">
        <v>0</v>
      </c>
      <c r="S289" s="413">
        <v>0</v>
      </c>
      <c r="T289" s="413">
        <v>0</v>
      </c>
      <c r="U289" s="392">
        <f t="shared" si="18"/>
        <v>1</v>
      </c>
      <c r="W289" s="414">
        <f t="shared" si="19"/>
        <v>1</v>
      </c>
    </row>
    <row r="290" spans="1:23" x14ac:dyDescent="0.2">
      <c r="A290" t="str">
        <f t="shared" si="16"/>
        <v>PO280405</v>
      </c>
      <c r="B290">
        <f t="shared" si="17"/>
        <v>5</v>
      </c>
      <c r="C290" s="413" t="s">
        <v>351</v>
      </c>
      <c r="D290" s="413" t="s">
        <v>1351</v>
      </c>
      <c r="E290" s="413">
        <v>0</v>
      </c>
      <c r="F290" s="413">
        <v>0</v>
      </c>
      <c r="G290" s="413">
        <v>0</v>
      </c>
      <c r="H290" s="413">
        <v>0</v>
      </c>
      <c r="I290" s="413">
        <v>0</v>
      </c>
      <c r="J290" s="413">
        <v>0</v>
      </c>
      <c r="K290" s="413">
        <v>0</v>
      </c>
      <c r="L290" s="413">
        <v>0</v>
      </c>
      <c r="M290" s="413">
        <v>0</v>
      </c>
      <c r="N290" s="413">
        <v>0</v>
      </c>
      <c r="O290" s="413">
        <v>0</v>
      </c>
      <c r="P290" s="413">
        <v>0</v>
      </c>
      <c r="Q290" s="413">
        <v>1</v>
      </c>
      <c r="R290" s="413">
        <v>0</v>
      </c>
      <c r="S290" s="413">
        <v>0</v>
      </c>
      <c r="T290" s="413">
        <v>1</v>
      </c>
      <c r="U290" s="392">
        <f t="shared" si="18"/>
        <v>0</v>
      </c>
      <c r="W290" s="414">
        <f t="shared" si="19"/>
        <v>1</v>
      </c>
    </row>
    <row r="291" spans="1:23" x14ac:dyDescent="0.2">
      <c r="A291" t="str">
        <f t="shared" si="16"/>
        <v>PO280501</v>
      </c>
      <c r="B291">
        <f t="shared" si="17"/>
        <v>1</v>
      </c>
      <c r="C291" s="413" t="s">
        <v>353</v>
      </c>
      <c r="D291" s="413" t="s">
        <v>368</v>
      </c>
      <c r="E291" s="413">
        <v>0</v>
      </c>
      <c r="F291" s="413">
        <v>0</v>
      </c>
      <c r="G291" s="413">
        <v>0</v>
      </c>
      <c r="H291" s="413">
        <v>0</v>
      </c>
      <c r="I291" s="413">
        <v>0</v>
      </c>
      <c r="J291" s="413">
        <v>0</v>
      </c>
      <c r="K291" s="413">
        <v>0</v>
      </c>
      <c r="L291" s="413">
        <v>0</v>
      </c>
      <c r="M291" s="413">
        <v>1</v>
      </c>
      <c r="N291" s="413">
        <v>0</v>
      </c>
      <c r="O291" s="413">
        <v>0</v>
      </c>
      <c r="P291" s="413">
        <v>1</v>
      </c>
      <c r="Q291" s="413">
        <v>0</v>
      </c>
      <c r="R291" s="413">
        <v>0</v>
      </c>
      <c r="S291" s="413">
        <v>0</v>
      </c>
      <c r="T291" s="413">
        <v>0</v>
      </c>
      <c r="U291" s="392">
        <f t="shared" si="18"/>
        <v>1</v>
      </c>
      <c r="W291" s="414">
        <f t="shared" si="19"/>
        <v>1</v>
      </c>
    </row>
    <row r="292" spans="1:23" x14ac:dyDescent="0.2">
      <c r="A292" t="str">
        <f t="shared" si="16"/>
        <v>PO280502</v>
      </c>
      <c r="B292">
        <f t="shared" si="17"/>
        <v>2</v>
      </c>
      <c r="C292" s="413" t="s">
        <v>353</v>
      </c>
      <c r="D292" s="413" t="s">
        <v>164</v>
      </c>
      <c r="E292" s="413">
        <v>2</v>
      </c>
      <c r="F292" s="413">
        <v>0</v>
      </c>
      <c r="G292" s="413">
        <v>0</v>
      </c>
      <c r="H292" s="413">
        <v>2</v>
      </c>
      <c r="I292" s="413">
        <v>0</v>
      </c>
      <c r="J292" s="413">
        <v>0</v>
      </c>
      <c r="K292" s="413">
        <v>0</v>
      </c>
      <c r="L292" s="413">
        <v>0</v>
      </c>
      <c r="M292" s="413">
        <v>1</v>
      </c>
      <c r="N292" s="413">
        <v>0</v>
      </c>
      <c r="O292" s="413">
        <v>0</v>
      </c>
      <c r="P292" s="413">
        <v>1</v>
      </c>
      <c r="Q292" s="413">
        <v>0</v>
      </c>
      <c r="R292" s="413">
        <v>0</v>
      </c>
      <c r="S292" s="413">
        <v>0</v>
      </c>
      <c r="T292" s="413">
        <v>0</v>
      </c>
      <c r="U292" s="392">
        <f t="shared" si="18"/>
        <v>1</v>
      </c>
      <c r="W292" s="414">
        <f t="shared" si="19"/>
        <v>3</v>
      </c>
    </row>
    <row r="293" spans="1:23" x14ac:dyDescent="0.2">
      <c r="A293" t="str">
        <f t="shared" si="16"/>
        <v>PO280503</v>
      </c>
      <c r="B293">
        <f t="shared" si="17"/>
        <v>3</v>
      </c>
      <c r="C293" s="413" t="s">
        <v>353</v>
      </c>
      <c r="D293" s="413" t="s">
        <v>362</v>
      </c>
      <c r="E293" s="413">
        <v>0</v>
      </c>
      <c r="F293" s="413">
        <v>0</v>
      </c>
      <c r="G293" s="413">
        <v>0</v>
      </c>
      <c r="H293" s="413">
        <v>0</v>
      </c>
      <c r="I293" s="413">
        <v>0</v>
      </c>
      <c r="J293" s="413">
        <v>0</v>
      </c>
      <c r="K293" s="413">
        <v>0</v>
      </c>
      <c r="L293" s="413">
        <v>0</v>
      </c>
      <c r="M293" s="413">
        <v>0</v>
      </c>
      <c r="N293" s="413">
        <v>0</v>
      </c>
      <c r="O293" s="413">
        <v>0</v>
      </c>
      <c r="P293" s="413">
        <v>0</v>
      </c>
      <c r="Q293" s="413">
        <v>1</v>
      </c>
      <c r="R293" s="413">
        <v>0</v>
      </c>
      <c r="S293" s="413">
        <v>0</v>
      </c>
      <c r="T293" s="413">
        <v>1</v>
      </c>
      <c r="U293" s="392">
        <f t="shared" si="18"/>
        <v>0</v>
      </c>
      <c r="W293" s="414">
        <f t="shared" si="19"/>
        <v>1</v>
      </c>
    </row>
    <row r="294" spans="1:23" x14ac:dyDescent="0.2">
      <c r="A294" t="str">
        <f t="shared" si="16"/>
        <v>PO280504</v>
      </c>
      <c r="B294">
        <f t="shared" si="17"/>
        <v>4</v>
      </c>
      <c r="C294" s="413" t="s">
        <v>353</v>
      </c>
      <c r="D294" s="413" t="s">
        <v>349</v>
      </c>
      <c r="E294" s="413">
        <v>3</v>
      </c>
      <c r="F294" s="413">
        <v>0</v>
      </c>
      <c r="G294" s="413">
        <v>0</v>
      </c>
      <c r="H294" s="413">
        <v>3</v>
      </c>
      <c r="I294" s="413">
        <v>0</v>
      </c>
      <c r="J294" s="413">
        <v>0</v>
      </c>
      <c r="K294" s="413">
        <v>0</v>
      </c>
      <c r="L294" s="413">
        <v>0</v>
      </c>
      <c r="M294" s="413">
        <v>0</v>
      </c>
      <c r="N294" s="413">
        <v>0</v>
      </c>
      <c r="O294" s="413">
        <v>0</v>
      </c>
      <c r="P294" s="413">
        <v>0</v>
      </c>
      <c r="Q294" s="413">
        <v>1</v>
      </c>
      <c r="R294" s="413">
        <v>0</v>
      </c>
      <c r="S294" s="413">
        <v>0</v>
      </c>
      <c r="T294" s="413">
        <v>1</v>
      </c>
      <c r="U294" s="392">
        <f t="shared" si="18"/>
        <v>1</v>
      </c>
      <c r="W294" s="414">
        <f t="shared" si="19"/>
        <v>4</v>
      </c>
    </row>
    <row r="295" spans="1:23" x14ac:dyDescent="0.2">
      <c r="A295" t="str">
        <f t="shared" si="16"/>
        <v>PO280601</v>
      </c>
      <c r="B295">
        <f t="shared" si="17"/>
        <v>1</v>
      </c>
      <c r="C295" s="413" t="s">
        <v>356</v>
      </c>
      <c r="D295" s="413" t="s">
        <v>292</v>
      </c>
      <c r="E295" s="413">
        <v>0</v>
      </c>
      <c r="F295" s="413">
        <v>0</v>
      </c>
      <c r="G295" s="413">
        <v>0</v>
      </c>
      <c r="H295" s="413">
        <v>0</v>
      </c>
      <c r="I295" s="413">
        <v>0</v>
      </c>
      <c r="J295" s="413">
        <v>0</v>
      </c>
      <c r="K295" s="413">
        <v>0</v>
      </c>
      <c r="L295" s="413">
        <v>0</v>
      </c>
      <c r="M295" s="413">
        <v>3</v>
      </c>
      <c r="N295" s="413">
        <v>0</v>
      </c>
      <c r="O295" s="413">
        <v>0</v>
      </c>
      <c r="P295" s="413">
        <v>3</v>
      </c>
      <c r="Q295" s="413">
        <v>3</v>
      </c>
      <c r="R295" s="413">
        <v>0</v>
      </c>
      <c r="S295" s="413">
        <v>0</v>
      </c>
      <c r="T295" s="413">
        <v>3</v>
      </c>
      <c r="U295" s="392">
        <f t="shared" si="18"/>
        <v>0</v>
      </c>
      <c r="W295" s="414">
        <f t="shared" si="19"/>
        <v>6</v>
      </c>
    </row>
    <row r="296" spans="1:23" x14ac:dyDescent="0.2">
      <c r="A296" t="str">
        <f t="shared" si="16"/>
        <v>PO280602</v>
      </c>
      <c r="B296">
        <f t="shared" si="17"/>
        <v>2</v>
      </c>
      <c r="C296" s="413" t="s">
        <v>356</v>
      </c>
      <c r="D296" s="413" t="s">
        <v>162</v>
      </c>
      <c r="E296" s="413">
        <v>0</v>
      </c>
      <c r="F296" s="413">
        <v>0</v>
      </c>
      <c r="G296" s="413">
        <v>0</v>
      </c>
      <c r="H296" s="413">
        <v>0</v>
      </c>
      <c r="I296" s="413">
        <v>1</v>
      </c>
      <c r="J296" s="413">
        <v>0</v>
      </c>
      <c r="K296" s="413">
        <v>0</v>
      </c>
      <c r="L296" s="413">
        <v>1</v>
      </c>
      <c r="M296" s="413">
        <v>1</v>
      </c>
      <c r="N296" s="413">
        <v>0</v>
      </c>
      <c r="O296" s="413">
        <v>0</v>
      </c>
      <c r="P296" s="413">
        <v>1</v>
      </c>
      <c r="Q296" s="413">
        <v>1</v>
      </c>
      <c r="R296" s="413">
        <v>0</v>
      </c>
      <c r="S296" s="413">
        <v>0</v>
      </c>
      <c r="T296" s="413">
        <v>1</v>
      </c>
      <c r="U296" s="392">
        <f t="shared" si="18"/>
        <v>0</v>
      </c>
      <c r="W296" s="414">
        <f t="shared" si="19"/>
        <v>3</v>
      </c>
    </row>
    <row r="297" spans="1:23" x14ac:dyDescent="0.2">
      <c r="A297" t="str">
        <f t="shared" si="16"/>
        <v>PO280603</v>
      </c>
      <c r="B297">
        <f t="shared" si="17"/>
        <v>3</v>
      </c>
      <c r="C297" s="413" t="s">
        <v>356</v>
      </c>
      <c r="D297" s="413" t="s">
        <v>164</v>
      </c>
      <c r="E297" s="413">
        <v>1</v>
      </c>
      <c r="F297" s="413">
        <v>0</v>
      </c>
      <c r="G297" s="413">
        <v>0</v>
      </c>
      <c r="H297" s="413">
        <v>1</v>
      </c>
      <c r="I297" s="413">
        <v>0</v>
      </c>
      <c r="J297" s="413">
        <v>0</v>
      </c>
      <c r="K297" s="413">
        <v>0</v>
      </c>
      <c r="L297" s="413">
        <v>0</v>
      </c>
      <c r="M297" s="413">
        <v>2</v>
      </c>
      <c r="N297" s="413">
        <v>0</v>
      </c>
      <c r="O297" s="413">
        <v>0</v>
      </c>
      <c r="P297" s="413">
        <v>2</v>
      </c>
      <c r="Q297" s="413">
        <v>2</v>
      </c>
      <c r="R297" s="413">
        <v>0</v>
      </c>
      <c r="S297" s="413">
        <v>0</v>
      </c>
      <c r="T297" s="413">
        <v>2</v>
      </c>
      <c r="U297" s="392">
        <f t="shared" si="18"/>
        <v>1</v>
      </c>
      <c r="W297" s="414">
        <f t="shared" si="19"/>
        <v>5</v>
      </c>
    </row>
    <row r="298" spans="1:23" x14ac:dyDescent="0.2">
      <c r="A298" t="str">
        <f t="shared" si="16"/>
        <v>PO280604</v>
      </c>
      <c r="B298">
        <f t="shared" si="17"/>
        <v>4</v>
      </c>
      <c r="C298" s="413" t="s">
        <v>356</v>
      </c>
      <c r="D298" s="413" t="s">
        <v>357</v>
      </c>
      <c r="E298" s="413">
        <v>2</v>
      </c>
      <c r="F298" s="413">
        <v>0</v>
      </c>
      <c r="G298" s="413">
        <v>0</v>
      </c>
      <c r="H298" s="413">
        <v>2</v>
      </c>
      <c r="I298" s="413">
        <v>0</v>
      </c>
      <c r="J298" s="413">
        <v>0</v>
      </c>
      <c r="K298" s="413">
        <v>0</v>
      </c>
      <c r="L298" s="413">
        <v>0</v>
      </c>
      <c r="M298" s="413">
        <v>0</v>
      </c>
      <c r="N298" s="413">
        <v>0</v>
      </c>
      <c r="O298" s="413">
        <v>0</v>
      </c>
      <c r="P298" s="413">
        <v>0</v>
      </c>
      <c r="Q298" s="413">
        <v>0</v>
      </c>
      <c r="R298" s="413">
        <v>0</v>
      </c>
      <c r="S298" s="413">
        <v>0</v>
      </c>
      <c r="T298" s="413">
        <v>0</v>
      </c>
      <c r="U298" s="392">
        <f t="shared" si="18"/>
        <v>1</v>
      </c>
      <c r="W298" s="414">
        <f t="shared" si="19"/>
        <v>2</v>
      </c>
    </row>
    <row r="299" spans="1:23" x14ac:dyDescent="0.2">
      <c r="A299" t="str">
        <f t="shared" si="16"/>
        <v>PO280605</v>
      </c>
      <c r="B299">
        <f t="shared" si="17"/>
        <v>5</v>
      </c>
      <c r="C299" s="413" t="s">
        <v>356</v>
      </c>
      <c r="D299" s="413" t="s">
        <v>358</v>
      </c>
      <c r="E299" s="413">
        <v>4</v>
      </c>
      <c r="F299" s="413">
        <v>0</v>
      </c>
      <c r="G299" s="413">
        <v>0</v>
      </c>
      <c r="H299" s="413">
        <v>4</v>
      </c>
      <c r="I299" s="413">
        <v>0</v>
      </c>
      <c r="J299" s="413">
        <v>0</v>
      </c>
      <c r="K299" s="413">
        <v>0</v>
      </c>
      <c r="L299" s="413">
        <v>0</v>
      </c>
      <c r="M299" s="413">
        <v>3</v>
      </c>
      <c r="N299" s="413">
        <v>0</v>
      </c>
      <c r="O299" s="413">
        <v>0</v>
      </c>
      <c r="P299" s="413">
        <v>3</v>
      </c>
      <c r="Q299" s="413">
        <v>2</v>
      </c>
      <c r="R299" s="413">
        <v>0</v>
      </c>
      <c r="S299" s="413">
        <v>0</v>
      </c>
      <c r="T299" s="413">
        <v>2</v>
      </c>
      <c r="U299" s="392">
        <f t="shared" si="18"/>
        <v>1</v>
      </c>
      <c r="W299" s="414">
        <f t="shared" si="19"/>
        <v>9</v>
      </c>
    </row>
    <row r="300" spans="1:23" x14ac:dyDescent="0.2">
      <c r="A300" t="str">
        <f t="shared" si="16"/>
        <v>PO280606</v>
      </c>
      <c r="B300">
        <f t="shared" si="17"/>
        <v>6</v>
      </c>
      <c r="C300" s="413" t="s">
        <v>356</v>
      </c>
      <c r="D300" s="413" t="s">
        <v>166</v>
      </c>
      <c r="E300" s="413">
        <v>0</v>
      </c>
      <c r="F300" s="413">
        <v>0</v>
      </c>
      <c r="G300" s="413">
        <v>0</v>
      </c>
      <c r="H300" s="413">
        <v>0</v>
      </c>
      <c r="I300" s="413">
        <v>0</v>
      </c>
      <c r="J300" s="413">
        <v>0</v>
      </c>
      <c r="K300" s="413">
        <v>0</v>
      </c>
      <c r="L300" s="413">
        <v>0</v>
      </c>
      <c r="M300" s="413">
        <v>1</v>
      </c>
      <c r="N300" s="413">
        <v>0</v>
      </c>
      <c r="O300" s="413">
        <v>0</v>
      </c>
      <c r="P300" s="413">
        <v>1</v>
      </c>
      <c r="Q300" s="413">
        <v>0</v>
      </c>
      <c r="R300" s="413">
        <v>0</v>
      </c>
      <c r="S300" s="413">
        <v>0</v>
      </c>
      <c r="T300" s="413">
        <v>0</v>
      </c>
      <c r="U300" s="392">
        <f t="shared" si="18"/>
        <v>1</v>
      </c>
      <c r="W300" s="414">
        <f t="shared" si="19"/>
        <v>1</v>
      </c>
    </row>
    <row r="301" spans="1:23" x14ac:dyDescent="0.2">
      <c r="A301" t="str">
        <f t="shared" si="16"/>
        <v>PO280607</v>
      </c>
      <c r="B301">
        <f t="shared" si="17"/>
        <v>7</v>
      </c>
      <c r="C301" s="413" t="s">
        <v>356</v>
      </c>
      <c r="D301" s="413" t="s">
        <v>346</v>
      </c>
      <c r="E301" s="413">
        <v>3</v>
      </c>
      <c r="F301" s="413">
        <v>0</v>
      </c>
      <c r="G301" s="413">
        <v>0</v>
      </c>
      <c r="H301" s="413">
        <v>3</v>
      </c>
      <c r="I301" s="413">
        <v>0</v>
      </c>
      <c r="J301" s="413">
        <v>0</v>
      </c>
      <c r="K301" s="413">
        <v>0</v>
      </c>
      <c r="L301" s="413">
        <v>0</v>
      </c>
      <c r="M301" s="413">
        <v>0</v>
      </c>
      <c r="N301" s="413">
        <v>0</v>
      </c>
      <c r="O301" s="413">
        <v>0</v>
      </c>
      <c r="P301" s="413">
        <v>0</v>
      </c>
      <c r="Q301" s="413">
        <v>2</v>
      </c>
      <c r="R301" s="413">
        <v>0</v>
      </c>
      <c r="S301" s="413">
        <v>1</v>
      </c>
      <c r="T301" s="413">
        <v>3</v>
      </c>
      <c r="U301" s="392">
        <f t="shared" si="18"/>
        <v>0</v>
      </c>
      <c r="W301" s="414">
        <f t="shared" si="19"/>
        <v>6</v>
      </c>
    </row>
    <row r="302" spans="1:23" x14ac:dyDescent="0.2">
      <c r="A302" t="str">
        <f t="shared" si="16"/>
        <v>PO280608</v>
      </c>
      <c r="B302">
        <f t="shared" si="17"/>
        <v>8</v>
      </c>
      <c r="C302" s="413" t="s">
        <v>356</v>
      </c>
      <c r="D302" s="413" t="s">
        <v>394</v>
      </c>
      <c r="E302" s="413">
        <v>2</v>
      </c>
      <c r="F302" s="413">
        <v>0</v>
      </c>
      <c r="G302" s="413">
        <v>0</v>
      </c>
      <c r="H302" s="413">
        <v>2</v>
      </c>
      <c r="I302" s="413">
        <v>0</v>
      </c>
      <c r="J302" s="413">
        <v>0</v>
      </c>
      <c r="K302" s="413">
        <v>0</v>
      </c>
      <c r="L302" s="413">
        <v>0</v>
      </c>
      <c r="M302" s="413">
        <v>0</v>
      </c>
      <c r="N302" s="413">
        <v>0</v>
      </c>
      <c r="O302" s="413">
        <v>0</v>
      </c>
      <c r="P302" s="413">
        <v>0</v>
      </c>
      <c r="Q302" s="413">
        <v>0</v>
      </c>
      <c r="R302" s="413">
        <v>0</v>
      </c>
      <c r="S302" s="413">
        <v>0</v>
      </c>
      <c r="T302" s="413">
        <v>0</v>
      </c>
      <c r="U302" s="392">
        <f t="shared" si="18"/>
        <v>1</v>
      </c>
      <c r="W302" s="414">
        <f t="shared" si="19"/>
        <v>2</v>
      </c>
    </row>
    <row r="303" spans="1:23" x14ac:dyDescent="0.2">
      <c r="A303" t="str">
        <f t="shared" si="16"/>
        <v>PO280609</v>
      </c>
      <c r="B303">
        <f t="shared" si="17"/>
        <v>9</v>
      </c>
      <c r="C303" s="413" t="s">
        <v>356</v>
      </c>
      <c r="D303" s="413" t="s">
        <v>359</v>
      </c>
      <c r="E303" s="413">
        <v>2</v>
      </c>
      <c r="F303" s="413">
        <v>0</v>
      </c>
      <c r="G303" s="413">
        <v>0</v>
      </c>
      <c r="H303" s="413">
        <v>2</v>
      </c>
      <c r="I303" s="413">
        <v>0</v>
      </c>
      <c r="J303" s="413">
        <v>0</v>
      </c>
      <c r="K303" s="413">
        <v>0</v>
      </c>
      <c r="L303" s="413">
        <v>0</v>
      </c>
      <c r="M303" s="413">
        <v>3</v>
      </c>
      <c r="N303" s="413">
        <v>0</v>
      </c>
      <c r="O303" s="413">
        <v>1</v>
      </c>
      <c r="P303" s="413">
        <v>4</v>
      </c>
      <c r="Q303" s="413">
        <v>0</v>
      </c>
      <c r="R303" s="413">
        <v>0</v>
      </c>
      <c r="S303" s="413">
        <v>0</v>
      </c>
      <c r="T303" s="413">
        <v>0</v>
      </c>
      <c r="U303" s="392">
        <f t="shared" si="18"/>
        <v>1</v>
      </c>
      <c r="W303" s="414">
        <f t="shared" si="19"/>
        <v>6</v>
      </c>
    </row>
    <row r="304" spans="1:23" x14ac:dyDescent="0.2">
      <c r="A304" t="str">
        <f t="shared" si="16"/>
        <v>PO280610</v>
      </c>
      <c r="B304">
        <f t="shared" si="17"/>
        <v>10</v>
      </c>
      <c r="C304" s="413" t="s">
        <v>356</v>
      </c>
      <c r="D304" s="413" t="s">
        <v>360</v>
      </c>
      <c r="E304" s="413">
        <v>1</v>
      </c>
      <c r="F304" s="413">
        <v>0</v>
      </c>
      <c r="G304" s="413">
        <v>0</v>
      </c>
      <c r="H304" s="413">
        <v>1</v>
      </c>
      <c r="I304" s="413">
        <v>0</v>
      </c>
      <c r="J304" s="413">
        <v>0</v>
      </c>
      <c r="K304" s="413">
        <v>0</v>
      </c>
      <c r="L304" s="413">
        <v>0</v>
      </c>
      <c r="M304" s="413">
        <v>0</v>
      </c>
      <c r="N304" s="413">
        <v>0</v>
      </c>
      <c r="O304" s="413">
        <v>0</v>
      </c>
      <c r="P304" s="413">
        <v>0</v>
      </c>
      <c r="Q304" s="413">
        <v>0</v>
      </c>
      <c r="R304" s="413">
        <v>0</v>
      </c>
      <c r="S304" s="413">
        <v>0</v>
      </c>
      <c r="T304" s="413">
        <v>0</v>
      </c>
      <c r="U304" s="392">
        <f t="shared" si="18"/>
        <v>1</v>
      </c>
      <c r="W304" s="414">
        <f t="shared" si="19"/>
        <v>1</v>
      </c>
    </row>
    <row r="305" spans="1:23" x14ac:dyDescent="0.2">
      <c r="A305" t="str">
        <f t="shared" si="16"/>
        <v>PO280611</v>
      </c>
      <c r="B305">
        <f t="shared" si="17"/>
        <v>11</v>
      </c>
      <c r="C305" s="413" t="s">
        <v>356</v>
      </c>
      <c r="D305" s="413" t="s">
        <v>361</v>
      </c>
      <c r="E305" s="413">
        <v>5</v>
      </c>
      <c r="F305" s="413">
        <v>0</v>
      </c>
      <c r="G305" s="413">
        <v>0</v>
      </c>
      <c r="H305" s="413">
        <v>5</v>
      </c>
      <c r="I305" s="413">
        <v>0</v>
      </c>
      <c r="J305" s="413">
        <v>0</v>
      </c>
      <c r="K305" s="413">
        <v>0</v>
      </c>
      <c r="L305" s="413">
        <v>0</v>
      </c>
      <c r="M305" s="413">
        <v>0</v>
      </c>
      <c r="N305" s="413">
        <v>0</v>
      </c>
      <c r="O305" s="413">
        <v>0</v>
      </c>
      <c r="P305" s="413">
        <v>0</v>
      </c>
      <c r="Q305" s="413">
        <v>0</v>
      </c>
      <c r="R305" s="413">
        <v>0</v>
      </c>
      <c r="S305" s="413">
        <v>0</v>
      </c>
      <c r="T305" s="413">
        <v>0</v>
      </c>
      <c r="U305" s="392">
        <f t="shared" si="18"/>
        <v>1</v>
      </c>
      <c r="W305" s="414">
        <f t="shared" si="19"/>
        <v>5</v>
      </c>
    </row>
    <row r="306" spans="1:23" x14ac:dyDescent="0.2">
      <c r="A306" t="str">
        <f t="shared" si="16"/>
        <v>PO280612</v>
      </c>
      <c r="B306">
        <f t="shared" si="17"/>
        <v>12</v>
      </c>
      <c r="C306" s="413" t="s">
        <v>356</v>
      </c>
      <c r="D306" s="413" t="s">
        <v>355</v>
      </c>
      <c r="E306" s="413">
        <v>4</v>
      </c>
      <c r="F306" s="413">
        <v>0</v>
      </c>
      <c r="G306" s="413">
        <v>0</v>
      </c>
      <c r="H306" s="413">
        <v>4</v>
      </c>
      <c r="I306" s="413">
        <v>0</v>
      </c>
      <c r="J306" s="413">
        <v>0</v>
      </c>
      <c r="K306" s="413">
        <v>0</v>
      </c>
      <c r="L306" s="413">
        <v>0</v>
      </c>
      <c r="M306" s="413">
        <v>1</v>
      </c>
      <c r="N306" s="413">
        <v>0</v>
      </c>
      <c r="O306" s="413">
        <v>0</v>
      </c>
      <c r="P306" s="413">
        <v>1</v>
      </c>
      <c r="Q306" s="413">
        <v>0</v>
      </c>
      <c r="R306" s="413">
        <v>0</v>
      </c>
      <c r="S306" s="413">
        <v>0</v>
      </c>
      <c r="T306" s="413">
        <v>0</v>
      </c>
      <c r="U306" s="392">
        <f t="shared" si="18"/>
        <v>1</v>
      </c>
      <c r="W306" s="414">
        <f t="shared" si="19"/>
        <v>5</v>
      </c>
    </row>
    <row r="307" spans="1:23" x14ac:dyDescent="0.2">
      <c r="A307" t="str">
        <f t="shared" si="16"/>
        <v>PO280613</v>
      </c>
      <c r="B307">
        <f t="shared" si="17"/>
        <v>13</v>
      </c>
      <c r="C307" s="413" t="s">
        <v>356</v>
      </c>
      <c r="D307" s="413" t="s">
        <v>348</v>
      </c>
      <c r="E307" s="413">
        <v>0</v>
      </c>
      <c r="F307" s="413">
        <v>1</v>
      </c>
      <c r="G307" s="413">
        <v>1</v>
      </c>
      <c r="H307" s="413">
        <v>2</v>
      </c>
      <c r="I307" s="413">
        <v>0</v>
      </c>
      <c r="J307" s="413">
        <v>0</v>
      </c>
      <c r="K307" s="413">
        <v>1</v>
      </c>
      <c r="L307" s="413">
        <v>1</v>
      </c>
      <c r="M307" s="413">
        <v>0</v>
      </c>
      <c r="N307" s="413">
        <v>0</v>
      </c>
      <c r="O307" s="413">
        <v>0</v>
      </c>
      <c r="P307" s="413">
        <v>0</v>
      </c>
      <c r="Q307" s="413">
        <v>0</v>
      </c>
      <c r="R307" s="413">
        <v>0</v>
      </c>
      <c r="S307" s="413">
        <v>0</v>
      </c>
      <c r="T307" s="413">
        <v>0</v>
      </c>
      <c r="U307" s="392">
        <f t="shared" si="18"/>
        <v>1</v>
      </c>
      <c r="W307" s="414">
        <f t="shared" si="19"/>
        <v>3</v>
      </c>
    </row>
    <row r="308" spans="1:23" x14ac:dyDescent="0.2">
      <c r="A308" t="str">
        <f t="shared" si="16"/>
        <v>PO280614</v>
      </c>
      <c r="B308">
        <f t="shared" si="17"/>
        <v>14</v>
      </c>
      <c r="C308" s="413" t="s">
        <v>356</v>
      </c>
      <c r="D308" s="413" t="s">
        <v>349</v>
      </c>
      <c r="E308" s="413">
        <v>13</v>
      </c>
      <c r="F308" s="413">
        <v>0</v>
      </c>
      <c r="G308" s="413">
        <v>0</v>
      </c>
      <c r="H308" s="413">
        <v>13</v>
      </c>
      <c r="I308" s="413">
        <v>7</v>
      </c>
      <c r="J308" s="413">
        <v>0</v>
      </c>
      <c r="K308" s="413">
        <v>0</v>
      </c>
      <c r="L308" s="413">
        <v>7</v>
      </c>
      <c r="M308" s="413">
        <v>5</v>
      </c>
      <c r="N308" s="413">
        <v>0</v>
      </c>
      <c r="O308" s="413">
        <v>0</v>
      </c>
      <c r="P308" s="413">
        <v>5</v>
      </c>
      <c r="Q308" s="413">
        <v>0</v>
      </c>
      <c r="R308" s="413">
        <v>0</v>
      </c>
      <c r="S308" s="413">
        <v>0</v>
      </c>
      <c r="T308" s="413">
        <v>0</v>
      </c>
      <c r="U308" s="392">
        <f t="shared" si="18"/>
        <v>1</v>
      </c>
      <c r="W308" s="414">
        <f t="shared" si="19"/>
        <v>25</v>
      </c>
    </row>
    <row r="309" spans="1:23" x14ac:dyDescent="0.2">
      <c r="A309" t="str">
        <f t="shared" si="16"/>
        <v>PO280701</v>
      </c>
      <c r="B309">
        <f t="shared" si="17"/>
        <v>1</v>
      </c>
      <c r="C309" s="413" t="s">
        <v>363</v>
      </c>
      <c r="D309" s="413" t="s">
        <v>292</v>
      </c>
      <c r="E309" s="413">
        <v>0</v>
      </c>
      <c r="F309" s="413">
        <v>0</v>
      </c>
      <c r="G309" s="413">
        <v>0</v>
      </c>
      <c r="H309" s="413">
        <v>0</v>
      </c>
      <c r="I309" s="413">
        <v>0</v>
      </c>
      <c r="J309" s="413">
        <v>0</v>
      </c>
      <c r="K309" s="413">
        <v>0</v>
      </c>
      <c r="L309" s="413">
        <v>0</v>
      </c>
      <c r="M309" s="413">
        <v>0</v>
      </c>
      <c r="N309" s="413">
        <v>0</v>
      </c>
      <c r="O309" s="413">
        <v>0</v>
      </c>
      <c r="P309" s="413">
        <v>0</v>
      </c>
      <c r="Q309" s="413">
        <v>1</v>
      </c>
      <c r="R309" s="413">
        <v>0</v>
      </c>
      <c r="S309" s="413">
        <v>0</v>
      </c>
      <c r="T309" s="413">
        <v>1</v>
      </c>
      <c r="U309" s="392">
        <f t="shared" si="18"/>
        <v>0</v>
      </c>
      <c r="W309" s="414">
        <f t="shared" si="19"/>
        <v>1</v>
      </c>
    </row>
    <row r="310" spans="1:23" x14ac:dyDescent="0.2">
      <c r="A310" t="str">
        <f t="shared" si="16"/>
        <v>PO280702</v>
      </c>
      <c r="B310">
        <f t="shared" si="17"/>
        <v>2</v>
      </c>
      <c r="C310" s="413" t="s">
        <v>363</v>
      </c>
      <c r="D310" s="413" t="s">
        <v>162</v>
      </c>
      <c r="E310" s="413">
        <v>0</v>
      </c>
      <c r="F310" s="413">
        <v>0</v>
      </c>
      <c r="G310" s="413">
        <v>0</v>
      </c>
      <c r="H310" s="413">
        <v>0</v>
      </c>
      <c r="I310" s="413">
        <v>0</v>
      </c>
      <c r="J310" s="413">
        <v>0</v>
      </c>
      <c r="K310" s="413">
        <v>0</v>
      </c>
      <c r="L310" s="413">
        <v>0</v>
      </c>
      <c r="M310" s="413">
        <v>6</v>
      </c>
      <c r="N310" s="413">
        <v>0</v>
      </c>
      <c r="O310" s="413">
        <v>0</v>
      </c>
      <c r="P310" s="413">
        <v>6</v>
      </c>
      <c r="Q310" s="413">
        <v>1</v>
      </c>
      <c r="R310" s="413">
        <v>0</v>
      </c>
      <c r="S310" s="413">
        <v>0</v>
      </c>
      <c r="T310" s="413">
        <v>1</v>
      </c>
      <c r="U310" s="392">
        <f t="shared" si="18"/>
        <v>1</v>
      </c>
      <c r="W310" s="414">
        <f t="shared" si="19"/>
        <v>7</v>
      </c>
    </row>
    <row r="311" spans="1:23" x14ac:dyDescent="0.2">
      <c r="A311" t="str">
        <f t="shared" si="16"/>
        <v>PO280703</v>
      </c>
      <c r="B311">
        <f t="shared" si="17"/>
        <v>3</v>
      </c>
      <c r="C311" s="413" t="s">
        <v>363</v>
      </c>
      <c r="D311" s="413" t="s">
        <v>293</v>
      </c>
      <c r="E311" s="413">
        <v>0</v>
      </c>
      <c r="F311" s="413">
        <v>0</v>
      </c>
      <c r="G311" s="413">
        <v>0</v>
      </c>
      <c r="H311" s="413">
        <v>0</v>
      </c>
      <c r="I311" s="413">
        <v>0</v>
      </c>
      <c r="J311" s="413">
        <v>0</v>
      </c>
      <c r="K311" s="413">
        <v>0</v>
      </c>
      <c r="L311" s="413">
        <v>0</v>
      </c>
      <c r="M311" s="413">
        <v>0</v>
      </c>
      <c r="N311" s="413">
        <v>0</v>
      </c>
      <c r="O311" s="413">
        <v>0</v>
      </c>
      <c r="P311" s="413">
        <v>0</v>
      </c>
      <c r="Q311" s="413">
        <v>1</v>
      </c>
      <c r="R311" s="413">
        <v>0</v>
      </c>
      <c r="S311" s="413">
        <v>0</v>
      </c>
      <c r="T311" s="413">
        <v>1</v>
      </c>
      <c r="U311" s="392">
        <f t="shared" si="18"/>
        <v>0</v>
      </c>
      <c r="W311" s="414">
        <f t="shared" si="19"/>
        <v>1</v>
      </c>
    </row>
    <row r="312" spans="1:23" x14ac:dyDescent="0.2">
      <c r="A312" t="str">
        <f t="shared" si="16"/>
        <v>PO280704</v>
      </c>
      <c r="B312">
        <f t="shared" si="17"/>
        <v>4</v>
      </c>
      <c r="C312" s="413" t="s">
        <v>363</v>
      </c>
      <c r="D312" s="413" t="s">
        <v>164</v>
      </c>
      <c r="E312" s="413">
        <v>0</v>
      </c>
      <c r="F312" s="413">
        <v>0</v>
      </c>
      <c r="G312" s="413">
        <v>0</v>
      </c>
      <c r="H312" s="413">
        <v>0</v>
      </c>
      <c r="I312" s="413">
        <v>0</v>
      </c>
      <c r="J312" s="413">
        <v>0</v>
      </c>
      <c r="K312" s="413">
        <v>0</v>
      </c>
      <c r="L312" s="413">
        <v>0</v>
      </c>
      <c r="M312" s="413">
        <v>2</v>
      </c>
      <c r="N312" s="413">
        <v>0</v>
      </c>
      <c r="O312" s="413">
        <v>0</v>
      </c>
      <c r="P312" s="413">
        <v>2</v>
      </c>
      <c r="Q312" s="413">
        <v>1</v>
      </c>
      <c r="R312" s="413">
        <v>0</v>
      </c>
      <c r="S312" s="413">
        <v>0</v>
      </c>
      <c r="T312" s="413">
        <v>1</v>
      </c>
      <c r="U312" s="392">
        <f t="shared" si="18"/>
        <v>1</v>
      </c>
      <c r="W312" s="414">
        <f t="shared" si="19"/>
        <v>3</v>
      </c>
    </row>
    <row r="313" spans="1:23" x14ac:dyDescent="0.2">
      <c r="A313" t="str">
        <f t="shared" si="16"/>
        <v>PO280705</v>
      </c>
      <c r="B313">
        <f t="shared" si="17"/>
        <v>5</v>
      </c>
      <c r="C313" s="413" t="s">
        <v>363</v>
      </c>
      <c r="D313" s="413" t="s">
        <v>358</v>
      </c>
      <c r="E313" s="413">
        <v>0</v>
      </c>
      <c r="F313" s="413">
        <v>0</v>
      </c>
      <c r="G313" s="413">
        <v>0</v>
      </c>
      <c r="H313" s="413">
        <v>0</v>
      </c>
      <c r="I313" s="413">
        <v>0</v>
      </c>
      <c r="J313" s="413">
        <v>0</v>
      </c>
      <c r="K313" s="413">
        <v>0</v>
      </c>
      <c r="L313" s="413">
        <v>0</v>
      </c>
      <c r="M313" s="413">
        <v>1</v>
      </c>
      <c r="N313" s="413">
        <v>0</v>
      </c>
      <c r="O313" s="413">
        <v>0</v>
      </c>
      <c r="P313" s="413">
        <v>1</v>
      </c>
      <c r="Q313" s="413">
        <v>0</v>
      </c>
      <c r="R313" s="413">
        <v>0</v>
      </c>
      <c r="S313" s="413">
        <v>0</v>
      </c>
      <c r="T313" s="413">
        <v>0</v>
      </c>
      <c r="U313" s="392">
        <f t="shared" si="18"/>
        <v>1</v>
      </c>
      <c r="W313" s="414">
        <f t="shared" si="19"/>
        <v>1</v>
      </c>
    </row>
    <row r="314" spans="1:23" x14ac:dyDescent="0.2">
      <c r="A314" t="str">
        <f t="shared" si="16"/>
        <v>PO280706</v>
      </c>
      <c r="B314">
        <f t="shared" si="17"/>
        <v>6</v>
      </c>
      <c r="C314" s="413" t="s">
        <v>363</v>
      </c>
      <c r="D314" s="413" t="s">
        <v>354</v>
      </c>
      <c r="E314" s="413">
        <v>0</v>
      </c>
      <c r="F314" s="413">
        <v>0</v>
      </c>
      <c r="G314" s="413">
        <v>0</v>
      </c>
      <c r="H314" s="413">
        <v>0</v>
      </c>
      <c r="I314" s="413">
        <v>0</v>
      </c>
      <c r="J314" s="413">
        <v>0</v>
      </c>
      <c r="K314" s="413">
        <v>0</v>
      </c>
      <c r="L314" s="413">
        <v>0</v>
      </c>
      <c r="M314" s="413">
        <v>1</v>
      </c>
      <c r="N314" s="413">
        <v>0</v>
      </c>
      <c r="O314" s="413">
        <v>0</v>
      </c>
      <c r="P314" s="413">
        <v>1</v>
      </c>
      <c r="Q314" s="413">
        <v>0</v>
      </c>
      <c r="R314" s="413">
        <v>0</v>
      </c>
      <c r="S314" s="413">
        <v>0</v>
      </c>
      <c r="T314" s="413">
        <v>0</v>
      </c>
      <c r="U314" s="392">
        <f t="shared" si="18"/>
        <v>1</v>
      </c>
      <c r="W314" s="414">
        <f t="shared" si="19"/>
        <v>1</v>
      </c>
    </row>
    <row r="315" spans="1:23" x14ac:dyDescent="0.2">
      <c r="A315" t="str">
        <f t="shared" si="16"/>
        <v>PO280707</v>
      </c>
      <c r="B315">
        <f t="shared" si="17"/>
        <v>7</v>
      </c>
      <c r="C315" s="413" t="s">
        <v>363</v>
      </c>
      <c r="D315" s="413" t="s">
        <v>364</v>
      </c>
      <c r="E315" s="413">
        <v>1</v>
      </c>
      <c r="F315" s="413">
        <v>0</v>
      </c>
      <c r="G315" s="413">
        <v>0</v>
      </c>
      <c r="H315" s="413">
        <v>1</v>
      </c>
      <c r="I315" s="413">
        <v>0</v>
      </c>
      <c r="J315" s="413">
        <v>0</v>
      </c>
      <c r="K315" s="413">
        <v>0</v>
      </c>
      <c r="L315" s="413">
        <v>0</v>
      </c>
      <c r="M315" s="413">
        <v>0</v>
      </c>
      <c r="N315" s="413">
        <v>0</v>
      </c>
      <c r="O315" s="413">
        <v>0</v>
      </c>
      <c r="P315" s="413">
        <v>0</v>
      </c>
      <c r="Q315" s="413">
        <v>0</v>
      </c>
      <c r="R315" s="413">
        <v>0</v>
      </c>
      <c r="S315" s="413">
        <v>0</v>
      </c>
      <c r="T315" s="413">
        <v>0</v>
      </c>
      <c r="U315" s="392">
        <f t="shared" si="18"/>
        <v>1</v>
      </c>
      <c r="W315" s="414">
        <f t="shared" si="19"/>
        <v>1</v>
      </c>
    </row>
    <row r="316" spans="1:23" x14ac:dyDescent="0.2">
      <c r="A316" t="str">
        <f t="shared" si="16"/>
        <v>PO280708</v>
      </c>
      <c r="B316">
        <f t="shared" si="17"/>
        <v>8</v>
      </c>
      <c r="C316" s="413" t="s">
        <v>363</v>
      </c>
      <c r="D316" s="413" t="s">
        <v>362</v>
      </c>
      <c r="E316" s="413">
        <v>0</v>
      </c>
      <c r="F316" s="413">
        <v>0</v>
      </c>
      <c r="G316" s="413">
        <v>0</v>
      </c>
      <c r="H316" s="413">
        <v>0</v>
      </c>
      <c r="I316" s="413">
        <v>0</v>
      </c>
      <c r="J316" s="413">
        <v>0</v>
      </c>
      <c r="K316" s="413">
        <v>0</v>
      </c>
      <c r="L316" s="413">
        <v>0</v>
      </c>
      <c r="M316" s="413">
        <v>0</v>
      </c>
      <c r="N316" s="413">
        <v>0</v>
      </c>
      <c r="O316" s="413">
        <v>0</v>
      </c>
      <c r="P316" s="413">
        <v>0</v>
      </c>
      <c r="Q316" s="413">
        <v>1</v>
      </c>
      <c r="R316" s="413">
        <v>0</v>
      </c>
      <c r="S316" s="413">
        <v>0</v>
      </c>
      <c r="T316" s="413">
        <v>1</v>
      </c>
      <c r="U316" s="392">
        <f t="shared" si="18"/>
        <v>0</v>
      </c>
      <c r="W316" s="414">
        <f t="shared" si="19"/>
        <v>1</v>
      </c>
    </row>
    <row r="317" spans="1:23" x14ac:dyDescent="0.2">
      <c r="A317" t="str">
        <f t="shared" si="16"/>
        <v>PO280801</v>
      </c>
      <c r="B317">
        <f t="shared" si="17"/>
        <v>1</v>
      </c>
      <c r="C317" s="413" t="s">
        <v>365</v>
      </c>
      <c r="D317" s="413" t="s">
        <v>162</v>
      </c>
      <c r="E317" s="413">
        <v>7</v>
      </c>
      <c r="F317" s="413">
        <v>0</v>
      </c>
      <c r="G317" s="413">
        <v>0</v>
      </c>
      <c r="H317" s="413">
        <v>7</v>
      </c>
      <c r="I317" s="413">
        <v>0</v>
      </c>
      <c r="J317" s="413">
        <v>0</v>
      </c>
      <c r="K317" s="413">
        <v>0</v>
      </c>
      <c r="L317" s="413">
        <v>0</v>
      </c>
      <c r="M317" s="413">
        <v>5</v>
      </c>
      <c r="N317" s="413">
        <v>0</v>
      </c>
      <c r="O317" s="413">
        <v>0</v>
      </c>
      <c r="P317" s="413">
        <v>5</v>
      </c>
      <c r="Q317" s="413">
        <v>6</v>
      </c>
      <c r="R317" s="413">
        <v>0</v>
      </c>
      <c r="S317" s="413">
        <v>0</v>
      </c>
      <c r="T317" s="413">
        <v>6</v>
      </c>
      <c r="U317" s="392">
        <f t="shared" si="18"/>
        <v>1</v>
      </c>
      <c r="W317" s="414">
        <f t="shared" si="19"/>
        <v>18</v>
      </c>
    </row>
    <row r="318" spans="1:23" x14ac:dyDescent="0.2">
      <c r="A318" t="str">
        <f t="shared" si="16"/>
        <v>PO280802</v>
      </c>
      <c r="B318">
        <f t="shared" si="17"/>
        <v>2</v>
      </c>
      <c r="C318" s="413" t="s">
        <v>365</v>
      </c>
      <c r="D318" s="413" t="s">
        <v>293</v>
      </c>
      <c r="E318" s="413">
        <v>0</v>
      </c>
      <c r="F318" s="413">
        <v>0</v>
      </c>
      <c r="G318" s="413">
        <v>0</v>
      </c>
      <c r="H318" s="413">
        <v>0</v>
      </c>
      <c r="I318" s="413">
        <v>0</v>
      </c>
      <c r="J318" s="413">
        <v>0</v>
      </c>
      <c r="K318" s="413">
        <v>0</v>
      </c>
      <c r="L318" s="413">
        <v>0</v>
      </c>
      <c r="M318" s="413">
        <v>0</v>
      </c>
      <c r="N318" s="413">
        <v>0</v>
      </c>
      <c r="O318" s="413">
        <v>0</v>
      </c>
      <c r="P318" s="413">
        <v>0</v>
      </c>
      <c r="Q318" s="413">
        <v>1</v>
      </c>
      <c r="R318" s="413">
        <v>0</v>
      </c>
      <c r="S318" s="413">
        <v>0</v>
      </c>
      <c r="T318" s="413">
        <v>1</v>
      </c>
      <c r="U318" s="392">
        <f t="shared" si="18"/>
        <v>0</v>
      </c>
      <c r="W318" s="414">
        <f t="shared" si="19"/>
        <v>1</v>
      </c>
    </row>
    <row r="319" spans="1:23" x14ac:dyDescent="0.2">
      <c r="A319" t="str">
        <f t="shared" si="16"/>
        <v>PO280803</v>
      </c>
      <c r="B319">
        <f t="shared" si="17"/>
        <v>3</v>
      </c>
      <c r="C319" s="413" t="s">
        <v>365</v>
      </c>
      <c r="D319" s="413" t="s">
        <v>164</v>
      </c>
      <c r="E319" s="413">
        <v>0</v>
      </c>
      <c r="F319" s="413">
        <v>0</v>
      </c>
      <c r="G319" s="413">
        <v>0</v>
      </c>
      <c r="H319" s="413">
        <v>0</v>
      </c>
      <c r="I319" s="413">
        <v>0</v>
      </c>
      <c r="J319" s="413">
        <v>0</v>
      </c>
      <c r="K319" s="413">
        <v>0</v>
      </c>
      <c r="L319" s="413">
        <v>0</v>
      </c>
      <c r="M319" s="413">
        <v>1</v>
      </c>
      <c r="N319" s="413">
        <v>0</v>
      </c>
      <c r="O319" s="413">
        <v>0</v>
      </c>
      <c r="P319" s="413">
        <v>1</v>
      </c>
      <c r="Q319" s="413">
        <v>0</v>
      </c>
      <c r="R319" s="413">
        <v>0</v>
      </c>
      <c r="S319" s="413">
        <v>0</v>
      </c>
      <c r="T319" s="413">
        <v>0</v>
      </c>
      <c r="U319" s="392">
        <f t="shared" si="18"/>
        <v>1</v>
      </c>
      <c r="W319" s="414">
        <f t="shared" si="19"/>
        <v>1</v>
      </c>
    </row>
    <row r="320" spans="1:23" x14ac:dyDescent="0.2">
      <c r="A320" t="str">
        <f t="shared" si="16"/>
        <v>PO280804</v>
      </c>
      <c r="B320">
        <f t="shared" si="17"/>
        <v>4</v>
      </c>
      <c r="C320" s="413" t="s">
        <v>365</v>
      </c>
      <c r="D320" s="413" t="s">
        <v>354</v>
      </c>
      <c r="E320" s="413">
        <v>4</v>
      </c>
      <c r="F320" s="413">
        <v>0</v>
      </c>
      <c r="G320" s="413">
        <v>0</v>
      </c>
      <c r="H320" s="413">
        <v>4</v>
      </c>
      <c r="I320" s="413">
        <v>0</v>
      </c>
      <c r="J320" s="413">
        <v>0</v>
      </c>
      <c r="K320" s="413">
        <v>0</v>
      </c>
      <c r="L320" s="413">
        <v>0</v>
      </c>
      <c r="M320" s="413">
        <v>0</v>
      </c>
      <c r="N320" s="413">
        <v>0</v>
      </c>
      <c r="O320" s="413">
        <v>0</v>
      </c>
      <c r="P320" s="413">
        <v>0</v>
      </c>
      <c r="Q320" s="413">
        <v>0</v>
      </c>
      <c r="R320" s="413">
        <v>0</v>
      </c>
      <c r="S320" s="413">
        <v>0</v>
      </c>
      <c r="T320" s="413">
        <v>0</v>
      </c>
      <c r="U320" s="392">
        <f t="shared" si="18"/>
        <v>1</v>
      </c>
      <c r="W320" s="414">
        <f t="shared" si="19"/>
        <v>4</v>
      </c>
    </row>
    <row r="321" spans="1:23" x14ac:dyDescent="0.2">
      <c r="A321" t="str">
        <f t="shared" si="16"/>
        <v>PO280805</v>
      </c>
      <c r="B321">
        <f t="shared" si="17"/>
        <v>5</v>
      </c>
      <c r="C321" s="413" t="s">
        <v>365</v>
      </c>
      <c r="D321" s="413" t="s">
        <v>359</v>
      </c>
      <c r="E321" s="413">
        <v>0</v>
      </c>
      <c r="F321" s="413">
        <v>0</v>
      </c>
      <c r="G321" s="413">
        <v>1</v>
      </c>
      <c r="H321" s="413">
        <v>1</v>
      </c>
      <c r="I321" s="413">
        <v>0</v>
      </c>
      <c r="J321" s="413">
        <v>0</v>
      </c>
      <c r="K321" s="413">
        <v>0</v>
      </c>
      <c r="L321" s="413">
        <v>0</v>
      </c>
      <c r="M321" s="413">
        <v>0</v>
      </c>
      <c r="N321" s="413">
        <v>0</v>
      </c>
      <c r="O321" s="413">
        <v>0</v>
      </c>
      <c r="P321" s="413">
        <v>0</v>
      </c>
      <c r="Q321" s="413">
        <v>0</v>
      </c>
      <c r="R321" s="413">
        <v>0</v>
      </c>
      <c r="S321" s="413">
        <v>0</v>
      </c>
      <c r="T321" s="413">
        <v>0</v>
      </c>
      <c r="U321" s="392">
        <f t="shared" si="18"/>
        <v>1</v>
      </c>
      <c r="W321" s="414">
        <f t="shared" si="19"/>
        <v>1</v>
      </c>
    </row>
    <row r="322" spans="1:23" x14ac:dyDescent="0.2">
      <c r="A322" t="str">
        <f t="shared" si="16"/>
        <v>PO280806</v>
      </c>
      <c r="B322">
        <f t="shared" si="17"/>
        <v>6</v>
      </c>
      <c r="C322" s="413" t="s">
        <v>365</v>
      </c>
      <c r="D322" s="413" t="s">
        <v>348</v>
      </c>
      <c r="E322" s="413">
        <v>0</v>
      </c>
      <c r="F322" s="413">
        <v>1</v>
      </c>
      <c r="G322" s="413">
        <v>0</v>
      </c>
      <c r="H322" s="413">
        <v>1</v>
      </c>
      <c r="I322" s="413">
        <v>0</v>
      </c>
      <c r="J322" s="413">
        <v>0</v>
      </c>
      <c r="K322" s="413">
        <v>0</v>
      </c>
      <c r="L322" s="413">
        <v>0</v>
      </c>
      <c r="M322" s="413">
        <v>0</v>
      </c>
      <c r="N322" s="413">
        <v>0</v>
      </c>
      <c r="O322" s="413">
        <v>0</v>
      </c>
      <c r="P322" s="413">
        <v>0</v>
      </c>
      <c r="Q322" s="413">
        <v>0</v>
      </c>
      <c r="R322" s="413">
        <v>0</v>
      </c>
      <c r="S322" s="413">
        <v>0</v>
      </c>
      <c r="T322" s="413">
        <v>0</v>
      </c>
      <c r="U322" s="392">
        <f t="shared" si="18"/>
        <v>1</v>
      </c>
      <c r="W322" s="414">
        <f t="shared" si="19"/>
        <v>1</v>
      </c>
    </row>
    <row r="323" spans="1:23" x14ac:dyDescent="0.2">
      <c r="A323" t="str">
        <f t="shared" si="16"/>
        <v>PO280901</v>
      </c>
      <c r="B323">
        <f t="shared" si="17"/>
        <v>1</v>
      </c>
      <c r="C323" s="413" t="s">
        <v>367</v>
      </c>
      <c r="D323" s="413" t="s">
        <v>292</v>
      </c>
      <c r="E323" s="413">
        <v>0</v>
      </c>
      <c r="F323" s="413">
        <v>0</v>
      </c>
      <c r="G323" s="413">
        <v>0</v>
      </c>
      <c r="H323" s="413">
        <v>0</v>
      </c>
      <c r="I323" s="413">
        <v>0</v>
      </c>
      <c r="J323" s="413">
        <v>0</v>
      </c>
      <c r="K323" s="413">
        <v>0</v>
      </c>
      <c r="L323" s="413">
        <v>0</v>
      </c>
      <c r="M323" s="413">
        <v>0</v>
      </c>
      <c r="N323" s="413">
        <v>0</v>
      </c>
      <c r="O323" s="413">
        <v>0</v>
      </c>
      <c r="P323" s="413">
        <v>0</v>
      </c>
      <c r="Q323" s="413">
        <v>1</v>
      </c>
      <c r="R323" s="413">
        <v>0</v>
      </c>
      <c r="S323" s="413">
        <v>0</v>
      </c>
      <c r="T323" s="413">
        <v>1</v>
      </c>
      <c r="U323" s="392">
        <f t="shared" si="18"/>
        <v>0</v>
      </c>
      <c r="W323" s="414">
        <f t="shared" si="19"/>
        <v>1</v>
      </c>
    </row>
    <row r="324" spans="1:23" x14ac:dyDescent="0.2">
      <c r="A324" t="str">
        <f t="shared" si="16"/>
        <v>PO280902</v>
      </c>
      <c r="B324">
        <f t="shared" si="17"/>
        <v>2</v>
      </c>
      <c r="C324" s="413" t="s">
        <v>367</v>
      </c>
      <c r="D324" s="413" t="s">
        <v>368</v>
      </c>
      <c r="E324" s="413">
        <v>1</v>
      </c>
      <c r="F324" s="413">
        <v>3</v>
      </c>
      <c r="G324" s="413">
        <v>0</v>
      </c>
      <c r="H324" s="413">
        <v>4</v>
      </c>
      <c r="I324" s="413">
        <v>0</v>
      </c>
      <c r="J324" s="413">
        <v>2</v>
      </c>
      <c r="K324" s="413">
        <v>0</v>
      </c>
      <c r="L324" s="413">
        <v>2</v>
      </c>
      <c r="M324" s="413">
        <v>0</v>
      </c>
      <c r="N324" s="413">
        <v>0</v>
      </c>
      <c r="O324" s="413">
        <v>0</v>
      </c>
      <c r="P324" s="413">
        <v>0</v>
      </c>
      <c r="Q324" s="413">
        <v>0</v>
      </c>
      <c r="R324" s="413">
        <v>0</v>
      </c>
      <c r="S324" s="413">
        <v>0</v>
      </c>
      <c r="T324" s="413">
        <v>0</v>
      </c>
      <c r="U324" s="392">
        <f t="shared" si="18"/>
        <v>1</v>
      </c>
      <c r="W324" s="414">
        <f t="shared" si="19"/>
        <v>6</v>
      </c>
    </row>
    <row r="325" spans="1:23" x14ac:dyDescent="0.2">
      <c r="A325" t="str">
        <f t="shared" si="16"/>
        <v>PO280903</v>
      </c>
      <c r="B325">
        <f t="shared" si="17"/>
        <v>3</v>
      </c>
      <c r="C325" s="413" t="s">
        <v>367</v>
      </c>
      <c r="D325" s="413" t="s">
        <v>293</v>
      </c>
      <c r="E325" s="413">
        <v>0</v>
      </c>
      <c r="F325" s="413">
        <v>0</v>
      </c>
      <c r="G325" s="413">
        <v>0</v>
      </c>
      <c r="H325" s="413">
        <v>0</v>
      </c>
      <c r="I325" s="413">
        <v>0</v>
      </c>
      <c r="J325" s="413">
        <v>0</v>
      </c>
      <c r="K325" s="413">
        <v>0</v>
      </c>
      <c r="L325" s="413">
        <v>0</v>
      </c>
      <c r="M325" s="413">
        <v>0</v>
      </c>
      <c r="N325" s="413">
        <v>0</v>
      </c>
      <c r="O325" s="413">
        <v>0</v>
      </c>
      <c r="P325" s="413">
        <v>0</v>
      </c>
      <c r="Q325" s="413">
        <v>1</v>
      </c>
      <c r="R325" s="413">
        <v>0</v>
      </c>
      <c r="S325" s="413">
        <v>0</v>
      </c>
      <c r="T325" s="413">
        <v>1</v>
      </c>
      <c r="U325" s="392">
        <f t="shared" si="18"/>
        <v>0</v>
      </c>
      <c r="W325" s="414">
        <f t="shared" si="19"/>
        <v>1</v>
      </c>
    </row>
    <row r="326" spans="1:23" x14ac:dyDescent="0.2">
      <c r="A326" t="str">
        <f t="shared" si="16"/>
        <v>PO280904</v>
      </c>
      <c r="B326">
        <f t="shared" si="17"/>
        <v>4</v>
      </c>
      <c r="C326" s="413" t="s">
        <v>367</v>
      </c>
      <c r="D326" s="413" t="s">
        <v>164</v>
      </c>
      <c r="E326" s="413">
        <v>2</v>
      </c>
      <c r="F326" s="413">
        <v>0</v>
      </c>
      <c r="G326" s="413">
        <v>0</v>
      </c>
      <c r="H326" s="413">
        <v>2</v>
      </c>
      <c r="I326" s="413">
        <v>1</v>
      </c>
      <c r="J326" s="413">
        <v>0</v>
      </c>
      <c r="K326" s="413">
        <v>0</v>
      </c>
      <c r="L326" s="413">
        <v>1</v>
      </c>
      <c r="M326" s="413">
        <v>6</v>
      </c>
      <c r="N326" s="413">
        <v>0</v>
      </c>
      <c r="O326" s="413">
        <v>0</v>
      </c>
      <c r="P326" s="413">
        <v>6</v>
      </c>
      <c r="Q326" s="413">
        <v>2</v>
      </c>
      <c r="R326" s="413">
        <v>0</v>
      </c>
      <c r="S326" s="413">
        <v>0</v>
      </c>
      <c r="T326" s="413">
        <v>2</v>
      </c>
      <c r="U326" s="392">
        <f t="shared" si="18"/>
        <v>1</v>
      </c>
      <c r="W326" s="414">
        <f t="shared" si="19"/>
        <v>11</v>
      </c>
    </row>
    <row r="327" spans="1:23" x14ac:dyDescent="0.2">
      <c r="A327" t="str">
        <f t="shared" si="16"/>
        <v>PO281001</v>
      </c>
      <c r="B327">
        <f t="shared" si="17"/>
        <v>1</v>
      </c>
      <c r="C327" s="413" t="s">
        <v>370</v>
      </c>
      <c r="D327" s="413" t="s">
        <v>368</v>
      </c>
      <c r="E327" s="413">
        <v>0</v>
      </c>
      <c r="F327" s="413">
        <v>1</v>
      </c>
      <c r="G327" s="413">
        <v>0</v>
      </c>
      <c r="H327" s="413">
        <v>1</v>
      </c>
      <c r="I327" s="413">
        <v>0</v>
      </c>
      <c r="J327" s="413">
        <v>2</v>
      </c>
      <c r="K327" s="413">
        <v>0</v>
      </c>
      <c r="L327" s="413">
        <v>2</v>
      </c>
      <c r="M327" s="413">
        <v>0</v>
      </c>
      <c r="N327" s="413">
        <v>0</v>
      </c>
      <c r="O327" s="413">
        <v>0</v>
      </c>
      <c r="P327" s="413">
        <v>0</v>
      </c>
      <c r="Q327" s="413">
        <v>1</v>
      </c>
      <c r="R327" s="413">
        <v>0</v>
      </c>
      <c r="S327" s="413">
        <v>0</v>
      </c>
      <c r="T327" s="413">
        <v>1</v>
      </c>
      <c r="U327" s="392">
        <f t="shared" si="18"/>
        <v>0</v>
      </c>
      <c r="W327" s="414">
        <f t="shared" si="19"/>
        <v>4</v>
      </c>
    </row>
    <row r="328" spans="1:23" x14ac:dyDescent="0.2">
      <c r="A328" t="str">
        <f t="shared" si="16"/>
        <v>PO281002</v>
      </c>
      <c r="B328">
        <f t="shared" si="17"/>
        <v>2</v>
      </c>
      <c r="C328" s="413" t="s">
        <v>370</v>
      </c>
      <c r="D328" s="413" t="s">
        <v>164</v>
      </c>
      <c r="E328" s="413">
        <v>1</v>
      </c>
      <c r="F328" s="413">
        <v>0</v>
      </c>
      <c r="G328" s="413">
        <v>0</v>
      </c>
      <c r="H328" s="413">
        <v>1</v>
      </c>
      <c r="I328" s="413">
        <v>0</v>
      </c>
      <c r="J328" s="413">
        <v>0</v>
      </c>
      <c r="K328" s="413">
        <v>0</v>
      </c>
      <c r="L328" s="413">
        <v>0</v>
      </c>
      <c r="M328" s="413">
        <v>2</v>
      </c>
      <c r="N328" s="413">
        <v>0</v>
      </c>
      <c r="O328" s="413">
        <v>0</v>
      </c>
      <c r="P328" s="413">
        <v>2</v>
      </c>
      <c r="Q328" s="413">
        <v>0</v>
      </c>
      <c r="R328" s="413">
        <v>0</v>
      </c>
      <c r="S328" s="413">
        <v>0</v>
      </c>
      <c r="T328" s="413">
        <v>0</v>
      </c>
      <c r="U328" s="392">
        <f t="shared" si="18"/>
        <v>1</v>
      </c>
      <c r="W328" s="414">
        <f t="shared" si="19"/>
        <v>3</v>
      </c>
    </row>
    <row r="329" spans="1:23" x14ac:dyDescent="0.2">
      <c r="A329" t="str">
        <f t="shared" si="16"/>
        <v>PO281003</v>
      </c>
      <c r="B329">
        <f t="shared" si="17"/>
        <v>3</v>
      </c>
      <c r="C329" s="413" t="s">
        <v>370</v>
      </c>
      <c r="D329" s="413" t="s">
        <v>399</v>
      </c>
      <c r="E329" s="413">
        <v>0</v>
      </c>
      <c r="F329" s="413">
        <v>0</v>
      </c>
      <c r="G329" s="413">
        <v>0</v>
      </c>
      <c r="H329" s="413">
        <v>0</v>
      </c>
      <c r="I329" s="413">
        <v>0</v>
      </c>
      <c r="J329" s="413">
        <v>0</v>
      </c>
      <c r="K329" s="413">
        <v>0</v>
      </c>
      <c r="L329" s="413">
        <v>0</v>
      </c>
      <c r="M329" s="413">
        <v>1</v>
      </c>
      <c r="N329" s="413">
        <v>0</v>
      </c>
      <c r="O329" s="413">
        <v>0</v>
      </c>
      <c r="P329" s="413">
        <v>1</v>
      </c>
      <c r="Q329" s="413">
        <v>0</v>
      </c>
      <c r="R329" s="413">
        <v>0</v>
      </c>
      <c r="S329" s="413">
        <v>0</v>
      </c>
      <c r="T329" s="413">
        <v>0</v>
      </c>
      <c r="U329" s="392">
        <f t="shared" si="18"/>
        <v>1</v>
      </c>
      <c r="W329" s="414">
        <f t="shared" si="19"/>
        <v>1</v>
      </c>
    </row>
    <row r="330" spans="1:23" x14ac:dyDescent="0.2">
      <c r="A330" t="str">
        <f t="shared" si="16"/>
        <v>PO281201</v>
      </c>
      <c r="B330">
        <f t="shared" si="17"/>
        <v>1</v>
      </c>
      <c r="C330" s="413" t="s">
        <v>373</v>
      </c>
      <c r="D330" s="413" t="s">
        <v>295</v>
      </c>
      <c r="E330" s="413">
        <v>1</v>
      </c>
      <c r="F330" s="413">
        <v>0</v>
      </c>
      <c r="G330" s="413">
        <v>0</v>
      </c>
      <c r="H330" s="413">
        <v>1</v>
      </c>
      <c r="I330" s="413">
        <v>0</v>
      </c>
      <c r="J330" s="413">
        <v>0</v>
      </c>
      <c r="K330" s="413">
        <v>0</v>
      </c>
      <c r="L330" s="413">
        <v>0</v>
      </c>
      <c r="M330" s="413">
        <v>2</v>
      </c>
      <c r="N330" s="413">
        <v>0</v>
      </c>
      <c r="O330" s="413">
        <v>0</v>
      </c>
      <c r="P330" s="413">
        <v>2</v>
      </c>
      <c r="Q330" s="413">
        <v>2</v>
      </c>
      <c r="R330" s="413">
        <v>0</v>
      </c>
      <c r="S330" s="413">
        <v>0</v>
      </c>
      <c r="T330" s="413">
        <v>2</v>
      </c>
      <c r="U330" s="392">
        <f t="shared" si="18"/>
        <v>1</v>
      </c>
      <c r="W330" s="414">
        <f t="shared" si="19"/>
        <v>5</v>
      </c>
    </row>
    <row r="331" spans="1:23" x14ac:dyDescent="0.2">
      <c r="A331" t="str">
        <f t="shared" ref="A331:A394" si="20">C331&amp;IF(B331&lt;10,"0","")&amp;B331</f>
        <v>PO281202</v>
      </c>
      <c r="B331">
        <f t="shared" ref="B331:B394" si="21">IF(C331=C330,B330+1,1)</f>
        <v>2</v>
      </c>
      <c r="C331" s="413" t="s">
        <v>373</v>
      </c>
      <c r="D331" s="413" t="s">
        <v>337</v>
      </c>
      <c r="E331" s="413">
        <v>1</v>
      </c>
      <c r="F331" s="413">
        <v>0</v>
      </c>
      <c r="G331" s="413">
        <v>0</v>
      </c>
      <c r="H331" s="413">
        <v>1</v>
      </c>
      <c r="I331" s="413">
        <v>0</v>
      </c>
      <c r="J331" s="413">
        <v>0</v>
      </c>
      <c r="K331" s="413">
        <v>0</v>
      </c>
      <c r="L331" s="413">
        <v>0</v>
      </c>
      <c r="M331" s="413">
        <v>0</v>
      </c>
      <c r="N331" s="413">
        <v>0</v>
      </c>
      <c r="O331" s="413">
        <v>0</v>
      </c>
      <c r="P331" s="413">
        <v>0</v>
      </c>
      <c r="Q331" s="413">
        <v>0</v>
      </c>
      <c r="R331" s="413">
        <v>0</v>
      </c>
      <c r="S331" s="413">
        <v>0</v>
      </c>
      <c r="T331" s="413">
        <v>0</v>
      </c>
      <c r="U331" s="392">
        <f t="shared" si="18"/>
        <v>1</v>
      </c>
      <c r="W331" s="414">
        <f t="shared" si="19"/>
        <v>1</v>
      </c>
    </row>
    <row r="332" spans="1:23" x14ac:dyDescent="0.2">
      <c r="A332" t="str">
        <f t="shared" si="20"/>
        <v>PO281203</v>
      </c>
      <c r="B332">
        <f t="shared" si="21"/>
        <v>3</v>
      </c>
      <c r="C332" s="413" t="s">
        <v>373</v>
      </c>
      <c r="D332" s="413" t="s">
        <v>309</v>
      </c>
      <c r="E332" s="413">
        <v>6</v>
      </c>
      <c r="F332" s="413">
        <v>0</v>
      </c>
      <c r="G332" s="413">
        <v>0</v>
      </c>
      <c r="H332" s="413">
        <v>6</v>
      </c>
      <c r="I332" s="413">
        <v>2</v>
      </c>
      <c r="J332" s="413">
        <v>0</v>
      </c>
      <c r="K332" s="413">
        <v>0</v>
      </c>
      <c r="L332" s="413">
        <v>2</v>
      </c>
      <c r="M332" s="413">
        <v>0</v>
      </c>
      <c r="N332" s="413">
        <v>0</v>
      </c>
      <c r="O332" s="413">
        <v>0</v>
      </c>
      <c r="P332" s="413">
        <v>0</v>
      </c>
      <c r="Q332" s="413">
        <v>0</v>
      </c>
      <c r="R332" s="413">
        <v>0</v>
      </c>
      <c r="S332" s="413">
        <v>0</v>
      </c>
      <c r="T332" s="413">
        <v>0</v>
      </c>
      <c r="U332" s="392">
        <f t="shared" ref="U332:U395" si="22">IF((H332+P332)&gt;(L332+T332),1,0)</f>
        <v>1</v>
      </c>
      <c r="W332" s="414">
        <f t="shared" ref="W332:W395" si="23">H332+L332+P332+T332</f>
        <v>8</v>
      </c>
    </row>
    <row r="333" spans="1:23" x14ac:dyDescent="0.2">
      <c r="A333" t="str">
        <f t="shared" si="20"/>
        <v>PO281204</v>
      </c>
      <c r="B333">
        <f t="shared" si="21"/>
        <v>4</v>
      </c>
      <c r="C333" s="413" t="s">
        <v>373</v>
      </c>
      <c r="D333" s="413" t="s">
        <v>374</v>
      </c>
      <c r="E333" s="413">
        <v>0</v>
      </c>
      <c r="F333" s="413">
        <v>0</v>
      </c>
      <c r="G333" s="413">
        <v>1</v>
      </c>
      <c r="H333" s="413">
        <v>1</v>
      </c>
      <c r="I333" s="413">
        <v>0</v>
      </c>
      <c r="J333" s="413">
        <v>0</v>
      </c>
      <c r="K333" s="413">
        <v>0</v>
      </c>
      <c r="L333" s="413">
        <v>0</v>
      </c>
      <c r="M333" s="413">
        <v>0</v>
      </c>
      <c r="N333" s="413">
        <v>0</v>
      </c>
      <c r="O333" s="413">
        <v>0</v>
      </c>
      <c r="P333" s="413">
        <v>0</v>
      </c>
      <c r="Q333" s="413">
        <v>0</v>
      </c>
      <c r="R333" s="413">
        <v>0</v>
      </c>
      <c r="S333" s="413">
        <v>0</v>
      </c>
      <c r="T333" s="413">
        <v>0</v>
      </c>
      <c r="U333" s="392">
        <f t="shared" si="22"/>
        <v>1</v>
      </c>
      <c r="W333" s="414">
        <f t="shared" si="23"/>
        <v>1</v>
      </c>
    </row>
    <row r="334" spans="1:23" x14ac:dyDescent="0.2">
      <c r="A334" t="str">
        <f t="shared" si="20"/>
        <v>PO281301</v>
      </c>
      <c r="B334">
        <f t="shared" si="21"/>
        <v>1</v>
      </c>
      <c r="C334" s="413" t="s">
        <v>375</v>
      </c>
      <c r="D334" s="413" t="s">
        <v>295</v>
      </c>
      <c r="E334" s="413">
        <v>0</v>
      </c>
      <c r="F334" s="413">
        <v>0</v>
      </c>
      <c r="G334" s="413">
        <v>0</v>
      </c>
      <c r="H334" s="413">
        <v>0</v>
      </c>
      <c r="I334" s="413">
        <v>0</v>
      </c>
      <c r="J334" s="413">
        <v>0</v>
      </c>
      <c r="K334" s="413">
        <v>0</v>
      </c>
      <c r="L334" s="413">
        <v>0</v>
      </c>
      <c r="M334" s="413">
        <v>1</v>
      </c>
      <c r="N334" s="413">
        <v>0</v>
      </c>
      <c r="O334" s="413">
        <v>0</v>
      </c>
      <c r="P334" s="413">
        <v>1</v>
      </c>
      <c r="Q334" s="413">
        <v>2</v>
      </c>
      <c r="R334" s="413">
        <v>0</v>
      </c>
      <c r="S334" s="413">
        <v>0</v>
      </c>
      <c r="T334" s="413">
        <v>2</v>
      </c>
      <c r="U334" s="392">
        <f t="shared" si="22"/>
        <v>0</v>
      </c>
      <c r="W334" s="414">
        <f t="shared" si="23"/>
        <v>3</v>
      </c>
    </row>
    <row r="335" spans="1:23" x14ac:dyDescent="0.2">
      <c r="A335" t="str">
        <f t="shared" si="20"/>
        <v>PO281302</v>
      </c>
      <c r="B335">
        <f t="shared" si="21"/>
        <v>2</v>
      </c>
      <c r="C335" s="413" t="s">
        <v>375</v>
      </c>
      <c r="D335" s="413" t="s">
        <v>338</v>
      </c>
      <c r="E335" s="413">
        <v>1</v>
      </c>
      <c r="F335" s="413">
        <v>0</v>
      </c>
      <c r="G335" s="413">
        <v>0</v>
      </c>
      <c r="H335" s="413">
        <v>1</v>
      </c>
      <c r="I335" s="413">
        <v>0</v>
      </c>
      <c r="J335" s="413">
        <v>0</v>
      </c>
      <c r="K335" s="413">
        <v>0</v>
      </c>
      <c r="L335" s="413">
        <v>0</v>
      </c>
      <c r="M335" s="413">
        <v>0</v>
      </c>
      <c r="N335" s="413">
        <v>0</v>
      </c>
      <c r="O335" s="413">
        <v>0</v>
      </c>
      <c r="P335" s="413">
        <v>0</v>
      </c>
      <c r="Q335" s="413">
        <v>0</v>
      </c>
      <c r="R335" s="413">
        <v>0</v>
      </c>
      <c r="S335" s="413">
        <v>0</v>
      </c>
      <c r="T335" s="413">
        <v>0</v>
      </c>
      <c r="U335" s="392">
        <f t="shared" si="22"/>
        <v>1</v>
      </c>
      <c r="W335" s="414">
        <f t="shared" si="23"/>
        <v>1</v>
      </c>
    </row>
    <row r="336" spans="1:23" x14ac:dyDescent="0.2">
      <c r="A336" t="str">
        <f t="shared" si="20"/>
        <v>PO281303</v>
      </c>
      <c r="B336">
        <f t="shared" si="21"/>
        <v>3</v>
      </c>
      <c r="C336" s="413" t="s">
        <v>375</v>
      </c>
      <c r="D336" s="413" t="s">
        <v>162</v>
      </c>
      <c r="E336" s="413">
        <v>0</v>
      </c>
      <c r="F336" s="413">
        <v>0</v>
      </c>
      <c r="G336" s="413">
        <v>0</v>
      </c>
      <c r="H336" s="413">
        <v>0</v>
      </c>
      <c r="I336" s="413">
        <v>0</v>
      </c>
      <c r="J336" s="413">
        <v>0</v>
      </c>
      <c r="K336" s="413">
        <v>0</v>
      </c>
      <c r="L336" s="413">
        <v>0</v>
      </c>
      <c r="M336" s="413">
        <v>0</v>
      </c>
      <c r="N336" s="413">
        <v>0</v>
      </c>
      <c r="O336" s="413">
        <v>0</v>
      </c>
      <c r="P336" s="413">
        <v>0</v>
      </c>
      <c r="Q336" s="413">
        <v>1</v>
      </c>
      <c r="R336" s="413">
        <v>0</v>
      </c>
      <c r="S336" s="413">
        <v>0</v>
      </c>
      <c r="T336" s="413">
        <v>1</v>
      </c>
      <c r="U336" s="392">
        <f t="shared" si="22"/>
        <v>0</v>
      </c>
      <c r="W336" s="414">
        <f t="shared" si="23"/>
        <v>1</v>
      </c>
    </row>
    <row r="337" spans="1:23" x14ac:dyDescent="0.2">
      <c r="A337" t="str">
        <f t="shared" si="20"/>
        <v>PO281304</v>
      </c>
      <c r="B337">
        <f t="shared" si="21"/>
        <v>4</v>
      </c>
      <c r="C337" s="413" t="s">
        <v>375</v>
      </c>
      <c r="D337" s="413" t="s">
        <v>262</v>
      </c>
      <c r="E337" s="413">
        <v>0</v>
      </c>
      <c r="F337" s="413">
        <v>0</v>
      </c>
      <c r="G337" s="413">
        <v>0</v>
      </c>
      <c r="H337" s="413">
        <v>0</v>
      </c>
      <c r="I337" s="413">
        <v>0</v>
      </c>
      <c r="J337" s="413">
        <v>0</v>
      </c>
      <c r="K337" s="413">
        <v>0</v>
      </c>
      <c r="L337" s="413">
        <v>0</v>
      </c>
      <c r="M337" s="413">
        <v>1</v>
      </c>
      <c r="N337" s="413">
        <v>0</v>
      </c>
      <c r="O337" s="413">
        <v>0</v>
      </c>
      <c r="P337" s="413">
        <v>1</v>
      </c>
      <c r="Q337" s="413">
        <v>0</v>
      </c>
      <c r="R337" s="413">
        <v>0</v>
      </c>
      <c r="S337" s="413">
        <v>0</v>
      </c>
      <c r="T337" s="413">
        <v>0</v>
      </c>
      <c r="U337" s="392">
        <f t="shared" si="22"/>
        <v>1</v>
      </c>
      <c r="W337" s="414">
        <f t="shared" si="23"/>
        <v>1</v>
      </c>
    </row>
    <row r="338" spans="1:23" x14ac:dyDescent="0.2">
      <c r="A338" t="str">
        <f t="shared" si="20"/>
        <v>PO281305</v>
      </c>
      <c r="B338">
        <f t="shared" si="21"/>
        <v>5</v>
      </c>
      <c r="C338" s="413" t="s">
        <v>375</v>
      </c>
      <c r="D338" s="413" t="s">
        <v>376</v>
      </c>
      <c r="E338" s="413">
        <v>0</v>
      </c>
      <c r="F338" s="413">
        <v>0</v>
      </c>
      <c r="G338" s="413">
        <v>0</v>
      </c>
      <c r="H338" s="413">
        <v>0</v>
      </c>
      <c r="I338" s="413">
        <v>0</v>
      </c>
      <c r="J338" s="413">
        <v>0</v>
      </c>
      <c r="K338" s="413">
        <v>0</v>
      </c>
      <c r="L338" s="413">
        <v>0</v>
      </c>
      <c r="M338" s="413">
        <v>2</v>
      </c>
      <c r="N338" s="413">
        <v>0</v>
      </c>
      <c r="O338" s="413">
        <v>0</v>
      </c>
      <c r="P338" s="413">
        <v>2</v>
      </c>
      <c r="Q338" s="413">
        <v>0</v>
      </c>
      <c r="R338" s="413">
        <v>0</v>
      </c>
      <c r="S338" s="413">
        <v>0</v>
      </c>
      <c r="T338" s="413">
        <v>0</v>
      </c>
      <c r="U338" s="392">
        <f t="shared" si="22"/>
        <v>1</v>
      </c>
      <c r="W338" s="414">
        <f t="shared" si="23"/>
        <v>2</v>
      </c>
    </row>
    <row r="339" spans="1:23" x14ac:dyDescent="0.2">
      <c r="A339" t="str">
        <f t="shared" si="20"/>
        <v>PO281306</v>
      </c>
      <c r="B339">
        <f t="shared" si="21"/>
        <v>6</v>
      </c>
      <c r="C339" s="413" t="s">
        <v>375</v>
      </c>
      <c r="D339" s="413" t="s">
        <v>296</v>
      </c>
      <c r="E339" s="413">
        <v>6</v>
      </c>
      <c r="F339" s="413">
        <v>0</v>
      </c>
      <c r="G339" s="413">
        <v>0</v>
      </c>
      <c r="H339" s="413">
        <v>6</v>
      </c>
      <c r="I339" s="413">
        <v>4</v>
      </c>
      <c r="J339" s="413">
        <v>0</v>
      </c>
      <c r="K339" s="413">
        <v>0</v>
      </c>
      <c r="L339" s="413">
        <v>4</v>
      </c>
      <c r="M339" s="413">
        <v>0</v>
      </c>
      <c r="N339" s="413">
        <v>0</v>
      </c>
      <c r="O339" s="413">
        <v>0</v>
      </c>
      <c r="P339" s="413">
        <v>0</v>
      </c>
      <c r="Q339" s="413">
        <v>0</v>
      </c>
      <c r="R339" s="413">
        <v>0</v>
      </c>
      <c r="S339" s="413">
        <v>0</v>
      </c>
      <c r="T339" s="413">
        <v>0</v>
      </c>
      <c r="U339" s="392">
        <f t="shared" si="22"/>
        <v>1</v>
      </c>
      <c r="W339" s="414">
        <f t="shared" si="23"/>
        <v>10</v>
      </c>
    </row>
    <row r="340" spans="1:23" x14ac:dyDescent="0.2">
      <c r="A340" t="str">
        <f t="shared" si="20"/>
        <v>PO281307</v>
      </c>
      <c r="B340">
        <f t="shared" si="21"/>
        <v>7</v>
      </c>
      <c r="C340" s="413" t="s">
        <v>375</v>
      </c>
      <c r="D340" s="413" t="s">
        <v>340</v>
      </c>
      <c r="E340" s="413">
        <v>0</v>
      </c>
      <c r="F340" s="413">
        <v>0</v>
      </c>
      <c r="G340" s="413">
        <v>0</v>
      </c>
      <c r="H340" s="413">
        <v>0</v>
      </c>
      <c r="I340" s="413">
        <v>0</v>
      </c>
      <c r="J340" s="413">
        <v>0</v>
      </c>
      <c r="K340" s="413">
        <v>0</v>
      </c>
      <c r="L340" s="413">
        <v>0</v>
      </c>
      <c r="M340" s="413">
        <v>1</v>
      </c>
      <c r="N340" s="413">
        <v>0</v>
      </c>
      <c r="O340" s="413">
        <v>0</v>
      </c>
      <c r="P340" s="413">
        <v>1</v>
      </c>
      <c r="Q340" s="413">
        <v>0</v>
      </c>
      <c r="R340" s="413">
        <v>0</v>
      </c>
      <c r="S340" s="413">
        <v>0</v>
      </c>
      <c r="T340" s="413">
        <v>0</v>
      </c>
      <c r="U340" s="392">
        <f t="shared" si="22"/>
        <v>1</v>
      </c>
      <c r="W340" s="414">
        <f t="shared" si="23"/>
        <v>1</v>
      </c>
    </row>
    <row r="341" spans="1:23" x14ac:dyDescent="0.2">
      <c r="A341" t="str">
        <f t="shared" si="20"/>
        <v>PO281308</v>
      </c>
      <c r="B341">
        <f t="shared" si="21"/>
        <v>8</v>
      </c>
      <c r="C341" s="413" t="s">
        <v>375</v>
      </c>
      <c r="D341" s="413" t="s">
        <v>374</v>
      </c>
      <c r="E341" s="413">
        <v>0</v>
      </c>
      <c r="F341" s="413">
        <v>1</v>
      </c>
      <c r="G341" s="413">
        <v>1</v>
      </c>
      <c r="H341" s="413">
        <v>2</v>
      </c>
      <c r="I341" s="413">
        <v>0</v>
      </c>
      <c r="J341" s="413">
        <v>0</v>
      </c>
      <c r="K341" s="413">
        <v>0</v>
      </c>
      <c r="L341" s="413">
        <v>0</v>
      </c>
      <c r="M341" s="413">
        <v>1</v>
      </c>
      <c r="N341" s="413">
        <v>1</v>
      </c>
      <c r="O341" s="413">
        <v>0</v>
      </c>
      <c r="P341" s="413">
        <v>2</v>
      </c>
      <c r="Q341" s="413">
        <v>0</v>
      </c>
      <c r="R341" s="413">
        <v>0</v>
      </c>
      <c r="S341" s="413">
        <v>0</v>
      </c>
      <c r="T341" s="413">
        <v>0</v>
      </c>
      <c r="U341" s="392">
        <f t="shared" si="22"/>
        <v>1</v>
      </c>
      <c r="W341" s="414">
        <f t="shared" si="23"/>
        <v>4</v>
      </c>
    </row>
    <row r="342" spans="1:23" x14ac:dyDescent="0.2">
      <c r="A342" t="str">
        <f t="shared" si="20"/>
        <v>PO281401</v>
      </c>
      <c r="B342">
        <f t="shared" si="21"/>
        <v>1</v>
      </c>
      <c r="C342" s="413" t="s">
        <v>377</v>
      </c>
      <c r="D342" s="413" t="s">
        <v>295</v>
      </c>
      <c r="E342" s="413">
        <v>1</v>
      </c>
      <c r="F342" s="413">
        <v>0</v>
      </c>
      <c r="G342" s="413">
        <v>0</v>
      </c>
      <c r="H342" s="413">
        <v>1</v>
      </c>
      <c r="I342" s="413">
        <v>1</v>
      </c>
      <c r="J342" s="413">
        <v>0</v>
      </c>
      <c r="K342" s="413">
        <v>0</v>
      </c>
      <c r="L342" s="413">
        <v>1</v>
      </c>
      <c r="M342" s="413">
        <v>0</v>
      </c>
      <c r="N342" s="413">
        <v>0</v>
      </c>
      <c r="O342" s="413">
        <v>0</v>
      </c>
      <c r="P342" s="413">
        <v>0</v>
      </c>
      <c r="Q342" s="413">
        <v>1</v>
      </c>
      <c r="R342" s="413">
        <v>0</v>
      </c>
      <c r="S342" s="413">
        <v>0</v>
      </c>
      <c r="T342" s="413">
        <v>1</v>
      </c>
      <c r="U342" s="392">
        <f t="shared" si="22"/>
        <v>0</v>
      </c>
      <c r="W342" s="414">
        <f t="shared" si="23"/>
        <v>3</v>
      </c>
    </row>
    <row r="343" spans="1:23" x14ac:dyDescent="0.2">
      <c r="A343" t="str">
        <f t="shared" si="20"/>
        <v>PO281402</v>
      </c>
      <c r="B343">
        <f t="shared" si="21"/>
        <v>2</v>
      </c>
      <c r="C343" s="413" t="s">
        <v>377</v>
      </c>
      <c r="D343" s="413" t="s">
        <v>164</v>
      </c>
      <c r="E343" s="413">
        <v>0</v>
      </c>
      <c r="F343" s="413">
        <v>0</v>
      </c>
      <c r="G343" s="413">
        <v>0</v>
      </c>
      <c r="H343" s="413">
        <v>0</v>
      </c>
      <c r="I343" s="413">
        <v>0</v>
      </c>
      <c r="J343" s="413">
        <v>0</v>
      </c>
      <c r="K343" s="413">
        <v>0</v>
      </c>
      <c r="L343" s="413">
        <v>0</v>
      </c>
      <c r="M343" s="413">
        <v>1</v>
      </c>
      <c r="N343" s="413">
        <v>0</v>
      </c>
      <c r="O343" s="413">
        <v>0</v>
      </c>
      <c r="P343" s="413">
        <v>1</v>
      </c>
      <c r="Q343" s="413">
        <v>0</v>
      </c>
      <c r="R343" s="413">
        <v>0</v>
      </c>
      <c r="S343" s="413">
        <v>0</v>
      </c>
      <c r="T343" s="413">
        <v>0</v>
      </c>
      <c r="U343" s="392">
        <f t="shared" si="22"/>
        <v>1</v>
      </c>
      <c r="W343" s="414">
        <f t="shared" si="23"/>
        <v>1</v>
      </c>
    </row>
    <row r="344" spans="1:23" x14ac:dyDescent="0.2">
      <c r="A344" t="str">
        <f t="shared" si="20"/>
        <v>PO281403</v>
      </c>
      <c r="B344">
        <f t="shared" si="21"/>
        <v>3</v>
      </c>
      <c r="C344" s="413" t="s">
        <v>377</v>
      </c>
      <c r="D344" s="413" t="s">
        <v>376</v>
      </c>
      <c r="E344" s="413">
        <v>0</v>
      </c>
      <c r="F344" s="413">
        <v>0</v>
      </c>
      <c r="G344" s="413">
        <v>0</v>
      </c>
      <c r="H344" s="413">
        <v>0</v>
      </c>
      <c r="I344" s="413">
        <v>0</v>
      </c>
      <c r="J344" s="413">
        <v>0</v>
      </c>
      <c r="K344" s="413">
        <v>0</v>
      </c>
      <c r="L344" s="413">
        <v>0</v>
      </c>
      <c r="M344" s="413">
        <v>0</v>
      </c>
      <c r="N344" s="413">
        <v>0</v>
      </c>
      <c r="O344" s="413">
        <v>0</v>
      </c>
      <c r="P344" s="413">
        <v>0</v>
      </c>
      <c r="Q344" s="413">
        <v>1</v>
      </c>
      <c r="R344" s="413">
        <v>0</v>
      </c>
      <c r="S344" s="413">
        <v>0</v>
      </c>
      <c r="T344" s="413">
        <v>1</v>
      </c>
      <c r="U344" s="392">
        <f t="shared" si="22"/>
        <v>0</v>
      </c>
      <c r="W344" s="414">
        <f t="shared" si="23"/>
        <v>1</v>
      </c>
    </row>
    <row r="345" spans="1:23" x14ac:dyDescent="0.2">
      <c r="A345" t="str">
        <f t="shared" si="20"/>
        <v>PO281404</v>
      </c>
      <c r="B345">
        <f t="shared" si="21"/>
        <v>4</v>
      </c>
      <c r="C345" s="413" t="s">
        <v>377</v>
      </c>
      <c r="D345" s="413" t="s">
        <v>296</v>
      </c>
      <c r="E345" s="413">
        <v>1</v>
      </c>
      <c r="F345" s="413">
        <v>0</v>
      </c>
      <c r="G345" s="413">
        <v>0</v>
      </c>
      <c r="H345" s="413">
        <v>1</v>
      </c>
      <c r="I345" s="413">
        <v>2</v>
      </c>
      <c r="J345" s="413">
        <v>0</v>
      </c>
      <c r="K345" s="413">
        <v>0</v>
      </c>
      <c r="L345" s="413">
        <v>2</v>
      </c>
      <c r="M345" s="413">
        <v>1</v>
      </c>
      <c r="N345" s="413">
        <v>0</v>
      </c>
      <c r="O345" s="413">
        <v>0</v>
      </c>
      <c r="P345" s="413">
        <v>1</v>
      </c>
      <c r="Q345" s="413">
        <v>0</v>
      </c>
      <c r="R345" s="413">
        <v>0</v>
      </c>
      <c r="S345" s="413">
        <v>0</v>
      </c>
      <c r="T345" s="413">
        <v>0</v>
      </c>
      <c r="U345" s="392">
        <f t="shared" si="22"/>
        <v>0</v>
      </c>
      <c r="W345" s="414">
        <f t="shared" si="23"/>
        <v>4</v>
      </c>
    </row>
    <row r="346" spans="1:23" x14ac:dyDescent="0.2">
      <c r="A346" t="str">
        <f t="shared" si="20"/>
        <v>PO281405</v>
      </c>
      <c r="B346">
        <f t="shared" si="21"/>
        <v>5</v>
      </c>
      <c r="C346" s="413" t="s">
        <v>377</v>
      </c>
      <c r="D346" s="413" t="s">
        <v>374</v>
      </c>
      <c r="E346" s="413">
        <v>0</v>
      </c>
      <c r="F346" s="413">
        <v>0</v>
      </c>
      <c r="G346" s="413">
        <v>0</v>
      </c>
      <c r="H346" s="413">
        <v>0</v>
      </c>
      <c r="I346" s="413">
        <v>0</v>
      </c>
      <c r="J346" s="413">
        <v>0</v>
      </c>
      <c r="K346" s="413">
        <v>0</v>
      </c>
      <c r="L346" s="413">
        <v>0</v>
      </c>
      <c r="M346" s="413">
        <v>0</v>
      </c>
      <c r="N346" s="413">
        <v>0</v>
      </c>
      <c r="O346" s="413">
        <v>1</v>
      </c>
      <c r="P346" s="413">
        <v>1</v>
      </c>
      <c r="Q346" s="413">
        <v>0</v>
      </c>
      <c r="R346" s="413">
        <v>0</v>
      </c>
      <c r="S346" s="413">
        <v>0</v>
      </c>
      <c r="T346" s="413">
        <v>0</v>
      </c>
      <c r="U346" s="392">
        <f t="shared" si="22"/>
        <v>1</v>
      </c>
      <c r="W346" s="414">
        <f t="shared" si="23"/>
        <v>1</v>
      </c>
    </row>
    <row r="347" spans="1:23" x14ac:dyDescent="0.2">
      <c r="A347" t="str">
        <f t="shared" si="20"/>
        <v>PO281406</v>
      </c>
      <c r="B347">
        <f t="shared" si="21"/>
        <v>6</v>
      </c>
      <c r="C347" s="413" t="s">
        <v>377</v>
      </c>
      <c r="D347" s="413" t="s">
        <v>379</v>
      </c>
      <c r="E347" s="413">
        <v>0</v>
      </c>
      <c r="F347" s="413">
        <v>0</v>
      </c>
      <c r="G347" s="413">
        <v>2</v>
      </c>
      <c r="H347" s="413">
        <v>2</v>
      </c>
      <c r="I347" s="413">
        <v>0</v>
      </c>
      <c r="J347" s="413">
        <v>0</v>
      </c>
      <c r="K347" s="413">
        <v>0</v>
      </c>
      <c r="L347" s="413">
        <v>0</v>
      </c>
      <c r="M347" s="413">
        <v>0</v>
      </c>
      <c r="N347" s="413">
        <v>0</v>
      </c>
      <c r="O347" s="413">
        <v>0</v>
      </c>
      <c r="P347" s="413">
        <v>0</v>
      </c>
      <c r="Q347" s="413">
        <v>0</v>
      </c>
      <c r="R347" s="413">
        <v>0</v>
      </c>
      <c r="S347" s="413">
        <v>1</v>
      </c>
      <c r="T347" s="413">
        <v>1</v>
      </c>
      <c r="U347" s="392">
        <f t="shared" si="22"/>
        <v>1</v>
      </c>
      <c r="W347" s="414">
        <f t="shared" si="23"/>
        <v>3</v>
      </c>
    </row>
    <row r="348" spans="1:23" x14ac:dyDescent="0.2">
      <c r="A348" t="str">
        <f t="shared" si="20"/>
        <v>PO281407</v>
      </c>
      <c r="B348">
        <f t="shared" si="21"/>
        <v>7</v>
      </c>
      <c r="C348" s="413" t="s">
        <v>377</v>
      </c>
      <c r="D348" s="413" t="s">
        <v>394</v>
      </c>
      <c r="E348" s="413">
        <v>0</v>
      </c>
      <c r="F348" s="413">
        <v>0</v>
      </c>
      <c r="G348" s="413">
        <v>0</v>
      </c>
      <c r="H348" s="413">
        <v>0</v>
      </c>
      <c r="I348" s="413">
        <v>1</v>
      </c>
      <c r="J348" s="413">
        <v>0</v>
      </c>
      <c r="K348" s="413">
        <v>0</v>
      </c>
      <c r="L348" s="413">
        <v>1</v>
      </c>
      <c r="M348" s="413">
        <v>0</v>
      </c>
      <c r="N348" s="413">
        <v>0</v>
      </c>
      <c r="O348" s="413">
        <v>0</v>
      </c>
      <c r="P348" s="413">
        <v>0</v>
      </c>
      <c r="Q348" s="413">
        <v>0</v>
      </c>
      <c r="R348" s="413">
        <v>0</v>
      </c>
      <c r="S348" s="413">
        <v>0</v>
      </c>
      <c r="T348" s="413">
        <v>0</v>
      </c>
      <c r="U348" s="392">
        <f t="shared" si="22"/>
        <v>0</v>
      </c>
      <c r="W348" s="414">
        <f t="shared" si="23"/>
        <v>1</v>
      </c>
    </row>
    <row r="349" spans="1:23" x14ac:dyDescent="0.2">
      <c r="A349" t="str">
        <f t="shared" si="20"/>
        <v>PO281408</v>
      </c>
      <c r="B349">
        <f t="shared" si="21"/>
        <v>8</v>
      </c>
      <c r="C349" s="413" t="s">
        <v>377</v>
      </c>
      <c r="D349" s="413" t="s">
        <v>361</v>
      </c>
      <c r="E349" s="413">
        <v>1</v>
      </c>
      <c r="F349" s="413">
        <v>0</v>
      </c>
      <c r="G349" s="413">
        <v>0</v>
      </c>
      <c r="H349" s="413">
        <v>1</v>
      </c>
      <c r="I349" s="413">
        <v>0</v>
      </c>
      <c r="J349" s="413">
        <v>0</v>
      </c>
      <c r="K349" s="413">
        <v>0</v>
      </c>
      <c r="L349" s="413">
        <v>0</v>
      </c>
      <c r="M349" s="413">
        <v>0</v>
      </c>
      <c r="N349" s="413">
        <v>0</v>
      </c>
      <c r="O349" s="413">
        <v>0</v>
      </c>
      <c r="P349" s="413">
        <v>0</v>
      </c>
      <c r="Q349" s="413">
        <v>0</v>
      </c>
      <c r="R349" s="413">
        <v>0</v>
      </c>
      <c r="S349" s="413">
        <v>0</v>
      </c>
      <c r="T349" s="413">
        <v>0</v>
      </c>
      <c r="U349" s="392">
        <f t="shared" si="22"/>
        <v>1</v>
      </c>
      <c r="W349" s="414">
        <f t="shared" si="23"/>
        <v>1</v>
      </c>
    </row>
    <row r="350" spans="1:23" x14ac:dyDescent="0.2">
      <c r="A350" t="str">
        <f t="shared" si="20"/>
        <v>PO281409</v>
      </c>
      <c r="B350">
        <f t="shared" si="21"/>
        <v>9</v>
      </c>
      <c r="C350" s="413" t="s">
        <v>377</v>
      </c>
      <c r="D350" s="413" t="s">
        <v>349</v>
      </c>
      <c r="E350" s="413">
        <v>11</v>
      </c>
      <c r="F350" s="413">
        <v>0</v>
      </c>
      <c r="G350" s="413">
        <v>0</v>
      </c>
      <c r="H350" s="413">
        <v>11</v>
      </c>
      <c r="I350" s="413">
        <v>6</v>
      </c>
      <c r="J350" s="413">
        <v>0</v>
      </c>
      <c r="K350" s="413">
        <v>0</v>
      </c>
      <c r="L350" s="413">
        <v>6</v>
      </c>
      <c r="M350" s="413">
        <v>0</v>
      </c>
      <c r="N350" s="413">
        <v>0</v>
      </c>
      <c r="O350" s="413">
        <v>0</v>
      </c>
      <c r="P350" s="413">
        <v>0</v>
      </c>
      <c r="Q350" s="413">
        <v>0</v>
      </c>
      <c r="R350" s="413">
        <v>0</v>
      </c>
      <c r="S350" s="413">
        <v>0</v>
      </c>
      <c r="T350" s="413">
        <v>0</v>
      </c>
      <c r="U350" s="392">
        <f t="shared" si="22"/>
        <v>1</v>
      </c>
      <c r="W350" s="414">
        <f t="shared" si="23"/>
        <v>17</v>
      </c>
    </row>
    <row r="351" spans="1:23" x14ac:dyDescent="0.2">
      <c r="A351" t="str">
        <f t="shared" si="20"/>
        <v>PO281501</v>
      </c>
      <c r="B351">
        <f t="shared" si="21"/>
        <v>1</v>
      </c>
      <c r="C351" s="413" t="s">
        <v>380</v>
      </c>
      <c r="D351" s="413" t="s">
        <v>295</v>
      </c>
      <c r="E351" s="413">
        <v>0</v>
      </c>
      <c r="F351" s="413">
        <v>0</v>
      </c>
      <c r="G351" s="413">
        <v>0</v>
      </c>
      <c r="H351" s="413">
        <v>0</v>
      </c>
      <c r="I351" s="413">
        <v>1</v>
      </c>
      <c r="J351" s="413">
        <v>0</v>
      </c>
      <c r="K351" s="413">
        <v>0</v>
      </c>
      <c r="L351" s="413">
        <v>1</v>
      </c>
      <c r="M351" s="413">
        <v>0</v>
      </c>
      <c r="N351" s="413">
        <v>0</v>
      </c>
      <c r="O351" s="413">
        <v>0</v>
      </c>
      <c r="P351" s="413">
        <v>0</v>
      </c>
      <c r="Q351" s="413">
        <v>0</v>
      </c>
      <c r="R351" s="413">
        <v>0</v>
      </c>
      <c r="S351" s="413">
        <v>0</v>
      </c>
      <c r="T351" s="413">
        <v>0</v>
      </c>
      <c r="U351" s="392">
        <f t="shared" si="22"/>
        <v>0</v>
      </c>
      <c r="W351" s="414">
        <f t="shared" si="23"/>
        <v>1</v>
      </c>
    </row>
    <row r="352" spans="1:23" x14ac:dyDescent="0.2">
      <c r="A352" t="str">
        <f t="shared" si="20"/>
        <v>PO281502</v>
      </c>
      <c r="B352">
        <f t="shared" si="21"/>
        <v>2</v>
      </c>
      <c r="C352" s="413" t="s">
        <v>380</v>
      </c>
      <c r="D352" s="413" t="s">
        <v>343</v>
      </c>
      <c r="E352" s="413">
        <v>1</v>
      </c>
      <c r="F352" s="413">
        <v>0</v>
      </c>
      <c r="G352" s="413">
        <v>0</v>
      </c>
      <c r="H352" s="413">
        <v>1</v>
      </c>
      <c r="I352" s="413">
        <v>0</v>
      </c>
      <c r="J352" s="413">
        <v>0</v>
      </c>
      <c r="K352" s="413">
        <v>0</v>
      </c>
      <c r="L352" s="413">
        <v>0</v>
      </c>
      <c r="M352" s="413">
        <v>1</v>
      </c>
      <c r="N352" s="413">
        <v>0</v>
      </c>
      <c r="O352" s="413">
        <v>0</v>
      </c>
      <c r="P352" s="413">
        <v>1</v>
      </c>
      <c r="Q352" s="413">
        <v>0</v>
      </c>
      <c r="R352" s="413">
        <v>0</v>
      </c>
      <c r="S352" s="413">
        <v>0</v>
      </c>
      <c r="T352" s="413">
        <v>0</v>
      </c>
      <c r="U352" s="392">
        <f t="shared" si="22"/>
        <v>1</v>
      </c>
      <c r="W352" s="414">
        <f t="shared" si="23"/>
        <v>2</v>
      </c>
    </row>
    <row r="353" spans="1:23" x14ac:dyDescent="0.2">
      <c r="A353" t="str">
        <f t="shared" si="20"/>
        <v>PO281503</v>
      </c>
      <c r="B353">
        <f t="shared" si="21"/>
        <v>3</v>
      </c>
      <c r="C353" s="413" t="s">
        <v>380</v>
      </c>
      <c r="D353" s="413" t="s">
        <v>381</v>
      </c>
      <c r="E353" s="413">
        <v>2</v>
      </c>
      <c r="F353" s="413">
        <v>0</v>
      </c>
      <c r="G353" s="413">
        <v>0</v>
      </c>
      <c r="H353" s="413">
        <v>2</v>
      </c>
      <c r="I353" s="413">
        <v>1</v>
      </c>
      <c r="J353" s="413">
        <v>0</v>
      </c>
      <c r="K353" s="413">
        <v>0</v>
      </c>
      <c r="L353" s="413">
        <v>1</v>
      </c>
      <c r="M353" s="413">
        <v>0</v>
      </c>
      <c r="N353" s="413">
        <v>0</v>
      </c>
      <c r="O353" s="413">
        <v>0</v>
      </c>
      <c r="P353" s="413">
        <v>0</v>
      </c>
      <c r="Q353" s="413">
        <v>0</v>
      </c>
      <c r="R353" s="413">
        <v>0</v>
      </c>
      <c r="S353" s="413">
        <v>0</v>
      </c>
      <c r="T353" s="413">
        <v>0</v>
      </c>
      <c r="U353" s="392">
        <f t="shared" si="22"/>
        <v>1</v>
      </c>
      <c r="W353" s="414">
        <f t="shared" si="23"/>
        <v>3</v>
      </c>
    </row>
    <row r="354" spans="1:23" x14ac:dyDescent="0.2">
      <c r="A354" t="str">
        <f t="shared" si="20"/>
        <v>PO281504</v>
      </c>
      <c r="B354">
        <f t="shared" si="21"/>
        <v>4</v>
      </c>
      <c r="C354" s="413" t="s">
        <v>380</v>
      </c>
      <c r="D354" s="413" t="s">
        <v>382</v>
      </c>
      <c r="E354" s="413">
        <v>0</v>
      </c>
      <c r="F354" s="413">
        <v>0</v>
      </c>
      <c r="G354" s="413">
        <v>0</v>
      </c>
      <c r="H354" s="413">
        <v>0</v>
      </c>
      <c r="I354" s="413">
        <v>1</v>
      </c>
      <c r="J354" s="413">
        <v>0</v>
      </c>
      <c r="K354" s="413">
        <v>0</v>
      </c>
      <c r="L354" s="413">
        <v>1</v>
      </c>
      <c r="M354" s="413">
        <v>0</v>
      </c>
      <c r="N354" s="413">
        <v>0</v>
      </c>
      <c r="O354" s="413">
        <v>0</v>
      </c>
      <c r="P354" s="413">
        <v>0</v>
      </c>
      <c r="Q354" s="413">
        <v>0</v>
      </c>
      <c r="R354" s="413">
        <v>0</v>
      </c>
      <c r="S354" s="413">
        <v>0</v>
      </c>
      <c r="T354" s="413">
        <v>0</v>
      </c>
      <c r="U354" s="392">
        <f t="shared" si="22"/>
        <v>0</v>
      </c>
      <c r="W354" s="414">
        <f t="shared" si="23"/>
        <v>1</v>
      </c>
    </row>
    <row r="355" spans="1:23" x14ac:dyDescent="0.2">
      <c r="A355" t="str">
        <f t="shared" si="20"/>
        <v>PO281505</v>
      </c>
      <c r="B355">
        <f t="shared" si="21"/>
        <v>5</v>
      </c>
      <c r="C355" s="413" t="s">
        <v>380</v>
      </c>
      <c r="D355" s="413" t="s">
        <v>344</v>
      </c>
      <c r="E355" s="413">
        <v>0</v>
      </c>
      <c r="F355" s="413">
        <v>0</v>
      </c>
      <c r="G355" s="413">
        <v>0</v>
      </c>
      <c r="H355" s="413">
        <v>0</v>
      </c>
      <c r="I355" s="413">
        <v>0</v>
      </c>
      <c r="J355" s="413">
        <v>0</v>
      </c>
      <c r="K355" s="413">
        <v>0</v>
      </c>
      <c r="L355" s="413">
        <v>0</v>
      </c>
      <c r="M355" s="413">
        <v>0</v>
      </c>
      <c r="N355" s="413">
        <v>1</v>
      </c>
      <c r="O355" s="413">
        <v>0</v>
      </c>
      <c r="P355" s="413">
        <v>1</v>
      </c>
      <c r="Q355" s="413">
        <v>0</v>
      </c>
      <c r="R355" s="413">
        <v>0</v>
      </c>
      <c r="S355" s="413">
        <v>0</v>
      </c>
      <c r="T355" s="413">
        <v>0</v>
      </c>
      <c r="U355" s="392">
        <f t="shared" si="22"/>
        <v>1</v>
      </c>
      <c r="W355" s="414">
        <f t="shared" si="23"/>
        <v>1</v>
      </c>
    </row>
    <row r="356" spans="1:23" x14ac:dyDescent="0.2">
      <c r="A356" t="str">
        <f t="shared" si="20"/>
        <v>PO281506</v>
      </c>
      <c r="B356">
        <f t="shared" si="21"/>
        <v>6</v>
      </c>
      <c r="C356" s="413" t="s">
        <v>380</v>
      </c>
      <c r="D356" s="413" t="s">
        <v>383</v>
      </c>
      <c r="E356" s="413">
        <v>0</v>
      </c>
      <c r="F356" s="413">
        <v>0</v>
      </c>
      <c r="G356" s="413">
        <v>1</v>
      </c>
      <c r="H356" s="413">
        <v>1</v>
      </c>
      <c r="I356" s="413">
        <v>0</v>
      </c>
      <c r="J356" s="413">
        <v>0</v>
      </c>
      <c r="K356" s="413">
        <v>0</v>
      </c>
      <c r="L356" s="413">
        <v>0</v>
      </c>
      <c r="M356" s="413">
        <v>0</v>
      </c>
      <c r="N356" s="413">
        <v>0</v>
      </c>
      <c r="O356" s="413">
        <v>0</v>
      </c>
      <c r="P356" s="413">
        <v>0</v>
      </c>
      <c r="Q356" s="413">
        <v>0</v>
      </c>
      <c r="R356" s="413">
        <v>0</v>
      </c>
      <c r="S356" s="413">
        <v>2</v>
      </c>
      <c r="T356" s="413">
        <v>2</v>
      </c>
      <c r="U356" s="392">
        <f t="shared" si="22"/>
        <v>0</v>
      </c>
      <c r="W356" s="414">
        <f t="shared" si="23"/>
        <v>3</v>
      </c>
    </row>
    <row r="357" spans="1:23" x14ac:dyDescent="0.2">
      <c r="A357" t="str">
        <f t="shared" si="20"/>
        <v>PO281507</v>
      </c>
      <c r="B357">
        <f t="shared" si="21"/>
        <v>7</v>
      </c>
      <c r="C357" s="413" t="s">
        <v>380</v>
      </c>
      <c r="D357" s="413" t="s">
        <v>345</v>
      </c>
      <c r="E357" s="413">
        <v>2</v>
      </c>
      <c r="F357" s="413">
        <v>0</v>
      </c>
      <c r="G357" s="413">
        <v>0</v>
      </c>
      <c r="H357" s="413">
        <v>2</v>
      </c>
      <c r="I357" s="413">
        <v>0</v>
      </c>
      <c r="J357" s="413">
        <v>0</v>
      </c>
      <c r="K357" s="413">
        <v>0</v>
      </c>
      <c r="L357" s="413">
        <v>0</v>
      </c>
      <c r="M357" s="413">
        <v>2</v>
      </c>
      <c r="N357" s="413">
        <v>0</v>
      </c>
      <c r="O357" s="413">
        <v>0</v>
      </c>
      <c r="P357" s="413">
        <v>2</v>
      </c>
      <c r="Q357" s="413">
        <v>0</v>
      </c>
      <c r="R357" s="413">
        <v>0</v>
      </c>
      <c r="S357" s="413">
        <v>0</v>
      </c>
      <c r="T357" s="413">
        <v>0</v>
      </c>
      <c r="U357" s="392">
        <f t="shared" si="22"/>
        <v>1</v>
      </c>
      <c r="W357" s="414">
        <f t="shared" si="23"/>
        <v>4</v>
      </c>
    </row>
    <row r="358" spans="1:23" x14ac:dyDescent="0.2">
      <c r="A358" t="str">
        <f t="shared" si="20"/>
        <v>PO281508</v>
      </c>
      <c r="B358">
        <f t="shared" si="21"/>
        <v>8</v>
      </c>
      <c r="C358" s="413" t="s">
        <v>380</v>
      </c>
      <c r="D358" s="413" t="s">
        <v>384</v>
      </c>
      <c r="E358" s="413">
        <v>0</v>
      </c>
      <c r="F358" s="413">
        <v>0</v>
      </c>
      <c r="G358" s="413">
        <v>0</v>
      </c>
      <c r="H358" s="413">
        <v>0</v>
      </c>
      <c r="I358" s="413">
        <v>0</v>
      </c>
      <c r="J358" s="413">
        <v>0</v>
      </c>
      <c r="K358" s="413">
        <v>0</v>
      </c>
      <c r="L358" s="413">
        <v>0</v>
      </c>
      <c r="M358" s="413">
        <v>5</v>
      </c>
      <c r="N358" s="413">
        <v>0</v>
      </c>
      <c r="O358" s="413">
        <v>0</v>
      </c>
      <c r="P358" s="413">
        <v>5</v>
      </c>
      <c r="Q358" s="413">
        <v>0</v>
      </c>
      <c r="R358" s="413">
        <v>0</v>
      </c>
      <c r="S358" s="413">
        <v>0</v>
      </c>
      <c r="T358" s="413">
        <v>0</v>
      </c>
      <c r="U358" s="392">
        <f t="shared" si="22"/>
        <v>1</v>
      </c>
      <c r="W358" s="414">
        <f t="shared" si="23"/>
        <v>5</v>
      </c>
    </row>
    <row r="359" spans="1:23" x14ac:dyDescent="0.2">
      <c r="A359" t="str">
        <f t="shared" si="20"/>
        <v>PO281509</v>
      </c>
      <c r="B359">
        <f t="shared" si="21"/>
        <v>9</v>
      </c>
      <c r="C359" s="413" t="s">
        <v>380</v>
      </c>
      <c r="D359" s="413" t="s">
        <v>385</v>
      </c>
      <c r="E359" s="413">
        <v>0</v>
      </c>
      <c r="F359" s="413">
        <v>0</v>
      </c>
      <c r="G359" s="413">
        <v>0</v>
      </c>
      <c r="H359" s="413">
        <v>0</v>
      </c>
      <c r="I359" s="413">
        <v>0</v>
      </c>
      <c r="J359" s="413">
        <v>0</v>
      </c>
      <c r="K359" s="413">
        <v>0</v>
      </c>
      <c r="L359" s="413">
        <v>0</v>
      </c>
      <c r="M359" s="413">
        <v>1</v>
      </c>
      <c r="N359" s="413">
        <v>0</v>
      </c>
      <c r="O359" s="413">
        <v>0</v>
      </c>
      <c r="P359" s="413">
        <v>1</v>
      </c>
      <c r="Q359" s="413">
        <v>0</v>
      </c>
      <c r="R359" s="413">
        <v>0</v>
      </c>
      <c r="S359" s="413">
        <v>0</v>
      </c>
      <c r="T359" s="413">
        <v>0</v>
      </c>
      <c r="U359" s="392">
        <f t="shared" si="22"/>
        <v>1</v>
      </c>
      <c r="W359" s="414">
        <f t="shared" si="23"/>
        <v>1</v>
      </c>
    </row>
    <row r="360" spans="1:23" x14ac:dyDescent="0.2">
      <c r="A360" t="str">
        <f t="shared" si="20"/>
        <v>PO281510</v>
      </c>
      <c r="B360">
        <f t="shared" si="21"/>
        <v>10</v>
      </c>
      <c r="C360" s="413" t="s">
        <v>380</v>
      </c>
      <c r="D360" s="413" t="s">
        <v>386</v>
      </c>
      <c r="E360" s="413">
        <v>5</v>
      </c>
      <c r="F360" s="413">
        <v>0</v>
      </c>
      <c r="G360" s="413">
        <v>0</v>
      </c>
      <c r="H360" s="413">
        <v>5</v>
      </c>
      <c r="I360" s="413">
        <v>0</v>
      </c>
      <c r="J360" s="413">
        <v>0</v>
      </c>
      <c r="K360" s="413">
        <v>0</v>
      </c>
      <c r="L360" s="413">
        <v>0</v>
      </c>
      <c r="M360" s="413">
        <v>1</v>
      </c>
      <c r="N360" s="413">
        <v>0</v>
      </c>
      <c r="O360" s="413">
        <v>0</v>
      </c>
      <c r="P360" s="413">
        <v>1</v>
      </c>
      <c r="Q360" s="413">
        <v>0</v>
      </c>
      <c r="R360" s="413">
        <v>0</v>
      </c>
      <c r="S360" s="413">
        <v>0</v>
      </c>
      <c r="T360" s="413">
        <v>0</v>
      </c>
      <c r="U360" s="392">
        <f t="shared" si="22"/>
        <v>1</v>
      </c>
      <c r="W360" s="414">
        <f t="shared" si="23"/>
        <v>6</v>
      </c>
    </row>
    <row r="361" spans="1:23" x14ac:dyDescent="0.2">
      <c r="A361" t="str">
        <f t="shared" si="20"/>
        <v>PO281511</v>
      </c>
      <c r="B361">
        <f t="shared" si="21"/>
        <v>11</v>
      </c>
      <c r="C361" s="413" t="s">
        <v>380</v>
      </c>
      <c r="D361" s="413" t="s">
        <v>387</v>
      </c>
      <c r="E361" s="413">
        <v>0</v>
      </c>
      <c r="F361" s="413">
        <v>3</v>
      </c>
      <c r="G361" s="413">
        <v>0</v>
      </c>
      <c r="H361" s="413">
        <v>3</v>
      </c>
      <c r="I361" s="413">
        <v>0</v>
      </c>
      <c r="J361" s="413">
        <v>0</v>
      </c>
      <c r="K361" s="413">
        <v>0</v>
      </c>
      <c r="L361" s="413">
        <v>0</v>
      </c>
      <c r="M361" s="413">
        <v>0</v>
      </c>
      <c r="N361" s="413">
        <v>0</v>
      </c>
      <c r="O361" s="413">
        <v>0</v>
      </c>
      <c r="P361" s="413">
        <v>0</v>
      </c>
      <c r="Q361" s="413">
        <v>0</v>
      </c>
      <c r="R361" s="413">
        <v>0</v>
      </c>
      <c r="S361" s="413">
        <v>0</v>
      </c>
      <c r="T361" s="413">
        <v>0</v>
      </c>
      <c r="U361" s="392">
        <f t="shared" si="22"/>
        <v>1</v>
      </c>
      <c r="W361" s="414">
        <f t="shared" si="23"/>
        <v>3</v>
      </c>
    </row>
    <row r="362" spans="1:23" x14ac:dyDescent="0.2">
      <c r="A362" t="str">
        <f t="shared" si="20"/>
        <v>PO281512</v>
      </c>
      <c r="B362">
        <f t="shared" si="21"/>
        <v>12</v>
      </c>
      <c r="C362" s="413" t="s">
        <v>380</v>
      </c>
      <c r="D362" s="413" t="s">
        <v>347</v>
      </c>
      <c r="E362" s="413">
        <v>14</v>
      </c>
      <c r="F362" s="413">
        <v>0</v>
      </c>
      <c r="G362" s="413">
        <v>0</v>
      </c>
      <c r="H362" s="413">
        <v>14</v>
      </c>
      <c r="I362" s="413">
        <v>2</v>
      </c>
      <c r="J362" s="413">
        <v>0</v>
      </c>
      <c r="K362" s="413">
        <v>0</v>
      </c>
      <c r="L362" s="413">
        <v>2</v>
      </c>
      <c r="M362" s="413">
        <v>8</v>
      </c>
      <c r="N362" s="413">
        <v>0</v>
      </c>
      <c r="O362" s="413">
        <v>0</v>
      </c>
      <c r="P362" s="413">
        <v>8</v>
      </c>
      <c r="Q362" s="413">
        <v>3</v>
      </c>
      <c r="R362" s="413">
        <v>0</v>
      </c>
      <c r="S362" s="413">
        <v>0</v>
      </c>
      <c r="T362" s="413">
        <v>3</v>
      </c>
      <c r="U362" s="392">
        <f t="shared" si="22"/>
        <v>1</v>
      </c>
      <c r="W362" s="414">
        <f t="shared" si="23"/>
        <v>27</v>
      </c>
    </row>
    <row r="363" spans="1:23" x14ac:dyDescent="0.2">
      <c r="A363" t="str">
        <f t="shared" si="20"/>
        <v>PO281601</v>
      </c>
      <c r="B363">
        <f t="shared" si="21"/>
        <v>1</v>
      </c>
      <c r="C363" s="413" t="s">
        <v>388</v>
      </c>
      <c r="D363" s="413" t="s">
        <v>368</v>
      </c>
      <c r="E363" s="413">
        <v>0</v>
      </c>
      <c r="F363" s="413">
        <v>1</v>
      </c>
      <c r="G363" s="413">
        <v>0</v>
      </c>
      <c r="H363" s="413">
        <v>1</v>
      </c>
      <c r="I363" s="413">
        <v>0</v>
      </c>
      <c r="J363" s="413">
        <v>0</v>
      </c>
      <c r="K363" s="413">
        <v>0</v>
      </c>
      <c r="L363" s="413">
        <v>0</v>
      </c>
      <c r="M363" s="413">
        <v>0</v>
      </c>
      <c r="N363" s="413">
        <v>0</v>
      </c>
      <c r="O363" s="413">
        <v>0</v>
      </c>
      <c r="P363" s="413">
        <v>0</v>
      </c>
      <c r="Q363" s="413">
        <v>0</v>
      </c>
      <c r="R363" s="413">
        <v>0</v>
      </c>
      <c r="S363" s="413">
        <v>0</v>
      </c>
      <c r="T363" s="413">
        <v>0</v>
      </c>
      <c r="U363" s="392">
        <f t="shared" si="22"/>
        <v>1</v>
      </c>
      <c r="W363" s="414">
        <f t="shared" si="23"/>
        <v>1</v>
      </c>
    </row>
    <row r="364" spans="1:23" x14ac:dyDescent="0.2">
      <c r="A364" t="str">
        <f t="shared" si="20"/>
        <v>PO281602</v>
      </c>
      <c r="B364">
        <f t="shared" si="21"/>
        <v>2</v>
      </c>
      <c r="C364" s="413" t="s">
        <v>388</v>
      </c>
      <c r="D364" s="413" t="s">
        <v>280</v>
      </c>
      <c r="E364" s="413">
        <v>0</v>
      </c>
      <c r="F364" s="413">
        <v>0</v>
      </c>
      <c r="G364" s="413">
        <v>0</v>
      </c>
      <c r="H364" s="413">
        <v>0</v>
      </c>
      <c r="I364" s="413">
        <v>1</v>
      </c>
      <c r="J364" s="413">
        <v>0</v>
      </c>
      <c r="K364" s="413">
        <v>0</v>
      </c>
      <c r="L364" s="413">
        <v>1</v>
      </c>
      <c r="M364" s="413">
        <v>0</v>
      </c>
      <c r="N364" s="413">
        <v>0</v>
      </c>
      <c r="O364" s="413">
        <v>0</v>
      </c>
      <c r="P364" s="413">
        <v>0</v>
      </c>
      <c r="Q364" s="413">
        <v>0</v>
      </c>
      <c r="R364" s="413">
        <v>0</v>
      </c>
      <c r="S364" s="413">
        <v>0</v>
      </c>
      <c r="T364" s="413">
        <v>0</v>
      </c>
      <c r="U364" s="392">
        <f t="shared" si="22"/>
        <v>0</v>
      </c>
      <c r="W364" s="414">
        <f t="shared" si="23"/>
        <v>1</v>
      </c>
    </row>
    <row r="365" spans="1:23" x14ac:dyDescent="0.2">
      <c r="A365" t="str">
        <f t="shared" si="20"/>
        <v>PO281603</v>
      </c>
      <c r="B365">
        <f t="shared" si="21"/>
        <v>3</v>
      </c>
      <c r="C365" s="413" t="s">
        <v>388</v>
      </c>
      <c r="D365" s="413" t="s">
        <v>164</v>
      </c>
      <c r="E365" s="413">
        <v>0</v>
      </c>
      <c r="F365" s="413">
        <v>0</v>
      </c>
      <c r="G365" s="413">
        <v>0</v>
      </c>
      <c r="H365" s="413">
        <v>0</v>
      </c>
      <c r="I365" s="413">
        <v>0</v>
      </c>
      <c r="J365" s="413">
        <v>0</v>
      </c>
      <c r="K365" s="413">
        <v>0</v>
      </c>
      <c r="L365" s="413">
        <v>0</v>
      </c>
      <c r="M365" s="413">
        <v>2</v>
      </c>
      <c r="N365" s="413">
        <v>0</v>
      </c>
      <c r="O365" s="413">
        <v>0</v>
      </c>
      <c r="P365" s="413">
        <v>2</v>
      </c>
      <c r="Q365" s="413">
        <v>1</v>
      </c>
      <c r="R365" s="413">
        <v>0</v>
      </c>
      <c r="S365" s="413">
        <v>0</v>
      </c>
      <c r="T365" s="413">
        <v>1</v>
      </c>
      <c r="U365" s="392">
        <f t="shared" si="22"/>
        <v>1</v>
      </c>
      <c r="W365" s="414">
        <f t="shared" si="23"/>
        <v>3</v>
      </c>
    </row>
    <row r="366" spans="1:23" x14ac:dyDescent="0.2">
      <c r="A366" t="str">
        <f t="shared" si="20"/>
        <v>PO281604</v>
      </c>
      <c r="B366">
        <f t="shared" si="21"/>
        <v>4</v>
      </c>
      <c r="C366" s="413" t="s">
        <v>388</v>
      </c>
      <c r="D366" s="413" t="s">
        <v>431</v>
      </c>
      <c r="E366" s="413">
        <v>0</v>
      </c>
      <c r="F366" s="413">
        <v>0</v>
      </c>
      <c r="G366" s="413">
        <v>0</v>
      </c>
      <c r="H366" s="413">
        <v>0</v>
      </c>
      <c r="I366" s="413">
        <v>1</v>
      </c>
      <c r="J366" s="413">
        <v>0</v>
      </c>
      <c r="K366" s="413">
        <v>0</v>
      </c>
      <c r="L366" s="413">
        <v>1</v>
      </c>
      <c r="M366" s="413">
        <v>0</v>
      </c>
      <c r="N366" s="413">
        <v>0</v>
      </c>
      <c r="O366" s="413">
        <v>0</v>
      </c>
      <c r="P366" s="413">
        <v>0</v>
      </c>
      <c r="Q366" s="413">
        <v>0</v>
      </c>
      <c r="R366" s="413">
        <v>0</v>
      </c>
      <c r="S366" s="413">
        <v>0</v>
      </c>
      <c r="T366" s="413">
        <v>0</v>
      </c>
      <c r="U366" s="392">
        <f t="shared" si="22"/>
        <v>0</v>
      </c>
      <c r="W366" s="414">
        <f t="shared" si="23"/>
        <v>1</v>
      </c>
    </row>
    <row r="367" spans="1:23" x14ac:dyDescent="0.2">
      <c r="A367" t="str">
        <f t="shared" si="20"/>
        <v>PO281605</v>
      </c>
      <c r="B367">
        <f t="shared" si="21"/>
        <v>5</v>
      </c>
      <c r="C367" s="413" t="s">
        <v>388</v>
      </c>
      <c r="D367" s="413" t="s">
        <v>400</v>
      </c>
      <c r="E367" s="413">
        <v>1</v>
      </c>
      <c r="F367" s="413">
        <v>0</v>
      </c>
      <c r="G367" s="413">
        <v>0</v>
      </c>
      <c r="H367" s="413">
        <v>1</v>
      </c>
      <c r="I367" s="413">
        <v>0</v>
      </c>
      <c r="J367" s="413">
        <v>0</v>
      </c>
      <c r="K367" s="413">
        <v>0</v>
      </c>
      <c r="L367" s="413">
        <v>0</v>
      </c>
      <c r="M367" s="413">
        <v>0</v>
      </c>
      <c r="N367" s="413">
        <v>0</v>
      </c>
      <c r="O367" s="413">
        <v>0</v>
      </c>
      <c r="P367" s="413">
        <v>0</v>
      </c>
      <c r="Q367" s="413">
        <v>1</v>
      </c>
      <c r="R367" s="413">
        <v>0</v>
      </c>
      <c r="S367" s="413">
        <v>0</v>
      </c>
      <c r="T367" s="413">
        <v>1</v>
      </c>
      <c r="U367" s="392">
        <f t="shared" si="22"/>
        <v>0</v>
      </c>
      <c r="W367" s="414">
        <f t="shared" si="23"/>
        <v>2</v>
      </c>
    </row>
    <row r="368" spans="1:23" x14ac:dyDescent="0.2">
      <c r="A368" t="str">
        <f t="shared" si="20"/>
        <v>PO281606</v>
      </c>
      <c r="B368">
        <f t="shared" si="21"/>
        <v>6</v>
      </c>
      <c r="C368" s="413" t="s">
        <v>388</v>
      </c>
      <c r="D368" s="413" t="s">
        <v>369</v>
      </c>
      <c r="E368" s="413">
        <v>1</v>
      </c>
      <c r="F368" s="413">
        <v>0</v>
      </c>
      <c r="G368" s="413">
        <v>0</v>
      </c>
      <c r="H368" s="413">
        <v>1</v>
      </c>
      <c r="I368" s="413">
        <v>0</v>
      </c>
      <c r="J368" s="413">
        <v>0</v>
      </c>
      <c r="K368" s="413">
        <v>0</v>
      </c>
      <c r="L368" s="413">
        <v>0</v>
      </c>
      <c r="M368" s="413">
        <v>0</v>
      </c>
      <c r="N368" s="413">
        <v>0</v>
      </c>
      <c r="O368" s="413">
        <v>0</v>
      </c>
      <c r="P368" s="413">
        <v>0</v>
      </c>
      <c r="Q368" s="413">
        <v>0</v>
      </c>
      <c r="R368" s="413">
        <v>0</v>
      </c>
      <c r="S368" s="413">
        <v>0</v>
      </c>
      <c r="T368" s="413">
        <v>0</v>
      </c>
      <c r="U368" s="392">
        <f t="shared" si="22"/>
        <v>1</v>
      </c>
      <c r="W368" s="414">
        <f t="shared" si="23"/>
        <v>1</v>
      </c>
    </row>
    <row r="369" spans="1:23" x14ac:dyDescent="0.2">
      <c r="A369" t="str">
        <f t="shared" si="20"/>
        <v>PO281607</v>
      </c>
      <c r="B369">
        <f t="shared" si="21"/>
        <v>7</v>
      </c>
      <c r="C369" s="413" t="s">
        <v>388</v>
      </c>
      <c r="D369" s="413" t="s">
        <v>389</v>
      </c>
      <c r="E369" s="413">
        <v>1</v>
      </c>
      <c r="F369" s="413">
        <v>0</v>
      </c>
      <c r="G369" s="413">
        <v>0</v>
      </c>
      <c r="H369" s="413">
        <v>1</v>
      </c>
      <c r="I369" s="413">
        <v>0</v>
      </c>
      <c r="J369" s="413">
        <v>0</v>
      </c>
      <c r="K369" s="413">
        <v>0</v>
      </c>
      <c r="L369" s="413">
        <v>0</v>
      </c>
      <c r="M369" s="413">
        <v>0</v>
      </c>
      <c r="N369" s="413">
        <v>0</v>
      </c>
      <c r="O369" s="413">
        <v>0</v>
      </c>
      <c r="P369" s="413">
        <v>0</v>
      </c>
      <c r="Q369" s="413">
        <v>0</v>
      </c>
      <c r="R369" s="413">
        <v>0</v>
      </c>
      <c r="S369" s="413">
        <v>0</v>
      </c>
      <c r="T369" s="413">
        <v>0</v>
      </c>
      <c r="U369" s="392">
        <f t="shared" si="22"/>
        <v>1</v>
      </c>
      <c r="W369" s="414">
        <f t="shared" si="23"/>
        <v>1</v>
      </c>
    </row>
    <row r="370" spans="1:23" x14ac:dyDescent="0.2">
      <c r="A370" t="str">
        <f t="shared" si="20"/>
        <v>PO281608</v>
      </c>
      <c r="B370">
        <f t="shared" si="21"/>
        <v>8</v>
      </c>
      <c r="C370" s="413" t="s">
        <v>388</v>
      </c>
      <c r="D370" s="413" t="s">
        <v>390</v>
      </c>
      <c r="E370" s="413">
        <v>1</v>
      </c>
      <c r="F370" s="413">
        <v>1</v>
      </c>
      <c r="G370" s="413">
        <v>0</v>
      </c>
      <c r="H370" s="413">
        <v>2</v>
      </c>
      <c r="I370" s="413">
        <v>1</v>
      </c>
      <c r="J370" s="413">
        <v>0</v>
      </c>
      <c r="K370" s="413">
        <v>0</v>
      </c>
      <c r="L370" s="413">
        <v>1</v>
      </c>
      <c r="M370" s="413">
        <v>0</v>
      </c>
      <c r="N370" s="413">
        <v>0</v>
      </c>
      <c r="O370" s="413">
        <v>0</v>
      </c>
      <c r="P370" s="413">
        <v>0</v>
      </c>
      <c r="Q370" s="413">
        <v>0</v>
      </c>
      <c r="R370" s="413">
        <v>0</v>
      </c>
      <c r="S370" s="413">
        <v>0</v>
      </c>
      <c r="T370" s="413">
        <v>0</v>
      </c>
      <c r="U370" s="392">
        <f t="shared" si="22"/>
        <v>1</v>
      </c>
      <c r="W370" s="414">
        <f t="shared" si="23"/>
        <v>3</v>
      </c>
    </row>
    <row r="371" spans="1:23" x14ac:dyDescent="0.2">
      <c r="A371" t="str">
        <f t="shared" si="20"/>
        <v>PO281701</v>
      </c>
      <c r="B371">
        <f t="shared" si="21"/>
        <v>1</v>
      </c>
      <c r="C371" s="413" t="s">
        <v>391</v>
      </c>
      <c r="D371" s="413" t="s">
        <v>295</v>
      </c>
      <c r="E371" s="413">
        <v>4</v>
      </c>
      <c r="F371" s="413">
        <v>0</v>
      </c>
      <c r="G371" s="413">
        <v>0</v>
      </c>
      <c r="H371" s="413">
        <v>4</v>
      </c>
      <c r="I371" s="413">
        <v>0</v>
      </c>
      <c r="J371" s="413">
        <v>0</v>
      </c>
      <c r="K371" s="413">
        <v>0</v>
      </c>
      <c r="L371" s="413">
        <v>0</v>
      </c>
      <c r="M371" s="413">
        <v>5</v>
      </c>
      <c r="N371" s="413">
        <v>0</v>
      </c>
      <c r="O371" s="413">
        <v>0</v>
      </c>
      <c r="P371" s="413">
        <v>5</v>
      </c>
      <c r="Q371" s="413">
        <v>1</v>
      </c>
      <c r="R371" s="413">
        <v>0</v>
      </c>
      <c r="S371" s="413">
        <v>0</v>
      </c>
      <c r="T371" s="413">
        <v>1</v>
      </c>
      <c r="U371" s="392">
        <f t="shared" si="22"/>
        <v>1</v>
      </c>
      <c r="W371" s="414">
        <f t="shared" si="23"/>
        <v>10</v>
      </c>
    </row>
    <row r="372" spans="1:23" x14ac:dyDescent="0.2">
      <c r="A372" t="str">
        <f t="shared" si="20"/>
        <v>PO281702</v>
      </c>
      <c r="B372">
        <f t="shared" si="21"/>
        <v>2</v>
      </c>
      <c r="C372" s="413" t="s">
        <v>391</v>
      </c>
      <c r="D372" s="413" t="s">
        <v>164</v>
      </c>
      <c r="E372" s="413">
        <v>0</v>
      </c>
      <c r="F372" s="413">
        <v>0</v>
      </c>
      <c r="G372" s="413">
        <v>0</v>
      </c>
      <c r="H372" s="413">
        <v>0</v>
      </c>
      <c r="I372" s="413">
        <v>1</v>
      </c>
      <c r="J372" s="413">
        <v>0</v>
      </c>
      <c r="K372" s="413">
        <v>0</v>
      </c>
      <c r="L372" s="413">
        <v>1</v>
      </c>
      <c r="M372" s="413">
        <v>0</v>
      </c>
      <c r="N372" s="413">
        <v>0</v>
      </c>
      <c r="O372" s="413">
        <v>0</v>
      </c>
      <c r="P372" s="413">
        <v>0</v>
      </c>
      <c r="Q372" s="413">
        <v>0</v>
      </c>
      <c r="R372" s="413">
        <v>0</v>
      </c>
      <c r="S372" s="413">
        <v>0</v>
      </c>
      <c r="T372" s="413">
        <v>0</v>
      </c>
      <c r="U372" s="392">
        <f t="shared" si="22"/>
        <v>0</v>
      </c>
      <c r="W372" s="414">
        <f t="shared" si="23"/>
        <v>1</v>
      </c>
    </row>
    <row r="373" spans="1:23" x14ac:dyDescent="0.2">
      <c r="A373" t="str">
        <f t="shared" si="20"/>
        <v>PO281703</v>
      </c>
      <c r="B373">
        <f t="shared" si="21"/>
        <v>3</v>
      </c>
      <c r="C373" s="413" t="s">
        <v>391</v>
      </c>
      <c r="D373" s="413" t="s">
        <v>344</v>
      </c>
      <c r="E373" s="413">
        <v>1</v>
      </c>
      <c r="F373" s="413">
        <v>0</v>
      </c>
      <c r="G373" s="413">
        <v>0</v>
      </c>
      <c r="H373" s="413">
        <v>1</v>
      </c>
      <c r="I373" s="413">
        <v>0</v>
      </c>
      <c r="J373" s="413">
        <v>0</v>
      </c>
      <c r="K373" s="413">
        <v>0</v>
      </c>
      <c r="L373" s="413">
        <v>0</v>
      </c>
      <c r="M373" s="413">
        <v>0</v>
      </c>
      <c r="N373" s="413">
        <v>0</v>
      </c>
      <c r="O373" s="413">
        <v>0</v>
      </c>
      <c r="P373" s="413">
        <v>0</v>
      </c>
      <c r="Q373" s="413">
        <v>0</v>
      </c>
      <c r="R373" s="413">
        <v>0</v>
      </c>
      <c r="S373" s="413">
        <v>0</v>
      </c>
      <c r="T373" s="413">
        <v>0</v>
      </c>
      <c r="U373" s="392">
        <f t="shared" si="22"/>
        <v>1</v>
      </c>
      <c r="W373" s="414">
        <f t="shared" si="23"/>
        <v>1</v>
      </c>
    </row>
    <row r="374" spans="1:23" x14ac:dyDescent="0.2">
      <c r="A374" t="str">
        <f t="shared" si="20"/>
        <v>PO281704</v>
      </c>
      <c r="B374">
        <f t="shared" si="21"/>
        <v>4</v>
      </c>
      <c r="C374" s="413" t="s">
        <v>391</v>
      </c>
      <c r="D374" s="413" t="s">
        <v>378</v>
      </c>
      <c r="E374" s="413">
        <v>0</v>
      </c>
      <c r="F374" s="413">
        <v>0</v>
      </c>
      <c r="G374" s="413">
        <v>0</v>
      </c>
      <c r="H374" s="413">
        <v>0</v>
      </c>
      <c r="I374" s="413">
        <v>0</v>
      </c>
      <c r="J374" s="413">
        <v>0</v>
      </c>
      <c r="K374" s="413">
        <v>0</v>
      </c>
      <c r="L374" s="413">
        <v>0</v>
      </c>
      <c r="M374" s="413">
        <v>0</v>
      </c>
      <c r="N374" s="413">
        <v>0</v>
      </c>
      <c r="O374" s="413">
        <v>0</v>
      </c>
      <c r="P374" s="413">
        <v>0</v>
      </c>
      <c r="Q374" s="413">
        <v>1</v>
      </c>
      <c r="R374" s="413">
        <v>0</v>
      </c>
      <c r="S374" s="413">
        <v>0</v>
      </c>
      <c r="T374" s="413">
        <v>1</v>
      </c>
      <c r="U374" s="392">
        <f t="shared" si="22"/>
        <v>0</v>
      </c>
      <c r="W374" s="414">
        <f t="shared" si="23"/>
        <v>1</v>
      </c>
    </row>
    <row r="375" spans="1:23" x14ac:dyDescent="0.2">
      <c r="A375" t="str">
        <f t="shared" si="20"/>
        <v>PO281705</v>
      </c>
      <c r="B375">
        <f t="shared" si="21"/>
        <v>5</v>
      </c>
      <c r="C375" s="413" t="s">
        <v>391</v>
      </c>
      <c r="D375" s="413" t="s">
        <v>340</v>
      </c>
      <c r="E375" s="413">
        <v>0</v>
      </c>
      <c r="F375" s="413">
        <v>0</v>
      </c>
      <c r="G375" s="413">
        <v>0</v>
      </c>
      <c r="H375" s="413">
        <v>0</v>
      </c>
      <c r="I375" s="413">
        <v>0</v>
      </c>
      <c r="J375" s="413">
        <v>0</v>
      </c>
      <c r="K375" s="413">
        <v>0</v>
      </c>
      <c r="L375" s="413">
        <v>0</v>
      </c>
      <c r="M375" s="413">
        <v>1</v>
      </c>
      <c r="N375" s="413">
        <v>0</v>
      </c>
      <c r="O375" s="413">
        <v>0</v>
      </c>
      <c r="P375" s="413">
        <v>1</v>
      </c>
      <c r="Q375" s="413">
        <v>0</v>
      </c>
      <c r="R375" s="413">
        <v>0</v>
      </c>
      <c r="S375" s="413">
        <v>0</v>
      </c>
      <c r="T375" s="413">
        <v>0</v>
      </c>
      <c r="U375" s="392">
        <f t="shared" si="22"/>
        <v>1</v>
      </c>
      <c r="W375" s="414">
        <f t="shared" si="23"/>
        <v>1</v>
      </c>
    </row>
    <row r="376" spans="1:23" x14ac:dyDescent="0.2">
      <c r="A376" t="str">
        <f t="shared" si="20"/>
        <v>PO281706</v>
      </c>
      <c r="B376">
        <f t="shared" si="21"/>
        <v>6</v>
      </c>
      <c r="C376" s="413" t="s">
        <v>391</v>
      </c>
      <c r="D376" s="413" t="s">
        <v>387</v>
      </c>
      <c r="E376" s="413">
        <v>0</v>
      </c>
      <c r="F376" s="413">
        <v>0</v>
      </c>
      <c r="G376" s="413">
        <v>0</v>
      </c>
      <c r="H376" s="413">
        <v>0</v>
      </c>
      <c r="I376" s="413">
        <v>0</v>
      </c>
      <c r="J376" s="413">
        <v>1</v>
      </c>
      <c r="K376" s="413">
        <v>0</v>
      </c>
      <c r="L376" s="413">
        <v>1</v>
      </c>
      <c r="M376" s="413">
        <v>1</v>
      </c>
      <c r="N376" s="413">
        <v>0</v>
      </c>
      <c r="O376" s="413">
        <v>0</v>
      </c>
      <c r="P376" s="413">
        <v>1</v>
      </c>
      <c r="Q376" s="413">
        <v>0</v>
      </c>
      <c r="R376" s="413">
        <v>0</v>
      </c>
      <c r="S376" s="413">
        <v>0</v>
      </c>
      <c r="T376" s="413">
        <v>0</v>
      </c>
      <c r="U376" s="392">
        <f t="shared" si="22"/>
        <v>0</v>
      </c>
      <c r="W376" s="414">
        <f t="shared" si="23"/>
        <v>2</v>
      </c>
    </row>
    <row r="377" spans="1:23" x14ac:dyDescent="0.2">
      <c r="A377" t="str">
        <f t="shared" si="20"/>
        <v>PO281707</v>
      </c>
      <c r="B377">
        <f t="shared" si="21"/>
        <v>7</v>
      </c>
      <c r="C377" s="413" t="s">
        <v>391</v>
      </c>
      <c r="D377" s="413" t="s">
        <v>347</v>
      </c>
      <c r="E377" s="413">
        <v>4</v>
      </c>
      <c r="F377" s="413">
        <v>0</v>
      </c>
      <c r="G377" s="413">
        <v>0</v>
      </c>
      <c r="H377" s="413">
        <v>4</v>
      </c>
      <c r="I377" s="413">
        <v>0</v>
      </c>
      <c r="J377" s="413">
        <v>0</v>
      </c>
      <c r="K377" s="413">
        <v>0</v>
      </c>
      <c r="L377" s="413">
        <v>0</v>
      </c>
      <c r="M377" s="413">
        <v>1</v>
      </c>
      <c r="N377" s="413">
        <v>0</v>
      </c>
      <c r="O377" s="413">
        <v>0</v>
      </c>
      <c r="P377" s="413">
        <v>1</v>
      </c>
      <c r="Q377" s="413">
        <v>0</v>
      </c>
      <c r="R377" s="413">
        <v>0</v>
      </c>
      <c r="S377" s="413">
        <v>0</v>
      </c>
      <c r="T377" s="413">
        <v>0</v>
      </c>
      <c r="U377" s="392">
        <f t="shared" si="22"/>
        <v>1</v>
      </c>
      <c r="W377" s="414">
        <f t="shared" si="23"/>
        <v>5</v>
      </c>
    </row>
    <row r="378" spans="1:23" x14ac:dyDescent="0.2">
      <c r="A378" t="str">
        <f t="shared" si="20"/>
        <v>PO281801</v>
      </c>
      <c r="B378">
        <f t="shared" si="21"/>
        <v>1</v>
      </c>
      <c r="C378" s="413" t="s">
        <v>392</v>
      </c>
      <c r="D378" s="413" t="s">
        <v>164</v>
      </c>
      <c r="E378" s="413">
        <v>1</v>
      </c>
      <c r="F378" s="413">
        <v>0</v>
      </c>
      <c r="G378" s="413">
        <v>0</v>
      </c>
      <c r="H378" s="413">
        <v>1</v>
      </c>
      <c r="I378" s="413">
        <v>0</v>
      </c>
      <c r="J378" s="413">
        <v>0</v>
      </c>
      <c r="K378" s="413">
        <v>0</v>
      </c>
      <c r="L378" s="413">
        <v>0</v>
      </c>
      <c r="M378" s="413">
        <v>0</v>
      </c>
      <c r="N378" s="413">
        <v>0</v>
      </c>
      <c r="O378" s="413">
        <v>0</v>
      </c>
      <c r="P378" s="413">
        <v>0</v>
      </c>
      <c r="Q378" s="413">
        <v>0</v>
      </c>
      <c r="R378" s="413">
        <v>0</v>
      </c>
      <c r="S378" s="413">
        <v>0</v>
      </c>
      <c r="T378" s="413">
        <v>0</v>
      </c>
      <c r="U378" s="392">
        <f t="shared" si="22"/>
        <v>1</v>
      </c>
      <c r="W378" s="414">
        <f t="shared" si="23"/>
        <v>1</v>
      </c>
    </row>
    <row r="379" spans="1:23" x14ac:dyDescent="0.2">
      <c r="A379" t="str">
        <f t="shared" si="20"/>
        <v>PO281802</v>
      </c>
      <c r="B379">
        <f t="shared" si="21"/>
        <v>2</v>
      </c>
      <c r="C379" s="413" t="s">
        <v>392</v>
      </c>
      <c r="D379" s="413" t="s">
        <v>379</v>
      </c>
      <c r="E379" s="413">
        <v>1</v>
      </c>
      <c r="F379" s="413">
        <v>0</v>
      </c>
      <c r="G379" s="413">
        <v>0</v>
      </c>
      <c r="H379" s="413">
        <v>1</v>
      </c>
      <c r="I379" s="413">
        <v>0</v>
      </c>
      <c r="J379" s="413">
        <v>0</v>
      </c>
      <c r="K379" s="413">
        <v>0</v>
      </c>
      <c r="L379" s="413">
        <v>0</v>
      </c>
      <c r="M379" s="413">
        <v>0</v>
      </c>
      <c r="N379" s="413">
        <v>0</v>
      </c>
      <c r="O379" s="413">
        <v>0</v>
      </c>
      <c r="P379" s="413">
        <v>0</v>
      </c>
      <c r="Q379" s="413">
        <v>0</v>
      </c>
      <c r="R379" s="413">
        <v>0</v>
      </c>
      <c r="S379" s="413">
        <v>0</v>
      </c>
      <c r="T379" s="413">
        <v>0</v>
      </c>
      <c r="U379" s="392">
        <f t="shared" si="22"/>
        <v>1</v>
      </c>
      <c r="W379" s="414">
        <f t="shared" si="23"/>
        <v>1</v>
      </c>
    </row>
    <row r="380" spans="1:23" x14ac:dyDescent="0.2">
      <c r="A380" t="str">
        <f t="shared" si="20"/>
        <v>PO281803</v>
      </c>
      <c r="B380">
        <f t="shared" si="21"/>
        <v>3</v>
      </c>
      <c r="C380" s="413" t="s">
        <v>392</v>
      </c>
      <c r="D380" s="413" t="s">
        <v>361</v>
      </c>
      <c r="E380" s="413">
        <v>1</v>
      </c>
      <c r="F380" s="413">
        <v>0</v>
      </c>
      <c r="G380" s="413">
        <v>0</v>
      </c>
      <c r="H380" s="413">
        <v>1</v>
      </c>
      <c r="I380" s="413">
        <v>0</v>
      </c>
      <c r="J380" s="413">
        <v>0</v>
      </c>
      <c r="K380" s="413">
        <v>0</v>
      </c>
      <c r="L380" s="413">
        <v>0</v>
      </c>
      <c r="M380" s="413">
        <v>0</v>
      </c>
      <c r="N380" s="413">
        <v>0</v>
      </c>
      <c r="O380" s="413">
        <v>0</v>
      </c>
      <c r="P380" s="413">
        <v>0</v>
      </c>
      <c r="Q380" s="413">
        <v>0</v>
      </c>
      <c r="R380" s="413">
        <v>0</v>
      </c>
      <c r="S380" s="413">
        <v>0</v>
      </c>
      <c r="T380" s="413">
        <v>0</v>
      </c>
      <c r="U380" s="392">
        <f t="shared" si="22"/>
        <v>1</v>
      </c>
      <c r="W380" s="414">
        <f t="shared" si="23"/>
        <v>1</v>
      </c>
    </row>
    <row r="381" spans="1:23" x14ac:dyDescent="0.2">
      <c r="A381" t="str">
        <f t="shared" si="20"/>
        <v>PO281804</v>
      </c>
      <c r="B381">
        <f t="shared" si="21"/>
        <v>4</v>
      </c>
      <c r="C381" s="413" t="s">
        <v>392</v>
      </c>
      <c r="D381" s="413" t="s">
        <v>349</v>
      </c>
      <c r="E381" s="413">
        <v>10</v>
      </c>
      <c r="F381" s="413">
        <v>0</v>
      </c>
      <c r="G381" s="413">
        <v>0</v>
      </c>
      <c r="H381" s="413">
        <v>10</v>
      </c>
      <c r="I381" s="413">
        <v>4</v>
      </c>
      <c r="J381" s="413">
        <v>0</v>
      </c>
      <c r="K381" s="413">
        <v>0</v>
      </c>
      <c r="L381" s="413">
        <v>4</v>
      </c>
      <c r="M381" s="413">
        <v>3</v>
      </c>
      <c r="N381" s="413">
        <v>0</v>
      </c>
      <c r="O381" s="413">
        <v>0</v>
      </c>
      <c r="P381" s="413">
        <v>3</v>
      </c>
      <c r="Q381" s="413">
        <v>2</v>
      </c>
      <c r="R381" s="413">
        <v>0</v>
      </c>
      <c r="S381" s="413">
        <v>0</v>
      </c>
      <c r="T381" s="413">
        <v>2</v>
      </c>
      <c r="U381" s="392">
        <f t="shared" si="22"/>
        <v>1</v>
      </c>
      <c r="W381" s="414">
        <f t="shared" si="23"/>
        <v>19</v>
      </c>
    </row>
    <row r="382" spans="1:23" x14ac:dyDescent="0.2">
      <c r="A382" t="str">
        <f t="shared" si="20"/>
        <v>PO290101</v>
      </c>
      <c r="B382">
        <f t="shared" si="21"/>
        <v>1</v>
      </c>
      <c r="C382" s="413" t="s">
        <v>395</v>
      </c>
      <c r="D382" s="413" t="s">
        <v>397</v>
      </c>
      <c r="E382" s="413">
        <v>0</v>
      </c>
      <c r="F382" s="413">
        <v>0</v>
      </c>
      <c r="G382" s="413">
        <v>0</v>
      </c>
      <c r="H382" s="413">
        <v>0</v>
      </c>
      <c r="I382" s="413">
        <v>0</v>
      </c>
      <c r="J382" s="413">
        <v>0</v>
      </c>
      <c r="K382" s="413">
        <v>0</v>
      </c>
      <c r="L382" s="413">
        <v>0</v>
      </c>
      <c r="M382" s="413">
        <v>0</v>
      </c>
      <c r="N382" s="413">
        <v>1</v>
      </c>
      <c r="O382" s="413">
        <v>0</v>
      </c>
      <c r="P382" s="413">
        <v>1</v>
      </c>
      <c r="Q382" s="413">
        <v>0</v>
      </c>
      <c r="R382" s="413">
        <v>0</v>
      </c>
      <c r="S382" s="413">
        <v>0</v>
      </c>
      <c r="T382" s="413">
        <v>0</v>
      </c>
      <c r="U382" s="392">
        <f t="shared" si="22"/>
        <v>1</v>
      </c>
      <c r="W382" s="414">
        <f t="shared" si="23"/>
        <v>1</v>
      </c>
    </row>
    <row r="383" spans="1:23" x14ac:dyDescent="0.2">
      <c r="A383" t="str">
        <f t="shared" si="20"/>
        <v>PO290102</v>
      </c>
      <c r="B383">
        <f t="shared" si="21"/>
        <v>2</v>
      </c>
      <c r="C383" s="413" t="s">
        <v>395</v>
      </c>
      <c r="D383" s="413" t="s">
        <v>166</v>
      </c>
      <c r="E383" s="413">
        <v>4</v>
      </c>
      <c r="F383" s="413">
        <v>0</v>
      </c>
      <c r="G383" s="413">
        <v>0</v>
      </c>
      <c r="H383" s="413">
        <v>4</v>
      </c>
      <c r="I383" s="413">
        <v>0</v>
      </c>
      <c r="J383" s="413">
        <v>0</v>
      </c>
      <c r="K383" s="413">
        <v>0</v>
      </c>
      <c r="L383" s="413">
        <v>0</v>
      </c>
      <c r="M383" s="413">
        <v>7</v>
      </c>
      <c r="N383" s="413">
        <v>0</v>
      </c>
      <c r="O383" s="413">
        <v>0</v>
      </c>
      <c r="P383" s="413">
        <v>7</v>
      </c>
      <c r="Q383" s="413">
        <v>0</v>
      </c>
      <c r="R383" s="413">
        <v>0</v>
      </c>
      <c r="S383" s="413">
        <v>0</v>
      </c>
      <c r="T383" s="413">
        <v>0</v>
      </c>
      <c r="U383" s="392">
        <f t="shared" si="22"/>
        <v>1</v>
      </c>
      <c r="W383" s="414">
        <f t="shared" si="23"/>
        <v>11</v>
      </c>
    </row>
    <row r="384" spans="1:23" x14ac:dyDescent="0.2">
      <c r="A384" t="str">
        <f t="shared" si="20"/>
        <v>PO290201</v>
      </c>
      <c r="B384">
        <f t="shared" si="21"/>
        <v>1</v>
      </c>
      <c r="C384" s="413" t="s">
        <v>398</v>
      </c>
      <c r="D384" s="413" t="s">
        <v>397</v>
      </c>
      <c r="E384" s="413">
        <v>1</v>
      </c>
      <c r="F384" s="413">
        <v>0</v>
      </c>
      <c r="G384" s="413">
        <v>0</v>
      </c>
      <c r="H384" s="413">
        <v>1</v>
      </c>
      <c r="I384" s="413">
        <v>0</v>
      </c>
      <c r="J384" s="413">
        <v>0</v>
      </c>
      <c r="K384" s="413">
        <v>0</v>
      </c>
      <c r="L384" s="413">
        <v>0</v>
      </c>
      <c r="M384" s="413">
        <v>0</v>
      </c>
      <c r="N384" s="413">
        <v>0</v>
      </c>
      <c r="O384" s="413">
        <v>0</v>
      </c>
      <c r="P384" s="413">
        <v>0</v>
      </c>
      <c r="Q384" s="413">
        <v>0</v>
      </c>
      <c r="R384" s="413">
        <v>0</v>
      </c>
      <c r="S384" s="413">
        <v>0</v>
      </c>
      <c r="T384" s="413">
        <v>0</v>
      </c>
      <c r="U384" s="392">
        <f t="shared" si="22"/>
        <v>1</v>
      </c>
      <c r="W384" s="414">
        <f t="shared" si="23"/>
        <v>1</v>
      </c>
    </row>
    <row r="385" spans="1:23" x14ac:dyDescent="0.2">
      <c r="A385" t="str">
        <f t="shared" si="20"/>
        <v>PO290202</v>
      </c>
      <c r="B385">
        <f t="shared" si="21"/>
        <v>2</v>
      </c>
      <c r="C385" s="413" t="s">
        <v>398</v>
      </c>
      <c r="D385" s="413" t="s">
        <v>174</v>
      </c>
      <c r="E385" s="413">
        <v>0</v>
      </c>
      <c r="F385" s="413">
        <v>0</v>
      </c>
      <c r="G385" s="413">
        <v>0</v>
      </c>
      <c r="H385" s="413">
        <v>0</v>
      </c>
      <c r="I385" s="413">
        <v>0</v>
      </c>
      <c r="J385" s="413">
        <v>0</v>
      </c>
      <c r="K385" s="413">
        <v>0</v>
      </c>
      <c r="L385" s="413">
        <v>0</v>
      </c>
      <c r="M385" s="413">
        <v>0</v>
      </c>
      <c r="N385" s="413">
        <v>0</v>
      </c>
      <c r="O385" s="413">
        <v>0</v>
      </c>
      <c r="P385" s="413">
        <v>0</v>
      </c>
      <c r="Q385" s="413">
        <v>1</v>
      </c>
      <c r="R385" s="413">
        <v>0</v>
      </c>
      <c r="S385" s="413">
        <v>0</v>
      </c>
      <c r="T385" s="413">
        <v>1</v>
      </c>
      <c r="U385" s="392">
        <f t="shared" si="22"/>
        <v>0</v>
      </c>
      <c r="W385" s="414">
        <f t="shared" si="23"/>
        <v>1</v>
      </c>
    </row>
    <row r="386" spans="1:23" x14ac:dyDescent="0.2">
      <c r="A386" t="str">
        <f t="shared" si="20"/>
        <v>PO290203</v>
      </c>
      <c r="B386">
        <f t="shared" si="21"/>
        <v>3</v>
      </c>
      <c r="C386" s="413" t="s">
        <v>398</v>
      </c>
      <c r="D386" s="413" t="s">
        <v>166</v>
      </c>
      <c r="E386" s="413">
        <v>1</v>
      </c>
      <c r="F386" s="413">
        <v>0</v>
      </c>
      <c r="G386" s="413">
        <v>0</v>
      </c>
      <c r="H386" s="413">
        <v>1</v>
      </c>
      <c r="I386" s="413">
        <v>2</v>
      </c>
      <c r="J386" s="413">
        <v>0</v>
      </c>
      <c r="K386" s="413">
        <v>0</v>
      </c>
      <c r="L386" s="413">
        <v>2</v>
      </c>
      <c r="M386" s="413">
        <v>4</v>
      </c>
      <c r="N386" s="413">
        <v>0</v>
      </c>
      <c r="O386" s="413">
        <v>0</v>
      </c>
      <c r="P386" s="413">
        <v>4</v>
      </c>
      <c r="Q386" s="413">
        <v>1</v>
      </c>
      <c r="R386" s="413">
        <v>0</v>
      </c>
      <c r="S386" s="413">
        <v>0</v>
      </c>
      <c r="T386" s="413">
        <v>1</v>
      </c>
      <c r="U386" s="392">
        <f t="shared" si="22"/>
        <v>1</v>
      </c>
      <c r="W386" s="414">
        <f t="shared" si="23"/>
        <v>8</v>
      </c>
    </row>
    <row r="387" spans="1:23" x14ac:dyDescent="0.2">
      <c r="A387" t="str">
        <f t="shared" si="20"/>
        <v>PO290204</v>
      </c>
      <c r="B387">
        <f t="shared" si="21"/>
        <v>4</v>
      </c>
      <c r="C387" s="413" t="s">
        <v>398</v>
      </c>
      <c r="D387" s="413" t="s">
        <v>400</v>
      </c>
      <c r="E387" s="413">
        <v>0</v>
      </c>
      <c r="F387" s="413">
        <v>0</v>
      </c>
      <c r="G387" s="413">
        <v>0</v>
      </c>
      <c r="H387" s="413">
        <v>0</v>
      </c>
      <c r="I387" s="413">
        <v>0</v>
      </c>
      <c r="J387" s="413">
        <v>0</v>
      </c>
      <c r="K387" s="413">
        <v>0</v>
      </c>
      <c r="L387" s="413">
        <v>0</v>
      </c>
      <c r="M387" s="413">
        <v>1</v>
      </c>
      <c r="N387" s="413">
        <v>0</v>
      </c>
      <c r="O387" s="413">
        <v>0</v>
      </c>
      <c r="P387" s="413">
        <v>1</v>
      </c>
      <c r="Q387" s="413">
        <v>0</v>
      </c>
      <c r="R387" s="413">
        <v>0</v>
      </c>
      <c r="S387" s="413">
        <v>0</v>
      </c>
      <c r="T387" s="413">
        <v>0</v>
      </c>
      <c r="U387" s="392">
        <f t="shared" si="22"/>
        <v>1</v>
      </c>
      <c r="W387" s="414">
        <f t="shared" si="23"/>
        <v>1</v>
      </c>
    </row>
    <row r="388" spans="1:23" x14ac:dyDescent="0.2">
      <c r="A388" t="str">
        <f t="shared" si="20"/>
        <v>PO290205</v>
      </c>
      <c r="B388">
        <f t="shared" si="21"/>
        <v>5</v>
      </c>
      <c r="C388" s="413" t="s">
        <v>398</v>
      </c>
      <c r="D388" s="413" t="s">
        <v>427</v>
      </c>
      <c r="E388" s="413">
        <v>1</v>
      </c>
      <c r="F388" s="413">
        <v>0</v>
      </c>
      <c r="G388" s="413">
        <v>0</v>
      </c>
      <c r="H388" s="413">
        <v>1</v>
      </c>
      <c r="I388" s="413">
        <v>0</v>
      </c>
      <c r="J388" s="413">
        <v>0</v>
      </c>
      <c r="K388" s="413">
        <v>0</v>
      </c>
      <c r="L388" s="413">
        <v>0</v>
      </c>
      <c r="M388" s="413">
        <v>0</v>
      </c>
      <c r="N388" s="413">
        <v>0</v>
      </c>
      <c r="O388" s="413">
        <v>0</v>
      </c>
      <c r="P388" s="413">
        <v>0</v>
      </c>
      <c r="Q388" s="413">
        <v>0</v>
      </c>
      <c r="R388" s="413">
        <v>0</v>
      </c>
      <c r="S388" s="413">
        <v>0</v>
      </c>
      <c r="T388" s="413">
        <v>0</v>
      </c>
      <c r="U388" s="392">
        <f t="shared" si="22"/>
        <v>1</v>
      </c>
      <c r="W388" s="414">
        <f t="shared" si="23"/>
        <v>1</v>
      </c>
    </row>
    <row r="389" spans="1:23" x14ac:dyDescent="0.2">
      <c r="A389" t="str">
        <f t="shared" si="20"/>
        <v>PO290301</v>
      </c>
      <c r="B389">
        <f t="shared" si="21"/>
        <v>1</v>
      </c>
      <c r="C389" s="413" t="s">
        <v>403</v>
      </c>
      <c r="D389" s="413" t="s">
        <v>293</v>
      </c>
      <c r="E389" s="413">
        <v>0</v>
      </c>
      <c r="F389" s="413">
        <v>0</v>
      </c>
      <c r="G389" s="413">
        <v>0</v>
      </c>
      <c r="H389" s="413">
        <v>0</v>
      </c>
      <c r="I389" s="413">
        <v>0</v>
      </c>
      <c r="J389" s="413">
        <v>0</v>
      </c>
      <c r="K389" s="413">
        <v>0</v>
      </c>
      <c r="L389" s="413">
        <v>0</v>
      </c>
      <c r="M389" s="413">
        <v>0</v>
      </c>
      <c r="N389" s="413">
        <v>0</v>
      </c>
      <c r="O389" s="413">
        <v>0</v>
      </c>
      <c r="P389" s="413">
        <v>0</v>
      </c>
      <c r="Q389" s="413">
        <v>1</v>
      </c>
      <c r="R389" s="413">
        <v>0</v>
      </c>
      <c r="S389" s="413">
        <v>0</v>
      </c>
      <c r="T389" s="413">
        <v>1</v>
      </c>
      <c r="U389" s="392">
        <f t="shared" si="22"/>
        <v>0</v>
      </c>
      <c r="W389" s="414">
        <f t="shared" si="23"/>
        <v>1</v>
      </c>
    </row>
    <row r="390" spans="1:23" x14ac:dyDescent="0.2">
      <c r="A390" t="str">
        <f t="shared" si="20"/>
        <v>PO290302</v>
      </c>
      <c r="B390">
        <f t="shared" si="21"/>
        <v>2</v>
      </c>
      <c r="C390" s="413" t="s">
        <v>403</v>
      </c>
      <c r="D390" s="413" t="s">
        <v>166</v>
      </c>
      <c r="E390" s="413">
        <v>1</v>
      </c>
      <c r="F390" s="413">
        <v>0</v>
      </c>
      <c r="G390" s="413">
        <v>0</v>
      </c>
      <c r="H390" s="413">
        <v>1</v>
      </c>
      <c r="I390" s="413">
        <v>0</v>
      </c>
      <c r="J390" s="413">
        <v>0</v>
      </c>
      <c r="K390" s="413">
        <v>0</v>
      </c>
      <c r="L390" s="413">
        <v>0</v>
      </c>
      <c r="M390" s="413">
        <v>3</v>
      </c>
      <c r="N390" s="413">
        <v>0</v>
      </c>
      <c r="O390" s="413">
        <v>0</v>
      </c>
      <c r="P390" s="413">
        <v>3</v>
      </c>
      <c r="Q390" s="413">
        <v>2</v>
      </c>
      <c r="R390" s="413">
        <v>0</v>
      </c>
      <c r="S390" s="413">
        <v>0</v>
      </c>
      <c r="T390" s="413">
        <v>2</v>
      </c>
      <c r="U390" s="392">
        <f t="shared" si="22"/>
        <v>1</v>
      </c>
      <c r="W390" s="414">
        <f t="shared" si="23"/>
        <v>6</v>
      </c>
    </row>
    <row r="391" spans="1:23" x14ac:dyDescent="0.2">
      <c r="A391" t="str">
        <f t="shared" si="20"/>
        <v>PO290303</v>
      </c>
      <c r="B391">
        <f t="shared" si="21"/>
        <v>3</v>
      </c>
      <c r="C391" s="413" t="s">
        <v>403</v>
      </c>
      <c r="D391" s="413" t="s">
        <v>404</v>
      </c>
      <c r="E391" s="413">
        <v>0</v>
      </c>
      <c r="F391" s="413">
        <v>0</v>
      </c>
      <c r="G391" s="413">
        <v>0</v>
      </c>
      <c r="H391" s="413">
        <v>0</v>
      </c>
      <c r="I391" s="413">
        <v>0</v>
      </c>
      <c r="J391" s="413">
        <v>0</v>
      </c>
      <c r="K391" s="413">
        <v>0</v>
      </c>
      <c r="L391" s="413">
        <v>0</v>
      </c>
      <c r="M391" s="413">
        <v>1</v>
      </c>
      <c r="N391" s="413">
        <v>0</v>
      </c>
      <c r="O391" s="413">
        <v>0</v>
      </c>
      <c r="P391" s="413">
        <v>1</v>
      </c>
      <c r="Q391" s="413">
        <v>0</v>
      </c>
      <c r="R391" s="413">
        <v>0</v>
      </c>
      <c r="S391" s="413">
        <v>0</v>
      </c>
      <c r="T391" s="413">
        <v>0</v>
      </c>
      <c r="U391" s="392">
        <f t="shared" si="22"/>
        <v>1</v>
      </c>
      <c r="W391" s="414">
        <f t="shared" si="23"/>
        <v>1</v>
      </c>
    </row>
    <row r="392" spans="1:23" x14ac:dyDescent="0.2">
      <c r="A392" t="str">
        <f t="shared" si="20"/>
        <v>PO300101</v>
      </c>
      <c r="B392">
        <f t="shared" si="21"/>
        <v>1</v>
      </c>
      <c r="C392" s="413" t="s">
        <v>405</v>
      </c>
      <c r="D392" s="413" t="s">
        <v>399</v>
      </c>
      <c r="E392" s="413">
        <v>0</v>
      </c>
      <c r="F392" s="413">
        <v>0</v>
      </c>
      <c r="G392" s="413">
        <v>0</v>
      </c>
      <c r="H392" s="413">
        <v>0</v>
      </c>
      <c r="I392" s="413">
        <v>0</v>
      </c>
      <c r="J392" s="413">
        <v>0</v>
      </c>
      <c r="K392" s="413">
        <v>0</v>
      </c>
      <c r="L392" s="413">
        <v>0</v>
      </c>
      <c r="M392" s="413">
        <v>1</v>
      </c>
      <c r="N392" s="413">
        <v>0</v>
      </c>
      <c r="O392" s="413">
        <v>0</v>
      </c>
      <c r="P392" s="413">
        <v>1</v>
      </c>
      <c r="Q392" s="413">
        <v>0</v>
      </c>
      <c r="R392" s="413">
        <v>0</v>
      </c>
      <c r="S392" s="413">
        <v>0</v>
      </c>
      <c r="T392" s="413">
        <v>0</v>
      </c>
      <c r="U392" s="392">
        <f t="shared" si="22"/>
        <v>1</v>
      </c>
      <c r="W392" s="414">
        <f t="shared" si="23"/>
        <v>1</v>
      </c>
    </row>
    <row r="393" spans="1:23" x14ac:dyDescent="0.2">
      <c r="A393" t="str">
        <f t="shared" si="20"/>
        <v>PO300102</v>
      </c>
      <c r="B393">
        <f t="shared" si="21"/>
        <v>2</v>
      </c>
      <c r="C393" s="413" t="s">
        <v>405</v>
      </c>
      <c r="D393" s="413" t="s">
        <v>400</v>
      </c>
      <c r="E393" s="413">
        <v>6</v>
      </c>
      <c r="F393" s="413">
        <v>0</v>
      </c>
      <c r="G393" s="413">
        <v>0</v>
      </c>
      <c r="H393" s="413">
        <v>6</v>
      </c>
      <c r="I393" s="413">
        <v>0</v>
      </c>
      <c r="J393" s="413">
        <v>0</v>
      </c>
      <c r="K393" s="413">
        <v>0</v>
      </c>
      <c r="L393" s="413">
        <v>0</v>
      </c>
      <c r="M393" s="413">
        <v>3</v>
      </c>
      <c r="N393" s="413">
        <v>0</v>
      </c>
      <c r="O393" s="413">
        <v>0</v>
      </c>
      <c r="P393" s="413">
        <v>3</v>
      </c>
      <c r="Q393" s="413">
        <v>0</v>
      </c>
      <c r="R393" s="413">
        <v>0</v>
      </c>
      <c r="S393" s="413">
        <v>0</v>
      </c>
      <c r="T393" s="413">
        <v>0</v>
      </c>
      <c r="U393" s="392">
        <f t="shared" si="22"/>
        <v>1</v>
      </c>
      <c r="W393" s="414">
        <f t="shared" si="23"/>
        <v>9</v>
      </c>
    </row>
    <row r="394" spans="1:23" x14ac:dyDescent="0.2">
      <c r="A394" t="str">
        <f t="shared" si="20"/>
        <v>PO300103</v>
      </c>
      <c r="B394">
        <f t="shared" si="21"/>
        <v>3</v>
      </c>
      <c r="C394" s="413" t="s">
        <v>405</v>
      </c>
      <c r="D394" s="413" t="s">
        <v>393</v>
      </c>
      <c r="E394" s="413">
        <v>0</v>
      </c>
      <c r="F394" s="413">
        <v>0</v>
      </c>
      <c r="G394" s="413">
        <v>0</v>
      </c>
      <c r="H394" s="413">
        <v>0</v>
      </c>
      <c r="I394" s="413">
        <v>0</v>
      </c>
      <c r="J394" s="413">
        <v>0</v>
      </c>
      <c r="K394" s="413">
        <v>0</v>
      </c>
      <c r="L394" s="413">
        <v>0</v>
      </c>
      <c r="M394" s="413">
        <v>1</v>
      </c>
      <c r="N394" s="413">
        <v>0</v>
      </c>
      <c r="O394" s="413">
        <v>0</v>
      </c>
      <c r="P394" s="413">
        <v>1</v>
      </c>
      <c r="Q394" s="413">
        <v>0</v>
      </c>
      <c r="R394" s="413">
        <v>0</v>
      </c>
      <c r="S394" s="413">
        <v>0</v>
      </c>
      <c r="T394" s="413">
        <v>0</v>
      </c>
      <c r="U394" s="392">
        <f t="shared" si="22"/>
        <v>1</v>
      </c>
      <c r="W394" s="414">
        <f t="shared" si="23"/>
        <v>1</v>
      </c>
    </row>
    <row r="395" spans="1:23" x14ac:dyDescent="0.2">
      <c r="A395" t="str">
        <f t="shared" ref="A395:A458" si="24">C395&amp;IF(B395&lt;10,"0","")&amp;B395</f>
        <v>PO300201</v>
      </c>
      <c r="B395">
        <f t="shared" ref="B395:B458" si="25">IF(C395=C394,B394+1,1)</f>
        <v>1</v>
      </c>
      <c r="C395" s="413" t="s">
        <v>406</v>
      </c>
      <c r="D395" s="413" t="s">
        <v>399</v>
      </c>
      <c r="E395" s="413">
        <v>2</v>
      </c>
      <c r="F395" s="413">
        <v>0</v>
      </c>
      <c r="G395" s="413">
        <v>0</v>
      </c>
      <c r="H395" s="413">
        <v>2</v>
      </c>
      <c r="I395" s="413">
        <v>2</v>
      </c>
      <c r="J395" s="413">
        <v>0</v>
      </c>
      <c r="K395" s="413">
        <v>0</v>
      </c>
      <c r="L395" s="413">
        <v>2</v>
      </c>
      <c r="M395" s="413">
        <v>5</v>
      </c>
      <c r="N395" s="413">
        <v>0</v>
      </c>
      <c r="O395" s="413">
        <v>0</v>
      </c>
      <c r="P395" s="413">
        <v>5</v>
      </c>
      <c r="Q395" s="413">
        <v>0</v>
      </c>
      <c r="R395" s="413">
        <v>0</v>
      </c>
      <c r="S395" s="413">
        <v>0</v>
      </c>
      <c r="T395" s="413">
        <v>0</v>
      </c>
      <c r="U395" s="392">
        <f t="shared" si="22"/>
        <v>1</v>
      </c>
      <c r="W395" s="414">
        <f t="shared" si="23"/>
        <v>9</v>
      </c>
    </row>
    <row r="396" spans="1:23" x14ac:dyDescent="0.2">
      <c r="A396" t="str">
        <f t="shared" si="24"/>
        <v>PO300202</v>
      </c>
      <c r="B396">
        <f t="shared" si="25"/>
        <v>2</v>
      </c>
      <c r="C396" s="413" t="s">
        <v>406</v>
      </c>
      <c r="D396" s="413" t="s">
        <v>410</v>
      </c>
      <c r="E396" s="413">
        <v>0</v>
      </c>
      <c r="F396" s="413">
        <v>0</v>
      </c>
      <c r="G396" s="413">
        <v>0</v>
      </c>
      <c r="H396" s="413">
        <v>0</v>
      </c>
      <c r="I396" s="413">
        <v>0</v>
      </c>
      <c r="J396" s="413">
        <v>0</v>
      </c>
      <c r="K396" s="413">
        <v>0</v>
      </c>
      <c r="L396" s="413">
        <v>0</v>
      </c>
      <c r="M396" s="413">
        <v>0</v>
      </c>
      <c r="N396" s="413">
        <v>0</v>
      </c>
      <c r="O396" s="413">
        <v>0</v>
      </c>
      <c r="P396" s="413">
        <v>0</v>
      </c>
      <c r="Q396" s="413">
        <v>1</v>
      </c>
      <c r="R396" s="413">
        <v>0</v>
      </c>
      <c r="S396" s="413">
        <v>0</v>
      </c>
      <c r="T396" s="413">
        <v>1</v>
      </c>
      <c r="U396" s="392">
        <f t="shared" ref="U396:U459" si="26">IF((H396+P396)&gt;(L396+T396),1,0)</f>
        <v>0</v>
      </c>
      <c r="W396" s="414">
        <f t="shared" ref="W396:W459" si="27">H396+L396+P396+T396</f>
        <v>1</v>
      </c>
    </row>
    <row r="397" spans="1:23" x14ac:dyDescent="0.2">
      <c r="A397" t="str">
        <f t="shared" si="24"/>
        <v>PO300203</v>
      </c>
      <c r="B397">
        <f t="shared" si="25"/>
        <v>3</v>
      </c>
      <c r="C397" s="413" t="s">
        <v>406</v>
      </c>
      <c r="D397" s="413" t="s">
        <v>407</v>
      </c>
      <c r="E397" s="413">
        <v>1</v>
      </c>
      <c r="F397" s="413">
        <v>1</v>
      </c>
      <c r="G397" s="413">
        <v>1</v>
      </c>
      <c r="H397" s="413">
        <v>3</v>
      </c>
      <c r="I397" s="413">
        <v>0</v>
      </c>
      <c r="J397" s="413">
        <v>0</v>
      </c>
      <c r="K397" s="413">
        <v>0</v>
      </c>
      <c r="L397" s="413">
        <v>0</v>
      </c>
      <c r="M397" s="413">
        <v>0</v>
      </c>
      <c r="N397" s="413">
        <v>0</v>
      </c>
      <c r="O397" s="413">
        <v>0</v>
      </c>
      <c r="P397" s="413">
        <v>0</v>
      </c>
      <c r="Q397" s="413">
        <v>0</v>
      </c>
      <c r="R397" s="413">
        <v>0</v>
      </c>
      <c r="S397" s="413">
        <v>0</v>
      </c>
      <c r="T397" s="413">
        <v>0</v>
      </c>
      <c r="U397" s="392">
        <f t="shared" si="26"/>
        <v>1</v>
      </c>
      <c r="W397" s="414">
        <f t="shared" si="27"/>
        <v>3</v>
      </c>
    </row>
    <row r="398" spans="1:23" x14ac:dyDescent="0.2">
      <c r="A398" t="str">
        <f t="shared" si="24"/>
        <v>PO300204</v>
      </c>
      <c r="B398">
        <f t="shared" si="25"/>
        <v>4</v>
      </c>
      <c r="C398" s="413" t="s">
        <v>406</v>
      </c>
      <c r="D398" s="413" t="s">
        <v>400</v>
      </c>
      <c r="E398" s="413">
        <v>2</v>
      </c>
      <c r="F398" s="413">
        <v>0</v>
      </c>
      <c r="G398" s="413">
        <v>0</v>
      </c>
      <c r="H398" s="413">
        <v>2</v>
      </c>
      <c r="I398" s="413">
        <v>0</v>
      </c>
      <c r="J398" s="413">
        <v>0</v>
      </c>
      <c r="K398" s="413">
        <v>0</v>
      </c>
      <c r="L398" s="413">
        <v>0</v>
      </c>
      <c r="M398" s="413">
        <v>8</v>
      </c>
      <c r="N398" s="413">
        <v>0</v>
      </c>
      <c r="O398" s="413">
        <v>0</v>
      </c>
      <c r="P398" s="413">
        <v>8</v>
      </c>
      <c r="Q398" s="413">
        <v>1</v>
      </c>
      <c r="R398" s="413">
        <v>0</v>
      </c>
      <c r="S398" s="413">
        <v>0</v>
      </c>
      <c r="T398" s="413">
        <v>1</v>
      </c>
      <c r="U398" s="392">
        <f t="shared" si="26"/>
        <v>1</v>
      </c>
      <c r="W398" s="414">
        <f t="shared" si="27"/>
        <v>11</v>
      </c>
    </row>
    <row r="399" spans="1:23" x14ac:dyDescent="0.2">
      <c r="A399" t="str">
        <f t="shared" si="24"/>
        <v>PO300205</v>
      </c>
      <c r="B399">
        <f t="shared" si="25"/>
        <v>5</v>
      </c>
      <c r="C399" s="413" t="s">
        <v>406</v>
      </c>
      <c r="D399" s="413" t="s">
        <v>393</v>
      </c>
      <c r="E399" s="413">
        <v>0</v>
      </c>
      <c r="F399" s="413">
        <v>0</v>
      </c>
      <c r="G399" s="413">
        <v>0</v>
      </c>
      <c r="H399" s="413">
        <v>0</v>
      </c>
      <c r="I399" s="413">
        <v>1</v>
      </c>
      <c r="J399" s="413">
        <v>0</v>
      </c>
      <c r="K399" s="413">
        <v>0</v>
      </c>
      <c r="L399" s="413">
        <v>1</v>
      </c>
      <c r="M399" s="413">
        <v>1</v>
      </c>
      <c r="N399" s="413">
        <v>0</v>
      </c>
      <c r="O399" s="413">
        <v>0</v>
      </c>
      <c r="P399" s="413">
        <v>1</v>
      </c>
      <c r="Q399" s="413">
        <v>0</v>
      </c>
      <c r="R399" s="413">
        <v>0</v>
      </c>
      <c r="S399" s="413">
        <v>0</v>
      </c>
      <c r="T399" s="413">
        <v>0</v>
      </c>
      <c r="U399" s="392">
        <f t="shared" si="26"/>
        <v>0</v>
      </c>
      <c r="W399" s="414">
        <f t="shared" si="27"/>
        <v>2</v>
      </c>
    </row>
    <row r="400" spans="1:23" x14ac:dyDescent="0.2">
      <c r="A400" t="str">
        <f t="shared" si="24"/>
        <v>PO300301</v>
      </c>
      <c r="B400">
        <f t="shared" si="25"/>
        <v>1</v>
      </c>
      <c r="C400" s="413" t="s">
        <v>409</v>
      </c>
      <c r="D400" s="413" t="s">
        <v>280</v>
      </c>
      <c r="E400" s="413">
        <v>0</v>
      </c>
      <c r="F400" s="413">
        <v>0</v>
      </c>
      <c r="G400" s="413">
        <v>0</v>
      </c>
      <c r="H400" s="413">
        <v>0</v>
      </c>
      <c r="I400" s="413">
        <v>0</v>
      </c>
      <c r="J400" s="413">
        <v>0</v>
      </c>
      <c r="K400" s="413">
        <v>0</v>
      </c>
      <c r="L400" s="413">
        <v>0</v>
      </c>
      <c r="M400" s="413">
        <v>1</v>
      </c>
      <c r="N400" s="413">
        <v>0</v>
      </c>
      <c r="O400" s="413">
        <v>0</v>
      </c>
      <c r="P400" s="413">
        <v>1</v>
      </c>
      <c r="Q400" s="413">
        <v>0</v>
      </c>
      <c r="R400" s="413">
        <v>0</v>
      </c>
      <c r="S400" s="413">
        <v>0</v>
      </c>
      <c r="T400" s="413">
        <v>0</v>
      </c>
      <c r="U400" s="392">
        <f t="shared" si="26"/>
        <v>1</v>
      </c>
      <c r="W400" s="414">
        <f t="shared" si="27"/>
        <v>1</v>
      </c>
    </row>
    <row r="401" spans="1:23" x14ac:dyDescent="0.2">
      <c r="A401" t="str">
        <f t="shared" si="24"/>
        <v>PO300302</v>
      </c>
      <c r="B401">
        <f t="shared" si="25"/>
        <v>2</v>
      </c>
      <c r="C401" s="413" t="s">
        <v>409</v>
      </c>
      <c r="D401" s="413" t="s">
        <v>204</v>
      </c>
      <c r="E401" s="413">
        <v>0</v>
      </c>
      <c r="F401" s="413">
        <v>0</v>
      </c>
      <c r="G401" s="413">
        <v>0</v>
      </c>
      <c r="H401" s="413">
        <v>0</v>
      </c>
      <c r="I401" s="413">
        <v>1</v>
      </c>
      <c r="J401" s="413">
        <v>0</v>
      </c>
      <c r="K401" s="413">
        <v>0</v>
      </c>
      <c r="L401" s="413">
        <v>1</v>
      </c>
      <c r="M401" s="413">
        <v>0</v>
      </c>
      <c r="N401" s="413">
        <v>0</v>
      </c>
      <c r="O401" s="413">
        <v>0</v>
      </c>
      <c r="P401" s="413">
        <v>0</v>
      </c>
      <c r="Q401" s="413">
        <v>0</v>
      </c>
      <c r="R401" s="413">
        <v>0</v>
      </c>
      <c r="S401" s="413">
        <v>0</v>
      </c>
      <c r="T401" s="413">
        <v>0</v>
      </c>
      <c r="U401" s="392">
        <f t="shared" si="26"/>
        <v>0</v>
      </c>
      <c r="W401" s="414">
        <f t="shared" si="27"/>
        <v>1</v>
      </c>
    </row>
    <row r="402" spans="1:23" x14ac:dyDescent="0.2">
      <c r="A402" t="str">
        <f t="shared" si="24"/>
        <v>PO300303</v>
      </c>
      <c r="B402">
        <f t="shared" si="25"/>
        <v>3</v>
      </c>
      <c r="C402" s="413" t="s">
        <v>409</v>
      </c>
      <c r="D402" s="413" t="s">
        <v>399</v>
      </c>
      <c r="E402" s="413">
        <v>2</v>
      </c>
      <c r="F402" s="413">
        <v>0</v>
      </c>
      <c r="G402" s="413">
        <v>0</v>
      </c>
      <c r="H402" s="413">
        <v>2</v>
      </c>
      <c r="I402" s="413">
        <v>0</v>
      </c>
      <c r="J402" s="413">
        <v>0</v>
      </c>
      <c r="K402" s="413">
        <v>0</v>
      </c>
      <c r="L402" s="413">
        <v>0</v>
      </c>
      <c r="M402" s="413">
        <v>3</v>
      </c>
      <c r="N402" s="413">
        <v>0</v>
      </c>
      <c r="O402" s="413">
        <v>0</v>
      </c>
      <c r="P402" s="413">
        <v>3</v>
      </c>
      <c r="Q402" s="413">
        <v>1</v>
      </c>
      <c r="R402" s="413">
        <v>0</v>
      </c>
      <c r="S402" s="413">
        <v>0</v>
      </c>
      <c r="T402" s="413">
        <v>1</v>
      </c>
      <c r="U402" s="392">
        <f t="shared" si="26"/>
        <v>1</v>
      </c>
      <c r="W402" s="414">
        <f t="shared" si="27"/>
        <v>6</v>
      </c>
    </row>
    <row r="403" spans="1:23" x14ac:dyDescent="0.2">
      <c r="A403" t="str">
        <f t="shared" si="24"/>
        <v>PO300304</v>
      </c>
      <c r="B403">
        <f t="shared" si="25"/>
        <v>4</v>
      </c>
      <c r="C403" s="413" t="s">
        <v>409</v>
      </c>
      <c r="D403" s="413" t="s">
        <v>410</v>
      </c>
      <c r="E403" s="413">
        <v>1</v>
      </c>
      <c r="F403" s="413">
        <v>3</v>
      </c>
      <c r="G403" s="413">
        <v>1</v>
      </c>
      <c r="H403" s="413">
        <v>5</v>
      </c>
      <c r="I403" s="413">
        <v>2</v>
      </c>
      <c r="J403" s="413">
        <v>1</v>
      </c>
      <c r="K403" s="413">
        <v>0</v>
      </c>
      <c r="L403" s="413">
        <v>3</v>
      </c>
      <c r="M403" s="413">
        <v>0</v>
      </c>
      <c r="N403" s="413">
        <v>3</v>
      </c>
      <c r="O403" s="413">
        <v>1</v>
      </c>
      <c r="P403" s="413">
        <v>4</v>
      </c>
      <c r="Q403" s="413">
        <v>2</v>
      </c>
      <c r="R403" s="413">
        <v>0</v>
      </c>
      <c r="S403" s="413">
        <v>0</v>
      </c>
      <c r="T403" s="413">
        <v>2</v>
      </c>
      <c r="U403" s="392">
        <f t="shared" si="26"/>
        <v>1</v>
      </c>
      <c r="W403" s="414">
        <f t="shared" si="27"/>
        <v>14</v>
      </c>
    </row>
    <row r="404" spans="1:23" x14ac:dyDescent="0.2">
      <c r="A404" t="str">
        <f t="shared" si="24"/>
        <v>PO300305</v>
      </c>
      <c r="B404">
        <f t="shared" si="25"/>
        <v>5</v>
      </c>
      <c r="C404" s="413" t="s">
        <v>409</v>
      </c>
      <c r="D404" s="413" t="s">
        <v>411</v>
      </c>
      <c r="E404" s="413">
        <v>0</v>
      </c>
      <c r="F404" s="413">
        <v>1</v>
      </c>
      <c r="G404" s="413">
        <v>0</v>
      </c>
      <c r="H404" s="413">
        <v>1</v>
      </c>
      <c r="I404" s="413">
        <v>0</v>
      </c>
      <c r="J404" s="413">
        <v>1</v>
      </c>
      <c r="K404" s="413">
        <v>0</v>
      </c>
      <c r="L404" s="413">
        <v>1</v>
      </c>
      <c r="M404" s="413">
        <v>0</v>
      </c>
      <c r="N404" s="413">
        <v>0</v>
      </c>
      <c r="O404" s="413">
        <v>0</v>
      </c>
      <c r="P404" s="413">
        <v>0</v>
      </c>
      <c r="Q404" s="413">
        <v>0</v>
      </c>
      <c r="R404" s="413">
        <v>0</v>
      </c>
      <c r="S404" s="413">
        <v>0</v>
      </c>
      <c r="T404" s="413">
        <v>0</v>
      </c>
      <c r="U404" s="392">
        <f t="shared" si="26"/>
        <v>0</v>
      </c>
      <c r="W404" s="414">
        <f t="shared" si="27"/>
        <v>2</v>
      </c>
    </row>
    <row r="405" spans="1:23" x14ac:dyDescent="0.2">
      <c r="A405" t="str">
        <f t="shared" si="24"/>
        <v>PO300306</v>
      </c>
      <c r="B405">
        <f t="shared" si="25"/>
        <v>6</v>
      </c>
      <c r="C405" s="413" t="s">
        <v>409</v>
      </c>
      <c r="D405" s="413" t="s">
        <v>400</v>
      </c>
      <c r="E405" s="413">
        <v>2</v>
      </c>
      <c r="F405" s="413">
        <v>0</v>
      </c>
      <c r="G405" s="413">
        <v>0</v>
      </c>
      <c r="H405" s="413">
        <v>2</v>
      </c>
      <c r="I405" s="413">
        <v>2</v>
      </c>
      <c r="J405" s="413">
        <v>0</v>
      </c>
      <c r="K405" s="413">
        <v>0</v>
      </c>
      <c r="L405" s="413">
        <v>2</v>
      </c>
      <c r="M405" s="413">
        <v>3</v>
      </c>
      <c r="N405" s="413">
        <v>0</v>
      </c>
      <c r="O405" s="413">
        <v>0</v>
      </c>
      <c r="P405" s="413">
        <v>3</v>
      </c>
      <c r="Q405" s="413">
        <v>1</v>
      </c>
      <c r="R405" s="413">
        <v>0</v>
      </c>
      <c r="S405" s="413">
        <v>0</v>
      </c>
      <c r="T405" s="413">
        <v>1</v>
      </c>
      <c r="U405" s="392">
        <f t="shared" si="26"/>
        <v>1</v>
      </c>
      <c r="W405" s="414">
        <f t="shared" si="27"/>
        <v>8</v>
      </c>
    </row>
    <row r="406" spans="1:23" x14ac:dyDescent="0.2">
      <c r="A406" t="str">
        <f t="shared" si="24"/>
        <v>PO300307</v>
      </c>
      <c r="B406">
        <f t="shared" si="25"/>
        <v>7</v>
      </c>
      <c r="C406" s="413" t="s">
        <v>409</v>
      </c>
      <c r="D406" s="413" t="s">
        <v>408</v>
      </c>
      <c r="E406" s="413">
        <v>0</v>
      </c>
      <c r="F406" s="413">
        <v>0</v>
      </c>
      <c r="G406" s="413">
        <v>0</v>
      </c>
      <c r="H406" s="413">
        <v>0</v>
      </c>
      <c r="I406" s="413">
        <v>0</v>
      </c>
      <c r="J406" s="413">
        <v>0</v>
      </c>
      <c r="K406" s="413">
        <v>0</v>
      </c>
      <c r="L406" s="413">
        <v>0</v>
      </c>
      <c r="M406" s="413">
        <v>0</v>
      </c>
      <c r="N406" s="413">
        <v>0</v>
      </c>
      <c r="O406" s="413">
        <v>0</v>
      </c>
      <c r="P406" s="413">
        <v>0</v>
      </c>
      <c r="Q406" s="413">
        <v>1</v>
      </c>
      <c r="R406" s="413">
        <v>0</v>
      </c>
      <c r="S406" s="413">
        <v>0</v>
      </c>
      <c r="T406" s="413">
        <v>1</v>
      </c>
      <c r="U406" s="392">
        <f t="shared" si="26"/>
        <v>0</v>
      </c>
      <c r="W406" s="414">
        <f t="shared" si="27"/>
        <v>1</v>
      </c>
    </row>
    <row r="407" spans="1:23" x14ac:dyDescent="0.2">
      <c r="A407" t="str">
        <f t="shared" si="24"/>
        <v>PO300308</v>
      </c>
      <c r="B407">
        <f t="shared" si="25"/>
        <v>8</v>
      </c>
      <c r="C407" s="413" t="s">
        <v>409</v>
      </c>
      <c r="D407" s="413" t="s">
        <v>389</v>
      </c>
      <c r="E407" s="413">
        <v>9</v>
      </c>
      <c r="F407" s="413">
        <v>0</v>
      </c>
      <c r="G407" s="413">
        <v>0</v>
      </c>
      <c r="H407" s="413">
        <v>9</v>
      </c>
      <c r="I407" s="413">
        <v>0</v>
      </c>
      <c r="J407" s="413">
        <v>0</v>
      </c>
      <c r="K407" s="413">
        <v>0</v>
      </c>
      <c r="L407" s="413">
        <v>0</v>
      </c>
      <c r="M407" s="413">
        <v>5</v>
      </c>
      <c r="N407" s="413">
        <v>0</v>
      </c>
      <c r="O407" s="413">
        <v>0</v>
      </c>
      <c r="P407" s="413">
        <v>5</v>
      </c>
      <c r="Q407" s="413">
        <v>0</v>
      </c>
      <c r="R407" s="413">
        <v>0</v>
      </c>
      <c r="S407" s="413">
        <v>0</v>
      </c>
      <c r="T407" s="413">
        <v>0</v>
      </c>
      <c r="U407" s="392">
        <f t="shared" si="26"/>
        <v>1</v>
      </c>
      <c r="W407" s="414">
        <f t="shared" si="27"/>
        <v>14</v>
      </c>
    </row>
    <row r="408" spans="1:23" x14ac:dyDescent="0.2">
      <c r="A408" t="str">
        <f t="shared" si="24"/>
        <v>PO300309</v>
      </c>
      <c r="B408">
        <f t="shared" si="25"/>
        <v>9</v>
      </c>
      <c r="C408" s="413" t="s">
        <v>409</v>
      </c>
      <c r="D408" s="413" t="s">
        <v>329</v>
      </c>
      <c r="E408" s="413">
        <v>0</v>
      </c>
      <c r="F408" s="413">
        <v>0</v>
      </c>
      <c r="G408" s="413">
        <v>0</v>
      </c>
      <c r="H408" s="413">
        <v>0</v>
      </c>
      <c r="I408" s="413">
        <v>0</v>
      </c>
      <c r="J408" s="413">
        <v>0</v>
      </c>
      <c r="K408" s="413">
        <v>0</v>
      </c>
      <c r="L408" s="413">
        <v>0</v>
      </c>
      <c r="M408" s="413">
        <v>1</v>
      </c>
      <c r="N408" s="413">
        <v>0</v>
      </c>
      <c r="O408" s="413">
        <v>0</v>
      </c>
      <c r="P408" s="413">
        <v>1</v>
      </c>
      <c r="Q408" s="413">
        <v>0</v>
      </c>
      <c r="R408" s="413">
        <v>0</v>
      </c>
      <c r="S408" s="413">
        <v>0</v>
      </c>
      <c r="T408" s="413">
        <v>0</v>
      </c>
      <c r="U408" s="392">
        <f t="shared" si="26"/>
        <v>1</v>
      </c>
      <c r="W408" s="414">
        <f t="shared" si="27"/>
        <v>1</v>
      </c>
    </row>
    <row r="409" spans="1:23" x14ac:dyDescent="0.2">
      <c r="A409" t="str">
        <f t="shared" si="24"/>
        <v>PO300401</v>
      </c>
      <c r="B409">
        <f t="shared" si="25"/>
        <v>1</v>
      </c>
      <c r="C409" s="413" t="s">
        <v>414</v>
      </c>
      <c r="D409" s="413" t="s">
        <v>204</v>
      </c>
      <c r="E409" s="413">
        <v>1</v>
      </c>
      <c r="F409" s="413">
        <v>0</v>
      </c>
      <c r="G409" s="413">
        <v>0</v>
      </c>
      <c r="H409" s="413">
        <v>1</v>
      </c>
      <c r="I409" s="413">
        <v>0</v>
      </c>
      <c r="J409" s="413">
        <v>0</v>
      </c>
      <c r="K409" s="413">
        <v>0</v>
      </c>
      <c r="L409" s="413">
        <v>0</v>
      </c>
      <c r="M409" s="413">
        <v>0</v>
      </c>
      <c r="N409" s="413">
        <v>0</v>
      </c>
      <c r="O409" s="413">
        <v>0</v>
      </c>
      <c r="P409" s="413">
        <v>0</v>
      </c>
      <c r="Q409" s="413">
        <v>1</v>
      </c>
      <c r="R409" s="413">
        <v>0</v>
      </c>
      <c r="S409" s="413">
        <v>0</v>
      </c>
      <c r="T409" s="413">
        <v>1</v>
      </c>
      <c r="U409" s="392">
        <f t="shared" si="26"/>
        <v>0</v>
      </c>
      <c r="W409" s="414">
        <f t="shared" si="27"/>
        <v>2</v>
      </c>
    </row>
    <row r="410" spans="1:23" x14ac:dyDescent="0.2">
      <c r="A410" t="str">
        <f t="shared" si="24"/>
        <v>PO300402</v>
      </c>
      <c r="B410">
        <f t="shared" si="25"/>
        <v>2</v>
      </c>
      <c r="C410" s="413" t="s">
        <v>414</v>
      </c>
      <c r="D410" s="413" t="s">
        <v>293</v>
      </c>
      <c r="E410" s="413">
        <v>0</v>
      </c>
      <c r="F410" s="413">
        <v>0</v>
      </c>
      <c r="G410" s="413">
        <v>0</v>
      </c>
      <c r="H410" s="413">
        <v>0</v>
      </c>
      <c r="I410" s="413">
        <v>0</v>
      </c>
      <c r="J410" s="413">
        <v>0</v>
      </c>
      <c r="K410" s="413">
        <v>0</v>
      </c>
      <c r="L410" s="413">
        <v>0</v>
      </c>
      <c r="M410" s="413">
        <v>2</v>
      </c>
      <c r="N410" s="413">
        <v>0</v>
      </c>
      <c r="O410" s="413">
        <v>0</v>
      </c>
      <c r="P410" s="413">
        <v>2</v>
      </c>
      <c r="Q410" s="413">
        <v>4</v>
      </c>
      <c r="R410" s="413">
        <v>0</v>
      </c>
      <c r="S410" s="413">
        <v>0</v>
      </c>
      <c r="T410" s="413">
        <v>4</v>
      </c>
      <c r="U410" s="392">
        <f t="shared" si="26"/>
        <v>0</v>
      </c>
      <c r="W410" s="414">
        <f t="shared" si="27"/>
        <v>6</v>
      </c>
    </row>
    <row r="411" spans="1:23" x14ac:dyDescent="0.2">
      <c r="A411" t="str">
        <f t="shared" si="24"/>
        <v>PO300403</v>
      </c>
      <c r="B411">
        <f t="shared" si="25"/>
        <v>3</v>
      </c>
      <c r="C411" s="413" t="s">
        <v>414</v>
      </c>
      <c r="D411" s="413" t="s">
        <v>411</v>
      </c>
      <c r="E411" s="413">
        <v>1</v>
      </c>
      <c r="F411" s="413">
        <v>0</v>
      </c>
      <c r="G411" s="413">
        <v>1</v>
      </c>
      <c r="H411" s="413">
        <v>2</v>
      </c>
      <c r="I411" s="413">
        <v>0</v>
      </c>
      <c r="J411" s="413">
        <v>0</v>
      </c>
      <c r="K411" s="413">
        <v>0</v>
      </c>
      <c r="L411" s="413">
        <v>0</v>
      </c>
      <c r="M411" s="413">
        <v>0</v>
      </c>
      <c r="N411" s="413">
        <v>0</v>
      </c>
      <c r="O411" s="413">
        <v>0</v>
      </c>
      <c r="P411" s="413">
        <v>0</v>
      </c>
      <c r="Q411" s="413">
        <v>0</v>
      </c>
      <c r="R411" s="413">
        <v>0</v>
      </c>
      <c r="S411" s="413">
        <v>0</v>
      </c>
      <c r="T411" s="413">
        <v>0</v>
      </c>
      <c r="U411" s="392">
        <f t="shared" si="26"/>
        <v>1</v>
      </c>
      <c r="W411" s="414">
        <f t="shared" si="27"/>
        <v>2</v>
      </c>
    </row>
    <row r="412" spans="1:23" x14ac:dyDescent="0.2">
      <c r="A412" t="str">
        <f t="shared" si="24"/>
        <v>PO300404</v>
      </c>
      <c r="B412">
        <f t="shared" si="25"/>
        <v>4</v>
      </c>
      <c r="C412" s="413" t="s">
        <v>414</v>
      </c>
      <c r="D412" s="413" t="s">
        <v>431</v>
      </c>
      <c r="E412" s="413">
        <v>1</v>
      </c>
      <c r="F412" s="413">
        <v>0</v>
      </c>
      <c r="G412" s="413">
        <v>0</v>
      </c>
      <c r="H412" s="413">
        <v>1</v>
      </c>
      <c r="I412" s="413">
        <v>0</v>
      </c>
      <c r="J412" s="413">
        <v>0</v>
      </c>
      <c r="K412" s="413">
        <v>0</v>
      </c>
      <c r="L412" s="413">
        <v>0</v>
      </c>
      <c r="M412" s="413">
        <v>0</v>
      </c>
      <c r="N412" s="413">
        <v>0</v>
      </c>
      <c r="O412" s="413">
        <v>0</v>
      </c>
      <c r="P412" s="413">
        <v>0</v>
      </c>
      <c r="Q412" s="413">
        <v>0</v>
      </c>
      <c r="R412" s="413">
        <v>0</v>
      </c>
      <c r="S412" s="413">
        <v>0</v>
      </c>
      <c r="T412" s="413">
        <v>0</v>
      </c>
      <c r="U412" s="392">
        <f t="shared" si="26"/>
        <v>1</v>
      </c>
      <c r="W412" s="414">
        <f t="shared" si="27"/>
        <v>1</v>
      </c>
    </row>
    <row r="413" spans="1:23" x14ac:dyDescent="0.2">
      <c r="A413" t="str">
        <f t="shared" si="24"/>
        <v>PO300405</v>
      </c>
      <c r="B413">
        <f t="shared" si="25"/>
        <v>5</v>
      </c>
      <c r="C413" s="413" t="s">
        <v>414</v>
      </c>
      <c r="D413" s="413" t="s">
        <v>329</v>
      </c>
      <c r="E413" s="413">
        <v>7</v>
      </c>
      <c r="F413" s="413">
        <v>0</v>
      </c>
      <c r="G413" s="413">
        <v>0</v>
      </c>
      <c r="H413" s="413">
        <v>7</v>
      </c>
      <c r="I413" s="413">
        <v>3</v>
      </c>
      <c r="J413" s="413">
        <v>0</v>
      </c>
      <c r="K413" s="413">
        <v>0</v>
      </c>
      <c r="L413" s="413">
        <v>3</v>
      </c>
      <c r="M413" s="413">
        <v>3</v>
      </c>
      <c r="N413" s="413">
        <v>0</v>
      </c>
      <c r="O413" s="413">
        <v>0</v>
      </c>
      <c r="P413" s="413">
        <v>3</v>
      </c>
      <c r="Q413" s="413">
        <v>2</v>
      </c>
      <c r="R413" s="413">
        <v>0</v>
      </c>
      <c r="S413" s="413">
        <v>0</v>
      </c>
      <c r="T413" s="413">
        <v>2</v>
      </c>
      <c r="U413" s="392">
        <f t="shared" si="26"/>
        <v>1</v>
      </c>
      <c r="W413" s="414">
        <f t="shared" si="27"/>
        <v>15</v>
      </c>
    </row>
    <row r="414" spans="1:23" x14ac:dyDescent="0.2">
      <c r="A414" t="str">
        <f t="shared" si="24"/>
        <v>PO300501</v>
      </c>
      <c r="B414">
        <f t="shared" si="25"/>
        <v>1</v>
      </c>
      <c r="C414" s="413" t="s">
        <v>416</v>
      </c>
      <c r="D414" s="413" t="s">
        <v>417</v>
      </c>
      <c r="E414" s="413">
        <v>6</v>
      </c>
      <c r="F414" s="413">
        <v>0</v>
      </c>
      <c r="G414" s="413">
        <v>0</v>
      </c>
      <c r="H414" s="413">
        <v>6</v>
      </c>
      <c r="I414" s="413">
        <v>0</v>
      </c>
      <c r="J414" s="413">
        <v>0</v>
      </c>
      <c r="K414" s="413">
        <v>0</v>
      </c>
      <c r="L414" s="413">
        <v>0</v>
      </c>
      <c r="M414" s="413">
        <v>9</v>
      </c>
      <c r="N414" s="413">
        <v>0</v>
      </c>
      <c r="O414" s="413">
        <v>0</v>
      </c>
      <c r="P414" s="413">
        <v>9</v>
      </c>
      <c r="Q414" s="413">
        <v>0</v>
      </c>
      <c r="R414" s="413">
        <v>0</v>
      </c>
      <c r="S414" s="413">
        <v>1</v>
      </c>
      <c r="T414" s="413">
        <v>1</v>
      </c>
      <c r="U414" s="392">
        <f t="shared" si="26"/>
        <v>1</v>
      </c>
      <c r="W414" s="414">
        <f t="shared" si="27"/>
        <v>16</v>
      </c>
    </row>
    <row r="415" spans="1:23" x14ac:dyDescent="0.2">
      <c r="A415" t="str">
        <f t="shared" si="24"/>
        <v>PO300502</v>
      </c>
      <c r="B415">
        <f t="shared" si="25"/>
        <v>2</v>
      </c>
      <c r="C415" s="413" t="s">
        <v>416</v>
      </c>
      <c r="D415" s="413" t="s">
        <v>265</v>
      </c>
      <c r="E415" s="413">
        <v>0</v>
      </c>
      <c r="F415" s="413">
        <v>0</v>
      </c>
      <c r="G415" s="413">
        <v>0</v>
      </c>
      <c r="H415" s="413">
        <v>0</v>
      </c>
      <c r="I415" s="413">
        <v>0</v>
      </c>
      <c r="J415" s="413">
        <v>0</v>
      </c>
      <c r="K415" s="413">
        <v>0</v>
      </c>
      <c r="L415" s="413">
        <v>0</v>
      </c>
      <c r="M415" s="413">
        <v>1</v>
      </c>
      <c r="N415" s="413">
        <v>0</v>
      </c>
      <c r="O415" s="413">
        <v>0</v>
      </c>
      <c r="P415" s="413">
        <v>1</v>
      </c>
      <c r="Q415" s="413">
        <v>0</v>
      </c>
      <c r="R415" s="413">
        <v>0</v>
      </c>
      <c r="S415" s="413">
        <v>0</v>
      </c>
      <c r="T415" s="413">
        <v>0</v>
      </c>
      <c r="U415" s="392">
        <f t="shared" si="26"/>
        <v>1</v>
      </c>
      <c r="W415" s="414">
        <f t="shared" si="27"/>
        <v>1</v>
      </c>
    </row>
    <row r="416" spans="1:23" x14ac:dyDescent="0.2">
      <c r="A416" t="str">
        <f t="shared" si="24"/>
        <v>PO300503</v>
      </c>
      <c r="B416">
        <f t="shared" si="25"/>
        <v>3</v>
      </c>
      <c r="C416" s="413" t="s">
        <v>416</v>
      </c>
      <c r="D416" s="413" t="s">
        <v>1410</v>
      </c>
      <c r="E416" s="413">
        <v>0</v>
      </c>
      <c r="F416" s="413">
        <v>0</v>
      </c>
      <c r="G416" s="413">
        <v>0</v>
      </c>
      <c r="H416" s="413">
        <v>0</v>
      </c>
      <c r="I416" s="413">
        <v>0</v>
      </c>
      <c r="J416" s="413">
        <v>0</v>
      </c>
      <c r="K416" s="413">
        <v>0</v>
      </c>
      <c r="L416" s="413">
        <v>0</v>
      </c>
      <c r="M416" s="413">
        <v>1</v>
      </c>
      <c r="N416" s="413">
        <v>0</v>
      </c>
      <c r="O416" s="413">
        <v>0</v>
      </c>
      <c r="P416" s="413">
        <v>1</v>
      </c>
      <c r="Q416" s="413">
        <v>0</v>
      </c>
      <c r="R416" s="413">
        <v>0</v>
      </c>
      <c r="S416" s="413">
        <v>0</v>
      </c>
      <c r="T416" s="413">
        <v>0</v>
      </c>
      <c r="U416" s="392">
        <f t="shared" si="26"/>
        <v>1</v>
      </c>
      <c r="W416" s="414">
        <f t="shared" si="27"/>
        <v>1</v>
      </c>
    </row>
    <row r="417" spans="1:23" x14ac:dyDescent="0.2">
      <c r="A417" t="str">
        <f t="shared" si="24"/>
        <v>PO300504</v>
      </c>
      <c r="B417">
        <f t="shared" si="25"/>
        <v>4</v>
      </c>
      <c r="C417" s="413" t="s">
        <v>416</v>
      </c>
      <c r="D417" s="413" t="s">
        <v>271</v>
      </c>
      <c r="E417" s="413">
        <v>0</v>
      </c>
      <c r="F417" s="413">
        <v>2</v>
      </c>
      <c r="G417" s="413">
        <v>0</v>
      </c>
      <c r="H417" s="413">
        <v>2</v>
      </c>
      <c r="I417" s="413">
        <v>0</v>
      </c>
      <c r="J417" s="413">
        <v>0</v>
      </c>
      <c r="K417" s="413">
        <v>0</v>
      </c>
      <c r="L417" s="413">
        <v>0</v>
      </c>
      <c r="M417" s="413">
        <v>0</v>
      </c>
      <c r="N417" s="413">
        <v>0</v>
      </c>
      <c r="O417" s="413">
        <v>0</v>
      </c>
      <c r="P417" s="413">
        <v>0</v>
      </c>
      <c r="Q417" s="413">
        <v>0</v>
      </c>
      <c r="R417" s="413">
        <v>0</v>
      </c>
      <c r="S417" s="413">
        <v>0</v>
      </c>
      <c r="T417" s="413">
        <v>0</v>
      </c>
      <c r="U417" s="392">
        <f t="shared" si="26"/>
        <v>1</v>
      </c>
      <c r="W417" s="414">
        <f t="shared" si="27"/>
        <v>2</v>
      </c>
    </row>
    <row r="418" spans="1:23" x14ac:dyDescent="0.2">
      <c r="A418" t="str">
        <f t="shared" si="24"/>
        <v>PO300505</v>
      </c>
      <c r="B418">
        <f t="shared" si="25"/>
        <v>5</v>
      </c>
      <c r="C418" s="413" t="s">
        <v>416</v>
      </c>
      <c r="D418" s="413" t="s">
        <v>427</v>
      </c>
      <c r="E418" s="413">
        <v>0</v>
      </c>
      <c r="F418" s="413">
        <v>0</v>
      </c>
      <c r="G418" s="413">
        <v>0</v>
      </c>
      <c r="H418" s="413">
        <v>0</v>
      </c>
      <c r="I418" s="413">
        <v>0</v>
      </c>
      <c r="J418" s="413">
        <v>0</v>
      </c>
      <c r="K418" s="413">
        <v>0</v>
      </c>
      <c r="L418" s="413">
        <v>0</v>
      </c>
      <c r="M418" s="413">
        <v>1</v>
      </c>
      <c r="N418" s="413">
        <v>0</v>
      </c>
      <c r="O418" s="413">
        <v>0</v>
      </c>
      <c r="P418" s="413">
        <v>1</v>
      </c>
      <c r="Q418" s="413">
        <v>0</v>
      </c>
      <c r="R418" s="413">
        <v>0</v>
      </c>
      <c r="S418" s="413">
        <v>0</v>
      </c>
      <c r="T418" s="413">
        <v>0</v>
      </c>
      <c r="U418" s="392">
        <f t="shared" si="26"/>
        <v>1</v>
      </c>
      <c r="W418" s="414">
        <f t="shared" si="27"/>
        <v>1</v>
      </c>
    </row>
    <row r="419" spans="1:23" x14ac:dyDescent="0.2">
      <c r="A419" t="str">
        <f t="shared" si="24"/>
        <v>PO300506</v>
      </c>
      <c r="B419">
        <f t="shared" si="25"/>
        <v>6</v>
      </c>
      <c r="C419" s="413" t="s">
        <v>416</v>
      </c>
      <c r="D419" s="413" t="s">
        <v>418</v>
      </c>
      <c r="E419" s="413">
        <v>7</v>
      </c>
      <c r="F419" s="413">
        <v>0</v>
      </c>
      <c r="G419" s="413">
        <v>0</v>
      </c>
      <c r="H419" s="413">
        <v>7</v>
      </c>
      <c r="I419" s="413">
        <v>0</v>
      </c>
      <c r="J419" s="413">
        <v>0</v>
      </c>
      <c r="K419" s="413">
        <v>0</v>
      </c>
      <c r="L419" s="413">
        <v>0</v>
      </c>
      <c r="M419" s="413">
        <v>3</v>
      </c>
      <c r="N419" s="413">
        <v>0</v>
      </c>
      <c r="O419" s="413">
        <v>0</v>
      </c>
      <c r="P419" s="413">
        <v>3</v>
      </c>
      <c r="Q419" s="413">
        <v>0</v>
      </c>
      <c r="R419" s="413">
        <v>0</v>
      </c>
      <c r="S419" s="413">
        <v>0</v>
      </c>
      <c r="T419" s="413">
        <v>0</v>
      </c>
      <c r="U419" s="392">
        <f t="shared" si="26"/>
        <v>1</v>
      </c>
      <c r="W419" s="414">
        <f t="shared" si="27"/>
        <v>10</v>
      </c>
    </row>
    <row r="420" spans="1:23" x14ac:dyDescent="0.2">
      <c r="A420" t="str">
        <f t="shared" si="24"/>
        <v>PO300507</v>
      </c>
      <c r="B420">
        <f t="shared" si="25"/>
        <v>7</v>
      </c>
      <c r="C420" s="413" t="s">
        <v>416</v>
      </c>
      <c r="D420" s="413" t="s">
        <v>168</v>
      </c>
      <c r="E420" s="413">
        <v>2</v>
      </c>
      <c r="F420" s="413">
        <v>0</v>
      </c>
      <c r="G420" s="413">
        <v>0</v>
      </c>
      <c r="H420" s="413">
        <v>2</v>
      </c>
      <c r="I420" s="413">
        <v>0</v>
      </c>
      <c r="J420" s="413">
        <v>0</v>
      </c>
      <c r="K420" s="413">
        <v>0</v>
      </c>
      <c r="L420" s="413">
        <v>0</v>
      </c>
      <c r="M420" s="413">
        <v>5</v>
      </c>
      <c r="N420" s="413">
        <v>0</v>
      </c>
      <c r="O420" s="413">
        <v>0</v>
      </c>
      <c r="P420" s="413">
        <v>5</v>
      </c>
      <c r="Q420" s="413">
        <v>0</v>
      </c>
      <c r="R420" s="413">
        <v>0</v>
      </c>
      <c r="S420" s="413">
        <v>0</v>
      </c>
      <c r="T420" s="413">
        <v>0</v>
      </c>
      <c r="U420" s="392">
        <f t="shared" si="26"/>
        <v>1</v>
      </c>
      <c r="W420" s="414">
        <f t="shared" si="27"/>
        <v>7</v>
      </c>
    </row>
    <row r="421" spans="1:23" x14ac:dyDescent="0.2">
      <c r="A421" t="str">
        <f t="shared" si="24"/>
        <v>PO300601</v>
      </c>
      <c r="B421">
        <f t="shared" si="25"/>
        <v>1</v>
      </c>
      <c r="C421" s="413" t="s">
        <v>419</v>
      </c>
      <c r="D421" s="413" t="s">
        <v>264</v>
      </c>
      <c r="E421" s="413">
        <v>0</v>
      </c>
      <c r="F421" s="413">
        <v>1</v>
      </c>
      <c r="G421" s="413">
        <v>0</v>
      </c>
      <c r="H421" s="413">
        <v>1</v>
      </c>
      <c r="I421" s="413">
        <v>0</v>
      </c>
      <c r="J421" s="413">
        <v>0</v>
      </c>
      <c r="K421" s="413">
        <v>0</v>
      </c>
      <c r="L421" s="413">
        <v>0</v>
      </c>
      <c r="M421" s="413">
        <v>0</v>
      </c>
      <c r="N421" s="413">
        <v>0</v>
      </c>
      <c r="O421" s="413">
        <v>0</v>
      </c>
      <c r="P421" s="413">
        <v>0</v>
      </c>
      <c r="Q421" s="413">
        <v>0</v>
      </c>
      <c r="R421" s="413">
        <v>0</v>
      </c>
      <c r="S421" s="413">
        <v>0</v>
      </c>
      <c r="T421" s="413">
        <v>0</v>
      </c>
      <c r="U421" s="392">
        <f t="shared" si="26"/>
        <v>1</v>
      </c>
      <c r="W421" s="414">
        <f t="shared" si="27"/>
        <v>1</v>
      </c>
    </row>
    <row r="422" spans="1:23" x14ac:dyDescent="0.2">
      <c r="A422" t="str">
        <f t="shared" si="24"/>
        <v>PO300602</v>
      </c>
      <c r="B422">
        <f t="shared" si="25"/>
        <v>2</v>
      </c>
      <c r="C422" s="413" t="s">
        <v>419</v>
      </c>
      <c r="D422" s="413" t="s">
        <v>420</v>
      </c>
      <c r="E422" s="413">
        <v>1</v>
      </c>
      <c r="F422" s="413">
        <v>0</v>
      </c>
      <c r="G422" s="413">
        <v>0</v>
      </c>
      <c r="H422" s="413">
        <v>1</v>
      </c>
      <c r="I422" s="413">
        <v>0</v>
      </c>
      <c r="J422" s="413">
        <v>0</v>
      </c>
      <c r="K422" s="413">
        <v>0</v>
      </c>
      <c r="L422" s="413">
        <v>0</v>
      </c>
      <c r="M422" s="413">
        <v>7</v>
      </c>
      <c r="N422" s="413">
        <v>0</v>
      </c>
      <c r="O422" s="413">
        <v>0</v>
      </c>
      <c r="P422" s="413">
        <v>7</v>
      </c>
      <c r="Q422" s="413">
        <v>1</v>
      </c>
      <c r="R422" s="413">
        <v>0</v>
      </c>
      <c r="S422" s="413">
        <v>0</v>
      </c>
      <c r="T422" s="413">
        <v>1</v>
      </c>
      <c r="U422" s="392">
        <f t="shared" si="26"/>
        <v>1</v>
      </c>
      <c r="W422" s="414">
        <f t="shared" si="27"/>
        <v>9</v>
      </c>
    </row>
    <row r="423" spans="1:23" x14ac:dyDescent="0.2">
      <c r="A423" t="str">
        <f t="shared" si="24"/>
        <v>PO300603</v>
      </c>
      <c r="B423">
        <f t="shared" si="25"/>
        <v>3</v>
      </c>
      <c r="C423" s="413" t="s">
        <v>419</v>
      </c>
      <c r="D423" s="413" t="s">
        <v>293</v>
      </c>
      <c r="E423" s="413">
        <v>0</v>
      </c>
      <c r="F423" s="413">
        <v>0</v>
      </c>
      <c r="G423" s="413">
        <v>0</v>
      </c>
      <c r="H423" s="413">
        <v>0</v>
      </c>
      <c r="I423" s="413">
        <v>0</v>
      </c>
      <c r="J423" s="413">
        <v>0</v>
      </c>
      <c r="K423" s="413">
        <v>0</v>
      </c>
      <c r="L423" s="413">
        <v>0</v>
      </c>
      <c r="M423" s="413">
        <v>1</v>
      </c>
      <c r="N423" s="413">
        <v>0</v>
      </c>
      <c r="O423" s="413">
        <v>0</v>
      </c>
      <c r="P423" s="413">
        <v>1</v>
      </c>
      <c r="Q423" s="413">
        <v>0</v>
      </c>
      <c r="R423" s="413">
        <v>0</v>
      </c>
      <c r="S423" s="413">
        <v>0</v>
      </c>
      <c r="T423" s="413">
        <v>0</v>
      </c>
      <c r="U423" s="392">
        <f t="shared" si="26"/>
        <v>1</v>
      </c>
      <c r="W423" s="414">
        <f t="shared" si="27"/>
        <v>1</v>
      </c>
    </row>
    <row r="424" spans="1:23" x14ac:dyDescent="0.2">
      <c r="A424" t="str">
        <f t="shared" si="24"/>
        <v>PO300604</v>
      </c>
      <c r="B424">
        <f t="shared" si="25"/>
        <v>4</v>
      </c>
      <c r="C424" s="413" t="s">
        <v>419</v>
      </c>
      <c r="D424" s="413" t="s">
        <v>421</v>
      </c>
      <c r="E424" s="413">
        <v>0</v>
      </c>
      <c r="F424" s="413">
        <v>0</v>
      </c>
      <c r="G424" s="413">
        <v>1</v>
      </c>
      <c r="H424" s="413">
        <v>1</v>
      </c>
      <c r="I424" s="413">
        <v>0</v>
      </c>
      <c r="J424" s="413">
        <v>0</v>
      </c>
      <c r="K424" s="413">
        <v>0</v>
      </c>
      <c r="L424" s="413">
        <v>0</v>
      </c>
      <c r="M424" s="413">
        <v>0</v>
      </c>
      <c r="N424" s="413">
        <v>0</v>
      </c>
      <c r="O424" s="413">
        <v>0</v>
      </c>
      <c r="P424" s="413">
        <v>0</v>
      </c>
      <c r="Q424" s="413">
        <v>0</v>
      </c>
      <c r="R424" s="413">
        <v>0</v>
      </c>
      <c r="S424" s="413">
        <v>0</v>
      </c>
      <c r="T424" s="413">
        <v>0</v>
      </c>
      <c r="U424" s="392">
        <f t="shared" si="26"/>
        <v>1</v>
      </c>
      <c r="W424" s="414">
        <f t="shared" si="27"/>
        <v>1</v>
      </c>
    </row>
    <row r="425" spans="1:23" x14ac:dyDescent="0.2">
      <c r="A425" t="str">
        <f t="shared" si="24"/>
        <v>PO300605</v>
      </c>
      <c r="B425">
        <f t="shared" si="25"/>
        <v>5</v>
      </c>
      <c r="C425" s="413" t="s">
        <v>419</v>
      </c>
      <c r="D425" s="413" t="s">
        <v>271</v>
      </c>
      <c r="E425" s="413">
        <v>1</v>
      </c>
      <c r="F425" s="413">
        <v>0</v>
      </c>
      <c r="G425" s="413">
        <v>0</v>
      </c>
      <c r="H425" s="413">
        <v>1</v>
      </c>
      <c r="I425" s="413">
        <v>0</v>
      </c>
      <c r="J425" s="413">
        <v>0</v>
      </c>
      <c r="K425" s="413">
        <v>0</v>
      </c>
      <c r="L425" s="413">
        <v>0</v>
      </c>
      <c r="M425" s="413">
        <v>0</v>
      </c>
      <c r="N425" s="413">
        <v>0</v>
      </c>
      <c r="O425" s="413">
        <v>0</v>
      </c>
      <c r="P425" s="413">
        <v>0</v>
      </c>
      <c r="Q425" s="413">
        <v>0</v>
      </c>
      <c r="R425" s="413">
        <v>0</v>
      </c>
      <c r="S425" s="413">
        <v>0</v>
      </c>
      <c r="T425" s="413">
        <v>0</v>
      </c>
      <c r="U425" s="392">
        <f t="shared" si="26"/>
        <v>1</v>
      </c>
      <c r="W425" s="414">
        <f t="shared" si="27"/>
        <v>1</v>
      </c>
    </row>
    <row r="426" spans="1:23" x14ac:dyDescent="0.2">
      <c r="A426" t="str">
        <f t="shared" si="24"/>
        <v>PO300606</v>
      </c>
      <c r="B426">
        <f t="shared" si="25"/>
        <v>6</v>
      </c>
      <c r="C426" s="413" t="s">
        <v>419</v>
      </c>
      <c r="D426" s="413" t="s">
        <v>422</v>
      </c>
      <c r="E426" s="413">
        <v>1</v>
      </c>
      <c r="F426" s="413">
        <v>0</v>
      </c>
      <c r="G426" s="413">
        <v>0</v>
      </c>
      <c r="H426" s="413">
        <v>1</v>
      </c>
      <c r="I426" s="413">
        <v>0</v>
      </c>
      <c r="J426" s="413">
        <v>0</v>
      </c>
      <c r="K426" s="413">
        <v>0</v>
      </c>
      <c r="L426" s="413">
        <v>0</v>
      </c>
      <c r="M426" s="413">
        <v>0</v>
      </c>
      <c r="N426" s="413">
        <v>0</v>
      </c>
      <c r="O426" s="413">
        <v>0</v>
      </c>
      <c r="P426" s="413">
        <v>0</v>
      </c>
      <c r="Q426" s="413">
        <v>0</v>
      </c>
      <c r="R426" s="413">
        <v>0</v>
      </c>
      <c r="S426" s="413">
        <v>0</v>
      </c>
      <c r="T426" s="413">
        <v>0</v>
      </c>
      <c r="U426" s="392">
        <f t="shared" si="26"/>
        <v>1</v>
      </c>
      <c r="W426" s="414">
        <f t="shared" si="27"/>
        <v>1</v>
      </c>
    </row>
    <row r="427" spans="1:23" x14ac:dyDescent="0.2">
      <c r="A427" t="str">
        <f t="shared" si="24"/>
        <v>PO300607</v>
      </c>
      <c r="B427">
        <f t="shared" si="25"/>
        <v>7</v>
      </c>
      <c r="C427" s="413" t="s">
        <v>419</v>
      </c>
      <c r="D427" s="413" t="s">
        <v>431</v>
      </c>
      <c r="E427" s="413">
        <v>1</v>
      </c>
      <c r="F427" s="413">
        <v>0</v>
      </c>
      <c r="G427" s="413">
        <v>0</v>
      </c>
      <c r="H427" s="413">
        <v>1</v>
      </c>
      <c r="I427" s="413">
        <v>0</v>
      </c>
      <c r="J427" s="413">
        <v>0</v>
      </c>
      <c r="K427" s="413">
        <v>0</v>
      </c>
      <c r="L427" s="413">
        <v>0</v>
      </c>
      <c r="M427" s="413">
        <v>0</v>
      </c>
      <c r="N427" s="413">
        <v>0</v>
      </c>
      <c r="O427" s="413">
        <v>0</v>
      </c>
      <c r="P427" s="413">
        <v>0</v>
      </c>
      <c r="Q427" s="413">
        <v>0</v>
      </c>
      <c r="R427" s="413">
        <v>0</v>
      </c>
      <c r="S427" s="413">
        <v>0</v>
      </c>
      <c r="T427" s="413">
        <v>0</v>
      </c>
      <c r="U427" s="392">
        <f t="shared" si="26"/>
        <v>1</v>
      </c>
      <c r="W427" s="414">
        <f t="shared" si="27"/>
        <v>1</v>
      </c>
    </row>
    <row r="428" spans="1:23" x14ac:dyDescent="0.2">
      <c r="A428" t="str">
        <f t="shared" si="24"/>
        <v>PO300608</v>
      </c>
      <c r="B428">
        <f t="shared" si="25"/>
        <v>8</v>
      </c>
      <c r="C428" s="413" t="s">
        <v>419</v>
      </c>
      <c r="D428" s="413" t="s">
        <v>427</v>
      </c>
      <c r="E428" s="413">
        <v>0</v>
      </c>
      <c r="F428" s="413">
        <v>0</v>
      </c>
      <c r="G428" s="413">
        <v>0</v>
      </c>
      <c r="H428" s="413">
        <v>0</v>
      </c>
      <c r="I428" s="413">
        <v>1</v>
      </c>
      <c r="J428" s="413">
        <v>0</v>
      </c>
      <c r="K428" s="413">
        <v>0</v>
      </c>
      <c r="L428" s="413">
        <v>1</v>
      </c>
      <c r="M428" s="413">
        <v>0</v>
      </c>
      <c r="N428" s="413">
        <v>0</v>
      </c>
      <c r="O428" s="413">
        <v>0</v>
      </c>
      <c r="P428" s="413">
        <v>0</v>
      </c>
      <c r="Q428" s="413">
        <v>0</v>
      </c>
      <c r="R428" s="413">
        <v>0</v>
      </c>
      <c r="S428" s="413">
        <v>0</v>
      </c>
      <c r="T428" s="413">
        <v>0</v>
      </c>
      <c r="U428" s="392">
        <f t="shared" si="26"/>
        <v>0</v>
      </c>
      <c r="W428" s="414">
        <f t="shared" si="27"/>
        <v>1</v>
      </c>
    </row>
    <row r="429" spans="1:23" x14ac:dyDescent="0.2">
      <c r="A429" t="str">
        <f t="shared" si="24"/>
        <v>PO300609</v>
      </c>
      <c r="B429">
        <f t="shared" si="25"/>
        <v>9</v>
      </c>
      <c r="C429" s="413" t="s">
        <v>419</v>
      </c>
      <c r="D429" s="413" t="s">
        <v>428</v>
      </c>
      <c r="E429" s="413">
        <v>0</v>
      </c>
      <c r="F429" s="413">
        <v>1</v>
      </c>
      <c r="G429" s="413">
        <v>0</v>
      </c>
      <c r="H429" s="413">
        <v>1</v>
      </c>
      <c r="I429" s="413">
        <v>0</v>
      </c>
      <c r="J429" s="413">
        <v>0</v>
      </c>
      <c r="K429" s="413">
        <v>0</v>
      </c>
      <c r="L429" s="413">
        <v>0</v>
      </c>
      <c r="M429" s="413">
        <v>0</v>
      </c>
      <c r="N429" s="413">
        <v>0</v>
      </c>
      <c r="O429" s="413">
        <v>0</v>
      </c>
      <c r="P429" s="413">
        <v>0</v>
      </c>
      <c r="Q429" s="413">
        <v>0</v>
      </c>
      <c r="R429" s="413">
        <v>0</v>
      </c>
      <c r="S429" s="413">
        <v>0</v>
      </c>
      <c r="T429" s="413">
        <v>0</v>
      </c>
      <c r="U429" s="392">
        <f t="shared" si="26"/>
        <v>1</v>
      </c>
      <c r="W429" s="414">
        <f t="shared" si="27"/>
        <v>1</v>
      </c>
    </row>
    <row r="430" spans="1:23" x14ac:dyDescent="0.2">
      <c r="A430" t="str">
        <f t="shared" si="24"/>
        <v>PO300610</v>
      </c>
      <c r="B430">
        <f t="shared" si="25"/>
        <v>10</v>
      </c>
      <c r="C430" s="413" t="s">
        <v>419</v>
      </c>
      <c r="D430" s="413" t="s">
        <v>268</v>
      </c>
      <c r="E430" s="413">
        <v>7</v>
      </c>
      <c r="F430" s="413">
        <v>0</v>
      </c>
      <c r="G430" s="413">
        <v>0</v>
      </c>
      <c r="H430" s="413">
        <v>7</v>
      </c>
      <c r="I430" s="413">
        <v>1</v>
      </c>
      <c r="J430" s="413">
        <v>0</v>
      </c>
      <c r="K430" s="413">
        <v>0</v>
      </c>
      <c r="L430" s="413">
        <v>1</v>
      </c>
      <c r="M430" s="413">
        <v>3</v>
      </c>
      <c r="N430" s="413">
        <v>0</v>
      </c>
      <c r="O430" s="413">
        <v>0</v>
      </c>
      <c r="P430" s="413">
        <v>3</v>
      </c>
      <c r="Q430" s="413">
        <v>0</v>
      </c>
      <c r="R430" s="413">
        <v>0</v>
      </c>
      <c r="S430" s="413">
        <v>0</v>
      </c>
      <c r="T430" s="413">
        <v>0</v>
      </c>
      <c r="U430" s="392">
        <f t="shared" si="26"/>
        <v>1</v>
      </c>
      <c r="W430" s="414">
        <f t="shared" si="27"/>
        <v>11</v>
      </c>
    </row>
    <row r="431" spans="1:23" x14ac:dyDescent="0.2">
      <c r="A431" t="str">
        <f t="shared" si="24"/>
        <v>PO300611</v>
      </c>
      <c r="B431">
        <f t="shared" si="25"/>
        <v>11</v>
      </c>
      <c r="C431" s="413" t="s">
        <v>419</v>
      </c>
      <c r="D431" s="413" t="s">
        <v>168</v>
      </c>
      <c r="E431" s="413">
        <v>0</v>
      </c>
      <c r="F431" s="413">
        <v>0</v>
      </c>
      <c r="G431" s="413">
        <v>0</v>
      </c>
      <c r="H431" s="413">
        <v>0</v>
      </c>
      <c r="I431" s="413">
        <v>0</v>
      </c>
      <c r="J431" s="413">
        <v>0</v>
      </c>
      <c r="K431" s="413">
        <v>0</v>
      </c>
      <c r="L431" s="413">
        <v>0</v>
      </c>
      <c r="M431" s="413">
        <v>2</v>
      </c>
      <c r="N431" s="413">
        <v>0</v>
      </c>
      <c r="O431" s="413">
        <v>0</v>
      </c>
      <c r="P431" s="413">
        <v>2</v>
      </c>
      <c r="Q431" s="413">
        <v>1</v>
      </c>
      <c r="R431" s="413">
        <v>0</v>
      </c>
      <c r="S431" s="413">
        <v>0</v>
      </c>
      <c r="T431" s="413">
        <v>1</v>
      </c>
      <c r="U431" s="392">
        <f t="shared" si="26"/>
        <v>1</v>
      </c>
      <c r="W431" s="414">
        <f t="shared" si="27"/>
        <v>3</v>
      </c>
    </row>
    <row r="432" spans="1:23" x14ac:dyDescent="0.2">
      <c r="A432" t="str">
        <f t="shared" si="24"/>
        <v>PO300701</v>
      </c>
      <c r="B432">
        <f t="shared" si="25"/>
        <v>1</v>
      </c>
      <c r="C432" s="413" t="s">
        <v>426</v>
      </c>
      <c r="D432" s="413" t="s">
        <v>435</v>
      </c>
      <c r="E432" s="413">
        <v>0</v>
      </c>
      <c r="F432" s="413">
        <v>0</v>
      </c>
      <c r="G432" s="413">
        <v>0</v>
      </c>
      <c r="H432" s="413">
        <v>0</v>
      </c>
      <c r="I432" s="413">
        <v>0</v>
      </c>
      <c r="J432" s="413">
        <v>0</v>
      </c>
      <c r="K432" s="413">
        <v>0</v>
      </c>
      <c r="L432" s="413">
        <v>0</v>
      </c>
      <c r="M432" s="413">
        <v>1</v>
      </c>
      <c r="N432" s="413">
        <v>0</v>
      </c>
      <c r="O432" s="413">
        <v>0</v>
      </c>
      <c r="P432" s="413">
        <v>1</v>
      </c>
      <c r="Q432" s="413">
        <v>0</v>
      </c>
      <c r="R432" s="413">
        <v>0</v>
      </c>
      <c r="S432" s="413">
        <v>0</v>
      </c>
      <c r="T432" s="413">
        <v>0</v>
      </c>
      <c r="U432" s="392">
        <f t="shared" si="26"/>
        <v>1</v>
      </c>
      <c r="W432" s="414">
        <f t="shared" si="27"/>
        <v>1</v>
      </c>
    </row>
    <row r="433" spans="1:23" x14ac:dyDescent="0.2">
      <c r="A433" t="str">
        <f t="shared" si="24"/>
        <v>PO300702</v>
      </c>
      <c r="B433">
        <f t="shared" si="25"/>
        <v>2</v>
      </c>
      <c r="C433" s="413" t="s">
        <v>426</v>
      </c>
      <c r="D433" s="413" t="s">
        <v>293</v>
      </c>
      <c r="E433" s="413">
        <v>0</v>
      </c>
      <c r="F433" s="413">
        <v>0</v>
      </c>
      <c r="G433" s="413">
        <v>0</v>
      </c>
      <c r="H433" s="413">
        <v>0</v>
      </c>
      <c r="I433" s="413">
        <v>0</v>
      </c>
      <c r="J433" s="413">
        <v>0</v>
      </c>
      <c r="K433" s="413">
        <v>0</v>
      </c>
      <c r="L433" s="413">
        <v>0</v>
      </c>
      <c r="M433" s="413">
        <v>0</v>
      </c>
      <c r="N433" s="413">
        <v>0</v>
      </c>
      <c r="O433" s="413">
        <v>0</v>
      </c>
      <c r="P433" s="413">
        <v>0</v>
      </c>
      <c r="Q433" s="413">
        <v>1</v>
      </c>
      <c r="R433" s="413">
        <v>0</v>
      </c>
      <c r="S433" s="413">
        <v>0</v>
      </c>
      <c r="T433" s="413">
        <v>1</v>
      </c>
      <c r="U433" s="392">
        <f t="shared" si="26"/>
        <v>0</v>
      </c>
      <c r="W433" s="414">
        <f t="shared" si="27"/>
        <v>1</v>
      </c>
    </row>
    <row r="434" spans="1:23" x14ac:dyDescent="0.2">
      <c r="A434" t="str">
        <f t="shared" si="24"/>
        <v>PO300703</v>
      </c>
      <c r="B434">
        <f t="shared" si="25"/>
        <v>3</v>
      </c>
      <c r="C434" s="413" t="s">
        <v>426</v>
      </c>
      <c r="D434" s="413" t="s">
        <v>164</v>
      </c>
      <c r="E434" s="413">
        <v>0</v>
      </c>
      <c r="F434" s="413">
        <v>0</v>
      </c>
      <c r="G434" s="413">
        <v>0</v>
      </c>
      <c r="H434" s="413">
        <v>0</v>
      </c>
      <c r="I434" s="413">
        <v>1</v>
      </c>
      <c r="J434" s="413">
        <v>0</v>
      </c>
      <c r="K434" s="413">
        <v>0</v>
      </c>
      <c r="L434" s="413">
        <v>1</v>
      </c>
      <c r="M434" s="413">
        <v>0</v>
      </c>
      <c r="N434" s="413">
        <v>0</v>
      </c>
      <c r="O434" s="413">
        <v>0</v>
      </c>
      <c r="P434" s="413">
        <v>0</v>
      </c>
      <c r="Q434" s="413">
        <v>0</v>
      </c>
      <c r="R434" s="413">
        <v>0</v>
      </c>
      <c r="S434" s="413">
        <v>0</v>
      </c>
      <c r="T434" s="413">
        <v>0</v>
      </c>
      <c r="U434" s="392">
        <f t="shared" si="26"/>
        <v>0</v>
      </c>
      <c r="W434" s="414">
        <f t="shared" si="27"/>
        <v>1</v>
      </c>
    </row>
    <row r="435" spans="1:23" x14ac:dyDescent="0.2">
      <c r="A435" t="str">
        <f t="shared" si="24"/>
        <v>PO300704</v>
      </c>
      <c r="B435">
        <f t="shared" si="25"/>
        <v>4</v>
      </c>
      <c r="C435" s="413" t="s">
        <v>426</v>
      </c>
      <c r="D435" s="413" t="s">
        <v>431</v>
      </c>
      <c r="E435" s="413">
        <v>1</v>
      </c>
      <c r="F435" s="413">
        <v>0</v>
      </c>
      <c r="G435" s="413">
        <v>0</v>
      </c>
      <c r="H435" s="413">
        <v>1</v>
      </c>
      <c r="I435" s="413">
        <v>0</v>
      </c>
      <c r="J435" s="413">
        <v>0</v>
      </c>
      <c r="K435" s="413">
        <v>0</v>
      </c>
      <c r="L435" s="413">
        <v>0</v>
      </c>
      <c r="M435" s="413">
        <v>2</v>
      </c>
      <c r="N435" s="413">
        <v>0</v>
      </c>
      <c r="O435" s="413">
        <v>0</v>
      </c>
      <c r="P435" s="413">
        <v>2</v>
      </c>
      <c r="Q435" s="413">
        <v>0</v>
      </c>
      <c r="R435" s="413">
        <v>0</v>
      </c>
      <c r="S435" s="413">
        <v>0</v>
      </c>
      <c r="T435" s="413">
        <v>0</v>
      </c>
      <c r="U435" s="392">
        <f t="shared" si="26"/>
        <v>1</v>
      </c>
      <c r="W435" s="414">
        <f t="shared" si="27"/>
        <v>3</v>
      </c>
    </row>
    <row r="436" spans="1:23" x14ac:dyDescent="0.2">
      <c r="A436" t="str">
        <f t="shared" si="24"/>
        <v>PO300705</v>
      </c>
      <c r="B436">
        <f t="shared" si="25"/>
        <v>5</v>
      </c>
      <c r="C436" s="413" t="s">
        <v>426</v>
      </c>
      <c r="D436" s="413" t="s">
        <v>427</v>
      </c>
      <c r="E436" s="413">
        <v>21</v>
      </c>
      <c r="F436" s="413">
        <v>0</v>
      </c>
      <c r="G436" s="413">
        <v>0</v>
      </c>
      <c r="H436" s="413">
        <v>21</v>
      </c>
      <c r="I436" s="413">
        <v>3</v>
      </c>
      <c r="J436" s="413">
        <v>0</v>
      </c>
      <c r="K436" s="413">
        <v>0</v>
      </c>
      <c r="L436" s="413">
        <v>3</v>
      </c>
      <c r="M436" s="413">
        <v>7</v>
      </c>
      <c r="N436" s="413">
        <v>0</v>
      </c>
      <c r="O436" s="413">
        <v>0</v>
      </c>
      <c r="P436" s="413">
        <v>7</v>
      </c>
      <c r="Q436" s="413">
        <v>0</v>
      </c>
      <c r="R436" s="413">
        <v>0</v>
      </c>
      <c r="S436" s="413">
        <v>0</v>
      </c>
      <c r="T436" s="413">
        <v>0</v>
      </c>
      <c r="U436" s="392">
        <f t="shared" si="26"/>
        <v>1</v>
      </c>
      <c r="W436" s="414">
        <f t="shared" si="27"/>
        <v>31</v>
      </c>
    </row>
    <row r="437" spans="1:23" x14ac:dyDescent="0.2">
      <c r="A437" t="str">
        <f t="shared" si="24"/>
        <v>PO300706</v>
      </c>
      <c r="B437">
        <f t="shared" si="25"/>
        <v>6</v>
      </c>
      <c r="C437" s="413" t="s">
        <v>426</v>
      </c>
      <c r="D437" s="413" t="s">
        <v>428</v>
      </c>
      <c r="E437" s="413">
        <v>0</v>
      </c>
      <c r="F437" s="413">
        <v>0</v>
      </c>
      <c r="G437" s="413">
        <v>0</v>
      </c>
      <c r="H437" s="413">
        <v>0</v>
      </c>
      <c r="I437" s="413">
        <v>0</v>
      </c>
      <c r="J437" s="413">
        <v>1</v>
      </c>
      <c r="K437" s="413">
        <v>0</v>
      </c>
      <c r="L437" s="413">
        <v>1</v>
      </c>
      <c r="M437" s="413">
        <v>0</v>
      </c>
      <c r="N437" s="413">
        <v>0</v>
      </c>
      <c r="O437" s="413">
        <v>0</v>
      </c>
      <c r="P437" s="413">
        <v>0</v>
      </c>
      <c r="Q437" s="413">
        <v>0</v>
      </c>
      <c r="R437" s="413">
        <v>1</v>
      </c>
      <c r="S437" s="413">
        <v>0</v>
      </c>
      <c r="T437" s="413">
        <v>1</v>
      </c>
      <c r="U437" s="392">
        <f t="shared" si="26"/>
        <v>0</v>
      </c>
      <c r="W437" s="414">
        <f t="shared" si="27"/>
        <v>2</v>
      </c>
    </row>
    <row r="438" spans="1:23" x14ac:dyDescent="0.2">
      <c r="A438" t="str">
        <f t="shared" si="24"/>
        <v>PO300707</v>
      </c>
      <c r="B438">
        <f t="shared" si="25"/>
        <v>7</v>
      </c>
      <c r="C438" s="413" t="s">
        <v>426</v>
      </c>
      <c r="D438" s="413" t="s">
        <v>413</v>
      </c>
      <c r="E438" s="413">
        <v>0</v>
      </c>
      <c r="F438" s="413">
        <v>0</v>
      </c>
      <c r="G438" s="413">
        <v>0</v>
      </c>
      <c r="H438" s="413">
        <v>0</v>
      </c>
      <c r="I438" s="413">
        <v>0</v>
      </c>
      <c r="J438" s="413">
        <v>0</v>
      </c>
      <c r="K438" s="413">
        <v>0</v>
      </c>
      <c r="L438" s="413">
        <v>0</v>
      </c>
      <c r="M438" s="413">
        <v>2</v>
      </c>
      <c r="N438" s="413">
        <v>0</v>
      </c>
      <c r="O438" s="413">
        <v>0</v>
      </c>
      <c r="P438" s="413">
        <v>2</v>
      </c>
      <c r="Q438" s="413">
        <v>0</v>
      </c>
      <c r="R438" s="413">
        <v>0</v>
      </c>
      <c r="S438" s="413">
        <v>0</v>
      </c>
      <c r="T438" s="413">
        <v>0</v>
      </c>
      <c r="U438" s="392">
        <f t="shared" si="26"/>
        <v>1</v>
      </c>
      <c r="W438" s="414">
        <f t="shared" si="27"/>
        <v>2</v>
      </c>
    </row>
    <row r="439" spans="1:23" x14ac:dyDescent="0.2">
      <c r="A439" t="str">
        <f t="shared" si="24"/>
        <v>PO300708</v>
      </c>
      <c r="B439">
        <f t="shared" si="25"/>
        <v>8</v>
      </c>
      <c r="C439" s="413" t="s">
        <v>426</v>
      </c>
      <c r="D439" s="413" t="s">
        <v>429</v>
      </c>
      <c r="E439" s="413">
        <v>0</v>
      </c>
      <c r="F439" s="413">
        <v>0</v>
      </c>
      <c r="G439" s="413">
        <v>0</v>
      </c>
      <c r="H439" s="413">
        <v>0</v>
      </c>
      <c r="I439" s="413">
        <v>0</v>
      </c>
      <c r="J439" s="413">
        <v>0</v>
      </c>
      <c r="K439" s="413">
        <v>0</v>
      </c>
      <c r="L439" s="413">
        <v>0</v>
      </c>
      <c r="M439" s="413">
        <v>2</v>
      </c>
      <c r="N439" s="413">
        <v>0</v>
      </c>
      <c r="O439" s="413">
        <v>0</v>
      </c>
      <c r="P439" s="413">
        <v>2</v>
      </c>
      <c r="Q439" s="413">
        <v>0</v>
      </c>
      <c r="R439" s="413">
        <v>0</v>
      </c>
      <c r="S439" s="413">
        <v>0</v>
      </c>
      <c r="T439" s="413">
        <v>0</v>
      </c>
      <c r="U439" s="392">
        <f t="shared" si="26"/>
        <v>1</v>
      </c>
      <c r="W439" s="414">
        <f t="shared" si="27"/>
        <v>2</v>
      </c>
    </row>
    <row r="440" spans="1:23" x14ac:dyDescent="0.2">
      <c r="A440" t="str">
        <f t="shared" si="24"/>
        <v>PO300709</v>
      </c>
      <c r="B440">
        <f t="shared" si="25"/>
        <v>9</v>
      </c>
      <c r="C440" s="413" t="s">
        <v>426</v>
      </c>
      <c r="D440" s="413" t="s">
        <v>268</v>
      </c>
      <c r="E440" s="413">
        <v>0</v>
      </c>
      <c r="F440" s="413">
        <v>0</v>
      </c>
      <c r="G440" s="413">
        <v>0</v>
      </c>
      <c r="H440" s="413">
        <v>0</v>
      </c>
      <c r="I440" s="413">
        <v>0</v>
      </c>
      <c r="J440" s="413">
        <v>0</v>
      </c>
      <c r="K440" s="413">
        <v>0</v>
      </c>
      <c r="L440" s="413">
        <v>0</v>
      </c>
      <c r="M440" s="413">
        <v>1</v>
      </c>
      <c r="N440" s="413">
        <v>0</v>
      </c>
      <c r="O440" s="413">
        <v>0</v>
      </c>
      <c r="P440" s="413">
        <v>1</v>
      </c>
      <c r="Q440" s="413">
        <v>0</v>
      </c>
      <c r="R440" s="413">
        <v>0</v>
      </c>
      <c r="S440" s="413">
        <v>0</v>
      </c>
      <c r="T440" s="413">
        <v>0</v>
      </c>
      <c r="U440" s="392">
        <f t="shared" si="26"/>
        <v>1</v>
      </c>
      <c r="W440" s="414">
        <f t="shared" si="27"/>
        <v>1</v>
      </c>
    </row>
    <row r="441" spans="1:23" x14ac:dyDescent="0.2">
      <c r="A441" t="str">
        <f t="shared" si="24"/>
        <v>PO300710</v>
      </c>
      <c r="B441">
        <f t="shared" si="25"/>
        <v>10</v>
      </c>
      <c r="C441" s="413" t="s">
        <v>426</v>
      </c>
      <c r="D441" s="413" t="s">
        <v>168</v>
      </c>
      <c r="E441" s="413">
        <v>2</v>
      </c>
      <c r="F441" s="413">
        <v>0</v>
      </c>
      <c r="G441" s="413">
        <v>0</v>
      </c>
      <c r="H441" s="413">
        <v>2</v>
      </c>
      <c r="I441" s="413">
        <v>0</v>
      </c>
      <c r="J441" s="413">
        <v>0</v>
      </c>
      <c r="K441" s="413">
        <v>0</v>
      </c>
      <c r="L441" s="413">
        <v>0</v>
      </c>
      <c r="M441" s="413">
        <v>5</v>
      </c>
      <c r="N441" s="413">
        <v>0</v>
      </c>
      <c r="O441" s="413">
        <v>0</v>
      </c>
      <c r="P441" s="413">
        <v>5</v>
      </c>
      <c r="Q441" s="413">
        <v>2</v>
      </c>
      <c r="R441" s="413">
        <v>0</v>
      </c>
      <c r="S441" s="413">
        <v>0</v>
      </c>
      <c r="T441" s="413">
        <v>2</v>
      </c>
      <c r="U441" s="392">
        <f t="shared" si="26"/>
        <v>1</v>
      </c>
      <c r="W441" s="414">
        <f t="shared" si="27"/>
        <v>9</v>
      </c>
    </row>
    <row r="442" spans="1:23" x14ac:dyDescent="0.2">
      <c r="A442" t="str">
        <f t="shared" si="24"/>
        <v>PO300801</v>
      </c>
      <c r="B442">
        <f t="shared" si="25"/>
        <v>1</v>
      </c>
      <c r="C442" s="413" t="s">
        <v>430</v>
      </c>
      <c r="D442" s="413" t="s">
        <v>439</v>
      </c>
      <c r="E442" s="413">
        <v>1</v>
      </c>
      <c r="F442" s="413">
        <v>0</v>
      </c>
      <c r="G442" s="413">
        <v>0</v>
      </c>
      <c r="H442" s="413">
        <v>1</v>
      </c>
      <c r="I442" s="413">
        <v>0</v>
      </c>
      <c r="J442" s="413">
        <v>0</v>
      </c>
      <c r="K442" s="413">
        <v>0</v>
      </c>
      <c r="L442" s="413">
        <v>0</v>
      </c>
      <c r="M442" s="413">
        <v>0</v>
      </c>
      <c r="N442" s="413">
        <v>0</v>
      </c>
      <c r="O442" s="413">
        <v>0</v>
      </c>
      <c r="P442" s="413">
        <v>0</v>
      </c>
      <c r="Q442" s="413">
        <v>0</v>
      </c>
      <c r="R442" s="413">
        <v>0</v>
      </c>
      <c r="S442" s="413">
        <v>0</v>
      </c>
      <c r="T442" s="413">
        <v>0</v>
      </c>
      <c r="U442" s="392">
        <f t="shared" si="26"/>
        <v>1</v>
      </c>
      <c r="W442" s="414">
        <f t="shared" si="27"/>
        <v>1</v>
      </c>
    </row>
    <row r="443" spans="1:23" x14ac:dyDescent="0.2">
      <c r="A443" t="str">
        <f t="shared" si="24"/>
        <v>PO300802</v>
      </c>
      <c r="B443">
        <f t="shared" si="25"/>
        <v>2</v>
      </c>
      <c r="C443" s="413" t="s">
        <v>430</v>
      </c>
      <c r="D443" s="413" t="s">
        <v>421</v>
      </c>
      <c r="E443" s="413">
        <v>0</v>
      </c>
      <c r="F443" s="413">
        <v>0</v>
      </c>
      <c r="G443" s="413">
        <v>1</v>
      </c>
      <c r="H443" s="413">
        <v>1</v>
      </c>
      <c r="I443" s="413">
        <v>0</v>
      </c>
      <c r="J443" s="413">
        <v>0</v>
      </c>
      <c r="K443" s="413">
        <v>0</v>
      </c>
      <c r="L443" s="413">
        <v>0</v>
      </c>
      <c r="M443" s="413">
        <v>0</v>
      </c>
      <c r="N443" s="413">
        <v>0</v>
      </c>
      <c r="O443" s="413">
        <v>0</v>
      </c>
      <c r="P443" s="413">
        <v>0</v>
      </c>
      <c r="Q443" s="413">
        <v>0</v>
      </c>
      <c r="R443" s="413">
        <v>0</v>
      </c>
      <c r="S443" s="413">
        <v>0</v>
      </c>
      <c r="T443" s="413">
        <v>0</v>
      </c>
      <c r="U443" s="392">
        <f t="shared" si="26"/>
        <v>1</v>
      </c>
      <c r="W443" s="414">
        <f t="shared" si="27"/>
        <v>1</v>
      </c>
    </row>
    <row r="444" spans="1:23" x14ac:dyDescent="0.2">
      <c r="A444" t="str">
        <f t="shared" si="24"/>
        <v>PO300803</v>
      </c>
      <c r="B444">
        <f t="shared" si="25"/>
        <v>3</v>
      </c>
      <c r="C444" s="413" t="s">
        <v>430</v>
      </c>
      <c r="D444" s="413" t="s">
        <v>415</v>
      </c>
      <c r="E444" s="413">
        <v>0</v>
      </c>
      <c r="F444" s="413">
        <v>0</v>
      </c>
      <c r="G444" s="413">
        <v>0</v>
      </c>
      <c r="H444" s="413">
        <v>0</v>
      </c>
      <c r="I444" s="413">
        <v>0</v>
      </c>
      <c r="J444" s="413">
        <v>0</v>
      </c>
      <c r="K444" s="413">
        <v>0</v>
      </c>
      <c r="L444" s="413">
        <v>0</v>
      </c>
      <c r="M444" s="413">
        <v>1</v>
      </c>
      <c r="N444" s="413">
        <v>0</v>
      </c>
      <c r="O444" s="413">
        <v>0</v>
      </c>
      <c r="P444" s="413">
        <v>1</v>
      </c>
      <c r="Q444" s="413">
        <v>0</v>
      </c>
      <c r="R444" s="413">
        <v>0</v>
      </c>
      <c r="S444" s="413">
        <v>0</v>
      </c>
      <c r="T444" s="413">
        <v>0</v>
      </c>
      <c r="U444" s="392">
        <f t="shared" si="26"/>
        <v>1</v>
      </c>
      <c r="W444" s="414">
        <f t="shared" si="27"/>
        <v>1</v>
      </c>
    </row>
    <row r="445" spans="1:23" x14ac:dyDescent="0.2">
      <c r="A445" t="str">
        <f t="shared" si="24"/>
        <v>PO300804</v>
      </c>
      <c r="B445">
        <f t="shared" si="25"/>
        <v>4</v>
      </c>
      <c r="C445" s="413" t="s">
        <v>430</v>
      </c>
      <c r="D445" s="413" t="s">
        <v>431</v>
      </c>
      <c r="E445" s="413">
        <v>1</v>
      </c>
      <c r="F445" s="413">
        <v>0</v>
      </c>
      <c r="G445" s="413">
        <v>0</v>
      </c>
      <c r="H445" s="413">
        <v>1</v>
      </c>
      <c r="I445" s="413">
        <v>0</v>
      </c>
      <c r="J445" s="413">
        <v>0</v>
      </c>
      <c r="K445" s="413">
        <v>0</v>
      </c>
      <c r="L445" s="413">
        <v>0</v>
      </c>
      <c r="M445" s="413">
        <v>0</v>
      </c>
      <c r="N445" s="413">
        <v>0</v>
      </c>
      <c r="O445" s="413">
        <v>0</v>
      </c>
      <c r="P445" s="413">
        <v>0</v>
      </c>
      <c r="Q445" s="413">
        <v>0</v>
      </c>
      <c r="R445" s="413">
        <v>0</v>
      </c>
      <c r="S445" s="413">
        <v>0</v>
      </c>
      <c r="T445" s="413">
        <v>0</v>
      </c>
      <c r="U445" s="392">
        <f t="shared" si="26"/>
        <v>1</v>
      </c>
      <c r="W445" s="414">
        <f t="shared" si="27"/>
        <v>1</v>
      </c>
    </row>
    <row r="446" spans="1:23" x14ac:dyDescent="0.2">
      <c r="A446" t="str">
        <f t="shared" si="24"/>
        <v>PO300805</v>
      </c>
      <c r="B446">
        <f t="shared" si="25"/>
        <v>5</v>
      </c>
      <c r="C446" s="413" t="s">
        <v>430</v>
      </c>
      <c r="D446" s="413" t="s">
        <v>427</v>
      </c>
      <c r="E446" s="413">
        <v>4</v>
      </c>
      <c r="F446" s="413">
        <v>0</v>
      </c>
      <c r="G446" s="413">
        <v>0</v>
      </c>
      <c r="H446" s="413">
        <v>4</v>
      </c>
      <c r="I446" s="413">
        <v>1</v>
      </c>
      <c r="J446" s="413">
        <v>0</v>
      </c>
      <c r="K446" s="413">
        <v>0</v>
      </c>
      <c r="L446" s="413">
        <v>1</v>
      </c>
      <c r="M446" s="413">
        <v>1</v>
      </c>
      <c r="N446" s="413">
        <v>0</v>
      </c>
      <c r="O446" s="413">
        <v>0</v>
      </c>
      <c r="P446" s="413">
        <v>1</v>
      </c>
      <c r="Q446" s="413">
        <v>0</v>
      </c>
      <c r="R446" s="413">
        <v>0</v>
      </c>
      <c r="S446" s="413">
        <v>0</v>
      </c>
      <c r="T446" s="413">
        <v>0</v>
      </c>
      <c r="U446" s="392">
        <f t="shared" si="26"/>
        <v>1</v>
      </c>
      <c r="W446" s="414">
        <f t="shared" si="27"/>
        <v>6</v>
      </c>
    </row>
    <row r="447" spans="1:23" x14ac:dyDescent="0.2">
      <c r="A447" t="str">
        <f t="shared" si="24"/>
        <v>PO300806</v>
      </c>
      <c r="B447">
        <f t="shared" si="25"/>
        <v>6</v>
      </c>
      <c r="C447" s="413" t="s">
        <v>430</v>
      </c>
      <c r="D447" s="413" t="s">
        <v>428</v>
      </c>
      <c r="E447" s="413">
        <v>0</v>
      </c>
      <c r="F447" s="413">
        <v>0</v>
      </c>
      <c r="G447" s="413">
        <v>0</v>
      </c>
      <c r="H447" s="413">
        <v>0</v>
      </c>
      <c r="I447" s="413">
        <v>0</v>
      </c>
      <c r="J447" s="413">
        <v>1</v>
      </c>
      <c r="K447" s="413">
        <v>0</v>
      </c>
      <c r="L447" s="413">
        <v>1</v>
      </c>
      <c r="M447" s="413">
        <v>0</v>
      </c>
      <c r="N447" s="413">
        <v>0</v>
      </c>
      <c r="O447" s="413">
        <v>0</v>
      </c>
      <c r="P447" s="413">
        <v>0</v>
      </c>
      <c r="Q447" s="413">
        <v>0</v>
      </c>
      <c r="R447" s="413">
        <v>0</v>
      </c>
      <c r="S447" s="413">
        <v>0</v>
      </c>
      <c r="T447" s="413">
        <v>0</v>
      </c>
      <c r="U447" s="392">
        <f t="shared" si="26"/>
        <v>0</v>
      </c>
      <c r="W447" s="414">
        <f t="shared" si="27"/>
        <v>1</v>
      </c>
    </row>
    <row r="448" spans="1:23" x14ac:dyDescent="0.2">
      <c r="A448" t="str">
        <f t="shared" si="24"/>
        <v>PO300807</v>
      </c>
      <c r="B448">
        <f t="shared" si="25"/>
        <v>7</v>
      </c>
      <c r="C448" s="413" t="s">
        <v>430</v>
      </c>
      <c r="D448" s="413" t="s">
        <v>413</v>
      </c>
      <c r="E448" s="413">
        <v>2</v>
      </c>
      <c r="F448" s="413">
        <v>0</v>
      </c>
      <c r="G448" s="413">
        <v>0</v>
      </c>
      <c r="H448" s="413">
        <v>2</v>
      </c>
      <c r="I448" s="413">
        <v>0</v>
      </c>
      <c r="J448" s="413">
        <v>0</v>
      </c>
      <c r="K448" s="413">
        <v>0</v>
      </c>
      <c r="L448" s="413">
        <v>0</v>
      </c>
      <c r="M448" s="413">
        <v>2</v>
      </c>
      <c r="N448" s="413">
        <v>0</v>
      </c>
      <c r="O448" s="413">
        <v>0</v>
      </c>
      <c r="P448" s="413">
        <v>2</v>
      </c>
      <c r="Q448" s="413">
        <v>0</v>
      </c>
      <c r="R448" s="413">
        <v>0</v>
      </c>
      <c r="S448" s="413">
        <v>0</v>
      </c>
      <c r="T448" s="413">
        <v>0</v>
      </c>
      <c r="U448" s="392">
        <f t="shared" si="26"/>
        <v>1</v>
      </c>
      <c r="W448" s="414">
        <f t="shared" si="27"/>
        <v>4</v>
      </c>
    </row>
    <row r="449" spans="1:23" x14ac:dyDescent="0.2">
      <c r="A449" t="str">
        <f t="shared" si="24"/>
        <v>PO300808</v>
      </c>
      <c r="B449">
        <f t="shared" si="25"/>
        <v>8</v>
      </c>
      <c r="C449" s="413" t="s">
        <v>430</v>
      </c>
      <c r="D449" s="413" t="s">
        <v>425</v>
      </c>
      <c r="E449" s="413">
        <v>4</v>
      </c>
      <c r="F449" s="413">
        <v>0</v>
      </c>
      <c r="G449" s="413">
        <v>0</v>
      </c>
      <c r="H449" s="413">
        <v>4</v>
      </c>
      <c r="I449" s="413">
        <v>0</v>
      </c>
      <c r="J449" s="413">
        <v>0</v>
      </c>
      <c r="K449" s="413">
        <v>0</v>
      </c>
      <c r="L449" s="413">
        <v>0</v>
      </c>
      <c r="M449" s="413">
        <v>2</v>
      </c>
      <c r="N449" s="413">
        <v>0</v>
      </c>
      <c r="O449" s="413">
        <v>0</v>
      </c>
      <c r="P449" s="413">
        <v>2</v>
      </c>
      <c r="Q449" s="413">
        <v>0</v>
      </c>
      <c r="R449" s="413">
        <v>0</v>
      </c>
      <c r="S449" s="413">
        <v>0</v>
      </c>
      <c r="T449" s="413">
        <v>0</v>
      </c>
      <c r="U449" s="392">
        <f t="shared" si="26"/>
        <v>1</v>
      </c>
      <c r="W449" s="414">
        <f t="shared" si="27"/>
        <v>6</v>
      </c>
    </row>
    <row r="450" spans="1:23" x14ac:dyDescent="0.2">
      <c r="A450" t="str">
        <f t="shared" si="24"/>
        <v>PO300809</v>
      </c>
      <c r="B450">
        <f t="shared" si="25"/>
        <v>9</v>
      </c>
      <c r="C450" s="413" t="s">
        <v>430</v>
      </c>
      <c r="D450" s="413" t="s">
        <v>168</v>
      </c>
      <c r="E450" s="413">
        <v>2</v>
      </c>
      <c r="F450" s="413">
        <v>0</v>
      </c>
      <c r="G450" s="413">
        <v>0</v>
      </c>
      <c r="H450" s="413">
        <v>2</v>
      </c>
      <c r="I450" s="413">
        <v>1</v>
      </c>
      <c r="J450" s="413">
        <v>0</v>
      </c>
      <c r="K450" s="413">
        <v>0</v>
      </c>
      <c r="L450" s="413">
        <v>1</v>
      </c>
      <c r="M450" s="413">
        <v>12</v>
      </c>
      <c r="N450" s="413">
        <v>0</v>
      </c>
      <c r="O450" s="413">
        <v>0</v>
      </c>
      <c r="P450" s="413">
        <v>12</v>
      </c>
      <c r="Q450" s="413">
        <v>5</v>
      </c>
      <c r="R450" s="413">
        <v>0</v>
      </c>
      <c r="S450" s="413">
        <v>0</v>
      </c>
      <c r="T450" s="413">
        <v>5</v>
      </c>
      <c r="U450" s="392">
        <f t="shared" si="26"/>
        <v>1</v>
      </c>
      <c r="W450" s="414">
        <f t="shared" si="27"/>
        <v>20</v>
      </c>
    </row>
    <row r="451" spans="1:23" x14ac:dyDescent="0.2">
      <c r="A451" t="str">
        <f t="shared" si="24"/>
        <v>PO300901</v>
      </c>
      <c r="B451">
        <f t="shared" si="25"/>
        <v>1</v>
      </c>
      <c r="C451" s="413" t="s">
        <v>434</v>
      </c>
      <c r="D451" s="413" t="s">
        <v>435</v>
      </c>
      <c r="E451" s="413">
        <v>2</v>
      </c>
      <c r="F451" s="413">
        <v>0</v>
      </c>
      <c r="G451" s="413">
        <v>0</v>
      </c>
      <c r="H451" s="413">
        <v>2</v>
      </c>
      <c r="I451" s="413">
        <v>0</v>
      </c>
      <c r="J451" s="413">
        <v>0</v>
      </c>
      <c r="K451" s="413">
        <v>0</v>
      </c>
      <c r="L451" s="413">
        <v>0</v>
      </c>
      <c r="M451" s="413">
        <v>1</v>
      </c>
      <c r="N451" s="413">
        <v>0</v>
      </c>
      <c r="O451" s="413">
        <v>0</v>
      </c>
      <c r="P451" s="413">
        <v>1</v>
      </c>
      <c r="Q451" s="413">
        <v>1</v>
      </c>
      <c r="R451" s="413">
        <v>0</v>
      </c>
      <c r="S451" s="413">
        <v>0</v>
      </c>
      <c r="T451" s="413">
        <v>1</v>
      </c>
      <c r="U451" s="392">
        <f t="shared" si="26"/>
        <v>1</v>
      </c>
      <c r="W451" s="414">
        <f t="shared" si="27"/>
        <v>4</v>
      </c>
    </row>
    <row r="452" spans="1:23" x14ac:dyDescent="0.2">
      <c r="A452" t="str">
        <f t="shared" si="24"/>
        <v>PO300902</v>
      </c>
      <c r="B452">
        <f t="shared" si="25"/>
        <v>2</v>
      </c>
      <c r="C452" s="413" t="s">
        <v>434</v>
      </c>
      <c r="D452" s="413" t="s">
        <v>440</v>
      </c>
      <c r="E452" s="413">
        <v>0</v>
      </c>
      <c r="F452" s="413">
        <v>0</v>
      </c>
      <c r="G452" s="413">
        <v>0</v>
      </c>
      <c r="H452" s="413">
        <v>0</v>
      </c>
      <c r="I452" s="413">
        <v>0</v>
      </c>
      <c r="J452" s="413">
        <v>0</v>
      </c>
      <c r="K452" s="413">
        <v>0</v>
      </c>
      <c r="L452" s="413">
        <v>0</v>
      </c>
      <c r="M452" s="413">
        <v>0</v>
      </c>
      <c r="N452" s="413">
        <v>0</v>
      </c>
      <c r="O452" s="413">
        <v>0</v>
      </c>
      <c r="P452" s="413">
        <v>0</v>
      </c>
      <c r="Q452" s="413">
        <v>1</v>
      </c>
      <c r="R452" s="413">
        <v>0</v>
      </c>
      <c r="S452" s="413">
        <v>0</v>
      </c>
      <c r="T452" s="413">
        <v>1</v>
      </c>
      <c r="U452" s="392">
        <f t="shared" si="26"/>
        <v>0</v>
      </c>
      <c r="W452" s="414">
        <f t="shared" si="27"/>
        <v>1</v>
      </c>
    </row>
    <row r="453" spans="1:23" x14ac:dyDescent="0.2">
      <c r="A453" t="str">
        <f t="shared" si="24"/>
        <v>PO300903</v>
      </c>
      <c r="B453">
        <f t="shared" si="25"/>
        <v>3</v>
      </c>
      <c r="C453" s="413" t="s">
        <v>434</v>
      </c>
      <c r="D453" s="413" t="s">
        <v>411</v>
      </c>
      <c r="E453" s="413">
        <v>0</v>
      </c>
      <c r="F453" s="413">
        <v>1</v>
      </c>
      <c r="G453" s="413">
        <v>0</v>
      </c>
      <c r="H453" s="413">
        <v>1</v>
      </c>
      <c r="I453" s="413">
        <v>0</v>
      </c>
      <c r="J453" s="413">
        <v>0</v>
      </c>
      <c r="K453" s="413">
        <v>0</v>
      </c>
      <c r="L453" s="413">
        <v>0</v>
      </c>
      <c r="M453" s="413">
        <v>0</v>
      </c>
      <c r="N453" s="413">
        <v>0</v>
      </c>
      <c r="O453" s="413">
        <v>0</v>
      </c>
      <c r="P453" s="413">
        <v>0</v>
      </c>
      <c r="Q453" s="413">
        <v>0</v>
      </c>
      <c r="R453" s="413">
        <v>0</v>
      </c>
      <c r="S453" s="413">
        <v>0</v>
      </c>
      <c r="T453" s="413">
        <v>0</v>
      </c>
      <c r="U453" s="392">
        <f t="shared" si="26"/>
        <v>1</v>
      </c>
      <c r="W453" s="414">
        <f t="shared" si="27"/>
        <v>1</v>
      </c>
    </row>
    <row r="454" spans="1:23" x14ac:dyDescent="0.2">
      <c r="A454" t="str">
        <f t="shared" si="24"/>
        <v>PO300904</v>
      </c>
      <c r="B454">
        <f t="shared" si="25"/>
        <v>4</v>
      </c>
      <c r="C454" s="413" t="s">
        <v>434</v>
      </c>
      <c r="D454" s="413" t="s">
        <v>431</v>
      </c>
      <c r="E454" s="413">
        <v>1</v>
      </c>
      <c r="F454" s="413">
        <v>0</v>
      </c>
      <c r="G454" s="413">
        <v>0</v>
      </c>
      <c r="H454" s="413">
        <v>1</v>
      </c>
      <c r="I454" s="413">
        <v>0</v>
      </c>
      <c r="J454" s="413">
        <v>0</v>
      </c>
      <c r="K454" s="413">
        <v>0</v>
      </c>
      <c r="L454" s="413">
        <v>0</v>
      </c>
      <c r="M454" s="413">
        <v>0</v>
      </c>
      <c r="N454" s="413">
        <v>0</v>
      </c>
      <c r="O454" s="413">
        <v>0</v>
      </c>
      <c r="P454" s="413">
        <v>0</v>
      </c>
      <c r="Q454" s="413">
        <v>0</v>
      </c>
      <c r="R454" s="413">
        <v>0</v>
      </c>
      <c r="S454" s="413">
        <v>0</v>
      </c>
      <c r="T454" s="413">
        <v>0</v>
      </c>
      <c r="U454" s="392">
        <f t="shared" si="26"/>
        <v>1</v>
      </c>
      <c r="W454" s="414">
        <f t="shared" si="27"/>
        <v>1</v>
      </c>
    </row>
    <row r="455" spans="1:23" x14ac:dyDescent="0.2">
      <c r="A455" t="str">
        <f t="shared" si="24"/>
        <v>PO300905</v>
      </c>
      <c r="B455">
        <f t="shared" si="25"/>
        <v>5</v>
      </c>
      <c r="C455" s="413" t="s">
        <v>434</v>
      </c>
      <c r="D455" s="413" t="s">
        <v>427</v>
      </c>
      <c r="E455" s="413">
        <v>8</v>
      </c>
      <c r="F455" s="413">
        <v>0</v>
      </c>
      <c r="G455" s="413">
        <v>0</v>
      </c>
      <c r="H455" s="413">
        <v>8</v>
      </c>
      <c r="I455" s="413">
        <v>3</v>
      </c>
      <c r="J455" s="413">
        <v>0</v>
      </c>
      <c r="K455" s="413">
        <v>0</v>
      </c>
      <c r="L455" s="413">
        <v>3</v>
      </c>
      <c r="M455" s="413">
        <v>5</v>
      </c>
      <c r="N455" s="413">
        <v>0</v>
      </c>
      <c r="O455" s="413">
        <v>0</v>
      </c>
      <c r="P455" s="413">
        <v>5</v>
      </c>
      <c r="Q455" s="413">
        <v>1</v>
      </c>
      <c r="R455" s="413">
        <v>0</v>
      </c>
      <c r="S455" s="413">
        <v>0</v>
      </c>
      <c r="T455" s="413">
        <v>1</v>
      </c>
      <c r="U455" s="392">
        <f t="shared" si="26"/>
        <v>1</v>
      </c>
      <c r="W455" s="414">
        <f t="shared" si="27"/>
        <v>17</v>
      </c>
    </row>
    <row r="456" spans="1:23" x14ac:dyDescent="0.2">
      <c r="A456" t="str">
        <f t="shared" si="24"/>
        <v>PO300906</v>
      </c>
      <c r="B456">
        <f t="shared" si="25"/>
        <v>6</v>
      </c>
      <c r="C456" s="413" t="s">
        <v>434</v>
      </c>
      <c r="D456" s="413" t="s">
        <v>428</v>
      </c>
      <c r="E456" s="413">
        <v>0</v>
      </c>
      <c r="F456" s="413">
        <v>0</v>
      </c>
      <c r="G456" s="413">
        <v>0</v>
      </c>
      <c r="H456" s="413">
        <v>0</v>
      </c>
      <c r="I456" s="413">
        <v>0</v>
      </c>
      <c r="J456" s="413">
        <v>0</v>
      </c>
      <c r="K456" s="413">
        <v>0</v>
      </c>
      <c r="L456" s="413">
        <v>0</v>
      </c>
      <c r="M456" s="413">
        <v>0</v>
      </c>
      <c r="N456" s="413">
        <v>1</v>
      </c>
      <c r="O456" s="413">
        <v>0</v>
      </c>
      <c r="P456" s="413">
        <v>1</v>
      </c>
      <c r="Q456" s="413">
        <v>0</v>
      </c>
      <c r="R456" s="413">
        <v>0</v>
      </c>
      <c r="S456" s="413">
        <v>0</v>
      </c>
      <c r="T456" s="413">
        <v>0</v>
      </c>
      <c r="U456" s="392">
        <f t="shared" si="26"/>
        <v>1</v>
      </c>
      <c r="W456" s="414">
        <f t="shared" si="27"/>
        <v>1</v>
      </c>
    </row>
    <row r="457" spans="1:23" x14ac:dyDescent="0.2">
      <c r="A457" t="str">
        <f t="shared" si="24"/>
        <v>PO300907</v>
      </c>
      <c r="B457">
        <f t="shared" si="25"/>
        <v>7</v>
      </c>
      <c r="C457" s="413" t="s">
        <v>434</v>
      </c>
      <c r="D457" s="413" t="s">
        <v>413</v>
      </c>
      <c r="E457" s="413">
        <v>0</v>
      </c>
      <c r="F457" s="413">
        <v>0</v>
      </c>
      <c r="G457" s="413">
        <v>0</v>
      </c>
      <c r="H457" s="413">
        <v>0</v>
      </c>
      <c r="I457" s="413">
        <v>0</v>
      </c>
      <c r="J457" s="413">
        <v>0</v>
      </c>
      <c r="K457" s="413">
        <v>0</v>
      </c>
      <c r="L457" s="413">
        <v>0</v>
      </c>
      <c r="M457" s="413">
        <v>2</v>
      </c>
      <c r="N457" s="413">
        <v>0</v>
      </c>
      <c r="O457" s="413">
        <v>0</v>
      </c>
      <c r="P457" s="413">
        <v>2</v>
      </c>
      <c r="Q457" s="413">
        <v>0</v>
      </c>
      <c r="R457" s="413">
        <v>0</v>
      </c>
      <c r="S457" s="413">
        <v>0</v>
      </c>
      <c r="T457" s="413">
        <v>0</v>
      </c>
      <c r="U457" s="392">
        <f t="shared" si="26"/>
        <v>1</v>
      </c>
      <c r="W457" s="414">
        <f t="shared" si="27"/>
        <v>2</v>
      </c>
    </row>
    <row r="458" spans="1:23" x14ac:dyDescent="0.2">
      <c r="A458" t="str">
        <f t="shared" si="24"/>
        <v>PO300908</v>
      </c>
      <c r="B458">
        <f t="shared" si="25"/>
        <v>8</v>
      </c>
      <c r="C458" s="413" t="s">
        <v>434</v>
      </c>
      <c r="D458" s="413" t="s">
        <v>168</v>
      </c>
      <c r="E458" s="413">
        <v>2</v>
      </c>
      <c r="F458" s="413">
        <v>0</v>
      </c>
      <c r="G458" s="413">
        <v>0</v>
      </c>
      <c r="H458" s="413">
        <v>2</v>
      </c>
      <c r="I458" s="413">
        <v>0</v>
      </c>
      <c r="J458" s="413">
        <v>0</v>
      </c>
      <c r="K458" s="413">
        <v>0</v>
      </c>
      <c r="L458" s="413">
        <v>0</v>
      </c>
      <c r="M458" s="413">
        <v>6</v>
      </c>
      <c r="N458" s="413">
        <v>0</v>
      </c>
      <c r="O458" s="413">
        <v>0</v>
      </c>
      <c r="P458" s="413">
        <v>6</v>
      </c>
      <c r="Q458" s="413">
        <v>0</v>
      </c>
      <c r="R458" s="413">
        <v>0</v>
      </c>
      <c r="S458" s="413">
        <v>0</v>
      </c>
      <c r="T458" s="413">
        <v>0</v>
      </c>
      <c r="U458" s="392">
        <f t="shared" si="26"/>
        <v>1</v>
      </c>
      <c r="W458" s="414">
        <f t="shared" si="27"/>
        <v>8</v>
      </c>
    </row>
    <row r="459" spans="1:23" x14ac:dyDescent="0.2">
      <c r="A459" t="str">
        <f t="shared" ref="A459:A472" si="28">C459&amp;IF(B459&lt;10,"0","")&amp;B459</f>
        <v>PO301001</v>
      </c>
      <c r="B459">
        <f t="shared" ref="B459:B472" si="29">IF(C459=C458,B458+1,1)</f>
        <v>1</v>
      </c>
      <c r="C459" s="413" t="s">
        <v>437</v>
      </c>
      <c r="D459" s="413" t="s">
        <v>204</v>
      </c>
      <c r="E459" s="413">
        <v>0</v>
      </c>
      <c r="F459" s="413">
        <v>0</v>
      </c>
      <c r="G459" s="413">
        <v>0</v>
      </c>
      <c r="H459" s="413">
        <v>0</v>
      </c>
      <c r="I459" s="413">
        <v>0</v>
      </c>
      <c r="J459" s="413">
        <v>0</v>
      </c>
      <c r="K459" s="413">
        <v>0</v>
      </c>
      <c r="L459" s="413">
        <v>0</v>
      </c>
      <c r="M459" s="413">
        <v>0</v>
      </c>
      <c r="N459" s="413">
        <v>0</v>
      </c>
      <c r="O459" s="413">
        <v>0</v>
      </c>
      <c r="P459" s="413">
        <v>0</v>
      </c>
      <c r="Q459" s="413">
        <v>0</v>
      </c>
      <c r="R459" s="413">
        <v>0</v>
      </c>
      <c r="S459" s="413">
        <v>1</v>
      </c>
      <c r="T459" s="413">
        <v>1</v>
      </c>
      <c r="U459" s="392">
        <f t="shared" si="26"/>
        <v>0</v>
      </c>
      <c r="W459" s="414">
        <f t="shared" si="27"/>
        <v>1</v>
      </c>
    </row>
    <row r="460" spans="1:23" x14ac:dyDescent="0.2">
      <c r="A460" t="str">
        <f t="shared" si="28"/>
        <v>PO301002</v>
      </c>
      <c r="B460">
        <f t="shared" si="29"/>
        <v>2</v>
      </c>
      <c r="C460" s="413" t="s">
        <v>437</v>
      </c>
      <c r="D460" s="413" t="s">
        <v>417</v>
      </c>
      <c r="E460" s="413">
        <v>0</v>
      </c>
      <c r="F460" s="413">
        <v>0</v>
      </c>
      <c r="G460" s="413">
        <v>0</v>
      </c>
      <c r="H460" s="413">
        <v>0</v>
      </c>
      <c r="I460" s="413">
        <v>0</v>
      </c>
      <c r="J460" s="413">
        <v>0</v>
      </c>
      <c r="K460" s="413">
        <v>0</v>
      </c>
      <c r="L460" s="413">
        <v>0</v>
      </c>
      <c r="M460" s="413">
        <v>1</v>
      </c>
      <c r="N460" s="413">
        <v>0</v>
      </c>
      <c r="O460" s="413">
        <v>0</v>
      </c>
      <c r="P460" s="413">
        <v>1</v>
      </c>
      <c r="Q460" s="413">
        <v>0</v>
      </c>
      <c r="R460" s="413">
        <v>0</v>
      </c>
      <c r="S460" s="413">
        <v>0</v>
      </c>
      <c r="T460" s="413">
        <v>0</v>
      </c>
      <c r="U460" s="392">
        <f t="shared" ref="U460:U505" si="30">IF((H460+P460)&gt;(L460+T460),1,0)</f>
        <v>1</v>
      </c>
      <c r="W460" s="414">
        <f t="shared" ref="W460:W505" si="31">H460+L460+P460+T460</f>
        <v>1</v>
      </c>
    </row>
    <row r="461" spans="1:23" x14ac:dyDescent="0.2">
      <c r="A461" t="str">
        <f t="shared" si="28"/>
        <v>PO301003</v>
      </c>
      <c r="B461">
        <f t="shared" si="29"/>
        <v>3</v>
      </c>
      <c r="C461" s="413" t="s">
        <v>437</v>
      </c>
      <c r="D461" s="413" t="s">
        <v>418</v>
      </c>
      <c r="E461" s="413">
        <v>0</v>
      </c>
      <c r="F461" s="413">
        <v>0</v>
      </c>
      <c r="G461" s="413">
        <v>0</v>
      </c>
      <c r="H461" s="413">
        <v>0</v>
      </c>
      <c r="I461" s="413">
        <v>1</v>
      </c>
      <c r="J461" s="413">
        <v>0</v>
      </c>
      <c r="K461" s="413">
        <v>0</v>
      </c>
      <c r="L461" s="413">
        <v>1</v>
      </c>
      <c r="M461" s="413">
        <v>1</v>
      </c>
      <c r="N461" s="413">
        <v>0</v>
      </c>
      <c r="O461" s="413">
        <v>0</v>
      </c>
      <c r="P461" s="413">
        <v>1</v>
      </c>
      <c r="Q461" s="413">
        <v>0</v>
      </c>
      <c r="R461" s="413">
        <v>0</v>
      </c>
      <c r="S461" s="413">
        <v>0</v>
      </c>
      <c r="T461" s="413">
        <v>0</v>
      </c>
      <c r="U461" s="392">
        <f t="shared" si="30"/>
        <v>0</v>
      </c>
      <c r="W461" s="414">
        <f t="shared" si="31"/>
        <v>2</v>
      </c>
    </row>
    <row r="462" spans="1:23" x14ac:dyDescent="0.2">
      <c r="A462" t="str">
        <f t="shared" si="28"/>
        <v>PO301004</v>
      </c>
      <c r="B462">
        <f t="shared" si="29"/>
        <v>4</v>
      </c>
      <c r="C462" s="413" t="s">
        <v>437</v>
      </c>
      <c r="D462" s="413" t="s">
        <v>268</v>
      </c>
      <c r="E462" s="413">
        <v>1</v>
      </c>
      <c r="F462" s="413">
        <v>0</v>
      </c>
      <c r="G462" s="413">
        <v>0</v>
      </c>
      <c r="H462" s="413">
        <v>1</v>
      </c>
      <c r="I462" s="413">
        <v>0</v>
      </c>
      <c r="J462" s="413">
        <v>0</v>
      </c>
      <c r="K462" s="413">
        <v>0</v>
      </c>
      <c r="L462" s="413">
        <v>0</v>
      </c>
      <c r="M462" s="413">
        <v>0</v>
      </c>
      <c r="N462" s="413">
        <v>0</v>
      </c>
      <c r="O462" s="413">
        <v>0</v>
      </c>
      <c r="P462" s="413">
        <v>0</v>
      </c>
      <c r="Q462" s="413">
        <v>0</v>
      </c>
      <c r="R462" s="413">
        <v>0</v>
      </c>
      <c r="S462" s="413">
        <v>0</v>
      </c>
      <c r="T462" s="413">
        <v>0</v>
      </c>
      <c r="U462" s="392">
        <f t="shared" si="30"/>
        <v>1</v>
      </c>
      <c r="W462" s="414">
        <f t="shared" si="31"/>
        <v>1</v>
      </c>
    </row>
    <row r="463" spans="1:23" x14ac:dyDescent="0.2">
      <c r="A463" t="str">
        <f t="shared" si="28"/>
        <v>PO301005</v>
      </c>
      <c r="B463">
        <f t="shared" si="29"/>
        <v>5</v>
      </c>
      <c r="C463" s="413" t="s">
        <v>437</v>
      </c>
      <c r="D463" s="413" t="s">
        <v>389</v>
      </c>
      <c r="E463" s="413">
        <v>2</v>
      </c>
      <c r="F463" s="413">
        <v>0</v>
      </c>
      <c r="G463" s="413">
        <v>0</v>
      </c>
      <c r="H463" s="413">
        <v>2</v>
      </c>
      <c r="I463" s="413">
        <v>1</v>
      </c>
      <c r="J463" s="413">
        <v>0</v>
      </c>
      <c r="K463" s="413">
        <v>0</v>
      </c>
      <c r="L463" s="413">
        <v>1</v>
      </c>
      <c r="M463" s="413">
        <v>0</v>
      </c>
      <c r="N463" s="413">
        <v>0</v>
      </c>
      <c r="O463" s="413">
        <v>0</v>
      </c>
      <c r="P463" s="413">
        <v>0</v>
      </c>
      <c r="Q463" s="413">
        <v>0</v>
      </c>
      <c r="R463" s="413">
        <v>0</v>
      </c>
      <c r="S463" s="413">
        <v>0</v>
      </c>
      <c r="T463" s="413">
        <v>0</v>
      </c>
      <c r="U463" s="392">
        <f t="shared" si="30"/>
        <v>1</v>
      </c>
      <c r="W463" s="414">
        <f t="shared" si="31"/>
        <v>3</v>
      </c>
    </row>
    <row r="464" spans="1:23" x14ac:dyDescent="0.2">
      <c r="A464" t="str">
        <f t="shared" si="28"/>
        <v>PO301006</v>
      </c>
      <c r="B464">
        <f t="shared" si="29"/>
        <v>6</v>
      </c>
      <c r="C464" s="413" t="s">
        <v>437</v>
      </c>
      <c r="D464" s="413" t="s">
        <v>329</v>
      </c>
      <c r="E464" s="413">
        <v>2</v>
      </c>
      <c r="F464" s="413">
        <v>0</v>
      </c>
      <c r="G464" s="413">
        <v>0</v>
      </c>
      <c r="H464" s="413">
        <v>2</v>
      </c>
      <c r="I464" s="413">
        <v>0</v>
      </c>
      <c r="J464" s="413">
        <v>0</v>
      </c>
      <c r="K464" s="413">
        <v>0</v>
      </c>
      <c r="L464" s="413">
        <v>0</v>
      </c>
      <c r="M464" s="413">
        <v>1</v>
      </c>
      <c r="N464" s="413">
        <v>0</v>
      </c>
      <c r="O464" s="413">
        <v>0</v>
      </c>
      <c r="P464" s="413">
        <v>1</v>
      </c>
      <c r="Q464" s="413">
        <v>0</v>
      </c>
      <c r="R464" s="413">
        <v>0</v>
      </c>
      <c r="S464" s="413">
        <v>0</v>
      </c>
      <c r="T464" s="413">
        <v>0</v>
      </c>
      <c r="U464" s="392">
        <f t="shared" si="30"/>
        <v>1</v>
      </c>
      <c r="W464" s="414">
        <f t="shared" si="31"/>
        <v>3</v>
      </c>
    </row>
    <row r="465" spans="1:23" x14ac:dyDescent="0.2">
      <c r="A465" t="str">
        <f t="shared" si="28"/>
        <v>PO301007</v>
      </c>
      <c r="B465">
        <f t="shared" si="29"/>
        <v>7</v>
      </c>
      <c r="C465" s="413" t="s">
        <v>437</v>
      </c>
      <c r="D465" s="413" t="s">
        <v>168</v>
      </c>
      <c r="E465" s="413">
        <v>0</v>
      </c>
      <c r="F465" s="413">
        <v>0</v>
      </c>
      <c r="G465" s="413">
        <v>0</v>
      </c>
      <c r="H465" s="413">
        <v>0</v>
      </c>
      <c r="I465" s="413">
        <v>0</v>
      </c>
      <c r="J465" s="413">
        <v>0</v>
      </c>
      <c r="K465" s="413">
        <v>0</v>
      </c>
      <c r="L465" s="413">
        <v>0</v>
      </c>
      <c r="M465" s="413">
        <v>1</v>
      </c>
      <c r="N465" s="413">
        <v>0</v>
      </c>
      <c r="O465" s="413">
        <v>0</v>
      </c>
      <c r="P465" s="413">
        <v>1</v>
      </c>
      <c r="Q465" s="413">
        <v>0</v>
      </c>
      <c r="R465" s="413">
        <v>0</v>
      </c>
      <c r="S465" s="413">
        <v>0</v>
      </c>
      <c r="T465" s="413">
        <v>0</v>
      </c>
      <c r="U465" s="392">
        <f t="shared" si="30"/>
        <v>1</v>
      </c>
      <c r="W465" s="414">
        <f t="shared" si="31"/>
        <v>1</v>
      </c>
    </row>
    <row r="466" spans="1:23" x14ac:dyDescent="0.2">
      <c r="A466" t="str">
        <f t="shared" si="28"/>
        <v>PO310101</v>
      </c>
      <c r="B466">
        <f t="shared" si="29"/>
        <v>1</v>
      </c>
      <c r="C466" s="413" t="s">
        <v>438</v>
      </c>
      <c r="D466" s="413" t="s">
        <v>259</v>
      </c>
      <c r="E466" s="413">
        <v>1</v>
      </c>
      <c r="F466" s="413">
        <v>0</v>
      </c>
      <c r="G466" s="413">
        <v>0</v>
      </c>
      <c r="H466" s="413">
        <v>1</v>
      </c>
      <c r="I466" s="413">
        <v>0</v>
      </c>
      <c r="J466" s="413">
        <v>0</v>
      </c>
      <c r="K466" s="413">
        <v>0</v>
      </c>
      <c r="L466" s="413">
        <v>0</v>
      </c>
      <c r="M466" s="413">
        <v>1</v>
      </c>
      <c r="N466" s="413">
        <v>0</v>
      </c>
      <c r="O466" s="413">
        <v>0</v>
      </c>
      <c r="P466" s="413">
        <v>1</v>
      </c>
      <c r="Q466" s="413">
        <v>0</v>
      </c>
      <c r="R466" s="413">
        <v>0</v>
      </c>
      <c r="S466" s="413">
        <v>0</v>
      </c>
      <c r="T466" s="413">
        <v>0</v>
      </c>
      <c r="U466" s="392">
        <f t="shared" si="30"/>
        <v>1</v>
      </c>
      <c r="W466" s="414">
        <f t="shared" si="31"/>
        <v>2</v>
      </c>
    </row>
    <row r="467" spans="1:23" x14ac:dyDescent="0.2">
      <c r="A467" t="str">
        <f t="shared" si="28"/>
        <v>PO310102</v>
      </c>
      <c r="B467">
        <f t="shared" si="29"/>
        <v>2</v>
      </c>
      <c r="C467" s="413" t="s">
        <v>438</v>
      </c>
      <c r="D467" s="413" t="s">
        <v>261</v>
      </c>
      <c r="E467" s="413">
        <v>1</v>
      </c>
      <c r="F467" s="413">
        <v>0</v>
      </c>
      <c r="G467" s="413">
        <v>0</v>
      </c>
      <c r="H467" s="413">
        <v>1</v>
      </c>
      <c r="I467" s="413">
        <v>0</v>
      </c>
      <c r="J467" s="413">
        <v>0</v>
      </c>
      <c r="K467" s="413">
        <v>0</v>
      </c>
      <c r="L467" s="413">
        <v>0</v>
      </c>
      <c r="M467" s="413">
        <v>0</v>
      </c>
      <c r="N467" s="413">
        <v>0</v>
      </c>
      <c r="O467" s="413">
        <v>0</v>
      </c>
      <c r="P467" s="413">
        <v>0</v>
      </c>
      <c r="Q467" s="413">
        <v>0</v>
      </c>
      <c r="R467" s="413">
        <v>0</v>
      </c>
      <c r="S467" s="413">
        <v>0</v>
      </c>
      <c r="T467" s="413">
        <v>0</v>
      </c>
      <c r="U467" s="392">
        <f t="shared" si="30"/>
        <v>1</v>
      </c>
      <c r="W467" s="414">
        <f t="shared" si="31"/>
        <v>1</v>
      </c>
    </row>
    <row r="468" spans="1:23" x14ac:dyDescent="0.2">
      <c r="A468" t="str">
        <f t="shared" si="28"/>
        <v>PO310103</v>
      </c>
      <c r="B468">
        <f t="shared" si="29"/>
        <v>3</v>
      </c>
      <c r="C468" s="413" t="s">
        <v>438</v>
      </c>
      <c r="D468" s="413" t="s">
        <v>293</v>
      </c>
      <c r="E468" s="413">
        <v>1</v>
      </c>
      <c r="F468" s="413">
        <v>0</v>
      </c>
      <c r="G468" s="413">
        <v>0</v>
      </c>
      <c r="H468" s="413">
        <v>1</v>
      </c>
      <c r="I468" s="413">
        <v>0</v>
      </c>
      <c r="J468" s="413">
        <v>0</v>
      </c>
      <c r="K468" s="413">
        <v>0</v>
      </c>
      <c r="L468" s="413">
        <v>0</v>
      </c>
      <c r="M468" s="413">
        <v>0</v>
      </c>
      <c r="N468" s="413">
        <v>0</v>
      </c>
      <c r="O468" s="413">
        <v>0</v>
      </c>
      <c r="P468" s="413">
        <v>0</v>
      </c>
      <c r="Q468" s="413">
        <v>1</v>
      </c>
      <c r="R468" s="413">
        <v>0</v>
      </c>
      <c r="S468" s="413">
        <v>0</v>
      </c>
      <c r="T468" s="413">
        <v>1</v>
      </c>
      <c r="U468" s="392">
        <f t="shared" si="30"/>
        <v>0</v>
      </c>
      <c r="W468" s="414">
        <f t="shared" si="31"/>
        <v>2</v>
      </c>
    </row>
    <row r="469" spans="1:23" x14ac:dyDescent="0.2">
      <c r="A469" t="str">
        <f t="shared" si="28"/>
        <v>PO310104</v>
      </c>
      <c r="B469">
        <f t="shared" si="29"/>
        <v>4</v>
      </c>
      <c r="C469" s="413" t="s">
        <v>438</v>
      </c>
      <c r="D469" s="413" t="s">
        <v>440</v>
      </c>
      <c r="E469" s="413">
        <v>7</v>
      </c>
      <c r="F469" s="413">
        <v>0</v>
      </c>
      <c r="G469" s="413">
        <v>0</v>
      </c>
      <c r="H469" s="413">
        <v>7</v>
      </c>
      <c r="I469" s="413">
        <v>3</v>
      </c>
      <c r="J469" s="413">
        <v>0</v>
      </c>
      <c r="K469" s="413">
        <v>0</v>
      </c>
      <c r="L469" s="413">
        <v>3</v>
      </c>
      <c r="M469" s="413">
        <v>6</v>
      </c>
      <c r="N469" s="413">
        <v>0</v>
      </c>
      <c r="O469" s="413">
        <v>0</v>
      </c>
      <c r="P469" s="413">
        <v>6</v>
      </c>
      <c r="Q469" s="413">
        <v>10</v>
      </c>
      <c r="R469" s="413">
        <v>0</v>
      </c>
      <c r="S469" s="413">
        <v>0</v>
      </c>
      <c r="T469" s="413">
        <v>10</v>
      </c>
      <c r="U469" s="392">
        <f t="shared" si="30"/>
        <v>0</v>
      </c>
      <c r="W469" s="414">
        <f t="shared" si="31"/>
        <v>26</v>
      </c>
    </row>
    <row r="470" spans="1:23" x14ac:dyDescent="0.2">
      <c r="A470" t="str">
        <f t="shared" si="28"/>
        <v>PO310105</v>
      </c>
      <c r="B470">
        <f t="shared" si="29"/>
        <v>5</v>
      </c>
      <c r="C470" s="413" t="s">
        <v>438</v>
      </c>
      <c r="D470" s="413" t="s">
        <v>441</v>
      </c>
      <c r="E470" s="413">
        <v>0</v>
      </c>
      <c r="F470" s="413">
        <v>1</v>
      </c>
      <c r="G470" s="413">
        <v>0</v>
      </c>
      <c r="H470" s="413">
        <v>1</v>
      </c>
      <c r="I470" s="413">
        <v>0</v>
      </c>
      <c r="J470" s="413">
        <v>0</v>
      </c>
      <c r="K470" s="413">
        <v>0</v>
      </c>
      <c r="L470" s="413">
        <v>0</v>
      </c>
      <c r="M470" s="413">
        <v>0</v>
      </c>
      <c r="N470" s="413">
        <v>0</v>
      </c>
      <c r="O470" s="413">
        <v>1</v>
      </c>
      <c r="P470" s="413">
        <v>1</v>
      </c>
      <c r="Q470" s="413">
        <v>0</v>
      </c>
      <c r="R470" s="413">
        <v>0</v>
      </c>
      <c r="S470" s="413">
        <v>0</v>
      </c>
      <c r="T470" s="413">
        <v>0</v>
      </c>
      <c r="U470" s="392">
        <f t="shared" si="30"/>
        <v>1</v>
      </c>
      <c r="W470" s="414">
        <f t="shared" si="31"/>
        <v>2</v>
      </c>
    </row>
    <row r="471" spans="1:23" x14ac:dyDescent="0.2">
      <c r="A471" t="str">
        <f t="shared" si="28"/>
        <v>PO310106</v>
      </c>
      <c r="B471">
        <f t="shared" si="29"/>
        <v>6</v>
      </c>
      <c r="C471" s="413" t="s">
        <v>438</v>
      </c>
      <c r="D471" s="413" t="s">
        <v>433</v>
      </c>
      <c r="E471" s="413">
        <v>2</v>
      </c>
      <c r="F471" s="413">
        <v>0</v>
      </c>
      <c r="G471" s="413">
        <v>0</v>
      </c>
      <c r="H471" s="413">
        <v>2</v>
      </c>
      <c r="I471" s="413">
        <v>0</v>
      </c>
      <c r="J471" s="413">
        <v>0</v>
      </c>
      <c r="K471" s="413">
        <v>0</v>
      </c>
      <c r="L471" s="413">
        <v>0</v>
      </c>
      <c r="M471" s="413">
        <v>1</v>
      </c>
      <c r="N471" s="413">
        <v>0</v>
      </c>
      <c r="O471" s="413">
        <v>0</v>
      </c>
      <c r="P471" s="413">
        <v>1</v>
      </c>
      <c r="Q471" s="413">
        <v>1</v>
      </c>
      <c r="R471" s="413">
        <v>0</v>
      </c>
      <c r="S471" s="413">
        <v>0</v>
      </c>
      <c r="T471" s="413">
        <v>1</v>
      </c>
      <c r="U471" s="392">
        <f t="shared" si="30"/>
        <v>1</v>
      </c>
      <c r="W471" s="414">
        <f t="shared" si="31"/>
        <v>4</v>
      </c>
    </row>
    <row r="472" spans="1:23" x14ac:dyDescent="0.2">
      <c r="A472" t="str">
        <f t="shared" si="28"/>
        <v>PO310107</v>
      </c>
      <c r="B472">
        <f t="shared" si="29"/>
        <v>7</v>
      </c>
      <c r="C472" s="413" t="s">
        <v>438</v>
      </c>
      <c r="D472" s="413" t="s">
        <v>413</v>
      </c>
      <c r="E472" s="413">
        <v>0</v>
      </c>
      <c r="F472" s="413">
        <v>0</v>
      </c>
      <c r="G472" s="413">
        <v>0</v>
      </c>
      <c r="H472" s="413">
        <v>0</v>
      </c>
      <c r="I472" s="413">
        <v>0</v>
      </c>
      <c r="J472" s="413">
        <v>0</v>
      </c>
      <c r="K472" s="413">
        <v>0</v>
      </c>
      <c r="L472" s="413">
        <v>0</v>
      </c>
      <c r="M472" s="413">
        <v>1</v>
      </c>
      <c r="N472" s="413">
        <v>0</v>
      </c>
      <c r="O472" s="413">
        <v>0</v>
      </c>
      <c r="P472" s="413">
        <v>1</v>
      </c>
      <c r="Q472" s="413">
        <v>0</v>
      </c>
      <c r="R472" s="413">
        <v>0</v>
      </c>
      <c r="S472" s="413">
        <v>0</v>
      </c>
      <c r="T472" s="413">
        <v>0</v>
      </c>
      <c r="U472" s="392">
        <f t="shared" si="30"/>
        <v>1</v>
      </c>
      <c r="W472" s="414">
        <f t="shared" si="31"/>
        <v>1</v>
      </c>
    </row>
    <row r="473" spans="1:23" x14ac:dyDescent="0.2">
      <c r="A473" t="str">
        <f t="shared" ref="A473:A505" si="32">C473&amp;IF(B473&lt;10,"0","")&amp;B473</f>
        <v>PO310108</v>
      </c>
      <c r="B473">
        <f t="shared" ref="B473:B505" si="33">IF(C473=C472,B472+1,1)</f>
        <v>8</v>
      </c>
      <c r="C473" s="413" t="s">
        <v>438</v>
      </c>
      <c r="D473" s="413" t="s">
        <v>442</v>
      </c>
      <c r="E473" s="413">
        <v>0</v>
      </c>
      <c r="F473" s="413">
        <v>0</v>
      </c>
      <c r="G473" s="413">
        <v>0</v>
      </c>
      <c r="H473" s="413">
        <v>0</v>
      </c>
      <c r="I473" s="413">
        <v>0</v>
      </c>
      <c r="J473" s="413">
        <v>0</v>
      </c>
      <c r="K473" s="413">
        <v>0</v>
      </c>
      <c r="L473" s="413">
        <v>0</v>
      </c>
      <c r="M473" s="413">
        <v>3</v>
      </c>
      <c r="N473" s="413">
        <v>0</v>
      </c>
      <c r="O473" s="413">
        <v>0</v>
      </c>
      <c r="P473" s="413">
        <v>3</v>
      </c>
      <c r="Q473" s="413">
        <v>0</v>
      </c>
      <c r="R473" s="413">
        <v>0</v>
      </c>
      <c r="S473" s="413">
        <v>0</v>
      </c>
      <c r="T473" s="413">
        <v>0</v>
      </c>
      <c r="U473" s="392">
        <f t="shared" si="30"/>
        <v>1</v>
      </c>
      <c r="W473" s="414">
        <f t="shared" si="31"/>
        <v>3</v>
      </c>
    </row>
    <row r="474" spans="1:23" x14ac:dyDescent="0.2">
      <c r="A474" t="str">
        <f t="shared" si="32"/>
        <v>PO310201</v>
      </c>
      <c r="B474">
        <f t="shared" si="33"/>
        <v>1</v>
      </c>
      <c r="C474" s="413" t="s">
        <v>443</v>
      </c>
      <c r="D474" s="413" t="s">
        <v>439</v>
      </c>
      <c r="E474" s="413">
        <v>1</v>
      </c>
      <c r="F474" s="413">
        <v>0</v>
      </c>
      <c r="G474" s="413">
        <v>0</v>
      </c>
      <c r="H474" s="413">
        <v>1</v>
      </c>
      <c r="I474" s="413">
        <v>0</v>
      </c>
      <c r="J474" s="413">
        <v>0</v>
      </c>
      <c r="K474" s="413">
        <v>0</v>
      </c>
      <c r="L474" s="413">
        <v>0</v>
      </c>
      <c r="M474" s="413">
        <v>2</v>
      </c>
      <c r="N474" s="413">
        <v>0</v>
      </c>
      <c r="O474" s="413">
        <v>0</v>
      </c>
      <c r="P474" s="413">
        <v>2</v>
      </c>
      <c r="Q474" s="413">
        <v>0</v>
      </c>
      <c r="R474" s="413">
        <v>0</v>
      </c>
      <c r="S474" s="413">
        <v>0</v>
      </c>
      <c r="T474" s="413">
        <v>0</v>
      </c>
      <c r="U474" s="392">
        <f t="shared" si="30"/>
        <v>1</v>
      </c>
      <c r="W474" s="414">
        <f t="shared" si="31"/>
        <v>3</v>
      </c>
    </row>
    <row r="475" spans="1:23" x14ac:dyDescent="0.2">
      <c r="A475" t="str">
        <f t="shared" si="32"/>
        <v>PO310202</v>
      </c>
      <c r="B475">
        <f t="shared" si="33"/>
        <v>2</v>
      </c>
      <c r="C475" s="413" t="s">
        <v>443</v>
      </c>
      <c r="D475" s="413" t="s">
        <v>440</v>
      </c>
      <c r="E475" s="413">
        <v>6</v>
      </c>
      <c r="F475" s="413">
        <v>0</v>
      </c>
      <c r="G475" s="413">
        <v>0</v>
      </c>
      <c r="H475" s="413">
        <v>6</v>
      </c>
      <c r="I475" s="413">
        <v>0</v>
      </c>
      <c r="J475" s="413">
        <v>0</v>
      </c>
      <c r="K475" s="413">
        <v>0</v>
      </c>
      <c r="L475" s="413">
        <v>0</v>
      </c>
      <c r="M475" s="413">
        <v>6</v>
      </c>
      <c r="N475" s="413">
        <v>0</v>
      </c>
      <c r="O475" s="413">
        <v>0</v>
      </c>
      <c r="P475" s="413">
        <v>6</v>
      </c>
      <c r="Q475" s="413">
        <v>4</v>
      </c>
      <c r="R475" s="413">
        <v>0</v>
      </c>
      <c r="S475" s="413">
        <v>0</v>
      </c>
      <c r="T475" s="413">
        <v>4</v>
      </c>
      <c r="U475" s="392">
        <f t="shared" si="30"/>
        <v>1</v>
      </c>
      <c r="W475" s="414">
        <f t="shared" si="31"/>
        <v>16</v>
      </c>
    </row>
    <row r="476" spans="1:23" x14ac:dyDescent="0.2">
      <c r="A476" t="str">
        <f t="shared" si="32"/>
        <v>PO310203</v>
      </c>
      <c r="B476">
        <f t="shared" si="33"/>
        <v>3</v>
      </c>
      <c r="C476" s="413" t="s">
        <v>443</v>
      </c>
      <c r="D476" s="413" t="s">
        <v>267</v>
      </c>
      <c r="E476" s="413">
        <v>1</v>
      </c>
      <c r="F476" s="413">
        <v>0</v>
      </c>
      <c r="G476" s="413">
        <v>0</v>
      </c>
      <c r="H476" s="413">
        <v>1</v>
      </c>
      <c r="I476" s="413">
        <v>0</v>
      </c>
      <c r="J476" s="413">
        <v>0</v>
      </c>
      <c r="K476" s="413">
        <v>0</v>
      </c>
      <c r="L476" s="413">
        <v>0</v>
      </c>
      <c r="M476" s="413">
        <v>0</v>
      </c>
      <c r="N476" s="413">
        <v>0</v>
      </c>
      <c r="O476" s="413">
        <v>0</v>
      </c>
      <c r="P476" s="413">
        <v>0</v>
      </c>
      <c r="Q476" s="413">
        <v>0</v>
      </c>
      <c r="R476" s="413">
        <v>0</v>
      </c>
      <c r="S476" s="413">
        <v>0</v>
      </c>
      <c r="T476" s="413">
        <v>0</v>
      </c>
      <c r="U476" s="392">
        <f t="shared" si="30"/>
        <v>1</v>
      </c>
      <c r="W476" s="414">
        <f t="shared" si="31"/>
        <v>1</v>
      </c>
    </row>
    <row r="477" spans="1:23" x14ac:dyDescent="0.2">
      <c r="A477" t="str">
        <f t="shared" si="32"/>
        <v>PO310204</v>
      </c>
      <c r="B477">
        <f t="shared" si="33"/>
        <v>4</v>
      </c>
      <c r="C477" s="413" t="s">
        <v>443</v>
      </c>
      <c r="D477" s="413" t="s">
        <v>452</v>
      </c>
      <c r="E477" s="413">
        <v>0</v>
      </c>
      <c r="F477" s="413">
        <v>0</v>
      </c>
      <c r="G477" s="413">
        <v>0</v>
      </c>
      <c r="H477" s="413">
        <v>0</v>
      </c>
      <c r="I477" s="413">
        <v>0</v>
      </c>
      <c r="J477" s="413">
        <v>0</v>
      </c>
      <c r="K477" s="413">
        <v>0</v>
      </c>
      <c r="L477" s="413">
        <v>0</v>
      </c>
      <c r="M477" s="413">
        <v>0</v>
      </c>
      <c r="N477" s="413">
        <v>1</v>
      </c>
      <c r="O477" s="413">
        <v>0</v>
      </c>
      <c r="P477" s="413">
        <v>1</v>
      </c>
      <c r="Q477" s="413">
        <v>0</v>
      </c>
      <c r="R477" s="413">
        <v>0</v>
      </c>
      <c r="S477" s="413">
        <v>0</v>
      </c>
      <c r="T477" s="413">
        <v>0</v>
      </c>
      <c r="U477" s="392">
        <f t="shared" si="30"/>
        <v>1</v>
      </c>
      <c r="W477" s="414">
        <f t="shared" si="31"/>
        <v>1</v>
      </c>
    </row>
    <row r="478" spans="1:23" x14ac:dyDescent="0.2">
      <c r="A478" t="str">
        <f t="shared" si="32"/>
        <v>PO310205</v>
      </c>
      <c r="B478">
        <f t="shared" si="33"/>
        <v>5</v>
      </c>
      <c r="C478" s="413" t="s">
        <v>443</v>
      </c>
      <c r="D478" s="413" t="s">
        <v>445</v>
      </c>
      <c r="E478" s="413">
        <v>1</v>
      </c>
      <c r="F478" s="413">
        <v>0</v>
      </c>
      <c r="G478" s="413">
        <v>0</v>
      </c>
      <c r="H478" s="413">
        <v>1</v>
      </c>
      <c r="I478" s="413">
        <v>0</v>
      </c>
      <c r="J478" s="413">
        <v>0</v>
      </c>
      <c r="K478" s="413">
        <v>0</v>
      </c>
      <c r="L478" s="413">
        <v>0</v>
      </c>
      <c r="M478" s="413">
        <v>0</v>
      </c>
      <c r="N478" s="413">
        <v>0</v>
      </c>
      <c r="O478" s="413">
        <v>0</v>
      </c>
      <c r="P478" s="413">
        <v>0</v>
      </c>
      <c r="Q478" s="413">
        <v>2</v>
      </c>
      <c r="R478" s="413">
        <v>0</v>
      </c>
      <c r="S478" s="413">
        <v>0</v>
      </c>
      <c r="T478" s="413">
        <v>2</v>
      </c>
      <c r="U478" s="392">
        <f t="shared" si="30"/>
        <v>0</v>
      </c>
      <c r="W478" s="414">
        <f t="shared" si="31"/>
        <v>3</v>
      </c>
    </row>
    <row r="479" spans="1:23" x14ac:dyDescent="0.2">
      <c r="A479" t="str">
        <f t="shared" si="32"/>
        <v>PO310301</v>
      </c>
      <c r="B479">
        <f t="shared" si="33"/>
        <v>1</v>
      </c>
      <c r="C479" s="413" t="s">
        <v>446</v>
      </c>
      <c r="D479" s="413" t="s">
        <v>558</v>
      </c>
      <c r="E479" s="413">
        <v>0</v>
      </c>
      <c r="F479" s="413">
        <v>0</v>
      </c>
      <c r="G479" s="413">
        <v>1</v>
      </c>
      <c r="H479" s="413">
        <v>1</v>
      </c>
      <c r="I479" s="413">
        <v>0</v>
      </c>
      <c r="J479" s="413">
        <v>0</v>
      </c>
      <c r="K479" s="413">
        <v>0</v>
      </c>
      <c r="L479" s="413">
        <v>0</v>
      </c>
      <c r="M479" s="413">
        <v>0</v>
      </c>
      <c r="N479" s="413">
        <v>0</v>
      </c>
      <c r="O479" s="413">
        <v>0</v>
      </c>
      <c r="P479" s="413">
        <v>0</v>
      </c>
      <c r="Q479" s="413">
        <v>0</v>
      </c>
      <c r="R479" s="413">
        <v>0</v>
      </c>
      <c r="S479" s="413">
        <v>0</v>
      </c>
      <c r="T479" s="413">
        <v>0</v>
      </c>
      <c r="U479" s="392">
        <f t="shared" si="30"/>
        <v>1</v>
      </c>
      <c r="W479" s="414">
        <f t="shared" si="31"/>
        <v>1</v>
      </c>
    </row>
    <row r="480" spans="1:23" x14ac:dyDescent="0.2">
      <c r="A480" t="str">
        <f t="shared" si="32"/>
        <v>PO310302</v>
      </c>
      <c r="B480">
        <f t="shared" si="33"/>
        <v>2</v>
      </c>
      <c r="C480" s="413" t="s">
        <v>446</v>
      </c>
      <c r="D480" s="413" t="s">
        <v>448</v>
      </c>
      <c r="E480" s="413">
        <v>1</v>
      </c>
      <c r="F480" s="413">
        <v>0</v>
      </c>
      <c r="G480" s="413">
        <v>0</v>
      </c>
      <c r="H480" s="413">
        <v>1</v>
      </c>
      <c r="I480" s="413">
        <v>0</v>
      </c>
      <c r="J480" s="413">
        <v>0</v>
      </c>
      <c r="K480" s="413">
        <v>0</v>
      </c>
      <c r="L480" s="413">
        <v>0</v>
      </c>
      <c r="M480" s="413">
        <v>0</v>
      </c>
      <c r="N480" s="413">
        <v>0</v>
      </c>
      <c r="O480" s="413">
        <v>0</v>
      </c>
      <c r="P480" s="413">
        <v>0</v>
      </c>
      <c r="Q480" s="413">
        <v>0</v>
      </c>
      <c r="R480" s="413">
        <v>0</v>
      </c>
      <c r="S480" s="413">
        <v>0</v>
      </c>
      <c r="T480" s="413">
        <v>0</v>
      </c>
      <c r="U480" s="392">
        <f t="shared" si="30"/>
        <v>1</v>
      </c>
      <c r="W480" s="414">
        <f t="shared" si="31"/>
        <v>1</v>
      </c>
    </row>
    <row r="481" spans="1:23" x14ac:dyDescent="0.2">
      <c r="A481" t="str">
        <f t="shared" si="32"/>
        <v>PO310303</v>
      </c>
      <c r="B481">
        <f t="shared" si="33"/>
        <v>3</v>
      </c>
      <c r="C481" s="413" t="s">
        <v>446</v>
      </c>
      <c r="D481" s="413" t="s">
        <v>440</v>
      </c>
      <c r="E481" s="413">
        <v>2</v>
      </c>
      <c r="F481" s="413">
        <v>0</v>
      </c>
      <c r="G481" s="413">
        <v>0</v>
      </c>
      <c r="H481" s="413">
        <v>2</v>
      </c>
      <c r="I481" s="413">
        <v>0</v>
      </c>
      <c r="J481" s="413">
        <v>0</v>
      </c>
      <c r="K481" s="413">
        <v>0</v>
      </c>
      <c r="L481" s="413">
        <v>0</v>
      </c>
      <c r="M481" s="413">
        <v>2</v>
      </c>
      <c r="N481" s="413">
        <v>0</v>
      </c>
      <c r="O481" s="413">
        <v>0</v>
      </c>
      <c r="P481" s="413">
        <v>2</v>
      </c>
      <c r="Q481" s="413">
        <v>1</v>
      </c>
      <c r="R481" s="413">
        <v>0</v>
      </c>
      <c r="S481" s="413">
        <v>0</v>
      </c>
      <c r="T481" s="413">
        <v>1</v>
      </c>
      <c r="U481" s="392">
        <f t="shared" si="30"/>
        <v>1</v>
      </c>
      <c r="W481" s="414">
        <f t="shared" si="31"/>
        <v>5</v>
      </c>
    </row>
    <row r="482" spans="1:23" x14ac:dyDescent="0.2">
      <c r="A482" t="str">
        <f t="shared" si="32"/>
        <v>PO310304</v>
      </c>
      <c r="B482">
        <f t="shared" si="33"/>
        <v>4</v>
      </c>
      <c r="C482" s="413" t="s">
        <v>446</v>
      </c>
      <c r="D482" s="413" t="s">
        <v>441</v>
      </c>
      <c r="E482" s="413">
        <v>0</v>
      </c>
      <c r="F482" s="413">
        <v>1</v>
      </c>
      <c r="G482" s="413">
        <v>0</v>
      </c>
      <c r="H482" s="413">
        <v>1</v>
      </c>
      <c r="I482" s="413">
        <v>0</v>
      </c>
      <c r="J482" s="413">
        <v>0</v>
      </c>
      <c r="K482" s="413">
        <v>0</v>
      </c>
      <c r="L482" s="413">
        <v>0</v>
      </c>
      <c r="M482" s="413">
        <v>0</v>
      </c>
      <c r="N482" s="413">
        <v>0</v>
      </c>
      <c r="O482" s="413">
        <v>0</v>
      </c>
      <c r="P482" s="413">
        <v>0</v>
      </c>
      <c r="Q482" s="413">
        <v>0</v>
      </c>
      <c r="R482" s="413">
        <v>0</v>
      </c>
      <c r="S482" s="413">
        <v>0</v>
      </c>
      <c r="T482" s="413">
        <v>0</v>
      </c>
      <c r="U482" s="392">
        <f t="shared" si="30"/>
        <v>1</v>
      </c>
      <c r="W482" s="414">
        <f t="shared" si="31"/>
        <v>1</v>
      </c>
    </row>
    <row r="483" spans="1:23" x14ac:dyDescent="0.2">
      <c r="A483" t="str">
        <f t="shared" si="32"/>
        <v>PO310305</v>
      </c>
      <c r="B483">
        <f t="shared" si="33"/>
        <v>5</v>
      </c>
      <c r="C483" s="413" t="s">
        <v>446</v>
      </c>
      <c r="D483" s="413" t="s">
        <v>413</v>
      </c>
      <c r="E483" s="413">
        <v>0</v>
      </c>
      <c r="F483" s="413">
        <v>0</v>
      </c>
      <c r="G483" s="413">
        <v>0</v>
      </c>
      <c r="H483" s="413">
        <v>0</v>
      </c>
      <c r="I483" s="413">
        <v>0</v>
      </c>
      <c r="J483" s="413">
        <v>0</v>
      </c>
      <c r="K483" s="413">
        <v>0</v>
      </c>
      <c r="L483" s="413">
        <v>0</v>
      </c>
      <c r="M483" s="413">
        <v>1</v>
      </c>
      <c r="N483" s="413">
        <v>0</v>
      </c>
      <c r="O483" s="413">
        <v>0</v>
      </c>
      <c r="P483" s="413">
        <v>1</v>
      </c>
      <c r="Q483" s="413">
        <v>0</v>
      </c>
      <c r="R483" s="413">
        <v>0</v>
      </c>
      <c r="S483" s="413">
        <v>0</v>
      </c>
      <c r="T483" s="413">
        <v>0</v>
      </c>
      <c r="U483" s="392">
        <f t="shared" si="30"/>
        <v>1</v>
      </c>
      <c r="W483" s="414">
        <f t="shared" si="31"/>
        <v>1</v>
      </c>
    </row>
    <row r="484" spans="1:23" x14ac:dyDescent="0.2">
      <c r="A484" t="str">
        <f t="shared" si="32"/>
        <v>PO310401</v>
      </c>
      <c r="B484">
        <f t="shared" si="33"/>
        <v>1</v>
      </c>
      <c r="C484" s="413" t="s">
        <v>447</v>
      </c>
      <c r="D484" s="413" t="s">
        <v>439</v>
      </c>
      <c r="E484" s="413">
        <v>1</v>
      </c>
      <c r="F484" s="413">
        <v>0</v>
      </c>
      <c r="G484" s="413">
        <v>0</v>
      </c>
      <c r="H484" s="413">
        <v>1</v>
      </c>
      <c r="I484" s="413">
        <v>0</v>
      </c>
      <c r="J484" s="413">
        <v>0</v>
      </c>
      <c r="K484" s="413">
        <v>0</v>
      </c>
      <c r="L484" s="413">
        <v>0</v>
      </c>
      <c r="M484" s="413">
        <v>0</v>
      </c>
      <c r="N484" s="413">
        <v>0</v>
      </c>
      <c r="O484" s="413">
        <v>0</v>
      </c>
      <c r="P484" s="413">
        <v>0</v>
      </c>
      <c r="Q484" s="413">
        <v>0</v>
      </c>
      <c r="R484" s="413">
        <v>0</v>
      </c>
      <c r="S484" s="413">
        <v>0</v>
      </c>
      <c r="T484" s="413">
        <v>0</v>
      </c>
      <c r="U484" s="392">
        <f t="shared" si="30"/>
        <v>1</v>
      </c>
      <c r="W484" s="414">
        <f t="shared" si="31"/>
        <v>1</v>
      </c>
    </row>
    <row r="485" spans="1:23" x14ac:dyDescent="0.2">
      <c r="A485" t="str">
        <f t="shared" si="32"/>
        <v>PO310402</v>
      </c>
      <c r="B485">
        <f t="shared" si="33"/>
        <v>2</v>
      </c>
      <c r="C485" s="413" t="s">
        <v>447</v>
      </c>
      <c r="D485" s="413" t="s">
        <v>293</v>
      </c>
      <c r="E485" s="413">
        <v>0</v>
      </c>
      <c r="F485" s="413">
        <v>0</v>
      </c>
      <c r="G485" s="413">
        <v>0</v>
      </c>
      <c r="H485" s="413">
        <v>0</v>
      </c>
      <c r="I485" s="413">
        <v>0</v>
      </c>
      <c r="J485" s="413">
        <v>0</v>
      </c>
      <c r="K485" s="413">
        <v>0</v>
      </c>
      <c r="L485" s="413">
        <v>0</v>
      </c>
      <c r="M485" s="413">
        <v>0</v>
      </c>
      <c r="N485" s="413">
        <v>0</v>
      </c>
      <c r="O485" s="413">
        <v>0</v>
      </c>
      <c r="P485" s="413">
        <v>0</v>
      </c>
      <c r="Q485" s="413">
        <v>1</v>
      </c>
      <c r="R485" s="413">
        <v>0</v>
      </c>
      <c r="S485" s="413">
        <v>0</v>
      </c>
      <c r="T485" s="413">
        <v>1</v>
      </c>
      <c r="U485" s="392">
        <f t="shared" si="30"/>
        <v>0</v>
      </c>
      <c r="W485" s="414">
        <f t="shared" si="31"/>
        <v>1</v>
      </c>
    </row>
    <row r="486" spans="1:23" x14ac:dyDescent="0.2">
      <c r="A486" t="str">
        <f t="shared" si="32"/>
        <v>PO310403</v>
      </c>
      <c r="B486">
        <f t="shared" si="33"/>
        <v>3</v>
      </c>
      <c r="C486" s="413" t="s">
        <v>447</v>
      </c>
      <c r="D486" s="413" t="s">
        <v>444</v>
      </c>
      <c r="E486" s="413">
        <v>0</v>
      </c>
      <c r="F486" s="413">
        <v>0</v>
      </c>
      <c r="G486" s="413">
        <v>0</v>
      </c>
      <c r="H486" s="413">
        <v>0</v>
      </c>
      <c r="I486" s="413">
        <v>0</v>
      </c>
      <c r="J486" s="413">
        <v>0</v>
      </c>
      <c r="K486" s="413">
        <v>0</v>
      </c>
      <c r="L486" s="413">
        <v>0</v>
      </c>
      <c r="M486" s="413">
        <v>2</v>
      </c>
      <c r="N486" s="413">
        <v>0</v>
      </c>
      <c r="O486" s="413">
        <v>0</v>
      </c>
      <c r="P486" s="413">
        <v>2</v>
      </c>
      <c r="Q486" s="413">
        <v>2</v>
      </c>
      <c r="R486" s="413">
        <v>0</v>
      </c>
      <c r="S486" s="413">
        <v>0</v>
      </c>
      <c r="T486" s="413">
        <v>2</v>
      </c>
      <c r="U486" s="392">
        <f t="shared" si="30"/>
        <v>0</v>
      </c>
      <c r="W486" s="414">
        <f t="shared" si="31"/>
        <v>4</v>
      </c>
    </row>
    <row r="487" spans="1:23" x14ac:dyDescent="0.2">
      <c r="A487" t="str">
        <f t="shared" si="32"/>
        <v>PO310404</v>
      </c>
      <c r="B487">
        <f t="shared" si="33"/>
        <v>4</v>
      </c>
      <c r="C487" s="413" t="s">
        <v>447</v>
      </c>
      <c r="D487" s="413" t="s">
        <v>440</v>
      </c>
      <c r="E487" s="413">
        <v>0</v>
      </c>
      <c r="F487" s="413">
        <v>0</v>
      </c>
      <c r="G487" s="413">
        <v>0</v>
      </c>
      <c r="H487" s="413">
        <v>0</v>
      </c>
      <c r="I487" s="413">
        <v>0</v>
      </c>
      <c r="J487" s="413">
        <v>0</v>
      </c>
      <c r="K487" s="413">
        <v>0</v>
      </c>
      <c r="L487" s="413">
        <v>0</v>
      </c>
      <c r="M487" s="413">
        <v>0</v>
      </c>
      <c r="N487" s="413">
        <v>0</v>
      </c>
      <c r="O487" s="413">
        <v>0</v>
      </c>
      <c r="P487" s="413">
        <v>0</v>
      </c>
      <c r="Q487" s="413">
        <v>1</v>
      </c>
      <c r="R487" s="413">
        <v>0</v>
      </c>
      <c r="S487" s="413">
        <v>0</v>
      </c>
      <c r="T487" s="413">
        <v>1</v>
      </c>
      <c r="U487" s="392">
        <f t="shared" si="30"/>
        <v>0</v>
      </c>
      <c r="W487" s="414">
        <f t="shared" si="31"/>
        <v>1</v>
      </c>
    </row>
    <row r="488" spans="1:23" x14ac:dyDescent="0.2">
      <c r="A488" t="str">
        <f t="shared" si="32"/>
        <v>PO310405</v>
      </c>
      <c r="B488">
        <f t="shared" si="33"/>
        <v>5</v>
      </c>
      <c r="C488" s="413" t="s">
        <v>447</v>
      </c>
      <c r="D488" s="413" t="s">
        <v>267</v>
      </c>
      <c r="E488" s="413">
        <v>6</v>
      </c>
      <c r="F488" s="413">
        <v>0</v>
      </c>
      <c r="G488" s="413">
        <v>0</v>
      </c>
      <c r="H488" s="413">
        <v>6</v>
      </c>
      <c r="I488" s="413">
        <v>1</v>
      </c>
      <c r="J488" s="413">
        <v>0</v>
      </c>
      <c r="K488" s="413">
        <v>0</v>
      </c>
      <c r="L488" s="413">
        <v>1</v>
      </c>
      <c r="M488" s="413">
        <v>1</v>
      </c>
      <c r="N488" s="413">
        <v>0</v>
      </c>
      <c r="O488" s="413">
        <v>0</v>
      </c>
      <c r="P488" s="413">
        <v>1</v>
      </c>
      <c r="Q488" s="413">
        <v>2</v>
      </c>
      <c r="R488" s="413">
        <v>0</v>
      </c>
      <c r="S488" s="413">
        <v>0</v>
      </c>
      <c r="T488" s="413">
        <v>2</v>
      </c>
      <c r="U488" s="392">
        <f t="shared" si="30"/>
        <v>1</v>
      </c>
      <c r="W488" s="414">
        <f t="shared" si="31"/>
        <v>10</v>
      </c>
    </row>
    <row r="489" spans="1:23" x14ac:dyDescent="0.2">
      <c r="A489" t="str">
        <f t="shared" si="32"/>
        <v>PO310406</v>
      </c>
      <c r="B489">
        <f t="shared" si="33"/>
        <v>6</v>
      </c>
      <c r="C489" s="413" t="s">
        <v>447</v>
      </c>
      <c r="D489" s="413" t="s">
        <v>449</v>
      </c>
      <c r="E489" s="413">
        <v>1</v>
      </c>
      <c r="F489" s="413">
        <v>0</v>
      </c>
      <c r="G489" s="413">
        <v>0</v>
      </c>
      <c r="H489" s="413">
        <v>1</v>
      </c>
      <c r="I489" s="413">
        <v>0</v>
      </c>
      <c r="J489" s="413">
        <v>0</v>
      </c>
      <c r="K489" s="413">
        <v>0</v>
      </c>
      <c r="L489" s="413">
        <v>0</v>
      </c>
      <c r="M489" s="413">
        <v>0</v>
      </c>
      <c r="N489" s="413">
        <v>0</v>
      </c>
      <c r="O489" s="413">
        <v>0</v>
      </c>
      <c r="P489" s="413">
        <v>0</v>
      </c>
      <c r="Q489" s="413">
        <v>1</v>
      </c>
      <c r="R489" s="413">
        <v>0</v>
      </c>
      <c r="S489" s="413">
        <v>0</v>
      </c>
      <c r="T489" s="413">
        <v>1</v>
      </c>
      <c r="U489" s="392">
        <f t="shared" si="30"/>
        <v>0</v>
      </c>
      <c r="W489" s="414">
        <f t="shared" si="31"/>
        <v>2</v>
      </c>
    </row>
    <row r="490" spans="1:23" x14ac:dyDescent="0.2">
      <c r="A490" t="str">
        <f t="shared" si="32"/>
        <v>PO310407</v>
      </c>
      <c r="B490">
        <f t="shared" si="33"/>
        <v>7</v>
      </c>
      <c r="C490" s="413" t="s">
        <v>447</v>
      </c>
      <c r="D490" s="413" t="s">
        <v>452</v>
      </c>
      <c r="E490" s="413">
        <v>0</v>
      </c>
      <c r="F490" s="413">
        <v>1</v>
      </c>
      <c r="G490" s="413">
        <v>0</v>
      </c>
      <c r="H490" s="413">
        <v>1</v>
      </c>
      <c r="I490" s="413">
        <v>0</v>
      </c>
      <c r="J490" s="413">
        <v>0</v>
      </c>
      <c r="K490" s="413">
        <v>0</v>
      </c>
      <c r="L490" s="413">
        <v>0</v>
      </c>
      <c r="M490" s="413">
        <v>0</v>
      </c>
      <c r="N490" s="413">
        <v>0</v>
      </c>
      <c r="O490" s="413">
        <v>0</v>
      </c>
      <c r="P490" s="413">
        <v>0</v>
      </c>
      <c r="Q490" s="413">
        <v>0</v>
      </c>
      <c r="R490" s="413">
        <v>0</v>
      </c>
      <c r="S490" s="413">
        <v>0</v>
      </c>
      <c r="T490" s="413">
        <v>0</v>
      </c>
      <c r="U490" s="392">
        <f t="shared" si="30"/>
        <v>1</v>
      </c>
      <c r="W490" s="414">
        <f t="shared" si="31"/>
        <v>1</v>
      </c>
    </row>
    <row r="491" spans="1:23" x14ac:dyDescent="0.2">
      <c r="A491" t="str">
        <f t="shared" si="32"/>
        <v>PO310408</v>
      </c>
      <c r="B491">
        <f t="shared" si="33"/>
        <v>8</v>
      </c>
      <c r="C491" s="413" t="s">
        <v>447</v>
      </c>
      <c r="D491" s="413" t="s">
        <v>371</v>
      </c>
      <c r="E491" s="413">
        <v>1</v>
      </c>
      <c r="F491" s="413">
        <v>0</v>
      </c>
      <c r="G491" s="413">
        <v>0</v>
      </c>
      <c r="H491" s="413">
        <v>1</v>
      </c>
      <c r="I491" s="413">
        <v>0</v>
      </c>
      <c r="J491" s="413">
        <v>0</v>
      </c>
      <c r="K491" s="413">
        <v>0</v>
      </c>
      <c r="L491" s="413">
        <v>0</v>
      </c>
      <c r="M491" s="413">
        <v>0</v>
      </c>
      <c r="N491" s="413">
        <v>0</v>
      </c>
      <c r="O491" s="413">
        <v>0</v>
      </c>
      <c r="P491" s="413">
        <v>0</v>
      </c>
      <c r="Q491" s="413">
        <v>0</v>
      </c>
      <c r="R491" s="413">
        <v>0</v>
      </c>
      <c r="S491" s="413">
        <v>0</v>
      </c>
      <c r="T491" s="413">
        <v>0</v>
      </c>
      <c r="U491" s="392">
        <f t="shared" si="30"/>
        <v>1</v>
      </c>
      <c r="W491" s="414">
        <f t="shared" si="31"/>
        <v>1</v>
      </c>
    </row>
    <row r="492" spans="1:23" x14ac:dyDescent="0.2">
      <c r="A492" t="str">
        <f t="shared" si="32"/>
        <v>PO310501</v>
      </c>
      <c r="B492">
        <f t="shared" si="33"/>
        <v>1</v>
      </c>
      <c r="C492" s="413" t="s">
        <v>450</v>
      </c>
      <c r="D492" s="413" t="s">
        <v>451</v>
      </c>
      <c r="E492" s="413">
        <v>3</v>
      </c>
      <c r="F492" s="413">
        <v>0</v>
      </c>
      <c r="G492" s="413">
        <v>0</v>
      </c>
      <c r="H492" s="413">
        <v>3</v>
      </c>
      <c r="I492" s="413">
        <v>1</v>
      </c>
      <c r="J492" s="413">
        <v>0</v>
      </c>
      <c r="K492" s="413">
        <v>0</v>
      </c>
      <c r="L492" s="413">
        <v>1</v>
      </c>
      <c r="M492" s="413">
        <v>0</v>
      </c>
      <c r="N492" s="413">
        <v>0</v>
      </c>
      <c r="O492" s="413">
        <v>0</v>
      </c>
      <c r="P492" s="413">
        <v>0</v>
      </c>
      <c r="Q492" s="413">
        <v>0</v>
      </c>
      <c r="R492" s="413">
        <v>0</v>
      </c>
      <c r="S492" s="413">
        <v>0</v>
      </c>
      <c r="T492" s="413">
        <v>0</v>
      </c>
      <c r="U492" s="392">
        <f t="shared" si="30"/>
        <v>1</v>
      </c>
      <c r="W492" s="414">
        <f t="shared" si="31"/>
        <v>4</v>
      </c>
    </row>
    <row r="493" spans="1:23" x14ac:dyDescent="0.2">
      <c r="A493" t="str">
        <f t="shared" si="32"/>
        <v>PO310502</v>
      </c>
      <c r="B493">
        <f t="shared" si="33"/>
        <v>2</v>
      </c>
      <c r="C493" s="413" t="s">
        <v>450</v>
      </c>
      <c r="D493" s="413" t="s">
        <v>444</v>
      </c>
      <c r="E493" s="413">
        <v>3</v>
      </c>
      <c r="F493" s="413">
        <v>0</v>
      </c>
      <c r="G493" s="413">
        <v>0</v>
      </c>
      <c r="H493" s="413">
        <v>3</v>
      </c>
      <c r="I493" s="413">
        <v>2</v>
      </c>
      <c r="J493" s="413">
        <v>0</v>
      </c>
      <c r="K493" s="413">
        <v>0</v>
      </c>
      <c r="L493" s="413">
        <v>2</v>
      </c>
      <c r="M493" s="413">
        <v>2</v>
      </c>
      <c r="N493" s="413">
        <v>0</v>
      </c>
      <c r="O493" s="413">
        <v>0</v>
      </c>
      <c r="P493" s="413">
        <v>2</v>
      </c>
      <c r="Q493" s="413">
        <v>1</v>
      </c>
      <c r="R493" s="413">
        <v>0</v>
      </c>
      <c r="S493" s="413">
        <v>0</v>
      </c>
      <c r="T493" s="413">
        <v>1</v>
      </c>
      <c r="U493" s="392">
        <f t="shared" si="30"/>
        <v>1</v>
      </c>
      <c r="W493" s="414">
        <f t="shared" si="31"/>
        <v>8</v>
      </c>
    </row>
    <row r="494" spans="1:23" x14ac:dyDescent="0.2">
      <c r="A494" t="str">
        <f t="shared" si="32"/>
        <v>PO310503</v>
      </c>
      <c r="B494">
        <f t="shared" si="33"/>
        <v>3</v>
      </c>
      <c r="C494" s="413" t="s">
        <v>450</v>
      </c>
      <c r="D494" s="413" t="s">
        <v>835</v>
      </c>
      <c r="E494" s="413">
        <v>0</v>
      </c>
      <c r="F494" s="413">
        <v>0</v>
      </c>
      <c r="G494" s="413">
        <v>0</v>
      </c>
      <c r="H494" s="413">
        <v>0</v>
      </c>
      <c r="I494" s="413">
        <v>0</v>
      </c>
      <c r="J494" s="413">
        <v>0</v>
      </c>
      <c r="K494" s="413">
        <v>0</v>
      </c>
      <c r="L494" s="413">
        <v>0</v>
      </c>
      <c r="M494" s="413">
        <v>1</v>
      </c>
      <c r="N494" s="413">
        <v>0</v>
      </c>
      <c r="O494" s="413">
        <v>0</v>
      </c>
      <c r="P494" s="413">
        <v>1</v>
      </c>
      <c r="Q494" s="413">
        <v>1</v>
      </c>
      <c r="R494" s="413">
        <v>0</v>
      </c>
      <c r="S494" s="413">
        <v>0</v>
      </c>
      <c r="T494" s="413">
        <v>1</v>
      </c>
      <c r="U494" s="392">
        <f t="shared" si="30"/>
        <v>0</v>
      </c>
      <c r="W494" s="414">
        <f t="shared" si="31"/>
        <v>2</v>
      </c>
    </row>
    <row r="495" spans="1:23" x14ac:dyDescent="0.2">
      <c r="A495" t="str">
        <f t="shared" si="32"/>
        <v>PO310504</v>
      </c>
      <c r="B495">
        <f t="shared" si="33"/>
        <v>4</v>
      </c>
      <c r="C495" s="413" t="s">
        <v>450</v>
      </c>
      <c r="D495" s="413" t="s">
        <v>452</v>
      </c>
      <c r="E495" s="413">
        <v>0</v>
      </c>
      <c r="F495" s="413">
        <v>0</v>
      </c>
      <c r="G495" s="413">
        <v>0</v>
      </c>
      <c r="H495" s="413">
        <v>0</v>
      </c>
      <c r="I495" s="413">
        <v>0</v>
      </c>
      <c r="J495" s="413">
        <v>0</v>
      </c>
      <c r="K495" s="413">
        <v>0</v>
      </c>
      <c r="L495" s="413">
        <v>0</v>
      </c>
      <c r="M495" s="413">
        <v>0</v>
      </c>
      <c r="N495" s="413">
        <v>1</v>
      </c>
      <c r="O495" s="413">
        <v>0</v>
      </c>
      <c r="P495" s="413">
        <v>1</v>
      </c>
      <c r="Q495" s="413">
        <v>0</v>
      </c>
      <c r="R495" s="413">
        <v>0</v>
      </c>
      <c r="S495" s="413">
        <v>0</v>
      </c>
      <c r="T495" s="413">
        <v>0</v>
      </c>
      <c r="U495" s="392">
        <f t="shared" si="30"/>
        <v>1</v>
      </c>
      <c r="W495" s="414">
        <f t="shared" si="31"/>
        <v>1</v>
      </c>
    </row>
    <row r="496" spans="1:23" x14ac:dyDescent="0.2">
      <c r="A496" t="str">
        <f t="shared" si="32"/>
        <v>PO310505</v>
      </c>
      <c r="B496">
        <f t="shared" si="33"/>
        <v>5</v>
      </c>
      <c r="C496" s="413" t="s">
        <v>450</v>
      </c>
      <c r="D496" s="413" t="s">
        <v>453</v>
      </c>
      <c r="E496" s="413">
        <v>0</v>
      </c>
      <c r="F496" s="413">
        <v>0</v>
      </c>
      <c r="G496" s="413">
        <v>0</v>
      </c>
      <c r="H496" s="413">
        <v>0</v>
      </c>
      <c r="I496" s="413">
        <v>0</v>
      </c>
      <c r="J496" s="413">
        <v>0</v>
      </c>
      <c r="K496" s="413">
        <v>0</v>
      </c>
      <c r="L496" s="413">
        <v>0</v>
      </c>
      <c r="M496" s="413">
        <v>1</v>
      </c>
      <c r="N496" s="413">
        <v>0</v>
      </c>
      <c r="O496" s="413">
        <v>0</v>
      </c>
      <c r="P496" s="413">
        <v>1</v>
      </c>
      <c r="Q496" s="413">
        <v>0</v>
      </c>
      <c r="R496" s="413">
        <v>0</v>
      </c>
      <c r="S496" s="413">
        <v>0</v>
      </c>
      <c r="T496" s="413">
        <v>0</v>
      </c>
      <c r="U496" s="392">
        <f t="shared" si="30"/>
        <v>1</v>
      </c>
      <c r="W496" s="414">
        <f t="shared" si="31"/>
        <v>1</v>
      </c>
    </row>
    <row r="497" spans="1:23" x14ac:dyDescent="0.2">
      <c r="A497" t="str">
        <f t="shared" si="32"/>
        <v>PO310506</v>
      </c>
      <c r="B497">
        <f t="shared" si="33"/>
        <v>6</v>
      </c>
      <c r="C497" s="413" t="s">
        <v>450</v>
      </c>
      <c r="D497" s="413" t="s">
        <v>371</v>
      </c>
      <c r="E497" s="413">
        <v>0</v>
      </c>
      <c r="F497" s="413">
        <v>0</v>
      </c>
      <c r="G497" s="413">
        <v>0</v>
      </c>
      <c r="H497" s="413">
        <v>0</v>
      </c>
      <c r="I497" s="413">
        <v>0</v>
      </c>
      <c r="J497" s="413">
        <v>0</v>
      </c>
      <c r="K497" s="413">
        <v>0</v>
      </c>
      <c r="L497" s="413">
        <v>0</v>
      </c>
      <c r="M497" s="413">
        <v>1</v>
      </c>
      <c r="N497" s="413">
        <v>0</v>
      </c>
      <c r="O497" s="413">
        <v>0</v>
      </c>
      <c r="P497" s="413">
        <v>1</v>
      </c>
      <c r="Q497" s="413">
        <v>0</v>
      </c>
      <c r="R497" s="413">
        <v>0</v>
      </c>
      <c r="S497" s="413">
        <v>0</v>
      </c>
      <c r="T497" s="413">
        <v>0</v>
      </c>
      <c r="U497" s="392">
        <f t="shared" si="30"/>
        <v>1</v>
      </c>
      <c r="W497" s="414">
        <f t="shared" si="31"/>
        <v>1</v>
      </c>
    </row>
    <row r="498" spans="1:23" x14ac:dyDescent="0.2">
      <c r="A498" t="str">
        <f t="shared" si="32"/>
        <v>PO310601</v>
      </c>
      <c r="B498">
        <f t="shared" si="33"/>
        <v>1</v>
      </c>
      <c r="C498" s="413" t="s">
        <v>454</v>
      </c>
      <c r="D498" s="413" t="s">
        <v>444</v>
      </c>
      <c r="E498" s="413">
        <v>2</v>
      </c>
      <c r="F498" s="413">
        <v>0</v>
      </c>
      <c r="G498" s="413">
        <v>0</v>
      </c>
      <c r="H498" s="413">
        <v>2</v>
      </c>
      <c r="I498" s="413">
        <v>1</v>
      </c>
      <c r="J498" s="413">
        <v>0</v>
      </c>
      <c r="K498" s="413">
        <v>0</v>
      </c>
      <c r="L498" s="413">
        <v>1</v>
      </c>
      <c r="M498" s="413">
        <v>4</v>
      </c>
      <c r="N498" s="413">
        <v>0</v>
      </c>
      <c r="O498" s="413">
        <v>0</v>
      </c>
      <c r="P498" s="413">
        <v>4</v>
      </c>
      <c r="Q498" s="413">
        <v>2</v>
      </c>
      <c r="R498" s="413">
        <v>0</v>
      </c>
      <c r="S498" s="413">
        <v>0</v>
      </c>
      <c r="T498" s="413">
        <v>2</v>
      </c>
      <c r="U498" s="392">
        <f t="shared" si="30"/>
        <v>1</v>
      </c>
      <c r="W498" s="414">
        <f t="shared" si="31"/>
        <v>9</v>
      </c>
    </row>
    <row r="499" spans="1:23" x14ac:dyDescent="0.2">
      <c r="A499" t="str">
        <f t="shared" si="32"/>
        <v>PO310602</v>
      </c>
      <c r="B499">
        <f t="shared" si="33"/>
        <v>2</v>
      </c>
      <c r="C499" s="413" t="s">
        <v>454</v>
      </c>
      <c r="D499" s="413" t="s">
        <v>440</v>
      </c>
      <c r="E499" s="413">
        <v>0</v>
      </c>
      <c r="F499" s="413">
        <v>0</v>
      </c>
      <c r="G499" s="413">
        <v>0</v>
      </c>
      <c r="H499" s="413">
        <v>0</v>
      </c>
      <c r="I499" s="413">
        <v>2</v>
      </c>
      <c r="J499" s="413">
        <v>0</v>
      </c>
      <c r="K499" s="413">
        <v>0</v>
      </c>
      <c r="L499" s="413">
        <v>2</v>
      </c>
      <c r="M499" s="413">
        <v>0</v>
      </c>
      <c r="N499" s="413">
        <v>0</v>
      </c>
      <c r="O499" s="413">
        <v>0</v>
      </c>
      <c r="P499" s="413">
        <v>0</v>
      </c>
      <c r="Q499" s="413">
        <v>2</v>
      </c>
      <c r="R499" s="413">
        <v>0</v>
      </c>
      <c r="S499" s="413">
        <v>0</v>
      </c>
      <c r="T499" s="413">
        <v>2</v>
      </c>
      <c r="U499" s="392">
        <f t="shared" si="30"/>
        <v>0</v>
      </c>
      <c r="W499" s="414">
        <f t="shared" si="31"/>
        <v>4</v>
      </c>
    </row>
    <row r="500" spans="1:23" x14ac:dyDescent="0.2">
      <c r="A500" t="str">
        <f t="shared" si="32"/>
        <v>PO310603</v>
      </c>
      <c r="B500">
        <f t="shared" si="33"/>
        <v>3</v>
      </c>
      <c r="C500" s="413" t="s">
        <v>454</v>
      </c>
      <c r="D500" s="413" t="s">
        <v>803</v>
      </c>
      <c r="E500" s="413">
        <v>0</v>
      </c>
      <c r="F500" s="413">
        <v>0</v>
      </c>
      <c r="G500" s="413">
        <v>0</v>
      </c>
      <c r="H500" s="413">
        <v>0</v>
      </c>
      <c r="I500" s="413">
        <v>0</v>
      </c>
      <c r="J500" s="413">
        <v>0</v>
      </c>
      <c r="K500" s="413">
        <v>0</v>
      </c>
      <c r="L500" s="413">
        <v>0</v>
      </c>
      <c r="M500" s="413">
        <v>1</v>
      </c>
      <c r="N500" s="413">
        <v>0</v>
      </c>
      <c r="O500" s="413">
        <v>0</v>
      </c>
      <c r="P500" s="413">
        <v>1</v>
      </c>
      <c r="Q500" s="413">
        <v>0</v>
      </c>
      <c r="R500" s="413">
        <v>0</v>
      </c>
      <c r="S500" s="413">
        <v>0</v>
      </c>
      <c r="T500" s="413">
        <v>0</v>
      </c>
      <c r="U500" s="392">
        <f t="shared" si="30"/>
        <v>1</v>
      </c>
      <c r="W500" s="414">
        <f t="shared" si="31"/>
        <v>1</v>
      </c>
    </row>
    <row r="501" spans="1:23" x14ac:dyDescent="0.2">
      <c r="A501" t="str">
        <f t="shared" si="32"/>
        <v>PO310604</v>
      </c>
      <c r="B501">
        <f t="shared" si="33"/>
        <v>4</v>
      </c>
      <c r="C501" s="413" t="s">
        <v>454</v>
      </c>
      <c r="D501" s="413" t="s">
        <v>267</v>
      </c>
      <c r="E501" s="413">
        <v>2</v>
      </c>
      <c r="F501" s="413">
        <v>0</v>
      </c>
      <c r="G501" s="413">
        <v>0</v>
      </c>
      <c r="H501" s="413">
        <v>2</v>
      </c>
      <c r="I501" s="413">
        <v>1</v>
      </c>
      <c r="J501" s="413">
        <v>0</v>
      </c>
      <c r="K501" s="413">
        <v>0</v>
      </c>
      <c r="L501" s="413">
        <v>1</v>
      </c>
      <c r="M501" s="413">
        <v>0</v>
      </c>
      <c r="N501" s="413">
        <v>0</v>
      </c>
      <c r="O501" s="413">
        <v>0</v>
      </c>
      <c r="P501" s="413">
        <v>0</v>
      </c>
      <c r="Q501" s="413">
        <v>0</v>
      </c>
      <c r="R501" s="413">
        <v>0</v>
      </c>
      <c r="S501" s="413">
        <v>0</v>
      </c>
      <c r="T501" s="413">
        <v>0</v>
      </c>
      <c r="U501" s="392">
        <f t="shared" si="30"/>
        <v>1</v>
      </c>
      <c r="W501" s="414">
        <f t="shared" si="31"/>
        <v>3</v>
      </c>
    </row>
    <row r="502" spans="1:23" x14ac:dyDescent="0.2">
      <c r="A502" t="str">
        <f t="shared" si="32"/>
        <v>PO310605</v>
      </c>
      <c r="B502">
        <f t="shared" si="33"/>
        <v>5</v>
      </c>
      <c r="C502" s="413" t="s">
        <v>454</v>
      </c>
      <c r="D502" s="413" t="s">
        <v>431</v>
      </c>
      <c r="E502" s="413">
        <v>0</v>
      </c>
      <c r="F502" s="413">
        <v>0</v>
      </c>
      <c r="G502" s="413">
        <v>0</v>
      </c>
      <c r="H502" s="413">
        <v>0</v>
      </c>
      <c r="I502" s="413">
        <v>0</v>
      </c>
      <c r="J502" s="413">
        <v>0</v>
      </c>
      <c r="K502" s="413">
        <v>0</v>
      </c>
      <c r="L502" s="413">
        <v>0</v>
      </c>
      <c r="M502" s="413">
        <v>0</v>
      </c>
      <c r="N502" s="413">
        <v>0</v>
      </c>
      <c r="O502" s="413">
        <v>0</v>
      </c>
      <c r="P502" s="413">
        <v>0</v>
      </c>
      <c r="Q502" s="413">
        <v>2</v>
      </c>
      <c r="R502" s="413">
        <v>0</v>
      </c>
      <c r="S502" s="413">
        <v>0</v>
      </c>
      <c r="T502" s="413">
        <v>2</v>
      </c>
      <c r="U502" s="392">
        <f t="shared" si="30"/>
        <v>0</v>
      </c>
      <c r="W502" s="414">
        <f t="shared" si="31"/>
        <v>2</v>
      </c>
    </row>
    <row r="503" spans="1:23" x14ac:dyDescent="0.2">
      <c r="A503" t="str">
        <f t="shared" si="32"/>
        <v>PO310606</v>
      </c>
      <c r="B503">
        <f t="shared" si="33"/>
        <v>6</v>
      </c>
      <c r="C503" s="413" t="s">
        <v>454</v>
      </c>
      <c r="D503" s="413" t="s">
        <v>455</v>
      </c>
      <c r="E503" s="413">
        <v>1</v>
      </c>
      <c r="F503" s="413">
        <v>0</v>
      </c>
      <c r="G503" s="413">
        <v>0</v>
      </c>
      <c r="H503" s="413">
        <v>1</v>
      </c>
      <c r="I503" s="413">
        <v>0</v>
      </c>
      <c r="J503" s="413">
        <v>0</v>
      </c>
      <c r="K503" s="413">
        <v>0</v>
      </c>
      <c r="L503" s="413">
        <v>0</v>
      </c>
      <c r="M503" s="413">
        <v>0</v>
      </c>
      <c r="N503" s="413">
        <v>0</v>
      </c>
      <c r="O503" s="413">
        <v>0</v>
      </c>
      <c r="P503" s="413">
        <v>0</v>
      </c>
      <c r="Q503" s="413">
        <v>0</v>
      </c>
      <c r="R503" s="413">
        <v>0</v>
      </c>
      <c r="S503" s="413">
        <v>0</v>
      </c>
      <c r="T503" s="413">
        <v>0</v>
      </c>
      <c r="U503" s="392">
        <f t="shared" si="30"/>
        <v>1</v>
      </c>
      <c r="W503" s="414">
        <f t="shared" si="31"/>
        <v>1</v>
      </c>
    </row>
    <row r="504" spans="1:23" x14ac:dyDescent="0.2">
      <c r="A504" t="str">
        <f t="shared" si="32"/>
        <v>PO310607</v>
      </c>
      <c r="B504">
        <f t="shared" si="33"/>
        <v>7</v>
      </c>
      <c r="C504" s="413" t="s">
        <v>454</v>
      </c>
      <c r="D504" s="413" t="s">
        <v>456</v>
      </c>
      <c r="E504" s="413">
        <v>3</v>
      </c>
      <c r="F504" s="413">
        <v>0</v>
      </c>
      <c r="G504" s="413">
        <v>0</v>
      </c>
      <c r="H504" s="413">
        <v>3</v>
      </c>
      <c r="I504" s="413">
        <v>1</v>
      </c>
      <c r="J504" s="413">
        <v>0</v>
      </c>
      <c r="K504" s="413">
        <v>0</v>
      </c>
      <c r="L504" s="413">
        <v>1</v>
      </c>
      <c r="M504" s="413">
        <v>3</v>
      </c>
      <c r="N504" s="413">
        <v>0</v>
      </c>
      <c r="O504" s="413">
        <v>0</v>
      </c>
      <c r="P504" s="413">
        <v>3</v>
      </c>
      <c r="Q504" s="413">
        <v>0</v>
      </c>
      <c r="R504" s="413">
        <v>0</v>
      </c>
      <c r="S504" s="413">
        <v>0</v>
      </c>
      <c r="T504" s="413">
        <v>0</v>
      </c>
      <c r="U504" s="392">
        <f t="shared" si="30"/>
        <v>1</v>
      </c>
      <c r="W504" s="414">
        <f t="shared" si="31"/>
        <v>7</v>
      </c>
    </row>
    <row r="505" spans="1:23" x14ac:dyDescent="0.2">
      <c r="A505" t="str">
        <f t="shared" si="32"/>
        <v>PO310608</v>
      </c>
      <c r="B505">
        <f t="shared" si="33"/>
        <v>8</v>
      </c>
      <c r="C505" s="413" t="s">
        <v>454</v>
      </c>
      <c r="D505" s="413" t="s">
        <v>371</v>
      </c>
      <c r="E505" s="413">
        <v>6</v>
      </c>
      <c r="F505" s="413">
        <v>0</v>
      </c>
      <c r="G505" s="413">
        <v>0</v>
      </c>
      <c r="H505" s="413">
        <v>6</v>
      </c>
      <c r="I505" s="413">
        <v>0</v>
      </c>
      <c r="J505" s="413">
        <v>0</v>
      </c>
      <c r="K505" s="413">
        <v>0</v>
      </c>
      <c r="L505" s="413">
        <v>0</v>
      </c>
      <c r="M505" s="413">
        <v>6</v>
      </c>
      <c r="N505" s="413">
        <v>0</v>
      </c>
      <c r="O505" s="413">
        <v>0</v>
      </c>
      <c r="P505" s="413">
        <v>6</v>
      </c>
      <c r="Q505" s="413">
        <v>1</v>
      </c>
      <c r="R505" s="413">
        <v>0</v>
      </c>
      <c r="S505" s="413">
        <v>0</v>
      </c>
      <c r="T505" s="413">
        <v>1</v>
      </c>
      <c r="U505" s="392">
        <f t="shared" si="30"/>
        <v>1</v>
      </c>
      <c r="W505" s="414">
        <f t="shared" si="31"/>
        <v>13</v>
      </c>
    </row>
    <row r="508" spans="1:23" s="414" customFormat="1" x14ac:dyDescent="0.2">
      <c r="E508" s="414">
        <f>SUM(E11:E507)</f>
        <v>728</v>
      </c>
      <c r="F508" s="414">
        <f t="shared" ref="F508:U508" si="34">SUM(F11:F507)</f>
        <v>62</v>
      </c>
      <c r="G508" s="414">
        <f t="shared" si="34"/>
        <v>50</v>
      </c>
      <c r="H508" s="414">
        <f t="shared" si="34"/>
        <v>840</v>
      </c>
      <c r="I508" s="414">
        <f t="shared" si="34"/>
        <v>155</v>
      </c>
      <c r="J508" s="414">
        <f t="shared" si="34"/>
        <v>23</v>
      </c>
      <c r="K508" s="414">
        <f t="shared" si="34"/>
        <v>2</v>
      </c>
      <c r="L508" s="414">
        <f t="shared" si="34"/>
        <v>180</v>
      </c>
      <c r="M508" s="414">
        <f t="shared" si="34"/>
        <v>611</v>
      </c>
      <c r="N508" s="414">
        <f t="shared" si="34"/>
        <v>30</v>
      </c>
      <c r="O508" s="414">
        <f t="shared" si="34"/>
        <v>11</v>
      </c>
      <c r="P508" s="414">
        <f t="shared" si="34"/>
        <v>652</v>
      </c>
      <c r="Q508" s="414">
        <f t="shared" si="34"/>
        <v>246</v>
      </c>
      <c r="R508" s="414">
        <f t="shared" si="34"/>
        <v>5</v>
      </c>
      <c r="S508" s="414">
        <f t="shared" si="34"/>
        <v>16</v>
      </c>
      <c r="T508" s="414">
        <f t="shared" si="34"/>
        <v>267</v>
      </c>
      <c r="U508" s="414">
        <f t="shared" si="34"/>
        <v>368</v>
      </c>
      <c r="W508" s="414">
        <f t="shared" ref="W508" si="35">SUM(W11:W507)</f>
        <v>1939</v>
      </c>
    </row>
    <row r="509" spans="1:23" x14ac:dyDescent="0.2">
      <c r="V509" s="414">
        <f>SUM(E508:T508)</f>
        <v>3878</v>
      </c>
    </row>
  </sheetData>
  <sheetProtection algorithmName="SHA-512" hashValue="3stANNuUzuA8coYKktt6H7XMc5qwpWUnvLEQgXVhC35eUzrMKOfQBNA11NcY2jvDJEUBgj/pAJZNsLF+RAZ4Jg==" saltValue="qs230YiqJqb4JQKUvigbbQ==" spinCount="100000" sheet="1" objects="1" scenarios="1"/>
  <sortState ref="A11:U623">
    <sortCondition ref="C11:C623"/>
    <sortCondition ref="D11:D623"/>
  </sortState>
  <mergeCells count="5">
    <mergeCell ref="M8:T8"/>
    <mergeCell ref="M9:P9"/>
    <mergeCell ref="Q9:T9"/>
    <mergeCell ref="E8:L8"/>
    <mergeCell ref="I9:L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1493</v>
      </c>
      <c r="B1" s="296" t="s">
        <v>457</v>
      </c>
      <c r="C1" s="296" t="s">
        <v>155</v>
      </c>
      <c r="E1" t="s">
        <v>535</v>
      </c>
      <c r="F1" t="s">
        <v>536</v>
      </c>
      <c r="G1" t="s">
        <v>537</v>
      </c>
      <c r="H1" t="s">
        <v>538</v>
      </c>
      <c r="I1" t="s">
        <v>539</v>
      </c>
      <c r="J1" t="s">
        <v>540</v>
      </c>
    </row>
    <row r="2" spans="1:10" x14ac:dyDescent="0.2">
      <c r="A2">
        <v>1</v>
      </c>
      <c r="B2" t="s">
        <v>160</v>
      </c>
      <c r="C2" t="s">
        <v>458</v>
      </c>
      <c r="E2" t="s">
        <v>541</v>
      </c>
      <c r="F2" t="s">
        <v>542</v>
      </c>
      <c r="G2" t="s">
        <v>543</v>
      </c>
      <c r="H2" t="s">
        <v>544</v>
      </c>
      <c r="I2" t="s">
        <v>545</v>
      </c>
      <c r="J2">
        <v>20137</v>
      </c>
    </row>
    <row r="3" spans="1:10" x14ac:dyDescent="0.2">
      <c r="A3">
        <v>2</v>
      </c>
      <c r="B3" t="s">
        <v>173</v>
      </c>
      <c r="C3" t="s">
        <v>459</v>
      </c>
      <c r="E3" t="s">
        <v>292</v>
      </c>
      <c r="F3" t="s">
        <v>546</v>
      </c>
      <c r="G3" t="s">
        <v>547</v>
      </c>
      <c r="H3" t="s">
        <v>548</v>
      </c>
      <c r="I3" t="s">
        <v>549</v>
      </c>
      <c r="J3">
        <v>62077</v>
      </c>
    </row>
    <row r="4" spans="1:10" x14ac:dyDescent="0.2">
      <c r="A4">
        <v>3</v>
      </c>
      <c r="B4" t="s">
        <v>183</v>
      </c>
      <c r="C4" t="s">
        <v>460</v>
      </c>
      <c r="E4" t="s">
        <v>368</v>
      </c>
      <c r="F4" t="s">
        <v>550</v>
      </c>
      <c r="G4" t="s">
        <v>551</v>
      </c>
      <c r="H4" t="s">
        <v>552</v>
      </c>
      <c r="I4" t="s">
        <v>553</v>
      </c>
      <c r="J4">
        <v>41417</v>
      </c>
    </row>
    <row r="5" spans="1:10" x14ac:dyDescent="0.2">
      <c r="A5">
        <v>4</v>
      </c>
      <c r="B5" t="s">
        <v>197</v>
      </c>
      <c r="C5" t="s">
        <v>461</v>
      </c>
      <c r="E5" t="s">
        <v>161</v>
      </c>
      <c r="F5" t="s">
        <v>554</v>
      </c>
      <c r="G5" t="s">
        <v>555</v>
      </c>
      <c r="H5" t="s">
        <v>556</v>
      </c>
      <c r="I5" t="s">
        <v>557</v>
      </c>
      <c r="J5">
        <v>25859</v>
      </c>
    </row>
    <row r="6" spans="1:10" x14ac:dyDescent="0.2">
      <c r="A6">
        <v>5</v>
      </c>
      <c r="B6" t="s">
        <v>198</v>
      </c>
      <c r="C6" t="s">
        <v>462</v>
      </c>
      <c r="E6" t="s">
        <v>558</v>
      </c>
      <c r="F6" t="s">
        <v>559</v>
      </c>
      <c r="G6" t="s">
        <v>560</v>
      </c>
      <c r="H6" t="s">
        <v>561</v>
      </c>
      <c r="I6" t="s">
        <v>562</v>
      </c>
      <c r="J6">
        <v>26132</v>
      </c>
    </row>
    <row r="7" spans="1:10" x14ac:dyDescent="0.2">
      <c r="A7">
        <v>6</v>
      </c>
      <c r="B7" t="s">
        <v>200</v>
      </c>
      <c r="C7" t="s">
        <v>463</v>
      </c>
      <c r="E7" t="s">
        <v>184</v>
      </c>
      <c r="F7" t="s">
        <v>563</v>
      </c>
      <c r="G7" t="s">
        <v>564</v>
      </c>
      <c r="H7" t="s">
        <v>565</v>
      </c>
      <c r="I7" t="s">
        <v>566</v>
      </c>
      <c r="J7">
        <v>42665</v>
      </c>
    </row>
    <row r="8" spans="1:10" x14ac:dyDescent="0.2">
      <c r="A8">
        <v>7</v>
      </c>
      <c r="B8" t="s">
        <v>203</v>
      </c>
      <c r="C8" t="s">
        <v>464</v>
      </c>
      <c r="E8" t="s">
        <v>435</v>
      </c>
      <c r="F8" t="s">
        <v>567</v>
      </c>
      <c r="G8" t="s">
        <v>568</v>
      </c>
      <c r="H8" t="s">
        <v>569</v>
      </c>
      <c r="I8" t="s">
        <v>570</v>
      </c>
      <c r="J8">
        <v>77338</v>
      </c>
    </row>
    <row r="9" spans="1:10" x14ac:dyDescent="0.2">
      <c r="A9">
        <v>8</v>
      </c>
      <c r="B9" t="s">
        <v>208</v>
      </c>
      <c r="C9" t="s">
        <v>465</v>
      </c>
      <c r="E9" t="s">
        <v>185</v>
      </c>
      <c r="F9" t="s">
        <v>571</v>
      </c>
      <c r="G9" t="s">
        <v>572</v>
      </c>
      <c r="H9" t="s">
        <v>573</v>
      </c>
      <c r="I9" t="s">
        <v>574</v>
      </c>
      <c r="J9">
        <v>41414</v>
      </c>
    </row>
    <row r="10" spans="1:10" x14ac:dyDescent="0.2">
      <c r="A10">
        <v>9</v>
      </c>
      <c r="B10" t="s">
        <v>217</v>
      </c>
      <c r="C10" t="s">
        <v>466</v>
      </c>
      <c r="E10" t="s">
        <v>295</v>
      </c>
      <c r="F10" t="s">
        <v>575</v>
      </c>
      <c r="G10" t="s">
        <v>576</v>
      </c>
      <c r="H10" t="s">
        <v>577</v>
      </c>
      <c r="I10" t="s">
        <v>578</v>
      </c>
      <c r="J10">
        <v>30968</v>
      </c>
    </row>
    <row r="11" spans="1:10" x14ac:dyDescent="0.2">
      <c r="A11">
        <v>10</v>
      </c>
      <c r="B11" t="s">
        <v>221</v>
      </c>
      <c r="C11" t="s">
        <v>467</v>
      </c>
      <c r="E11" t="s">
        <v>396</v>
      </c>
      <c r="F11" t="s">
        <v>579</v>
      </c>
      <c r="G11" t="s">
        <v>580</v>
      </c>
      <c r="H11" t="s">
        <v>581</v>
      </c>
      <c r="I11" t="s">
        <v>582</v>
      </c>
      <c r="J11">
        <v>41312</v>
      </c>
    </row>
    <row r="12" spans="1:10" x14ac:dyDescent="0.2">
      <c r="A12">
        <v>11</v>
      </c>
      <c r="B12" t="s">
        <v>224</v>
      </c>
      <c r="C12" t="s">
        <v>468</v>
      </c>
      <c r="E12" t="s">
        <v>259</v>
      </c>
      <c r="F12" t="s">
        <v>583</v>
      </c>
      <c r="G12" t="s">
        <v>584</v>
      </c>
      <c r="H12" t="s">
        <v>585</v>
      </c>
      <c r="I12" t="s">
        <v>586</v>
      </c>
      <c r="J12">
        <v>32216</v>
      </c>
    </row>
    <row r="13" spans="1:10" x14ac:dyDescent="0.2">
      <c r="A13">
        <v>12</v>
      </c>
      <c r="B13" t="s">
        <v>229</v>
      </c>
      <c r="C13" t="s">
        <v>469</v>
      </c>
      <c r="E13" t="s">
        <v>337</v>
      </c>
      <c r="F13" t="s">
        <v>587</v>
      </c>
      <c r="G13" t="s">
        <v>588</v>
      </c>
      <c r="H13" t="s">
        <v>589</v>
      </c>
      <c r="I13" t="s">
        <v>590</v>
      </c>
      <c r="J13">
        <v>41805</v>
      </c>
    </row>
    <row r="14" spans="1:10" x14ac:dyDescent="0.2">
      <c r="A14">
        <v>13</v>
      </c>
      <c r="B14" t="s">
        <v>234</v>
      </c>
      <c r="C14" t="s">
        <v>470</v>
      </c>
      <c r="E14" t="s">
        <v>264</v>
      </c>
      <c r="F14" t="s">
        <v>591</v>
      </c>
      <c r="G14" t="s">
        <v>592</v>
      </c>
      <c r="H14" t="s">
        <v>593</v>
      </c>
      <c r="I14" t="s">
        <v>594</v>
      </c>
      <c r="J14">
        <v>41331</v>
      </c>
    </row>
    <row r="15" spans="1:10" x14ac:dyDescent="0.2">
      <c r="A15">
        <v>14</v>
      </c>
      <c r="B15" t="s">
        <v>235</v>
      </c>
      <c r="C15" t="s">
        <v>471</v>
      </c>
      <c r="E15" t="s">
        <v>279</v>
      </c>
      <c r="F15" t="s">
        <v>595</v>
      </c>
      <c r="G15" t="s">
        <v>596</v>
      </c>
      <c r="H15" t="s">
        <v>597</v>
      </c>
      <c r="I15" t="s">
        <v>598</v>
      </c>
      <c r="J15">
        <v>41400</v>
      </c>
    </row>
    <row r="16" spans="1:10" x14ac:dyDescent="0.2">
      <c r="A16">
        <v>15</v>
      </c>
      <c r="B16" t="s">
        <v>240</v>
      </c>
      <c r="C16" t="s">
        <v>472</v>
      </c>
      <c r="E16" t="s">
        <v>342</v>
      </c>
      <c r="F16" t="s">
        <v>559</v>
      </c>
      <c r="G16" t="s">
        <v>599</v>
      </c>
      <c r="H16" t="s">
        <v>600</v>
      </c>
      <c r="I16" t="s">
        <v>601</v>
      </c>
      <c r="J16">
        <v>38209</v>
      </c>
    </row>
    <row r="17" spans="1:10" x14ac:dyDescent="0.2">
      <c r="A17">
        <v>16</v>
      </c>
      <c r="B17" t="s">
        <v>243</v>
      </c>
      <c r="C17" t="s">
        <v>473</v>
      </c>
      <c r="E17" t="s">
        <v>602</v>
      </c>
      <c r="F17" t="s">
        <v>603</v>
      </c>
      <c r="G17" t="s">
        <v>604</v>
      </c>
      <c r="H17" t="s">
        <v>605</v>
      </c>
      <c r="I17" t="s">
        <v>553</v>
      </c>
      <c r="J17">
        <v>41417</v>
      </c>
    </row>
    <row r="18" spans="1:10" x14ac:dyDescent="0.2">
      <c r="A18">
        <v>17</v>
      </c>
      <c r="B18" t="s">
        <v>245</v>
      </c>
      <c r="C18" t="s">
        <v>474</v>
      </c>
      <c r="E18" t="s">
        <v>209</v>
      </c>
      <c r="F18" t="s">
        <v>606</v>
      </c>
      <c r="G18" t="s">
        <v>607</v>
      </c>
      <c r="H18" t="s">
        <v>608</v>
      </c>
      <c r="I18" t="s">
        <v>609</v>
      </c>
      <c r="J18">
        <v>41008</v>
      </c>
    </row>
    <row r="19" spans="1:10" x14ac:dyDescent="0.2">
      <c r="A19">
        <v>18</v>
      </c>
      <c r="B19" t="s">
        <v>250</v>
      </c>
      <c r="C19" t="s">
        <v>475</v>
      </c>
      <c r="E19" t="s">
        <v>610</v>
      </c>
      <c r="F19" t="s">
        <v>611</v>
      </c>
      <c r="G19" t="s">
        <v>612</v>
      </c>
      <c r="H19" t="s">
        <v>613</v>
      </c>
      <c r="I19" t="s">
        <v>614</v>
      </c>
      <c r="J19">
        <v>42665</v>
      </c>
    </row>
    <row r="20" spans="1:10" x14ac:dyDescent="0.2">
      <c r="A20">
        <v>19</v>
      </c>
      <c r="B20" t="s">
        <v>253</v>
      </c>
      <c r="C20" t="s">
        <v>476</v>
      </c>
      <c r="E20" t="s">
        <v>420</v>
      </c>
      <c r="F20" t="s">
        <v>615</v>
      </c>
      <c r="G20" t="s">
        <v>616</v>
      </c>
      <c r="H20" t="s">
        <v>617</v>
      </c>
      <c r="I20" t="s">
        <v>618</v>
      </c>
      <c r="J20">
        <v>42572</v>
      </c>
    </row>
    <row r="21" spans="1:10" x14ac:dyDescent="0.2">
      <c r="A21">
        <v>20</v>
      </c>
      <c r="B21" t="s">
        <v>258</v>
      </c>
      <c r="C21" t="s">
        <v>477</v>
      </c>
      <c r="E21" t="s">
        <v>451</v>
      </c>
      <c r="F21" t="s">
        <v>619</v>
      </c>
      <c r="G21" t="s">
        <v>620</v>
      </c>
      <c r="H21" t="s">
        <v>621</v>
      </c>
      <c r="I21" t="s">
        <v>622</v>
      </c>
      <c r="J21">
        <v>41373</v>
      </c>
    </row>
    <row r="22" spans="1:10" x14ac:dyDescent="0.2">
      <c r="A22">
        <v>21</v>
      </c>
      <c r="B22" t="s">
        <v>263</v>
      </c>
      <c r="C22" t="s">
        <v>478</v>
      </c>
      <c r="E22" t="s">
        <v>338</v>
      </c>
      <c r="F22" t="s">
        <v>623</v>
      </c>
      <c r="G22" t="s">
        <v>624</v>
      </c>
      <c r="H22" t="s">
        <v>625</v>
      </c>
      <c r="I22" t="s">
        <v>626</v>
      </c>
      <c r="J22">
        <v>42504</v>
      </c>
    </row>
    <row r="23" spans="1:10" x14ac:dyDescent="0.2">
      <c r="A23">
        <v>22</v>
      </c>
      <c r="B23" t="s">
        <v>269</v>
      </c>
      <c r="C23" t="s">
        <v>479</v>
      </c>
      <c r="E23" t="s">
        <v>333</v>
      </c>
      <c r="F23" t="s">
        <v>627</v>
      </c>
      <c r="G23" t="s">
        <v>628</v>
      </c>
      <c r="H23" t="s">
        <v>629</v>
      </c>
      <c r="I23" t="s">
        <v>630</v>
      </c>
      <c r="J23">
        <v>41290</v>
      </c>
    </row>
    <row r="24" spans="1:10" x14ac:dyDescent="0.2">
      <c r="A24">
        <v>23</v>
      </c>
      <c r="B24" t="s">
        <v>273</v>
      </c>
      <c r="C24" t="s">
        <v>480</v>
      </c>
      <c r="E24" t="s">
        <v>244</v>
      </c>
      <c r="F24" t="s">
        <v>631</v>
      </c>
      <c r="G24" t="s">
        <v>632</v>
      </c>
      <c r="H24" t="s">
        <v>633</v>
      </c>
      <c r="I24" t="s">
        <v>634</v>
      </c>
      <c r="J24">
        <v>40631</v>
      </c>
    </row>
    <row r="25" spans="1:10" x14ac:dyDescent="0.2">
      <c r="A25">
        <v>24</v>
      </c>
      <c r="B25" t="s">
        <v>276</v>
      </c>
      <c r="C25" t="s">
        <v>481</v>
      </c>
      <c r="E25" t="s">
        <v>199</v>
      </c>
      <c r="F25" t="s">
        <v>635</v>
      </c>
      <c r="G25" t="s">
        <v>636</v>
      </c>
      <c r="H25" t="s">
        <v>637</v>
      </c>
      <c r="I25" t="s">
        <v>638</v>
      </c>
      <c r="J25">
        <v>10249</v>
      </c>
    </row>
    <row r="26" spans="1:10" x14ac:dyDescent="0.2">
      <c r="A26">
        <v>25</v>
      </c>
      <c r="B26" t="s">
        <v>278</v>
      </c>
      <c r="C26" t="s">
        <v>482</v>
      </c>
      <c r="E26" t="s">
        <v>639</v>
      </c>
      <c r="F26" t="s">
        <v>640</v>
      </c>
      <c r="G26" t="s">
        <v>641</v>
      </c>
      <c r="H26" t="s">
        <v>642</v>
      </c>
      <c r="I26" t="s">
        <v>643</v>
      </c>
      <c r="J26">
        <v>40837</v>
      </c>
    </row>
    <row r="27" spans="1:10" x14ac:dyDescent="0.2">
      <c r="A27">
        <v>26</v>
      </c>
      <c r="B27" t="s">
        <v>285</v>
      </c>
      <c r="C27" t="s">
        <v>483</v>
      </c>
      <c r="E27" t="s">
        <v>260</v>
      </c>
      <c r="F27" t="s">
        <v>644</v>
      </c>
      <c r="G27" t="s">
        <v>645</v>
      </c>
      <c r="H27" t="s">
        <v>646</v>
      </c>
      <c r="I27" t="s">
        <v>586</v>
      </c>
      <c r="J27">
        <v>41531</v>
      </c>
    </row>
    <row r="28" spans="1:10" x14ac:dyDescent="0.2">
      <c r="A28">
        <v>27</v>
      </c>
      <c r="B28" t="s">
        <v>291</v>
      </c>
      <c r="C28" t="s">
        <v>484</v>
      </c>
      <c r="E28" t="s">
        <v>439</v>
      </c>
      <c r="F28" t="s">
        <v>647</v>
      </c>
      <c r="G28" t="s">
        <v>648</v>
      </c>
      <c r="H28" t="s">
        <v>649</v>
      </c>
      <c r="I28" t="s">
        <v>650</v>
      </c>
      <c r="J28">
        <v>41008</v>
      </c>
    </row>
    <row r="29" spans="1:10" x14ac:dyDescent="0.2">
      <c r="A29">
        <v>28</v>
      </c>
      <c r="B29" t="s">
        <v>294</v>
      </c>
      <c r="C29" t="s">
        <v>485</v>
      </c>
      <c r="E29" t="s">
        <v>280</v>
      </c>
      <c r="F29" t="s">
        <v>651</v>
      </c>
      <c r="G29" t="s">
        <v>652</v>
      </c>
      <c r="H29" t="s">
        <v>653</v>
      </c>
      <c r="I29" t="s">
        <v>598</v>
      </c>
      <c r="J29">
        <v>48856</v>
      </c>
    </row>
    <row r="30" spans="1:10" x14ac:dyDescent="0.2">
      <c r="A30">
        <v>29</v>
      </c>
      <c r="B30" t="s">
        <v>298</v>
      </c>
      <c r="C30" t="s">
        <v>486</v>
      </c>
      <c r="E30" t="s">
        <v>654</v>
      </c>
      <c r="F30" t="s">
        <v>655</v>
      </c>
      <c r="G30" t="s">
        <v>656</v>
      </c>
      <c r="H30" t="s">
        <v>657</v>
      </c>
      <c r="I30" t="s">
        <v>658</v>
      </c>
      <c r="J30">
        <v>73114</v>
      </c>
    </row>
    <row r="31" spans="1:10" x14ac:dyDescent="0.2">
      <c r="A31">
        <v>30</v>
      </c>
      <c r="B31" t="s">
        <v>300</v>
      </c>
      <c r="C31" t="s">
        <v>487</v>
      </c>
      <c r="E31" t="s">
        <v>659</v>
      </c>
      <c r="F31" t="s">
        <v>660</v>
      </c>
      <c r="G31" t="s">
        <v>661</v>
      </c>
      <c r="H31" t="s">
        <v>662</v>
      </c>
      <c r="I31" t="s">
        <v>663</v>
      </c>
      <c r="J31">
        <v>41414</v>
      </c>
    </row>
    <row r="32" spans="1:10" x14ac:dyDescent="0.2">
      <c r="A32">
        <v>31</v>
      </c>
      <c r="B32" t="s">
        <v>302</v>
      </c>
      <c r="C32" t="s">
        <v>488</v>
      </c>
      <c r="E32" t="s">
        <v>210</v>
      </c>
      <c r="F32" t="s">
        <v>664</v>
      </c>
      <c r="G32" t="s">
        <v>665</v>
      </c>
      <c r="H32" t="s">
        <v>666</v>
      </c>
      <c r="I32" t="s">
        <v>667</v>
      </c>
      <c r="J32">
        <v>25859</v>
      </c>
    </row>
    <row r="33" spans="1:10" x14ac:dyDescent="0.2">
      <c r="A33">
        <v>32</v>
      </c>
      <c r="B33" t="s">
        <v>305</v>
      </c>
      <c r="C33" t="s">
        <v>489</v>
      </c>
      <c r="E33" t="s">
        <v>162</v>
      </c>
      <c r="F33" t="s">
        <v>668</v>
      </c>
      <c r="G33" t="s">
        <v>669</v>
      </c>
      <c r="H33" t="s">
        <v>670</v>
      </c>
      <c r="I33" t="s">
        <v>671</v>
      </c>
      <c r="J33">
        <v>62077</v>
      </c>
    </row>
    <row r="34" spans="1:10" x14ac:dyDescent="0.2">
      <c r="A34">
        <v>33</v>
      </c>
      <c r="B34" s="297" t="s">
        <v>307</v>
      </c>
      <c r="C34" s="297" t="s">
        <v>490</v>
      </c>
      <c r="E34" t="s">
        <v>163</v>
      </c>
      <c r="F34" t="s">
        <v>672</v>
      </c>
      <c r="G34" t="s">
        <v>673</v>
      </c>
      <c r="H34" t="s">
        <v>674</v>
      </c>
      <c r="I34" t="s">
        <v>675</v>
      </c>
      <c r="J34">
        <v>62129</v>
      </c>
    </row>
    <row r="35" spans="1:10" x14ac:dyDescent="0.2">
      <c r="A35">
        <v>34</v>
      </c>
      <c r="B35" t="s">
        <v>318</v>
      </c>
      <c r="C35" t="s">
        <v>491</v>
      </c>
      <c r="E35" t="s">
        <v>676</v>
      </c>
      <c r="F35" t="s">
        <v>677</v>
      </c>
      <c r="G35" t="s">
        <v>678</v>
      </c>
      <c r="H35" t="s">
        <v>679</v>
      </c>
      <c r="I35" t="s">
        <v>549</v>
      </c>
      <c r="J35">
        <v>62077</v>
      </c>
    </row>
    <row r="36" spans="1:10" x14ac:dyDescent="0.2">
      <c r="A36">
        <v>35</v>
      </c>
      <c r="B36" t="s">
        <v>322</v>
      </c>
      <c r="C36" t="s">
        <v>492</v>
      </c>
      <c r="E36" t="s">
        <v>211</v>
      </c>
      <c r="F36" t="s">
        <v>680</v>
      </c>
      <c r="G36" t="s">
        <v>681</v>
      </c>
      <c r="H36" t="s">
        <v>682</v>
      </c>
      <c r="I36" t="s">
        <v>557</v>
      </c>
      <c r="J36">
        <v>70163</v>
      </c>
    </row>
    <row r="37" spans="1:10" x14ac:dyDescent="0.2">
      <c r="A37">
        <v>36</v>
      </c>
      <c r="B37" t="s">
        <v>325</v>
      </c>
      <c r="C37" t="s">
        <v>493</v>
      </c>
      <c r="E37" t="s">
        <v>204</v>
      </c>
      <c r="F37" t="s">
        <v>683</v>
      </c>
      <c r="G37" t="s">
        <v>684</v>
      </c>
      <c r="H37" t="s">
        <v>685</v>
      </c>
      <c r="I37" t="s">
        <v>658</v>
      </c>
      <c r="J37">
        <v>73114</v>
      </c>
    </row>
    <row r="38" spans="1:10" x14ac:dyDescent="0.2">
      <c r="A38">
        <v>37</v>
      </c>
      <c r="B38" t="s">
        <v>330</v>
      </c>
      <c r="C38" t="s">
        <v>494</v>
      </c>
      <c r="E38" t="s">
        <v>246</v>
      </c>
      <c r="F38" t="s">
        <v>686</v>
      </c>
      <c r="G38" t="s">
        <v>687</v>
      </c>
      <c r="H38" t="s">
        <v>688</v>
      </c>
      <c r="I38" t="s">
        <v>586</v>
      </c>
      <c r="J38">
        <v>29810</v>
      </c>
    </row>
    <row r="39" spans="1:10" x14ac:dyDescent="0.2">
      <c r="A39">
        <v>38</v>
      </c>
      <c r="B39" t="s">
        <v>332</v>
      </c>
      <c r="C39" t="s">
        <v>495</v>
      </c>
      <c r="E39" t="s">
        <v>261</v>
      </c>
      <c r="F39" t="s">
        <v>689</v>
      </c>
      <c r="G39" t="s">
        <v>690</v>
      </c>
      <c r="H39" t="s">
        <v>691</v>
      </c>
      <c r="I39" t="s">
        <v>692</v>
      </c>
      <c r="J39">
        <v>76689</v>
      </c>
    </row>
    <row r="40" spans="1:10" x14ac:dyDescent="0.2">
      <c r="A40">
        <v>39</v>
      </c>
      <c r="B40" t="s">
        <v>334</v>
      </c>
      <c r="C40" t="s">
        <v>496</v>
      </c>
      <c r="E40" t="s">
        <v>212</v>
      </c>
      <c r="F40" t="s">
        <v>1395</v>
      </c>
      <c r="G40" t="s">
        <v>1396</v>
      </c>
      <c r="H40" t="s">
        <v>1397</v>
      </c>
      <c r="I40" t="s">
        <v>1398</v>
      </c>
      <c r="J40">
        <v>41210</v>
      </c>
    </row>
    <row r="41" spans="1:10" x14ac:dyDescent="0.2">
      <c r="A41">
        <v>40</v>
      </c>
      <c r="B41" t="s">
        <v>335</v>
      </c>
      <c r="C41" t="s">
        <v>497</v>
      </c>
      <c r="E41" t="s">
        <v>693</v>
      </c>
      <c r="F41" t="s">
        <v>694</v>
      </c>
      <c r="G41" t="s">
        <v>695</v>
      </c>
      <c r="H41" t="s">
        <v>696</v>
      </c>
      <c r="I41" t="s">
        <v>697</v>
      </c>
      <c r="J41">
        <v>41331</v>
      </c>
    </row>
    <row r="42" spans="1:10" x14ac:dyDescent="0.2">
      <c r="A42">
        <v>41</v>
      </c>
      <c r="B42" t="s">
        <v>336</v>
      </c>
      <c r="C42" t="s">
        <v>498</v>
      </c>
      <c r="E42" t="s">
        <v>698</v>
      </c>
      <c r="F42" t="s">
        <v>699</v>
      </c>
      <c r="G42" t="s">
        <v>700</v>
      </c>
      <c r="H42" t="s">
        <v>701</v>
      </c>
      <c r="I42" t="s">
        <v>702</v>
      </c>
      <c r="J42">
        <v>41208</v>
      </c>
    </row>
    <row r="43" spans="1:10" x14ac:dyDescent="0.2">
      <c r="A43">
        <v>42</v>
      </c>
      <c r="B43" t="s">
        <v>341</v>
      </c>
      <c r="C43" t="s">
        <v>499</v>
      </c>
      <c r="E43" t="s">
        <v>319</v>
      </c>
      <c r="F43" t="s">
        <v>703</v>
      </c>
      <c r="G43" t="s">
        <v>704</v>
      </c>
      <c r="H43" t="s">
        <v>705</v>
      </c>
      <c r="I43" t="s">
        <v>706</v>
      </c>
      <c r="J43">
        <v>24922</v>
      </c>
    </row>
    <row r="44" spans="1:10" x14ac:dyDescent="0.2">
      <c r="A44">
        <v>43</v>
      </c>
      <c r="B44" t="s">
        <v>350</v>
      </c>
      <c r="C44" t="s">
        <v>500</v>
      </c>
      <c r="E44" t="s">
        <v>306</v>
      </c>
      <c r="F44" t="s">
        <v>707</v>
      </c>
      <c r="G44" t="s">
        <v>708</v>
      </c>
      <c r="H44" t="s">
        <v>709</v>
      </c>
      <c r="I44" t="s">
        <v>710</v>
      </c>
      <c r="J44">
        <v>40837</v>
      </c>
    </row>
    <row r="45" spans="1:10" x14ac:dyDescent="0.2">
      <c r="A45">
        <v>44</v>
      </c>
      <c r="B45" t="s">
        <v>351</v>
      </c>
      <c r="C45" t="s">
        <v>501</v>
      </c>
      <c r="E45" t="s">
        <v>308</v>
      </c>
      <c r="F45" t="s">
        <v>711</v>
      </c>
      <c r="G45" t="s">
        <v>712</v>
      </c>
      <c r="H45" t="s">
        <v>713</v>
      </c>
      <c r="I45" t="s">
        <v>643</v>
      </c>
      <c r="J45">
        <v>40837</v>
      </c>
    </row>
    <row r="46" spans="1:10" x14ac:dyDescent="0.2">
      <c r="A46">
        <v>45</v>
      </c>
      <c r="B46" t="s">
        <v>353</v>
      </c>
      <c r="C46" t="s">
        <v>502</v>
      </c>
      <c r="E46" t="s">
        <v>343</v>
      </c>
      <c r="F46" t="s">
        <v>714</v>
      </c>
      <c r="G46" t="s">
        <v>715</v>
      </c>
      <c r="H46" t="s">
        <v>716</v>
      </c>
      <c r="I46" t="s">
        <v>717</v>
      </c>
      <c r="J46">
        <v>20281</v>
      </c>
    </row>
    <row r="47" spans="1:10" x14ac:dyDescent="0.2">
      <c r="A47">
        <v>46</v>
      </c>
      <c r="B47" t="s">
        <v>356</v>
      </c>
      <c r="C47" t="s">
        <v>503</v>
      </c>
      <c r="E47" t="s">
        <v>293</v>
      </c>
      <c r="F47" t="s">
        <v>718</v>
      </c>
      <c r="G47" t="s">
        <v>719</v>
      </c>
      <c r="H47" t="s">
        <v>720</v>
      </c>
      <c r="I47" t="s">
        <v>721</v>
      </c>
      <c r="J47">
        <v>50143</v>
      </c>
    </row>
    <row r="48" spans="1:10" x14ac:dyDescent="0.2">
      <c r="A48">
        <v>47</v>
      </c>
      <c r="B48" t="s">
        <v>363</v>
      </c>
      <c r="C48" t="s">
        <v>504</v>
      </c>
      <c r="E48" t="s">
        <v>421</v>
      </c>
      <c r="F48" t="s">
        <v>722</v>
      </c>
      <c r="G48" t="s">
        <v>723</v>
      </c>
      <c r="H48" t="s">
        <v>724</v>
      </c>
      <c r="I48" t="s">
        <v>725</v>
      </c>
      <c r="J48">
        <v>82253</v>
      </c>
    </row>
    <row r="49" spans="1:10" x14ac:dyDescent="0.2">
      <c r="A49">
        <v>48</v>
      </c>
      <c r="B49" t="s">
        <v>365</v>
      </c>
      <c r="C49" t="s">
        <v>505</v>
      </c>
      <c r="E49" t="s">
        <v>417</v>
      </c>
      <c r="F49" t="s">
        <v>1399</v>
      </c>
      <c r="G49" t="s">
        <v>1400</v>
      </c>
      <c r="H49" t="s">
        <v>1401</v>
      </c>
      <c r="I49" t="s">
        <v>834</v>
      </c>
      <c r="J49">
        <v>82292</v>
      </c>
    </row>
    <row r="50" spans="1:10" x14ac:dyDescent="0.2">
      <c r="A50">
        <v>49</v>
      </c>
      <c r="B50" t="s">
        <v>367</v>
      </c>
      <c r="C50" t="s">
        <v>506</v>
      </c>
      <c r="E50" t="s">
        <v>352</v>
      </c>
      <c r="F50" t="s">
        <v>726</v>
      </c>
      <c r="G50" t="s">
        <v>727</v>
      </c>
      <c r="H50" t="s">
        <v>728</v>
      </c>
      <c r="I50" t="s">
        <v>553</v>
      </c>
      <c r="J50">
        <v>41417</v>
      </c>
    </row>
    <row r="51" spans="1:10" x14ac:dyDescent="0.2">
      <c r="A51">
        <v>50</v>
      </c>
      <c r="B51" t="s">
        <v>370</v>
      </c>
      <c r="C51" t="s">
        <v>507</v>
      </c>
      <c r="E51" t="s">
        <v>436</v>
      </c>
      <c r="F51" t="s">
        <v>729</v>
      </c>
      <c r="G51" t="s">
        <v>730</v>
      </c>
      <c r="H51" t="s">
        <v>731</v>
      </c>
      <c r="I51" t="s">
        <v>732</v>
      </c>
      <c r="J51">
        <v>44201</v>
      </c>
    </row>
    <row r="52" spans="1:10" x14ac:dyDescent="0.2">
      <c r="A52">
        <v>51</v>
      </c>
      <c r="B52" t="s">
        <v>372</v>
      </c>
      <c r="C52" t="s">
        <v>508</v>
      </c>
      <c r="E52" t="s">
        <v>733</v>
      </c>
      <c r="F52" t="s">
        <v>734</v>
      </c>
      <c r="G52" t="s">
        <v>735</v>
      </c>
      <c r="H52" t="s">
        <v>736</v>
      </c>
      <c r="I52" t="s">
        <v>737</v>
      </c>
      <c r="J52">
        <v>83189</v>
      </c>
    </row>
    <row r="53" spans="1:10" x14ac:dyDescent="0.2">
      <c r="A53">
        <v>52</v>
      </c>
      <c r="B53" t="s">
        <v>373</v>
      </c>
      <c r="C53" t="s">
        <v>509</v>
      </c>
      <c r="E53" t="s">
        <v>448</v>
      </c>
      <c r="F53" t="s">
        <v>738</v>
      </c>
      <c r="G53" t="s">
        <v>739</v>
      </c>
      <c r="H53" t="s">
        <v>740</v>
      </c>
      <c r="I53" t="s">
        <v>741</v>
      </c>
      <c r="J53">
        <v>44813</v>
      </c>
    </row>
    <row r="54" spans="1:10" x14ac:dyDescent="0.2">
      <c r="A54">
        <v>53</v>
      </c>
      <c r="B54" t="s">
        <v>375</v>
      </c>
      <c r="C54" t="s">
        <v>510</v>
      </c>
      <c r="E54" t="s">
        <v>205</v>
      </c>
      <c r="F54" t="s">
        <v>742</v>
      </c>
      <c r="G54" t="s">
        <v>743</v>
      </c>
      <c r="H54" t="s">
        <v>744</v>
      </c>
      <c r="I54" t="s">
        <v>692</v>
      </c>
      <c r="J54">
        <v>40631</v>
      </c>
    </row>
    <row r="55" spans="1:10" x14ac:dyDescent="0.2">
      <c r="A55">
        <v>54</v>
      </c>
      <c r="B55" t="s">
        <v>377</v>
      </c>
      <c r="C55" t="s">
        <v>511</v>
      </c>
      <c r="E55" t="s">
        <v>286</v>
      </c>
      <c r="F55" t="s">
        <v>745</v>
      </c>
      <c r="G55" t="s">
        <v>746</v>
      </c>
      <c r="H55" t="s">
        <v>747</v>
      </c>
      <c r="I55" t="s">
        <v>630</v>
      </c>
      <c r="J55">
        <v>42687</v>
      </c>
    </row>
    <row r="56" spans="1:10" x14ac:dyDescent="0.2">
      <c r="A56">
        <v>55</v>
      </c>
      <c r="B56" t="s">
        <v>380</v>
      </c>
      <c r="C56" t="s">
        <v>512</v>
      </c>
      <c r="E56" t="s">
        <v>748</v>
      </c>
      <c r="F56" t="s">
        <v>749</v>
      </c>
      <c r="G56" t="s">
        <v>656</v>
      </c>
      <c r="H56" t="s">
        <v>657</v>
      </c>
      <c r="I56" t="s">
        <v>658</v>
      </c>
      <c r="J56">
        <v>73114</v>
      </c>
    </row>
    <row r="57" spans="1:10" x14ac:dyDescent="0.2">
      <c r="A57">
        <v>56</v>
      </c>
      <c r="B57" t="s">
        <v>388</v>
      </c>
      <c r="C57" s="298" t="s">
        <v>513</v>
      </c>
      <c r="E57" t="s">
        <v>164</v>
      </c>
      <c r="F57" t="s">
        <v>750</v>
      </c>
      <c r="G57" t="s">
        <v>751</v>
      </c>
      <c r="H57" t="s">
        <v>752</v>
      </c>
      <c r="I57" t="s">
        <v>753</v>
      </c>
      <c r="J57">
        <v>85256</v>
      </c>
    </row>
    <row r="58" spans="1:10" x14ac:dyDescent="0.2">
      <c r="A58">
        <v>57</v>
      </c>
      <c r="B58" t="s">
        <v>391</v>
      </c>
      <c r="C58" t="s">
        <v>514</v>
      </c>
      <c r="E58" t="s">
        <v>444</v>
      </c>
      <c r="F58" t="s">
        <v>754</v>
      </c>
      <c r="G58" t="s">
        <v>755</v>
      </c>
      <c r="H58" t="s">
        <v>756</v>
      </c>
      <c r="I58" t="s">
        <v>757</v>
      </c>
      <c r="J58">
        <v>41821</v>
      </c>
    </row>
    <row r="59" spans="1:10" x14ac:dyDescent="0.2">
      <c r="A59">
        <v>58</v>
      </c>
      <c r="B59" t="s">
        <v>392</v>
      </c>
      <c r="C59" t="s">
        <v>515</v>
      </c>
      <c r="E59" t="s">
        <v>440</v>
      </c>
      <c r="F59" t="s">
        <v>758</v>
      </c>
      <c r="G59" t="s">
        <v>759</v>
      </c>
      <c r="H59" t="s">
        <v>760</v>
      </c>
      <c r="I59" t="s">
        <v>761</v>
      </c>
      <c r="J59">
        <v>85581</v>
      </c>
    </row>
    <row r="60" spans="1:10" x14ac:dyDescent="0.2">
      <c r="A60">
        <v>59</v>
      </c>
      <c r="B60" t="s">
        <v>395</v>
      </c>
      <c r="C60" t="s">
        <v>516</v>
      </c>
      <c r="E60" t="s">
        <v>213</v>
      </c>
      <c r="F60" t="s">
        <v>762</v>
      </c>
      <c r="G60" t="s">
        <v>763</v>
      </c>
      <c r="H60" t="s">
        <v>764</v>
      </c>
      <c r="I60" t="s">
        <v>765</v>
      </c>
      <c r="J60">
        <v>40837</v>
      </c>
    </row>
    <row r="61" spans="1:10" x14ac:dyDescent="0.2">
      <c r="A61">
        <v>60</v>
      </c>
      <c r="B61" t="s">
        <v>398</v>
      </c>
      <c r="C61" t="s">
        <v>517</v>
      </c>
      <c r="E61" t="s">
        <v>287</v>
      </c>
      <c r="F61" t="s">
        <v>766</v>
      </c>
      <c r="G61" t="s">
        <v>767</v>
      </c>
      <c r="H61" t="s">
        <v>768</v>
      </c>
      <c r="I61" t="s">
        <v>769</v>
      </c>
      <c r="J61">
        <v>62662</v>
      </c>
    </row>
    <row r="62" spans="1:10" x14ac:dyDescent="0.2">
      <c r="A62">
        <v>61</v>
      </c>
      <c r="B62" t="s">
        <v>403</v>
      </c>
      <c r="C62" t="s">
        <v>518</v>
      </c>
      <c r="E62" t="s">
        <v>397</v>
      </c>
      <c r="F62" t="s">
        <v>770</v>
      </c>
      <c r="G62" t="s">
        <v>771</v>
      </c>
      <c r="H62" t="s">
        <v>772</v>
      </c>
      <c r="I62" t="s">
        <v>773</v>
      </c>
      <c r="J62">
        <v>41312</v>
      </c>
    </row>
    <row r="63" spans="1:10" x14ac:dyDescent="0.2">
      <c r="A63">
        <v>62</v>
      </c>
      <c r="B63" t="s">
        <v>405</v>
      </c>
      <c r="C63" t="s">
        <v>519</v>
      </c>
      <c r="E63" t="s">
        <v>225</v>
      </c>
      <c r="F63" t="s">
        <v>774</v>
      </c>
      <c r="G63" t="s">
        <v>775</v>
      </c>
      <c r="H63" t="s">
        <v>776</v>
      </c>
      <c r="I63" t="s">
        <v>675</v>
      </c>
      <c r="J63">
        <v>41671</v>
      </c>
    </row>
    <row r="64" spans="1:10" x14ac:dyDescent="0.2">
      <c r="A64">
        <v>63</v>
      </c>
      <c r="B64" t="s">
        <v>406</v>
      </c>
      <c r="C64" t="s">
        <v>520</v>
      </c>
      <c r="E64" t="s">
        <v>381</v>
      </c>
      <c r="F64" t="s">
        <v>777</v>
      </c>
      <c r="G64" t="s">
        <v>778</v>
      </c>
      <c r="H64" t="s">
        <v>779</v>
      </c>
      <c r="I64" t="s">
        <v>780</v>
      </c>
      <c r="J64">
        <v>20281</v>
      </c>
    </row>
    <row r="65" spans="1:10" x14ac:dyDescent="0.2">
      <c r="A65">
        <v>64</v>
      </c>
      <c r="B65" t="s">
        <v>409</v>
      </c>
      <c r="C65" t="s">
        <v>521</v>
      </c>
      <c r="E65" t="s">
        <v>309</v>
      </c>
      <c r="F65" t="s">
        <v>781</v>
      </c>
      <c r="G65" t="s">
        <v>782</v>
      </c>
      <c r="H65" t="s">
        <v>783</v>
      </c>
      <c r="I65" t="s">
        <v>784</v>
      </c>
      <c r="J65">
        <v>41008</v>
      </c>
    </row>
    <row r="66" spans="1:10" x14ac:dyDescent="0.2">
      <c r="A66">
        <v>65</v>
      </c>
      <c r="B66" t="s">
        <v>414</v>
      </c>
      <c r="C66" t="s">
        <v>522</v>
      </c>
      <c r="E66" t="s">
        <v>186</v>
      </c>
      <c r="F66" t="s">
        <v>785</v>
      </c>
      <c r="G66" t="s">
        <v>786</v>
      </c>
      <c r="H66" t="s">
        <v>787</v>
      </c>
      <c r="I66" t="s">
        <v>788</v>
      </c>
      <c r="J66">
        <v>41414</v>
      </c>
    </row>
    <row r="67" spans="1:10" x14ac:dyDescent="0.2">
      <c r="A67">
        <v>66</v>
      </c>
      <c r="B67" t="s">
        <v>416</v>
      </c>
      <c r="C67" t="s">
        <v>523</v>
      </c>
      <c r="E67" t="s">
        <v>789</v>
      </c>
      <c r="F67" t="s">
        <v>790</v>
      </c>
      <c r="G67" t="s">
        <v>791</v>
      </c>
      <c r="H67" t="s">
        <v>792</v>
      </c>
      <c r="I67" t="s">
        <v>793</v>
      </c>
      <c r="J67">
        <v>36700</v>
      </c>
    </row>
    <row r="68" spans="1:10" x14ac:dyDescent="0.2">
      <c r="A68">
        <v>67</v>
      </c>
      <c r="B68" t="s">
        <v>419</v>
      </c>
      <c r="C68" t="s">
        <v>524</v>
      </c>
      <c r="E68" t="s">
        <v>382</v>
      </c>
      <c r="F68" t="s">
        <v>794</v>
      </c>
      <c r="G68" t="s">
        <v>795</v>
      </c>
      <c r="H68" t="s">
        <v>796</v>
      </c>
      <c r="I68" t="s">
        <v>780</v>
      </c>
      <c r="J68">
        <v>70176</v>
      </c>
    </row>
    <row r="69" spans="1:10" x14ac:dyDescent="0.2">
      <c r="A69">
        <v>68</v>
      </c>
      <c r="B69" t="s">
        <v>426</v>
      </c>
      <c r="C69" t="s">
        <v>525</v>
      </c>
      <c r="E69" t="s">
        <v>206</v>
      </c>
      <c r="F69" t="s">
        <v>797</v>
      </c>
      <c r="G69" t="s">
        <v>798</v>
      </c>
      <c r="H69" t="s">
        <v>799</v>
      </c>
      <c r="I69" t="s">
        <v>667</v>
      </c>
      <c r="J69">
        <v>25859</v>
      </c>
    </row>
    <row r="70" spans="1:10" x14ac:dyDescent="0.2">
      <c r="A70">
        <v>69</v>
      </c>
      <c r="B70" t="s">
        <v>430</v>
      </c>
      <c r="C70" t="s">
        <v>526</v>
      </c>
      <c r="E70" t="s">
        <v>218</v>
      </c>
      <c r="F70" t="s">
        <v>800</v>
      </c>
      <c r="G70" t="s">
        <v>801</v>
      </c>
      <c r="H70" t="s">
        <v>802</v>
      </c>
      <c r="I70" t="s">
        <v>545</v>
      </c>
      <c r="J70">
        <v>30605</v>
      </c>
    </row>
    <row r="71" spans="1:10" x14ac:dyDescent="0.2">
      <c r="A71">
        <v>70</v>
      </c>
      <c r="B71" t="s">
        <v>434</v>
      </c>
      <c r="C71" t="s">
        <v>527</v>
      </c>
      <c r="E71" t="s">
        <v>803</v>
      </c>
      <c r="F71" t="s">
        <v>804</v>
      </c>
      <c r="G71" t="s">
        <v>805</v>
      </c>
      <c r="H71" t="s">
        <v>806</v>
      </c>
      <c r="I71" t="s">
        <v>807</v>
      </c>
      <c r="J71">
        <v>41821</v>
      </c>
    </row>
    <row r="72" spans="1:10" x14ac:dyDescent="0.2">
      <c r="A72">
        <v>71</v>
      </c>
      <c r="B72" t="s">
        <v>437</v>
      </c>
      <c r="C72" t="s">
        <v>528</v>
      </c>
      <c r="E72" t="s">
        <v>1402</v>
      </c>
      <c r="F72" t="s">
        <v>1403</v>
      </c>
      <c r="G72" t="s">
        <v>1404</v>
      </c>
      <c r="H72" t="s">
        <v>1405</v>
      </c>
      <c r="I72" t="s">
        <v>1406</v>
      </c>
      <c r="J72">
        <v>41635</v>
      </c>
    </row>
    <row r="73" spans="1:10" x14ac:dyDescent="0.2">
      <c r="A73">
        <v>72</v>
      </c>
      <c r="B73" t="s">
        <v>438</v>
      </c>
      <c r="C73" t="s">
        <v>529</v>
      </c>
      <c r="E73" t="s">
        <v>441</v>
      </c>
      <c r="F73" t="s">
        <v>808</v>
      </c>
      <c r="G73" t="s">
        <v>809</v>
      </c>
      <c r="H73" t="s">
        <v>810</v>
      </c>
      <c r="I73" t="s">
        <v>761</v>
      </c>
      <c r="J73">
        <v>44813</v>
      </c>
    </row>
    <row r="74" spans="1:10" x14ac:dyDescent="0.2">
      <c r="A74">
        <v>73</v>
      </c>
      <c r="B74" t="s">
        <v>443</v>
      </c>
      <c r="C74" t="s">
        <v>530</v>
      </c>
      <c r="E74" t="s">
        <v>270</v>
      </c>
      <c r="F74" t="s">
        <v>811</v>
      </c>
      <c r="G74" t="s">
        <v>812</v>
      </c>
      <c r="H74" t="s">
        <v>813</v>
      </c>
      <c r="I74" t="s">
        <v>814</v>
      </c>
      <c r="J74">
        <v>40908</v>
      </c>
    </row>
    <row r="75" spans="1:10" x14ac:dyDescent="0.2">
      <c r="A75">
        <v>74</v>
      </c>
      <c r="B75" t="s">
        <v>446</v>
      </c>
      <c r="C75" t="s">
        <v>531</v>
      </c>
      <c r="E75" t="s">
        <v>399</v>
      </c>
      <c r="F75" t="s">
        <v>815</v>
      </c>
      <c r="G75" t="s">
        <v>816</v>
      </c>
      <c r="H75" t="s">
        <v>817</v>
      </c>
      <c r="I75" t="s">
        <v>818</v>
      </c>
      <c r="J75">
        <v>41200</v>
      </c>
    </row>
    <row r="76" spans="1:10" x14ac:dyDescent="0.2">
      <c r="A76">
        <v>75</v>
      </c>
      <c r="B76" t="s">
        <v>447</v>
      </c>
      <c r="C76" t="s">
        <v>532</v>
      </c>
      <c r="E76" t="s">
        <v>410</v>
      </c>
      <c r="F76" t="s">
        <v>1407</v>
      </c>
      <c r="G76" t="s">
        <v>1408</v>
      </c>
      <c r="H76" t="s">
        <v>1409</v>
      </c>
      <c r="I76" t="s">
        <v>818</v>
      </c>
      <c r="J76">
        <v>41407</v>
      </c>
    </row>
    <row r="77" spans="1:10" x14ac:dyDescent="0.2">
      <c r="A77">
        <v>76</v>
      </c>
      <c r="B77" t="s">
        <v>450</v>
      </c>
      <c r="C77" t="s">
        <v>533</v>
      </c>
      <c r="E77" t="s">
        <v>819</v>
      </c>
      <c r="F77" t="s">
        <v>820</v>
      </c>
      <c r="G77" t="s">
        <v>821</v>
      </c>
      <c r="H77" t="s">
        <v>822</v>
      </c>
      <c r="I77" t="s">
        <v>702</v>
      </c>
      <c r="J77">
        <v>42605</v>
      </c>
    </row>
    <row r="78" spans="1:10" x14ac:dyDescent="0.2">
      <c r="A78">
        <v>77</v>
      </c>
      <c r="B78" t="s">
        <v>454</v>
      </c>
      <c r="C78" t="s">
        <v>534</v>
      </c>
      <c r="E78" t="s">
        <v>265</v>
      </c>
      <c r="F78" t="s">
        <v>823</v>
      </c>
      <c r="G78" t="s">
        <v>824</v>
      </c>
      <c r="H78" t="s">
        <v>825</v>
      </c>
      <c r="I78" t="s">
        <v>826</v>
      </c>
      <c r="J78">
        <v>41531</v>
      </c>
    </row>
    <row r="79" spans="1:10" x14ac:dyDescent="0.2">
      <c r="E79" t="s">
        <v>266</v>
      </c>
      <c r="F79" t="s">
        <v>827</v>
      </c>
      <c r="G79" t="s">
        <v>828</v>
      </c>
      <c r="H79" t="s">
        <v>829</v>
      </c>
      <c r="I79" t="s">
        <v>830</v>
      </c>
      <c r="J79">
        <v>41331</v>
      </c>
    </row>
    <row r="80" spans="1:10" x14ac:dyDescent="0.2">
      <c r="E80" t="s">
        <v>1410</v>
      </c>
      <c r="F80" t="s">
        <v>1411</v>
      </c>
      <c r="G80" t="s">
        <v>1412</v>
      </c>
      <c r="H80" t="s">
        <v>1413</v>
      </c>
      <c r="I80" t="s">
        <v>834</v>
      </c>
      <c r="J80">
        <v>82292</v>
      </c>
    </row>
    <row r="81" spans="5:10" x14ac:dyDescent="0.2">
      <c r="E81" t="s">
        <v>271</v>
      </c>
      <c r="F81" t="s">
        <v>831</v>
      </c>
      <c r="G81" t="s">
        <v>832</v>
      </c>
      <c r="H81" t="s">
        <v>833</v>
      </c>
      <c r="I81" t="s">
        <v>834</v>
      </c>
      <c r="J81">
        <v>74127</v>
      </c>
    </row>
    <row r="82" spans="5:10" x14ac:dyDescent="0.2">
      <c r="E82" t="s">
        <v>835</v>
      </c>
      <c r="F82" t="s">
        <v>836</v>
      </c>
      <c r="G82" t="s">
        <v>837</v>
      </c>
      <c r="H82" t="s">
        <v>838</v>
      </c>
      <c r="I82" t="s">
        <v>622</v>
      </c>
      <c r="J82">
        <v>41373</v>
      </c>
    </row>
    <row r="83" spans="5:10" x14ac:dyDescent="0.2">
      <c r="E83" t="s">
        <v>422</v>
      </c>
      <c r="F83" t="s">
        <v>1414</v>
      </c>
      <c r="G83" t="s">
        <v>1415</v>
      </c>
      <c r="H83" t="s">
        <v>1416</v>
      </c>
      <c r="I83" t="s">
        <v>618</v>
      </c>
      <c r="J83">
        <v>82292</v>
      </c>
    </row>
    <row r="84" spans="5:10" x14ac:dyDescent="0.2">
      <c r="E84" t="s">
        <v>407</v>
      </c>
      <c r="F84" t="s">
        <v>839</v>
      </c>
      <c r="G84" t="s">
        <v>840</v>
      </c>
      <c r="H84" t="s">
        <v>841</v>
      </c>
      <c r="I84" t="s">
        <v>842</v>
      </c>
      <c r="J84">
        <v>75778</v>
      </c>
    </row>
    <row r="85" spans="5:10" x14ac:dyDescent="0.2">
      <c r="E85" t="s">
        <v>254</v>
      </c>
      <c r="F85" t="s">
        <v>843</v>
      </c>
      <c r="G85" t="s">
        <v>844</v>
      </c>
      <c r="H85" t="s">
        <v>845</v>
      </c>
      <c r="I85" t="s">
        <v>793</v>
      </c>
      <c r="J85">
        <v>72464</v>
      </c>
    </row>
    <row r="86" spans="5:10" x14ac:dyDescent="0.2">
      <c r="E86" t="s">
        <v>187</v>
      </c>
      <c r="F86" t="s">
        <v>774</v>
      </c>
      <c r="G86" t="s">
        <v>846</v>
      </c>
      <c r="H86" t="s">
        <v>847</v>
      </c>
      <c r="I86" t="s">
        <v>848</v>
      </c>
      <c r="J86">
        <v>42665</v>
      </c>
    </row>
    <row r="87" spans="5:10" x14ac:dyDescent="0.2">
      <c r="E87" t="s">
        <v>357</v>
      </c>
      <c r="F87" t="s">
        <v>849</v>
      </c>
      <c r="G87" t="s">
        <v>850</v>
      </c>
      <c r="H87" t="s">
        <v>851</v>
      </c>
      <c r="I87" t="s">
        <v>549</v>
      </c>
      <c r="J87">
        <v>47595</v>
      </c>
    </row>
    <row r="88" spans="5:10" x14ac:dyDescent="0.2">
      <c r="E88" t="s">
        <v>344</v>
      </c>
      <c r="F88" t="s">
        <v>852</v>
      </c>
      <c r="G88" t="s">
        <v>853</v>
      </c>
      <c r="H88" t="s">
        <v>854</v>
      </c>
      <c r="I88" t="s">
        <v>601</v>
      </c>
      <c r="J88">
        <v>42573</v>
      </c>
    </row>
    <row r="89" spans="5:10" x14ac:dyDescent="0.2">
      <c r="E89" t="s">
        <v>855</v>
      </c>
      <c r="F89" t="s">
        <v>856</v>
      </c>
      <c r="G89" t="s">
        <v>857</v>
      </c>
      <c r="H89" t="s">
        <v>858</v>
      </c>
      <c r="I89" t="s">
        <v>859</v>
      </c>
      <c r="J89">
        <v>95863</v>
      </c>
    </row>
    <row r="90" spans="5:10" x14ac:dyDescent="0.2">
      <c r="E90" t="s">
        <v>1417</v>
      </c>
      <c r="F90" t="s">
        <v>1418</v>
      </c>
      <c r="G90" t="s">
        <v>1419</v>
      </c>
      <c r="H90" t="s">
        <v>1420</v>
      </c>
      <c r="I90" t="s">
        <v>859</v>
      </c>
      <c r="J90">
        <v>41414</v>
      </c>
    </row>
    <row r="91" spans="5:10" x14ac:dyDescent="0.2">
      <c r="E91" t="s">
        <v>188</v>
      </c>
      <c r="F91" t="s">
        <v>1421</v>
      </c>
      <c r="G91" t="s">
        <v>1422</v>
      </c>
      <c r="H91" t="s">
        <v>1423</v>
      </c>
      <c r="I91" t="s">
        <v>1167</v>
      </c>
      <c r="J91">
        <v>96240</v>
      </c>
    </row>
    <row r="92" spans="5:10" x14ac:dyDescent="0.2">
      <c r="E92" t="s">
        <v>288</v>
      </c>
      <c r="F92" t="s">
        <v>860</v>
      </c>
      <c r="G92" t="s">
        <v>861</v>
      </c>
      <c r="H92" t="s">
        <v>862</v>
      </c>
      <c r="I92" t="s">
        <v>863</v>
      </c>
      <c r="J92">
        <v>41388</v>
      </c>
    </row>
    <row r="93" spans="5:10" x14ac:dyDescent="0.2">
      <c r="E93" t="s">
        <v>174</v>
      </c>
      <c r="F93" t="s">
        <v>864</v>
      </c>
      <c r="G93" t="s">
        <v>865</v>
      </c>
      <c r="H93" t="s">
        <v>866</v>
      </c>
      <c r="I93" t="s">
        <v>859</v>
      </c>
      <c r="J93">
        <v>41414</v>
      </c>
    </row>
    <row r="94" spans="5:10" x14ac:dyDescent="0.2">
      <c r="E94" t="s">
        <v>281</v>
      </c>
      <c r="F94" t="s">
        <v>867</v>
      </c>
      <c r="G94" t="s">
        <v>868</v>
      </c>
      <c r="H94" t="s">
        <v>869</v>
      </c>
      <c r="I94" t="s">
        <v>598</v>
      </c>
      <c r="J94">
        <v>41388</v>
      </c>
    </row>
    <row r="95" spans="5:10" x14ac:dyDescent="0.2">
      <c r="E95" t="s">
        <v>870</v>
      </c>
      <c r="F95" t="s">
        <v>871</v>
      </c>
      <c r="G95" t="s">
        <v>872</v>
      </c>
      <c r="H95" t="s">
        <v>873</v>
      </c>
      <c r="I95" t="s">
        <v>874</v>
      </c>
      <c r="J95">
        <v>98229</v>
      </c>
    </row>
    <row r="96" spans="5:10" x14ac:dyDescent="0.2">
      <c r="E96" t="s">
        <v>411</v>
      </c>
      <c r="F96" t="s">
        <v>875</v>
      </c>
      <c r="G96" t="s">
        <v>876</v>
      </c>
      <c r="H96" t="s">
        <v>877</v>
      </c>
      <c r="I96" t="s">
        <v>658</v>
      </c>
      <c r="J96">
        <v>20233</v>
      </c>
    </row>
    <row r="97" spans="5:10" x14ac:dyDescent="0.2">
      <c r="E97" t="s">
        <v>878</v>
      </c>
      <c r="F97" t="s">
        <v>879</v>
      </c>
      <c r="G97" t="s">
        <v>880</v>
      </c>
      <c r="H97" t="s">
        <v>881</v>
      </c>
      <c r="I97" t="s">
        <v>692</v>
      </c>
      <c r="J97">
        <v>40631</v>
      </c>
    </row>
    <row r="98" spans="5:10" x14ac:dyDescent="0.2">
      <c r="E98" t="s">
        <v>383</v>
      </c>
      <c r="F98" t="s">
        <v>882</v>
      </c>
      <c r="G98" t="s">
        <v>883</v>
      </c>
      <c r="H98" t="s">
        <v>884</v>
      </c>
      <c r="I98" t="s">
        <v>780</v>
      </c>
      <c r="J98">
        <v>42573</v>
      </c>
    </row>
    <row r="99" spans="5:10" x14ac:dyDescent="0.2">
      <c r="E99" t="s">
        <v>262</v>
      </c>
      <c r="F99" t="s">
        <v>885</v>
      </c>
      <c r="G99" t="s">
        <v>886</v>
      </c>
      <c r="H99" t="s">
        <v>887</v>
      </c>
      <c r="I99" t="s">
        <v>888</v>
      </c>
      <c r="J99">
        <v>76689</v>
      </c>
    </row>
    <row r="100" spans="5:10" x14ac:dyDescent="0.2">
      <c r="E100" t="s">
        <v>282</v>
      </c>
      <c r="F100" t="s">
        <v>889</v>
      </c>
      <c r="G100" t="s">
        <v>890</v>
      </c>
      <c r="H100" t="s">
        <v>891</v>
      </c>
      <c r="I100" t="s">
        <v>598</v>
      </c>
      <c r="J100">
        <v>41388</v>
      </c>
    </row>
    <row r="101" spans="5:10" x14ac:dyDescent="0.2">
      <c r="E101" t="s">
        <v>189</v>
      </c>
      <c r="F101" t="s">
        <v>892</v>
      </c>
      <c r="G101" t="s">
        <v>893</v>
      </c>
      <c r="H101" t="s">
        <v>894</v>
      </c>
      <c r="I101" t="s">
        <v>614</v>
      </c>
      <c r="J101">
        <v>42665</v>
      </c>
    </row>
    <row r="102" spans="5:10" x14ac:dyDescent="0.2">
      <c r="E102" t="s">
        <v>236</v>
      </c>
      <c r="F102" t="s">
        <v>895</v>
      </c>
      <c r="G102" t="s">
        <v>896</v>
      </c>
      <c r="H102" t="s">
        <v>897</v>
      </c>
      <c r="I102" t="s">
        <v>586</v>
      </c>
      <c r="J102">
        <v>43058</v>
      </c>
    </row>
    <row r="103" spans="5:10" x14ac:dyDescent="0.2">
      <c r="E103" t="s">
        <v>898</v>
      </c>
      <c r="F103" t="s">
        <v>899</v>
      </c>
      <c r="G103" t="s">
        <v>900</v>
      </c>
      <c r="H103" t="s">
        <v>881</v>
      </c>
      <c r="I103" t="s">
        <v>692</v>
      </c>
      <c r="J103">
        <v>40631</v>
      </c>
    </row>
    <row r="104" spans="5:10" x14ac:dyDescent="0.2">
      <c r="E104" t="s">
        <v>901</v>
      </c>
      <c r="F104" t="s">
        <v>902</v>
      </c>
      <c r="G104" t="s">
        <v>903</v>
      </c>
      <c r="H104" t="s">
        <v>904</v>
      </c>
      <c r="I104" t="s">
        <v>905</v>
      </c>
      <c r="J104">
        <v>41008</v>
      </c>
    </row>
    <row r="105" spans="5:10" x14ac:dyDescent="0.2">
      <c r="E105" t="s">
        <v>415</v>
      </c>
      <c r="F105" t="s">
        <v>906</v>
      </c>
      <c r="G105" t="s">
        <v>907</v>
      </c>
      <c r="H105" t="s">
        <v>908</v>
      </c>
      <c r="I105" t="s">
        <v>909</v>
      </c>
      <c r="J105">
        <v>50143</v>
      </c>
    </row>
    <row r="106" spans="5:10" x14ac:dyDescent="0.2">
      <c r="E106" t="s">
        <v>358</v>
      </c>
      <c r="F106" t="s">
        <v>910</v>
      </c>
      <c r="G106" t="s">
        <v>911</v>
      </c>
      <c r="H106" t="s">
        <v>912</v>
      </c>
      <c r="I106" t="s">
        <v>549</v>
      </c>
      <c r="J106">
        <v>62077</v>
      </c>
    </row>
    <row r="107" spans="5:10" x14ac:dyDescent="0.2">
      <c r="E107" t="s">
        <v>165</v>
      </c>
      <c r="F107" t="s">
        <v>913</v>
      </c>
      <c r="G107" t="s">
        <v>914</v>
      </c>
      <c r="H107" t="s">
        <v>915</v>
      </c>
      <c r="I107" t="s">
        <v>916</v>
      </c>
      <c r="J107">
        <v>41178</v>
      </c>
    </row>
    <row r="108" spans="5:10" x14ac:dyDescent="0.2">
      <c r="E108" t="s">
        <v>251</v>
      </c>
      <c r="F108" t="s">
        <v>917</v>
      </c>
      <c r="G108" t="s">
        <v>918</v>
      </c>
      <c r="H108" t="s">
        <v>919</v>
      </c>
      <c r="I108" t="s">
        <v>920</v>
      </c>
      <c r="J108">
        <v>40631</v>
      </c>
    </row>
    <row r="109" spans="5:10" x14ac:dyDescent="0.2">
      <c r="E109" t="s">
        <v>283</v>
      </c>
      <c r="F109" t="s">
        <v>921</v>
      </c>
      <c r="G109" t="s">
        <v>922</v>
      </c>
      <c r="H109" t="s">
        <v>923</v>
      </c>
      <c r="I109" t="s">
        <v>598</v>
      </c>
      <c r="J109">
        <v>62662</v>
      </c>
    </row>
    <row r="110" spans="5:10" x14ac:dyDescent="0.2">
      <c r="E110" t="s">
        <v>376</v>
      </c>
      <c r="F110" t="s">
        <v>924</v>
      </c>
      <c r="G110" t="s">
        <v>925</v>
      </c>
      <c r="H110" t="s">
        <v>926</v>
      </c>
      <c r="I110" t="s">
        <v>927</v>
      </c>
      <c r="J110">
        <v>40530</v>
      </c>
    </row>
    <row r="111" spans="5:10" x14ac:dyDescent="0.2">
      <c r="E111" t="s">
        <v>241</v>
      </c>
      <c r="F111" t="s">
        <v>928</v>
      </c>
      <c r="G111" t="s">
        <v>929</v>
      </c>
      <c r="H111" t="s">
        <v>736</v>
      </c>
      <c r="I111" t="s">
        <v>737</v>
      </c>
      <c r="J111">
        <v>83189</v>
      </c>
    </row>
    <row r="112" spans="5:10" x14ac:dyDescent="0.2">
      <c r="E112" t="s">
        <v>267</v>
      </c>
      <c r="F112" t="s">
        <v>930</v>
      </c>
      <c r="G112" t="s">
        <v>931</v>
      </c>
      <c r="H112" t="s">
        <v>932</v>
      </c>
      <c r="I112" t="s">
        <v>933</v>
      </c>
      <c r="J112">
        <v>83280</v>
      </c>
    </row>
    <row r="113" spans="5:10" x14ac:dyDescent="0.2">
      <c r="E113" t="s">
        <v>166</v>
      </c>
      <c r="F113" t="s">
        <v>934</v>
      </c>
      <c r="G113" t="s">
        <v>935</v>
      </c>
      <c r="H113" t="s">
        <v>936</v>
      </c>
      <c r="I113" t="s">
        <v>582</v>
      </c>
      <c r="J113">
        <v>40876</v>
      </c>
    </row>
    <row r="114" spans="5:10" x14ac:dyDescent="0.2">
      <c r="E114" t="s">
        <v>303</v>
      </c>
      <c r="F114" t="s">
        <v>937</v>
      </c>
      <c r="G114" t="s">
        <v>938</v>
      </c>
      <c r="H114" t="s">
        <v>939</v>
      </c>
      <c r="I114" t="s">
        <v>940</v>
      </c>
      <c r="J114">
        <v>42635</v>
      </c>
    </row>
    <row r="115" spans="5:10" x14ac:dyDescent="0.2">
      <c r="E115" t="s">
        <v>941</v>
      </c>
      <c r="F115" t="s">
        <v>942</v>
      </c>
      <c r="G115" t="s">
        <v>943</v>
      </c>
      <c r="H115" t="s">
        <v>944</v>
      </c>
      <c r="I115" t="s">
        <v>634</v>
      </c>
      <c r="J115">
        <v>41008</v>
      </c>
    </row>
    <row r="116" spans="5:10" x14ac:dyDescent="0.2">
      <c r="E116" t="s">
        <v>431</v>
      </c>
      <c r="F116" t="s">
        <v>945</v>
      </c>
      <c r="G116" t="s">
        <v>946</v>
      </c>
      <c r="H116" t="s">
        <v>947</v>
      </c>
      <c r="I116" t="s">
        <v>948</v>
      </c>
      <c r="J116">
        <v>73906</v>
      </c>
    </row>
    <row r="117" spans="5:10" x14ac:dyDescent="0.2">
      <c r="E117" t="s">
        <v>404</v>
      </c>
      <c r="F117" t="s">
        <v>949</v>
      </c>
      <c r="G117" t="s">
        <v>950</v>
      </c>
      <c r="H117" t="s">
        <v>951</v>
      </c>
      <c r="I117" t="s">
        <v>952</v>
      </c>
      <c r="J117">
        <v>41312</v>
      </c>
    </row>
    <row r="118" spans="5:10" x14ac:dyDescent="0.2">
      <c r="E118" t="s">
        <v>230</v>
      </c>
      <c r="F118" t="s">
        <v>953</v>
      </c>
      <c r="G118" t="s">
        <v>743</v>
      </c>
      <c r="H118" t="s">
        <v>744</v>
      </c>
      <c r="I118" t="s">
        <v>692</v>
      </c>
      <c r="J118">
        <v>40631</v>
      </c>
    </row>
    <row r="119" spans="5:10" x14ac:dyDescent="0.2">
      <c r="E119" t="s">
        <v>247</v>
      </c>
      <c r="F119" t="s">
        <v>954</v>
      </c>
      <c r="G119" t="s">
        <v>955</v>
      </c>
      <c r="H119" t="s">
        <v>956</v>
      </c>
      <c r="I119" t="s">
        <v>957</v>
      </c>
      <c r="J119">
        <v>40631</v>
      </c>
    </row>
    <row r="120" spans="5:10" x14ac:dyDescent="0.2">
      <c r="E120" t="s">
        <v>299</v>
      </c>
      <c r="F120" t="s">
        <v>958</v>
      </c>
      <c r="G120" t="s">
        <v>959</v>
      </c>
      <c r="H120" t="s">
        <v>960</v>
      </c>
      <c r="I120" t="s">
        <v>961</v>
      </c>
      <c r="J120">
        <v>85775</v>
      </c>
    </row>
    <row r="121" spans="5:10" x14ac:dyDescent="0.2">
      <c r="E121" t="s">
        <v>226</v>
      </c>
      <c r="F121" t="s">
        <v>962</v>
      </c>
      <c r="G121" t="s">
        <v>963</v>
      </c>
      <c r="H121" t="s">
        <v>964</v>
      </c>
      <c r="I121" t="s">
        <v>965</v>
      </c>
      <c r="J121">
        <v>86971</v>
      </c>
    </row>
    <row r="122" spans="5:10" x14ac:dyDescent="0.2">
      <c r="E122" t="s">
        <v>310</v>
      </c>
      <c r="F122" t="s">
        <v>966</v>
      </c>
      <c r="G122" t="s">
        <v>967</v>
      </c>
      <c r="H122" t="s">
        <v>968</v>
      </c>
      <c r="I122" t="s">
        <v>969</v>
      </c>
      <c r="J122">
        <v>41448</v>
      </c>
    </row>
    <row r="123" spans="5:10" x14ac:dyDescent="0.2">
      <c r="E123" t="s">
        <v>296</v>
      </c>
      <c r="F123" t="s">
        <v>970</v>
      </c>
      <c r="G123" t="s">
        <v>971</v>
      </c>
      <c r="H123" t="s">
        <v>972</v>
      </c>
      <c r="I123" t="s">
        <v>927</v>
      </c>
      <c r="J123">
        <v>62077</v>
      </c>
    </row>
    <row r="124" spans="5:10" x14ac:dyDescent="0.2">
      <c r="E124" t="s">
        <v>222</v>
      </c>
      <c r="F124" t="s">
        <v>973</v>
      </c>
      <c r="G124" t="s">
        <v>974</v>
      </c>
      <c r="H124" t="s">
        <v>975</v>
      </c>
      <c r="I124" t="s">
        <v>976</v>
      </c>
      <c r="J124">
        <v>62181</v>
      </c>
    </row>
    <row r="125" spans="5:10" x14ac:dyDescent="0.2">
      <c r="E125" t="s">
        <v>190</v>
      </c>
      <c r="F125" t="s">
        <v>977</v>
      </c>
      <c r="G125" t="s">
        <v>978</v>
      </c>
      <c r="H125" t="s">
        <v>979</v>
      </c>
      <c r="I125" t="s">
        <v>980</v>
      </c>
      <c r="J125">
        <v>41414</v>
      </c>
    </row>
    <row r="126" spans="5:10" x14ac:dyDescent="0.2">
      <c r="E126" t="s">
        <v>272</v>
      </c>
      <c r="F126" t="s">
        <v>1424</v>
      </c>
      <c r="G126" t="s">
        <v>1425</v>
      </c>
      <c r="H126" t="s">
        <v>1426</v>
      </c>
      <c r="I126" t="s">
        <v>1427</v>
      </c>
      <c r="J126">
        <v>41531</v>
      </c>
    </row>
    <row r="127" spans="5:10" x14ac:dyDescent="0.2">
      <c r="E127" t="s">
        <v>981</v>
      </c>
      <c r="F127" t="s">
        <v>982</v>
      </c>
      <c r="G127" t="s">
        <v>983</v>
      </c>
      <c r="H127" t="s">
        <v>984</v>
      </c>
      <c r="I127" t="s">
        <v>969</v>
      </c>
      <c r="J127">
        <v>24922</v>
      </c>
    </row>
    <row r="128" spans="5:10" x14ac:dyDescent="0.2">
      <c r="E128" t="s">
        <v>301</v>
      </c>
      <c r="F128" t="s">
        <v>985</v>
      </c>
      <c r="G128" t="s">
        <v>986</v>
      </c>
      <c r="H128" t="s">
        <v>987</v>
      </c>
      <c r="I128" t="s">
        <v>988</v>
      </c>
      <c r="J128">
        <v>30742</v>
      </c>
    </row>
    <row r="129" spans="5:10" x14ac:dyDescent="0.2">
      <c r="E129" t="s">
        <v>400</v>
      </c>
      <c r="F129" t="s">
        <v>989</v>
      </c>
      <c r="G129" t="s">
        <v>990</v>
      </c>
      <c r="H129" t="s">
        <v>991</v>
      </c>
      <c r="I129" t="s">
        <v>992</v>
      </c>
      <c r="J129">
        <v>41200</v>
      </c>
    </row>
    <row r="130" spans="5:10" x14ac:dyDescent="0.2">
      <c r="E130" t="s">
        <v>167</v>
      </c>
      <c r="F130" t="s">
        <v>993</v>
      </c>
      <c r="G130" t="s">
        <v>994</v>
      </c>
      <c r="H130" t="s">
        <v>995</v>
      </c>
      <c r="I130" t="s">
        <v>996</v>
      </c>
      <c r="J130">
        <v>83189</v>
      </c>
    </row>
    <row r="131" spans="5:10" x14ac:dyDescent="0.2">
      <c r="E131" t="s">
        <v>191</v>
      </c>
      <c r="F131" t="s">
        <v>997</v>
      </c>
      <c r="G131" t="s">
        <v>998</v>
      </c>
      <c r="H131" t="s">
        <v>999</v>
      </c>
      <c r="I131" t="s">
        <v>1000</v>
      </c>
      <c r="J131">
        <v>42665</v>
      </c>
    </row>
    <row r="132" spans="5:10" x14ac:dyDescent="0.2">
      <c r="E132" t="s">
        <v>311</v>
      </c>
      <c r="F132" t="s">
        <v>1001</v>
      </c>
      <c r="G132" t="s">
        <v>1002</v>
      </c>
      <c r="H132" t="s">
        <v>1003</v>
      </c>
      <c r="I132" t="s">
        <v>1004</v>
      </c>
      <c r="J132">
        <v>83163</v>
      </c>
    </row>
    <row r="133" spans="5:10" x14ac:dyDescent="0.2">
      <c r="E133" t="s">
        <v>427</v>
      </c>
      <c r="F133" t="s">
        <v>1005</v>
      </c>
      <c r="G133" t="s">
        <v>1006</v>
      </c>
      <c r="H133" t="s">
        <v>1007</v>
      </c>
      <c r="I133" t="s">
        <v>905</v>
      </c>
      <c r="J133">
        <v>41008</v>
      </c>
    </row>
    <row r="134" spans="5:10" x14ac:dyDescent="0.2">
      <c r="E134" t="s">
        <v>323</v>
      </c>
      <c r="F134" t="s">
        <v>1428</v>
      </c>
      <c r="G134" t="s">
        <v>1429</v>
      </c>
      <c r="H134" t="s">
        <v>1430</v>
      </c>
      <c r="I134" t="s">
        <v>969</v>
      </c>
      <c r="J134">
        <v>77690</v>
      </c>
    </row>
    <row r="135" spans="5:10" x14ac:dyDescent="0.2">
      <c r="E135" t="s">
        <v>449</v>
      </c>
      <c r="F135" t="s">
        <v>1008</v>
      </c>
      <c r="G135" t="s">
        <v>1009</v>
      </c>
      <c r="H135" t="s">
        <v>1010</v>
      </c>
      <c r="I135" t="s">
        <v>933</v>
      </c>
      <c r="J135">
        <v>83280</v>
      </c>
    </row>
    <row r="136" spans="5:10" x14ac:dyDescent="0.2">
      <c r="E136" t="s">
        <v>339</v>
      </c>
      <c r="F136" t="s">
        <v>1011</v>
      </c>
      <c r="G136" t="s">
        <v>1012</v>
      </c>
      <c r="H136" t="s">
        <v>1013</v>
      </c>
      <c r="I136" t="s">
        <v>1014</v>
      </c>
      <c r="J136">
        <v>21712</v>
      </c>
    </row>
    <row r="137" spans="5:10" x14ac:dyDescent="0.2">
      <c r="E137" t="s">
        <v>423</v>
      </c>
      <c r="F137" t="s">
        <v>1431</v>
      </c>
      <c r="G137" t="s">
        <v>1432</v>
      </c>
      <c r="H137" t="s">
        <v>1433</v>
      </c>
      <c r="I137" t="s">
        <v>1434</v>
      </c>
      <c r="J137">
        <v>40631</v>
      </c>
    </row>
    <row r="138" spans="5:10" x14ac:dyDescent="0.2">
      <c r="E138" t="s">
        <v>369</v>
      </c>
      <c r="F138" t="s">
        <v>1015</v>
      </c>
      <c r="G138" t="s">
        <v>1016</v>
      </c>
      <c r="H138" t="s">
        <v>1017</v>
      </c>
      <c r="I138" t="s">
        <v>1018</v>
      </c>
      <c r="J138">
        <v>41417</v>
      </c>
    </row>
    <row r="139" spans="5:10" x14ac:dyDescent="0.2">
      <c r="E139" t="s">
        <v>248</v>
      </c>
      <c r="F139" t="s">
        <v>1019</v>
      </c>
      <c r="G139" t="s">
        <v>1020</v>
      </c>
      <c r="H139" t="s">
        <v>585</v>
      </c>
      <c r="I139" t="s">
        <v>586</v>
      </c>
      <c r="J139">
        <v>32216</v>
      </c>
    </row>
    <row r="140" spans="5:10" x14ac:dyDescent="0.2">
      <c r="E140" t="s">
        <v>1021</v>
      </c>
      <c r="F140" t="s">
        <v>1022</v>
      </c>
      <c r="G140" t="s">
        <v>1023</v>
      </c>
      <c r="H140" t="s">
        <v>1024</v>
      </c>
      <c r="I140" t="s">
        <v>859</v>
      </c>
      <c r="J140">
        <v>41414</v>
      </c>
    </row>
    <row r="141" spans="5:10" x14ac:dyDescent="0.2">
      <c r="E141" t="s">
        <v>424</v>
      </c>
      <c r="F141" t="s">
        <v>1435</v>
      </c>
      <c r="G141" t="s">
        <v>1436</v>
      </c>
      <c r="H141" t="s">
        <v>1437</v>
      </c>
      <c r="I141" t="s">
        <v>1438</v>
      </c>
      <c r="J141">
        <v>82292</v>
      </c>
    </row>
    <row r="142" spans="5:10" x14ac:dyDescent="0.2">
      <c r="E142" t="s">
        <v>1025</v>
      </c>
      <c r="F142" t="s">
        <v>1026</v>
      </c>
      <c r="G142" t="s">
        <v>1027</v>
      </c>
      <c r="H142" t="s">
        <v>881</v>
      </c>
      <c r="I142" t="s">
        <v>692</v>
      </c>
      <c r="J142">
        <v>40631</v>
      </c>
    </row>
    <row r="143" spans="5:10" x14ac:dyDescent="0.2">
      <c r="E143" t="s">
        <v>401</v>
      </c>
      <c r="F143" t="s">
        <v>1028</v>
      </c>
      <c r="G143" t="s">
        <v>1029</v>
      </c>
      <c r="H143" t="s">
        <v>1030</v>
      </c>
      <c r="I143" t="s">
        <v>773</v>
      </c>
      <c r="J143">
        <v>41312</v>
      </c>
    </row>
    <row r="144" spans="5:10" x14ac:dyDescent="0.2">
      <c r="E144" t="s">
        <v>252</v>
      </c>
      <c r="F144" t="s">
        <v>1031</v>
      </c>
      <c r="G144" t="s">
        <v>1032</v>
      </c>
      <c r="H144" t="s">
        <v>1033</v>
      </c>
      <c r="I144" t="s">
        <v>1034</v>
      </c>
      <c r="J144">
        <v>41450</v>
      </c>
    </row>
    <row r="145" spans="5:10" x14ac:dyDescent="0.2">
      <c r="E145" t="s">
        <v>1035</v>
      </c>
      <c r="F145" t="s">
        <v>1036</v>
      </c>
      <c r="G145" t="s">
        <v>1037</v>
      </c>
      <c r="H145" t="s">
        <v>1038</v>
      </c>
      <c r="I145" t="s">
        <v>598</v>
      </c>
      <c r="J145">
        <v>62662</v>
      </c>
    </row>
    <row r="146" spans="5:10" x14ac:dyDescent="0.2">
      <c r="E146" t="s">
        <v>320</v>
      </c>
      <c r="F146" t="s">
        <v>1439</v>
      </c>
      <c r="G146" t="s">
        <v>1440</v>
      </c>
      <c r="H146" t="s">
        <v>1441</v>
      </c>
      <c r="I146" t="s">
        <v>969</v>
      </c>
      <c r="J146">
        <v>77690</v>
      </c>
    </row>
    <row r="147" spans="5:10" x14ac:dyDescent="0.2">
      <c r="E147" t="s">
        <v>432</v>
      </c>
      <c r="F147" t="s">
        <v>1442</v>
      </c>
      <c r="G147" t="s">
        <v>1443</v>
      </c>
      <c r="H147" t="s">
        <v>1444</v>
      </c>
      <c r="I147" t="s">
        <v>1154</v>
      </c>
      <c r="J147">
        <v>74023</v>
      </c>
    </row>
    <row r="148" spans="5:10" x14ac:dyDescent="0.2">
      <c r="E148" t="s">
        <v>452</v>
      </c>
      <c r="F148" t="s">
        <v>1039</v>
      </c>
      <c r="G148" t="s">
        <v>1040</v>
      </c>
      <c r="H148" t="s">
        <v>1041</v>
      </c>
      <c r="I148" t="s">
        <v>1042</v>
      </c>
      <c r="J148">
        <v>74803</v>
      </c>
    </row>
    <row r="149" spans="5:10" x14ac:dyDescent="0.2">
      <c r="E149" t="s">
        <v>237</v>
      </c>
      <c r="F149" t="s">
        <v>1043</v>
      </c>
      <c r="G149" t="s">
        <v>1044</v>
      </c>
      <c r="H149" t="s">
        <v>1045</v>
      </c>
      <c r="I149" t="s">
        <v>1046</v>
      </c>
      <c r="J149">
        <v>84202</v>
      </c>
    </row>
    <row r="150" spans="5:10" x14ac:dyDescent="0.2">
      <c r="E150" t="s">
        <v>175</v>
      </c>
      <c r="F150" t="s">
        <v>774</v>
      </c>
      <c r="G150" t="s">
        <v>1047</v>
      </c>
      <c r="H150" t="s">
        <v>1048</v>
      </c>
      <c r="I150" t="s">
        <v>859</v>
      </c>
      <c r="J150">
        <v>40851</v>
      </c>
    </row>
    <row r="151" spans="5:10" x14ac:dyDescent="0.2">
      <c r="E151" t="s">
        <v>219</v>
      </c>
      <c r="F151" t="s">
        <v>1421</v>
      </c>
      <c r="G151" t="s">
        <v>1445</v>
      </c>
      <c r="H151" t="s">
        <v>1166</v>
      </c>
      <c r="I151" t="s">
        <v>1167</v>
      </c>
      <c r="J151">
        <v>96240</v>
      </c>
    </row>
    <row r="152" spans="5:10" x14ac:dyDescent="0.2">
      <c r="E152" t="s">
        <v>1049</v>
      </c>
      <c r="F152" t="s">
        <v>1050</v>
      </c>
      <c r="G152" t="s">
        <v>1051</v>
      </c>
      <c r="H152" t="s">
        <v>1052</v>
      </c>
      <c r="I152" t="s">
        <v>622</v>
      </c>
      <c r="J152">
        <v>27445</v>
      </c>
    </row>
    <row r="153" spans="5:10" x14ac:dyDescent="0.2">
      <c r="E153" t="s">
        <v>304</v>
      </c>
      <c r="F153" t="s">
        <v>1053</v>
      </c>
      <c r="G153" t="s">
        <v>1054</v>
      </c>
      <c r="H153" t="s">
        <v>1055</v>
      </c>
      <c r="I153" t="s">
        <v>706</v>
      </c>
      <c r="J153">
        <v>42558</v>
      </c>
    </row>
    <row r="154" spans="5:10" x14ac:dyDescent="0.2">
      <c r="E154" t="s">
        <v>378</v>
      </c>
      <c r="F154" t="s">
        <v>1056</v>
      </c>
      <c r="G154" t="s">
        <v>1057</v>
      </c>
      <c r="H154" t="s">
        <v>1058</v>
      </c>
      <c r="I154" t="s">
        <v>1059</v>
      </c>
      <c r="J154">
        <v>42573</v>
      </c>
    </row>
    <row r="155" spans="5:10" x14ac:dyDescent="0.2">
      <c r="E155" t="s">
        <v>238</v>
      </c>
      <c r="F155" t="s">
        <v>1060</v>
      </c>
      <c r="G155" t="s">
        <v>1061</v>
      </c>
      <c r="H155" t="s">
        <v>1062</v>
      </c>
      <c r="I155" t="s">
        <v>1063</v>
      </c>
      <c r="J155">
        <v>42552</v>
      </c>
    </row>
    <row r="156" spans="5:10" x14ac:dyDescent="0.2">
      <c r="E156" t="s">
        <v>321</v>
      </c>
      <c r="F156" t="s">
        <v>1064</v>
      </c>
      <c r="G156" t="s">
        <v>1065</v>
      </c>
      <c r="H156" t="s">
        <v>1066</v>
      </c>
      <c r="I156" t="s">
        <v>1067</v>
      </c>
      <c r="J156">
        <v>41852</v>
      </c>
    </row>
    <row r="157" spans="5:10" x14ac:dyDescent="0.2">
      <c r="E157" t="s">
        <v>393</v>
      </c>
      <c r="F157" t="s">
        <v>1068</v>
      </c>
      <c r="G157" t="s">
        <v>1069</v>
      </c>
      <c r="H157" t="s">
        <v>1070</v>
      </c>
      <c r="I157" t="s">
        <v>842</v>
      </c>
      <c r="J157">
        <v>74154</v>
      </c>
    </row>
    <row r="158" spans="5:10" x14ac:dyDescent="0.2">
      <c r="E158" t="s">
        <v>274</v>
      </c>
      <c r="F158" t="s">
        <v>1071</v>
      </c>
      <c r="G158" t="s">
        <v>1072</v>
      </c>
      <c r="H158" t="s">
        <v>1073</v>
      </c>
      <c r="I158" t="s">
        <v>769</v>
      </c>
      <c r="J158">
        <v>41208</v>
      </c>
    </row>
    <row r="159" spans="5:10" x14ac:dyDescent="0.2">
      <c r="E159" t="s">
        <v>455</v>
      </c>
      <c r="F159" t="s">
        <v>1074</v>
      </c>
      <c r="G159" t="s">
        <v>1075</v>
      </c>
      <c r="H159" t="s">
        <v>1076</v>
      </c>
      <c r="I159" t="s">
        <v>1077</v>
      </c>
      <c r="J159">
        <v>41516</v>
      </c>
    </row>
    <row r="160" spans="5:10" x14ac:dyDescent="0.2">
      <c r="E160" t="s">
        <v>1078</v>
      </c>
      <c r="F160" t="s">
        <v>1079</v>
      </c>
      <c r="G160" t="s">
        <v>1080</v>
      </c>
      <c r="H160" t="s">
        <v>1081</v>
      </c>
      <c r="I160" t="s">
        <v>1082</v>
      </c>
      <c r="J160">
        <v>40631</v>
      </c>
    </row>
    <row r="161" spans="5:10" x14ac:dyDescent="0.2">
      <c r="E161" t="s">
        <v>1083</v>
      </c>
      <c r="F161" t="s">
        <v>1084</v>
      </c>
      <c r="G161" t="s">
        <v>1085</v>
      </c>
      <c r="H161" t="s">
        <v>1086</v>
      </c>
      <c r="I161" t="s">
        <v>586</v>
      </c>
      <c r="J161">
        <v>40367</v>
      </c>
    </row>
    <row r="162" spans="5:10" x14ac:dyDescent="0.2">
      <c r="E162" t="s">
        <v>223</v>
      </c>
      <c r="F162" t="s">
        <v>1087</v>
      </c>
      <c r="G162" t="s">
        <v>1088</v>
      </c>
      <c r="H162" t="s">
        <v>1089</v>
      </c>
      <c r="I162" t="s">
        <v>1090</v>
      </c>
      <c r="J162">
        <v>42599</v>
      </c>
    </row>
    <row r="163" spans="5:10" x14ac:dyDescent="0.2">
      <c r="E163" t="s">
        <v>412</v>
      </c>
      <c r="F163" t="s">
        <v>1446</v>
      </c>
      <c r="G163" t="s">
        <v>1447</v>
      </c>
      <c r="H163" t="s">
        <v>1448</v>
      </c>
      <c r="I163" t="s">
        <v>818</v>
      </c>
      <c r="J163">
        <v>41407</v>
      </c>
    </row>
    <row r="164" spans="5:10" x14ac:dyDescent="0.2">
      <c r="E164" t="s">
        <v>428</v>
      </c>
      <c r="F164" t="s">
        <v>1091</v>
      </c>
      <c r="G164" t="s">
        <v>1092</v>
      </c>
      <c r="H164" t="s">
        <v>1093</v>
      </c>
      <c r="I164" t="s">
        <v>905</v>
      </c>
      <c r="J164">
        <v>72905</v>
      </c>
    </row>
    <row r="165" spans="5:10" x14ac:dyDescent="0.2">
      <c r="E165" t="s">
        <v>192</v>
      </c>
      <c r="F165" t="s">
        <v>1094</v>
      </c>
      <c r="G165" t="s">
        <v>1095</v>
      </c>
      <c r="H165" t="s">
        <v>1096</v>
      </c>
      <c r="I165" t="s">
        <v>614</v>
      </c>
      <c r="J165">
        <v>42665</v>
      </c>
    </row>
    <row r="166" spans="5:10" x14ac:dyDescent="0.2">
      <c r="E166" t="s">
        <v>255</v>
      </c>
      <c r="F166" t="s">
        <v>1097</v>
      </c>
      <c r="G166" t="s">
        <v>1098</v>
      </c>
      <c r="H166" t="s">
        <v>1099</v>
      </c>
      <c r="I166" t="s">
        <v>1100</v>
      </c>
      <c r="J166">
        <v>41671</v>
      </c>
    </row>
    <row r="167" spans="5:10" x14ac:dyDescent="0.2">
      <c r="E167" t="s">
        <v>345</v>
      </c>
      <c r="F167" t="s">
        <v>1101</v>
      </c>
      <c r="G167" t="s">
        <v>1102</v>
      </c>
      <c r="H167" t="s">
        <v>1103</v>
      </c>
      <c r="I167" t="s">
        <v>1104</v>
      </c>
      <c r="J167">
        <v>20281</v>
      </c>
    </row>
    <row r="168" spans="5:10" x14ac:dyDescent="0.2">
      <c r="E168" t="s">
        <v>433</v>
      </c>
      <c r="F168" t="s">
        <v>1105</v>
      </c>
      <c r="G168" t="s">
        <v>1106</v>
      </c>
      <c r="H168" t="s">
        <v>1107</v>
      </c>
      <c r="I168" t="s">
        <v>761</v>
      </c>
      <c r="J168">
        <v>44813</v>
      </c>
    </row>
    <row r="169" spans="5:10" x14ac:dyDescent="0.2">
      <c r="E169" t="s">
        <v>445</v>
      </c>
      <c r="F169" t="s">
        <v>1108</v>
      </c>
      <c r="G169" t="s">
        <v>1109</v>
      </c>
      <c r="H169" t="s">
        <v>1110</v>
      </c>
      <c r="I169" t="s">
        <v>562</v>
      </c>
      <c r="J169">
        <v>41008</v>
      </c>
    </row>
    <row r="170" spans="5:10" x14ac:dyDescent="0.2">
      <c r="E170" t="s">
        <v>1111</v>
      </c>
      <c r="F170" t="s">
        <v>1112</v>
      </c>
      <c r="G170" t="s">
        <v>1113</v>
      </c>
      <c r="H170" t="s">
        <v>1114</v>
      </c>
      <c r="I170" t="s">
        <v>1115</v>
      </c>
      <c r="J170">
        <v>21712</v>
      </c>
    </row>
    <row r="171" spans="5:10" x14ac:dyDescent="0.2">
      <c r="E171" t="s">
        <v>453</v>
      </c>
      <c r="F171" t="s">
        <v>1116</v>
      </c>
      <c r="G171" t="s">
        <v>1117</v>
      </c>
      <c r="H171" t="s">
        <v>1118</v>
      </c>
      <c r="I171" t="s">
        <v>622</v>
      </c>
      <c r="J171">
        <v>41373</v>
      </c>
    </row>
    <row r="172" spans="5:10" x14ac:dyDescent="0.2">
      <c r="E172" t="s">
        <v>346</v>
      </c>
      <c r="F172" t="s">
        <v>1119</v>
      </c>
      <c r="G172" t="s">
        <v>1120</v>
      </c>
      <c r="H172" t="s">
        <v>1121</v>
      </c>
      <c r="I172" t="s">
        <v>549</v>
      </c>
      <c r="J172">
        <v>71371</v>
      </c>
    </row>
    <row r="173" spans="5:10" x14ac:dyDescent="0.2">
      <c r="E173" t="s">
        <v>366</v>
      </c>
      <c r="F173" t="s">
        <v>1122</v>
      </c>
      <c r="G173" t="s">
        <v>1123</v>
      </c>
      <c r="H173" t="s">
        <v>1124</v>
      </c>
      <c r="I173" t="s">
        <v>549</v>
      </c>
      <c r="J173">
        <v>41775</v>
      </c>
    </row>
    <row r="174" spans="5:10" x14ac:dyDescent="0.2">
      <c r="E174" t="s">
        <v>312</v>
      </c>
      <c r="F174" t="s">
        <v>1125</v>
      </c>
      <c r="G174" t="s">
        <v>1126</v>
      </c>
      <c r="H174" t="s">
        <v>1127</v>
      </c>
      <c r="I174" t="s">
        <v>1004</v>
      </c>
      <c r="J174">
        <v>41853</v>
      </c>
    </row>
    <row r="175" spans="5:10" x14ac:dyDescent="0.2">
      <c r="E175" t="s">
        <v>413</v>
      </c>
      <c r="F175" t="s">
        <v>1128</v>
      </c>
      <c r="G175" t="s">
        <v>1129</v>
      </c>
      <c r="H175" t="s">
        <v>1130</v>
      </c>
      <c r="I175" t="s">
        <v>650</v>
      </c>
      <c r="J175">
        <v>41008</v>
      </c>
    </row>
    <row r="176" spans="5:10" x14ac:dyDescent="0.2">
      <c r="E176" t="s">
        <v>313</v>
      </c>
      <c r="F176" t="s">
        <v>1131</v>
      </c>
      <c r="G176" t="s">
        <v>1132</v>
      </c>
      <c r="H176" t="s">
        <v>1133</v>
      </c>
      <c r="I176" t="s">
        <v>1004</v>
      </c>
      <c r="J176">
        <v>41664</v>
      </c>
    </row>
    <row r="177" spans="5:10" x14ac:dyDescent="0.2">
      <c r="E177" t="s">
        <v>314</v>
      </c>
      <c r="F177" t="s">
        <v>1134</v>
      </c>
      <c r="G177" t="s">
        <v>1135</v>
      </c>
      <c r="H177" t="s">
        <v>1136</v>
      </c>
      <c r="I177" t="s">
        <v>1004</v>
      </c>
      <c r="J177">
        <v>41853</v>
      </c>
    </row>
    <row r="178" spans="5:10" x14ac:dyDescent="0.2">
      <c r="E178" t="s">
        <v>354</v>
      </c>
      <c r="F178" t="s">
        <v>1449</v>
      </c>
      <c r="G178" t="s">
        <v>1450</v>
      </c>
      <c r="H178" t="s">
        <v>1451</v>
      </c>
      <c r="I178" t="s">
        <v>1452</v>
      </c>
      <c r="J178">
        <v>41570</v>
      </c>
    </row>
    <row r="179" spans="5:10" x14ac:dyDescent="0.2">
      <c r="E179" t="s">
        <v>315</v>
      </c>
      <c r="F179" t="s">
        <v>1137</v>
      </c>
      <c r="G179" t="s">
        <v>1138</v>
      </c>
      <c r="H179" t="s">
        <v>1139</v>
      </c>
      <c r="I179" t="s">
        <v>1004</v>
      </c>
      <c r="J179">
        <v>41853</v>
      </c>
    </row>
    <row r="180" spans="5:10" x14ac:dyDescent="0.2">
      <c r="E180" t="s">
        <v>214</v>
      </c>
      <c r="F180" t="s">
        <v>1140</v>
      </c>
      <c r="G180" t="s">
        <v>1141</v>
      </c>
      <c r="H180" t="s">
        <v>1142</v>
      </c>
      <c r="I180" t="s">
        <v>737</v>
      </c>
      <c r="J180">
        <v>70163</v>
      </c>
    </row>
    <row r="181" spans="5:10" x14ac:dyDescent="0.2">
      <c r="E181" t="s">
        <v>1143</v>
      </c>
      <c r="F181" t="s">
        <v>1144</v>
      </c>
      <c r="G181" t="s">
        <v>1145</v>
      </c>
      <c r="H181" t="s">
        <v>1146</v>
      </c>
      <c r="I181" t="s">
        <v>1147</v>
      </c>
      <c r="J181">
        <v>41008</v>
      </c>
    </row>
    <row r="182" spans="5:10" x14ac:dyDescent="0.2">
      <c r="E182" t="s">
        <v>275</v>
      </c>
      <c r="F182" t="s">
        <v>1148</v>
      </c>
      <c r="G182" t="s">
        <v>1149</v>
      </c>
      <c r="H182" t="s">
        <v>1150</v>
      </c>
      <c r="I182" t="s">
        <v>765</v>
      </c>
      <c r="J182">
        <v>42514</v>
      </c>
    </row>
    <row r="183" spans="5:10" x14ac:dyDescent="0.2">
      <c r="E183" t="s">
        <v>425</v>
      </c>
      <c r="F183" t="s">
        <v>1151</v>
      </c>
      <c r="G183" t="s">
        <v>1152</v>
      </c>
      <c r="H183" t="s">
        <v>1153</v>
      </c>
      <c r="I183" t="s">
        <v>1154</v>
      </c>
      <c r="J183">
        <v>41008</v>
      </c>
    </row>
    <row r="184" spans="5:10" x14ac:dyDescent="0.2">
      <c r="E184" t="s">
        <v>429</v>
      </c>
      <c r="F184" t="s">
        <v>1155</v>
      </c>
      <c r="G184" t="s">
        <v>1156</v>
      </c>
      <c r="H184" t="s">
        <v>1157</v>
      </c>
      <c r="I184" t="s">
        <v>905</v>
      </c>
      <c r="J184">
        <v>72905</v>
      </c>
    </row>
    <row r="185" spans="5:10" x14ac:dyDescent="0.2">
      <c r="E185" t="s">
        <v>215</v>
      </c>
      <c r="F185" t="s">
        <v>1158</v>
      </c>
      <c r="G185" t="s">
        <v>1159</v>
      </c>
      <c r="H185" t="s">
        <v>1160</v>
      </c>
      <c r="I185" t="s">
        <v>667</v>
      </c>
      <c r="J185">
        <v>25859</v>
      </c>
    </row>
    <row r="186" spans="5:10" x14ac:dyDescent="0.2">
      <c r="E186" t="s">
        <v>340</v>
      </c>
      <c r="F186" t="s">
        <v>1161</v>
      </c>
      <c r="G186" t="s">
        <v>1162</v>
      </c>
      <c r="H186" t="s">
        <v>1163</v>
      </c>
      <c r="I186" t="s">
        <v>590</v>
      </c>
      <c r="J186">
        <v>42504</v>
      </c>
    </row>
    <row r="187" spans="5:10" x14ac:dyDescent="0.2">
      <c r="E187" t="s">
        <v>227</v>
      </c>
      <c r="F187" t="s">
        <v>1164</v>
      </c>
      <c r="G187" t="s">
        <v>1165</v>
      </c>
      <c r="H187" t="s">
        <v>1166</v>
      </c>
      <c r="I187" t="s">
        <v>1167</v>
      </c>
      <c r="J187">
        <v>42623</v>
      </c>
    </row>
    <row r="188" spans="5:10" x14ac:dyDescent="0.2">
      <c r="E188" t="s">
        <v>207</v>
      </c>
      <c r="F188" t="s">
        <v>1168</v>
      </c>
      <c r="G188" t="s">
        <v>1169</v>
      </c>
      <c r="H188" t="s">
        <v>1170</v>
      </c>
      <c r="I188" t="s">
        <v>1171</v>
      </c>
      <c r="J188">
        <v>70163</v>
      </c>
    </row>
    <row r="189" spans="5:10" x14ac:dyDescent="0.2">
      <c r="E189" t="s">
        <v>364</v>
      </c>
      <c r="F189" t="s">
        <v>1172</v>
      </c>
      <c r="G189" t="s">
        <v>1173</v>
      </c>
      <c r="H189" t="s">
        <v>1174</v>
      </c>
      <c r="I189" t="s">
        <v>1175</v>
      </c>
      <c r="J189">
        <v>41535</v>
      </c>
    </row>
    <row r="190" spans="5:10" x14ac:dyDescent="0.2">
      <c r="E190" t="s">
        <v>201</v>
      </c>
      <c r="F190" t="s">
        <v>1176</v>
      </c>
      <c r="G190" t="s">
        <v>1177</v>
      </c>
      <c r="H190" t="s">
        <v>1178</v>
      </c>
      <c r="I190" t="s">
        <v>1179</v>
      </c>
      <c r="J190">
        <v>41629</v>
      </c>
    </row>
    <row r="191" spans="5:10" x14ac:dyDescent="0.2">
      <c r="E191" t="s">
        <v>176</v>
      </c>
      <c r="F191" t="s">
        <v>1180</v>
      </c>
      <c r="G191" t="s">
        <v>1181</v>
      </c>
      <c r="H191" t="s">
        <v>1182</v>
      </c>
      <c r="I191" t="s">
        <v>859</v>
      </c>
      <c r="J191">
        <v>42510</v>
      </c>
    </row>
    <row r="192" spans="5:10" x14ac:dyDescent="0.2">
      <c r="E192" t="s">
        <v>289</v>
      </c>
      <c r="F192" t="s">
        <v>1183</v>
      </c>
      <c r="G192" t="s">
        <v>767</v>
      </c>
      <c r="H192" t="s">
        <v>768</v>
      </c>
      <c r="I192" t="s">
        <v>769</v>
      </c>
      <c r="J192">
        <v>41514</v>
      </c>
    </row>
    <row r="193" spans="5:10" x14ac:dyDescent="0.2">
      <c r="E193" t="s">
        <v>220</v>
      </c>
      <c r="F193" t="s">
        <v>1184</v>
      </c>
      <c r="G193" t="s">
        <v>1185</v>
      </c>
      <c r="H193" t="s">
        <v>1186</v>
      </c>
      <c r="I193" t="s">
        <v>1187</v>
      </c>
      <c r="J193">
        <v>40631</v>
      </c>
    </row>
    <row r="194" spans="5:10" x14ac:dyDescent="0.2">
      <c r="E194" t="s">
        <v>242</v>
      </c>
      <c r="F194" t="s">
        <v>1188</v>
      </c>
      <c r="G194" t="s">
        <v>1189</v>
      </c>
      <c r="H194" t="s">
        <v>1190</v>
      </c>
      <c r="I194" t="s">
        <v>1191</v>
      </c>
      <c r="J194">
        <v>40631</v>
      </c>
    </row>
    <row r="195" spans="5:10" x14ac:dyDescent="0.2">
      <c r="E195" t="s">
        <v>290</v>
      </c>
      <c r="F195" t="s">
        <v>1453</v>
      </c>
      <c r="G195" t="s">
        <v>1454</v>
      </c>
      <c r="H195" t="s">
        <v>1455</v>
      </c>
      <c r="I195" t="s">
        <v>916</v>
      </c>
      <c r="J195">
        <v>41496</v>
      </c>
    </row>
    <row r="196" spans="5:10" x14ac:dyDescent="0.2">
      <c r="E196" t="s">
        <v>193</v>
      </c>
      <c r="F196" t="s">
        <v>1192</v>
      </c>
      <c r="G196" t="s">
        <v>1193</v>
      </c>
      <c r="H196" t="s">
        <v>1194</v>
      </c>
      <c r="I196" t="s">
        <v>1195</v>
      </c>
      <c r="J196">
        <v>41573</v>
      </c>
    </row>
    <row r="197" spans="5:10" x14ac:dyDescent="0.2">
      <c r="E197" t="s">
        <v>177</v>
      </c>
      <c r="F197" t="s">
        <v>1196</v>
      </c>
      <c r="G197" t="s">
        <v>1197</v>
      </c>
      <c r="H197" t="s">
        <v>1198</v>
      </c>
      <c r="I197" t="s">
        <v>1199</v>
      </c>
      <c r="J197">
        <v>41613</v>
      </c>
    </row>
    <row r="198" spans="5:10" x14ac:dyDescent="0.2">
      <c r="E198" t="s">
        <v>374</v>
      </c>
      <c r="F198" t="s">
        <v>1200</v>
      </c>
      <c r="G198" t="s">
        <v>1201</v>
      </c>
      <c r="H198" t="s">
        <v>1202</v>
      </c>
      <c r="I198" t="s">
        <v>590</v>
      </c>
      <c r="J198">
        <v>41805</v>
      </c>
    </row>
    <row r="199" spans="5:10" x14ac:dyDescent="0.2">
      <c r="E199" t="s">
        <v>216</v>
      </c>
      <c r="F199" t="s">
        <v>1203</v>
      </c>
      <c r="G199" t="s">
        <v>1204</v>
      </c>
      <c r="H199" t="s">
        <v>1205</v>
      </c>
      <c r="I199" t="s">
        <v>1167</v>
      </c>
      <c r="J199">
        <v>42623</v>
      </c>
    </row>
    <row r="200" spans="5:10" x14ac:dyDescent="0.2">
      <c r="E200" t="s">
        <v>178</v>
      </c>
      <c r="F200" t="s">
        <v>1206</v>
      </c>
      <c r="G200" t="s">
        <v>1207</v>
      </c>
      <c r="H200" t="s">
        <v>1208</v>
      </c>
      <c r="I200" t="s">
        <v>1209</v>
      </c>
      <c r="J200">
        <v>42510</v>
      </c>
    </row>
    <row r="201" spans="5:10" x14ac:dyDescent="0.2">
      <c r="E201" t="s">
        <v>179</v>
      </c>
      <c r="F201" t="s">
        <v>1456</v>
      </c>
      <c r="G201" t="s">
        <v>1457</v>
      </c>
      <c r="H201" t="s">
        <v>1458</v>
      </c>
      <c r="I201" t="s">
        <v>1209</v>
      </c>
      <c r="J201">
        <v>42510</v>
      </c>
    </row>
    <row r="202" spans="5:10" x14ac:dyDescent="0.2">
      <c r="E202" t="s">
        <v>1210</v>
      </c>
      <c r="F202" t="s">
        <v>1211</v>
      </c>
      <c r="G202" t="s">
        <v>1212</v>
      </c>
      <c r="H202" t="s">
        <v>1213</v>
      </c>
      <c r="I202" t="s">
        <v>859</v>
      </c>
      <c r="J202">
        <v>41414</v>
      </c>
    </row>
    <row r="203" spans="5:10" x14ac:dyDescent="0.2">
      <c r="E203" t="s">
        <v>379</v>
      </c>
      <c r="F203" t="s">
        <v>1214</v>
      </c>
      <c r="G203" t="s">
        <v>1215</v>
      </c>
      <c r="H203" t="s">
        <v>1216</v>
      </c>
      <c r="I203" t="s">
        <v>1217</v>
      </c>
      <c r="J203">
        <v>41527</v>
      </c>
    </row>
    <row r="204" spans="5:10" x14ac:dyDescent="0.2">
      <c r="E204" t="s">
        <v>180</v>
      </c>
      <c r="F204" t="s">
        <v>1218</v>
      </c>
      <c r="G204" t="s">
        <v>1219</v>
      </c>
      <c r="H204" t="s">
        <v>1220</v>
      </c>
      <c r="I204" t="s">
        <v>663</v>
      </c>
      <c r="J204">
        <v>13785</v>
      </c>
    </row>
    <row r="205" spans="5:10" x14ac:dyDescent="0.2">
      <c r="E205" t="s">
        <v>456</v>
      </c>
      <c r="F205" t="s">
        <v>1221</v>
      </c>
      <c r="G205" t="s">
        <v>1222</v>
      </c>
      <c r="H205" t="s">
        <v>1223</v>
      </c>
      <c r="I205" t="s">
        <v>757</v>
      </c>
      <c r="J205">
        <v>41506</v>
      </c>
    </row>
    <row r="206" spans="5:10" x14ac:dyDescent="0.2">
      <c r="E206" t="s">
        <v>384</v>
      </c>
      <c r="F206" t="s">
        <v>1224</v>
      </c>
      <c r="G206" t="s">
        <v>1225</v>
      </c>
      <c r="H206" t="s">
        <v>1226</v>
      </c>
      <c r="I206" t="s">
        <v>780</v>
      </c>
      <c r="J206">
        <v>41572</v>
      </c>
    </row>
    <row r="207" spans="5:10" x14ac:dyDescent="0.2">
      <c r="E207" t="s">
        <v>385</v>
      </c>
      <c r="F207" t="s">
        <v>1227</v>
      </c>
      <c r="G207" t="s">
        <v>1228</v>
      </c>
      <c r="H207" t="s">
        <v>1229</v>
      </c>
      <c r="I207" t="s">
        <v>780</v>
      </c>
      <c r="J207">
        <v>41572</v>
      </c>
    </row>
    <row r="208" spans="5:10" x14ac:dyDescent="0.2">
      <c r="E208" t="s">
        <v>386</v>
      </c>
      <c r="F208" t="s">
        <v>1230</v>
      </c>
      <c r="G208" t="s">
        <v>1231</v>
      </c>
      <c r="H208" t="s">
        <v>1232</v>
      </c>
      <c r="I208" t="s">
        <v>780</v>
      </c>
      <c r="J208">
        <v>41572</v>
      </c>
    </row>
    <row r="209" spans="5:10" x14ac:dyDescent="0.2">
      <c r="E209" t="s">
        <v>387</v>
      </c>
      <c r="F209" t="s">
        <v>1233</v>
      </c>
      <c r="G209" t="s">
        <v>1234</v>
      </c>
      <c r="H209" t="s">
        <v>1235</v>
      </c>
      <c r="I209" t="s">
        <v>780</v>
      </c>
      <c r="J209">
        <v>41572</v>
      </c>
    </row>
    <row r="210" spans="5:10" x14ac:dyDescent="0.2">
      <c r="E210" t="s">
        <v>394</v>
      </c>
      <c r="F210" t="s">
        <v>1236</v>
      </c>
      <c r="G210" t="s">
        <v>1237</v>
      </c>
      <c r="H210" t="s">
        <v>1238</v>
      </c>
      <c r="I210" t="s">
        <v>549</v>
      </c>
      <c r="J210">
        <v>47595</v>
      </c>
    </row>
    <row r="211" spans="5:10" x14ac:dyDescent="0.2">
      <c r="E211" t="s">
        <v>347</v>
      </c>
      <c r="F211" t="s">
        <v>1239</v>
      </c>
      <c r="G211" t="s">
        <v>1240</v>
      </c>
      <c r="H211" t="s">
        <v>1241</v>
      </c>
      <c r="I211" t="s">
        <v>780</v>
      </c>
      <c r="J211">
        <v>41572</v>
      </c>
    </row>
    <row r="212" spans="5:10" x14ac:dyDescent="0.2">
      <c r="E212" t="s">
        <v>256</v>
      </c>
      <c r="F212" t="s">
        <v>1242</v>
      </c>
      <c r="G212" t="s">
        <v>1243</v>
      </c>
      <c r="H212" t="s">
        <v>1244</v>
      </c>
      <c r="I212" t="s">
        <v>793</v>
      </c>
      <c r="J212">
        <v>41616</v>
      </c>
    </row>
    <row r="213" spans="5:10" x14ac:dyDescent="0.2">
      <c r="E213" t="s">
        <v>359</v>
      </c>
      <c r="F213" t="s">
        <v>1134</v>
      </c>
      <c r="G213" t="s">
        <v>1245</v>
      </c>
      <c r="H213" t="s">
        <v>1246</v>
      </c>
      <c r="I213" t="s">
        <v>549</v>
      </c>
      <c r="J213">
        <v>41775</v>
      </c>
    </row>
    <row r="214" spans="5:10" x14ac:dyDescent="0.2">
      <c r="E214" t="s">
        <v>360</v>
      </c>
      <c r="F214" t="s">
        <v>1247</v>
      </c>
      <c r="G214" t="s">
        <v>1248</v>
      </c>
      <c r="H214" t="s">
        <v>1249</v>
      </c>
      <c r="I214" t="s">
        <v>549</v>
      </c>
      <c r="J214">
        <v>41775</v>
      </c>
    </row>
    <row r="215" spans="5:10" x14ac:dyDescent="0.2">
      <c r="E215" t="s">
        <v>361</v>
      </c>
      <c r="F215" t="s">
        <v>1250</v>
      </c>
      <c r="G215" t="s">
        <v>1251</v>
      </c>
      <c r="H215" t="s">
        <v>1252</v>
      </c>
      <c r="I215" t="s">
        <v>549</v>
      </c>
      <c r="J215">
        <v>41775</v>
      </c>
    </row>
    <row r="216" spans="5:10" x14ac:dyDescent="0.2">
      <c r="E216" t="s">
        <v>355</v>
      </c>
      <c r="F216" t="s">
        <v>1253</v>
      </c>
      <c r="G216" t="s">
        <v>1254</v>
      </c>
      <c r="H216" t="s">
        <v>1255</v>
      </c>
      <c r="I216" t="s">
        <v>549</v>
      </c>
      <c r="J216">
        <v>41775</v>
      </c>
    </row>
    <row r="217" spans="5:10" x14ac:dyDescent="0.2">
      <c r="E217" t="s">
        <v>362</v>
      </c>
      <c r="F217" t="s">
        <v>1459</v>
      </c>
      <c r="G217" t="s">
        <v>1460</v>
      </c>
      <c r="H217" t="s">
        <v>1461</v>
      </c>
      <c r="I217" t="s">
        <v>549</v>
      </c>
      <c r="J217">
        <v>41775</v>
      </c>
    </row>
    <row r="218" spans="5:10" x14ac:dyDescent="0.2">
      <c r="E218" t="s">
        <v>348</v>
      </c>
      <c r="F218" t="s">
        <v>1256</v>
      </c>
      <c r="G218" t="s">
        <v>1257</v>
      </c>
      <c r="H218" t="s">
        <v>1258</v>
      </c>
      <c r="I218" t="s">
        <v>549</v>
      </c>
      <c r="J218">
        <v>41775</v>
      </c>
    </row>
    <row r="219" spans="5:10" x14ac:dyDescent="0.2">
      <c r="E219" t="s">
        <v>349</v>
      </c>
      <c r="F219" t="s">
        <v>1259</v>
      </c>
      <c r="G219" t="s">
        <v>1260</v>
      </c>
      <c r="H219" t="s">
        <v>1261</v>
      </c>
      <c r="I219" t="s">
        <v>549</v>
      </c>
      <c r="J219">
        <v>41775</v>
      </c>
    </row>
    <row r="220" spans="5:10" x14ac:dyDescent="0.2">
      <c r="E220" t="s">
        <v>324</v>
      </c>
      <c r="F220" t="s">
        <v>1091</v>
      </c>
      <c r="G220" t="s">
        <v>1262</v>
      </c>
      <c r="H220" t="s">
        <v>1263</v>
      </c>
      <c r="I220" t="s">
        <v>969</v>
      </c>
      <c r="J220">
        <v>41479</v>
      </c>
    </row>
    <row r="221" spans="5:10" x14ac:dyDescent="0.2">
      <c r="E221" t="s">
        <v>326</v>
      </c>
      <c r="F221" t="s">
        <v>1264</v>
      </c>
      <c r="G221" t="s">
        <v>1265</v>
      </c>
      <c r="H221" t="s">
        <v>1263</v>
      </c>
      <c r="I221" t="s">
        <v>969</v>
      </c>
      <c r="J221">
        <v>41479</v>
      </c>
    </row>
    <row r="222" spans="5:10" x14ac:dyDescent="0.2">
      <c r="E222" t="s">
        <v>316</v>
      </c>
      <c r="F222" t="s">
        <v>1266</v>
      </c>
      <c r="G222" t="s">
        <v>1267</v>
      </c>
      <c r="H222" t="s">
        <v>1268</v>
      </c>
      <c r="I222" t="s">
        <v>969</v>
      </c>
      <c r="J222">
        <v>41479</v>
      </c>
    </row>
    <row r="223" spans="5:10" x14ac:dyDescent="0.2">
      <c r="E223" t="s">
        <v>331</v>
      </c>
      <c r="F223" t="s">
        <v>1269</v>
      </c>
      <c r="G223" t="s">
        <v>1270</v>
      </c>
      <c r="H223" t="s">
        <v>1263</v>
      </c>
      <c r="I223" t="s">
        <v>969</v>
      </c>
      <c r="J223">
        <v>41479</v>
      </c>
    </row>
    <row r="224" spans="5:10" x14ac:dyDescent="0.2">
      <c r="E224" t="s">
        <v>327</v>
      </c>
      <c r="F224" t="s">
        <v>1271</v>
      </c>
      <c r="G224" t="s">
        <v>1272</v>
      </c>
      <c r="H224" t="s">
        <v>1273</v>
      </c>
      <c r="I224" t="s">
        <v>969</v>
      </c>
      <c r="J224">
        <v>41479</v>
      </c>
    </row>
    <row r="225" spans="5:10" x14ac:dyDescent="0.2">
      <c r="E225" t="s">
        <v>317</v>
      </c>
      <c r="F225" t="s">
        <v>1274</v>
      </c>
      <c r="G225" t="s">
        <v>1275</v>
      </c>
      <c r="H225" t="s">
        <v>1276</v>
      </c>
      <c r="I225" t="s">
        <v>969</v>
      </c>
      <c r="J225">
        <v>41479</v>
      </c>
    </row>
    <row r="226" spans="5:10" x14ac:dyDescent="0.2">
      <c r="E226" t="s">
        <v>328</v>
      </c>
      <c r="F226" t="s">
        <v>1277</v>
      </c>
      <c r="G226" t="s">
        <v>1278</v>
      </c>
      <c r="H226" t="s">
        <v>1279</v>
      </c>
      <c r="I226" t="s">
        <v>969</v>
      </c>
      <c r="J226">
        <v>41479</v>
      </c>
    </row>
    <row r="227" spans="5:10" x14ac:dyDescent="0.2">
      <c r="E227" t="s">
        <v>297</v>
      </c>
      <c r="F227" t="s">
        <v>1280</v>
      </c>
      <c r="G227" t="s">
        <v>1281</v>
      </c>
      <c r="H227" t="s">
        <v>1282</v>
      </c>
      <c r="I227" t="s">
        <v>969</v>
      </c>
      <c r="J227">
        <v>41479</v>
      </c>
    </row>
    <row r="228" spans="5:10" x14ac:dyDescent="0.2">
      <c r="E228" t="s">
        <v>1283</v>
      </c>
      <c r="F228" t="s">
        <v>1284</v>
      </c>
      <c r="G228" t="s">
        <v>1285</v>
      </c>
      <c r="H228" t="s">
        <v>1286</v>
      </c>
      <c r="I228" t="s">
        <v>969</v>
      </c>
      <c r="J228">
        <v>41479</v>
      </c>
    </row>
    <row r="229" spans="5:10" x14ac:dyDescent="0.2">
      <c r="E229" t="s">
        <v>1462</v>
      </c>
      <c r="F229" t="s">
        <v>1463</v>
      </c>
      <c r="G229" t="s">
        <v>1464</v>
      </c>
      <c r="H229" t="s">
        <v>1465</v>
      </c>
      <c r="I229" t="s">
        <v>969</v>
      </c>
      <c r="J229">
        <v>41479</v>
      </c>
    </row>
    <row r="230" spans="5:10" x14ac:dyDescent="0.2">
      <c r="E230" t="s">
        <v>418</v>
      </c>
      <c r="F230" t="s">
        <v>1287</v>
      </c>
      <c r="G230" t="s">
        <v>1288</v>
      </c>
      <c r="H230" t="s">
        <v>1289</v>
      </c>
      <c r="I230" t="s">
        <v>834</v>
      </c>
      <c r="J230">
        <v>50143</v>
      </c>
    </row>
    <row r="231" spans="5:10" x14ac:dyDescent="0.2">
      <c r="E231" t="s">
        <v>268</v>
      </c>
      <c r="F231" t="s">
        <v>1290</v>
      </c>
      <c r="G231" t="s">
        <v>1291</v>
      </c>
      <c r="H231" t="s">
        <v>1292</v>
      </c>
      <c r="I231" t="s">
        <v>1293</v>
      </c>
      <c r="J231">
        <v>30198</v>
      </c>
    </row>
    <row r="232" spans="5:10" x14ac:dyDescent="0.2">
      <c r="E232" t="s">
        <v>408</v>
      </c>
      <c r="F232" t="s">
        <v>1466</v>
      </c>
      <c r="G232" t="s">
        <v>1467</v>
      </c>
      <c r="H232" t="s">
        <v>1468</v>
      </c>
      <c r="I232" t="s">
        <v>818</v>
      </c>
      <c r="J232">
        <v>41407</v>
      </c>
    </row>
    <row r="233" spans="5:10" x14ac:dyDescent="0.2">
      <c r="E233" t="s">
        <v>371</v>
      </c>
      <c r="F233" t="s">
        <v>1294</v>
      </c>
      <c r="G233" t="s">
        <v>1295</v>
      </c>
      <c r="H233" t="s">
        <v>1296</v>
      </c>
      <c r="I233" t="s">
        <v>757</v>
      </c>
      <c r="J233">
        <v>41506</v>
      </c>
    </row>
    <row r="234" spans="5:10" x14ac:dyDescent="0.2">
      <c r="E234" t="s">
        <v>249</v>
      </c>
      <c r="F234" t="s">
        <v>1297</v>
      </c>
      <c r="G234" t="s">
        <v>1298</v>
      </c>
      <c r="H234" t="s">
        <v>1299</v>
      </c>
      <c r="I234" t="s">
        <v>1300</v>
      </c>
      <c r="J234">
        <v>77456</v>
      </c>
    </row>
    <row r="235" spans="5:10" x14ac:dyDescent="0.2">
      <c r="E235" t="s">
        <v>277</v>
      </c>
      <c r="F235" t="s">
        <v>1301</v>
      </c>
      <c r="G235" t="s">
        <v>1302</v>
      </c>
      <c r="H235" t="s">
        <v>1303</v>
      </c>
      <c r="I235" t="s">
        <v>1082</v>
      </c>
      <c r="J235">
        <v>40631</v>
      </c>
    </row>
    <row r="236" spans="5:10" x14ac:dyDescent="0.2">
      <c r="E236" t="s">
        <v>1304</v>
      </c>
      <c r="F236" t="s">
        <v>1305</v>
      </c>
      <c r="G236" t="s">
        <v>1306</v>
      </c>
      <c r="H236" t="s">
        <v>1307</v>
      </c>
      <c r="I236" t="s">
        <v>650</v>
      </c>
      <c r="J236">
        <v>41008</v>
      </c>
    </row>
    <row r="237" spans="5:10" x14ac:dyDescent="0.2">
      <c r="E237" t="s">
        <v>1308</v>
      </c>
      <c r="F237" t="s">
        <v>1309</v>
      </c>
      <c r="G237" t="s">
        <v>1310</v>
      </c>
      <c r="H237" t="s">
        <v>1311</v>
      </c>
      <c r="I237" t="s">
        <v>761</v>
      </c>
      <c r="J237">
        <v>44813</v>
      </c>
    </row>
    <row r="238" spans="5:10" x14ac:dyDescent="0.2">
      <c r="E238" t="s">
        <v>442</v>
      </c>
      <c r="F238" t="s">
        <v>1312</v>
      </c>
      <c r="G238" t="s">
        <v>1106</v>
      </c>
      <c r="H238" t="s">
        <v>1107</v>
      </c>
      <c r="I238" t="s">
        <v>761</v>
      </c>
      <c r="J238">
        <v>44813</v>
      </c>
    </row>
    <row r="239" spans="5:10" x14ac:dyDescent="0.2">
      <c r="E239" t="s">
        <v>231</v>
      </c>
      <c r="F239" t="s">
        <v>1313</v>
      </c>
      <c r="G239" t="s">
        <v>1314</v>
      </c>
      <c r="H239" t="s">
        <v>1315</v>
      </c>
      <c r="I239" t="s">
        <v>1316</v>
      </c>
      <c r="J239">
        <v>41448</v>
      </c>
    </row>
    <row r="240" spans="5:10" x14ac:dyDescent="0.2">
      <c r="E240" t="s">
        <v>1317</v>
      </c>
      <c r="F240" t="s">
        <v>1318</v>
      </c>
      <c r="G240" t="s">
        <v>1319</v>
      </c>
      <c r="H240" t="s">
        <v>1320</v>
      </c>
      <c r="I240" t="s">
        <v>1321</v>
      </c>
      <c r="J240">
        <v>21712</v>
      </c>
    </row>
    <row r="241" spans="5:10" x14ac:dyDescent="0.2">
      <c r="E241" t="s">
        <v>1322</v>
      </c>
      <c r="F241" t="s">
        <v>1323</v>
      </c>
      <c r="G241" t="s">
        <v>1324</v>
      </c>
      <c r="H241" t="s">
        <v>1325</v>
      </c>
      <c r="I241" t="s">
        <v>780</v>
      </c>
      <c r="J241">
        <v>30815</v>
      </c>
    </row>
    <row r="242" spans="5:10" x14ac:dyDescent="0.2">
      <c r="E242" t="s">
        <v>1326</v>
      </c>
      <c r="F242" t="s">
        <v>1327</v>
      </c>
      <c r="G242" t="s">
        <v>1328</v>
      </c>
      <c r="H242" t="s">
        <v>1329</v>
      </c>
      <c r="I242" t="s">
        <v>692</v>
      </c>
      <c r="J242">
        <v>76689</v>
      </c>
    </row>
    <row r="243" spans="5:10" x14ac:dyDescent="0.2">
      <c r="E243" t="s">
        <v>232</v>
      </c>
      <c r="F243" t="s">
        <v>1469</v>
      </c>
      <c r="G243" t="s">
        <v>1470</v>
      </c>
      <c r="H243" t="s">
        <v>1471</v>
      </c>
      <c r="I243" t="s">
        <v>916</v>
      </c>
      <c r="J243">
        <v>30866</v>
      </c>
    </row>
    <row r="244" spans="5:10" x14ac:dyDescent="0.2">
      <c r="E244" t="s">
        <v>389</v>
      </c>
      <c r="F244" t="s">
        <v>1330</v>
      </c>
      <c r="G244" t="s">
        <v>1331</v>
      </c>
      <c r="H244" t="s">
        <v>1332</v>
      </c>
      <c r="I244" t="s">
        <v>1333</v>
      </c>
      <c r="J244">
        <v>41200</v>
      </c>
    </row>
    <row r="245" spans="5:10" x14ac:dyDescent="0.2">
      <c r="E245" t="s">
        <v>202</v>
      </c>
      <c r="F245" t="s">
        <v>1334</v>
      </c>
      <c r="G245" t="s">
        <v>1335</v>
      </c>
      <c r="H245" t="s">
        <v>1336</v>
      </c>
      <c r="I245" t="s">
        <v>1063</v>
      </c>
      <c r="J245">
        <v>30882</v>
      </c>
    </row>
    <row r="246" spans="5:10" x14ac:dyDescent="0.2">
      <c r="E246" t="s">
        <v>194</v>
      </c>
      <c r="F246" t="s">
        <v>1472</v>
      </c>
      <c r="G246" t="s">
        <v>1473</v>
      </c>
      <c r="H246" t="s">
        <v>1474</v>
      </c>
      <c r="I246" t="s">
        <v>788</v>
      </c>
      <c r="J246">
        <v>41414</v>
      </c>
    </row>
    <row r="247" spans="5:10" x14ac:dyDescent="0.2">
      <c r="E247" t="s">
        <v>329</v>
      </c>
      <c r="F247" t="s">
        <v>1475</v>
      </c>
      <c r="G247" t="s">
        <v>1476</v>
      </c>
      <c r="H247" t="s">
        <v>1477</v>
      </c>
      <c r="I247" t="s">
        <v>1478</v>
      </c>
      <c r="J247">
        <v>73114</v>
      </c>
    </row>
    <row r="248" spans="5:10" x14ac:dyDescent="0.2">
      <c r="E248" t="s">
        <v>1479</v>
      </c>
      <c r="F248" t="s">
        <v>1480</v>
      </c>
      <c r="G248" t="s">
        <v>1481</v>
      </c>
      <c r="H248" t="s">
        <v>1482</v>
      </c>
      <c r="I248" t="s">
        <v>667</v>
      </c>
      <c r="J248">
        <v>25859</v>
      </c>
    </row>
    <row r="249" spans="5:10" x14ac:dyDescent="0.2">
      <c r="E249" t="s">
        <v>239</v>
      </c>
      <c r="F249" t="s">
        <v>1337</v>
      </c>
      <c r="G249" t="s">
        <v>1338</v>
      </c>
      <c r="H249" t="s">
        <v>1339</v>
      </c>
      <c r="I249" t="s">
        <v>1063</v>
      </c>
      <c r="J249">
        <v>30882</v>
      </c>
    </row>
    <row r="250" spans="5:10" x14ac:dyDescent="0.2">
      <c r="E250" t="s">
        <v>168</v>
      </c>
      <c r="F250" t="s">
        <v>1340</v>
      </c>
      <c r="G250" t="s">
        <v>1341</v>
      </c>
      <c r="H250" t="s">
        <v>1342</v>
      </c>
      <c r="I250" t="s">
        <v>1343</v>
      </c>
      <c r="J250">
        <v>85269</v>
      </c>
    </row>
    <row r="251" spans="5:10" x14ac:dyDescent="0.2">
      <c r="E251" t="s">
        <v>257</v>
      </c>
      <c r="F251" t="s">
        <v>1344</v>
      </c>
      <c r="G251" t="s">
        <v>743</v>
      </c>
      <c r="H251" t="s">
        <v>744</v>
      </c>
      <c r="I251" t="s">
        <v>692</v>
      </c>
      <c r="J251">
        <v>40631</v>
      </c>
    </row>
    <row r="252" spans="5:10" x14ac:dyDescent="0.2">
      <c r="E252" t="s">
        <v>195</v>
      </c>
      <c r="F252" t="s">
        <v>1345</v>
      </c>
      <c r="G252" t="s">
        <v>1346</v>
      </c>
      <c r="H252" t="s">
        <v>1347</v>
      </c>
      <c r="I252" t="s">
        <v>788</v>
      </c>
      <c r="J252">
        <v>42665</v>
      </c>
    </row>
    <row r="253" spans="5:10" x14ac:dyDescent="0.2">
      <c r="E253" t="s">
        <v>284</v>
      </c>
      <c r="F253" t="s">
        <v>1348</v>
      </c>
      <c r="G253" t="s">
        <v>1349</v>
      </c>
      <c r="H253" t="s">
        <v>1350</v>
      </c>
      <c r="I253" t="s">
        <v>598</v>
      </c>
      <c r="J253">
        <v>41400</v>
      </c>
    </row>
    <row r="254" spans="5:10" x14ac:dyDescent="0.2">
      <c r="E254" t="s">
        <v>1351</v>
      </c>
      <c r="F254" t="s">
        <v>1214</v>
      </c>
      <c r="G254" t="s">
        <v>1352</v>
      </c>
      <c r="H254" t="s">
        <v>1353</v>
      </c>
      <c r="I254" t="s">
        <v>1354</v>
      </c>
      <c r="J254">
        <v>41127</v>
      </c>
    </row>
    <row r="255" spans="5:10" x14ac:dyDescent="0.2">
      <c r="E255" t="s">
        <v>196</v>
      </c>
      <c r="F255" t="s">
        <v>1355</v>
      </c>
      <c r="G255" t="s">
        <v>1356</v>
      </c>
      <c r="H255" t="s">
        <v>1357</v>
      </c>
      <c r="I255" t="s">
        <v>1000</v>
      </c>
      <c r="J255">
        <v>42546</v>
      </c>
    </row>
    <row r="256" spans="5:10" x14ac:dyDescent="0.2">
      <c r="E256" t="s">
        <v>1358</v>
      </c>
      <c r="F256" t="s">
        <v>1359</v>
      </c>
      <c r="G256" t="s">
        <v>1360</v>
      </c>
      <c r="H256" t="s">
        <v>1361</v>
      </c>
      <c r="I256" t="s">
        <v>859</v>
      </c>
      <c r="J256">
        <v>42607</v>
      </c>
    </row>
    <row r="257" spans="5:10" x14ac:dyDescent="0.2">
      <c r="E257" t="s">
        <v>169</v>
      </c>
      <c r="F257" t="s">
        <v>1362</v>
      </c>
      <c r="G257" t="s">
        <v>1363</v>
      </c>
      <c r="H257" t="s">
        <v>1364</v>
      </c>
      <c r="I257" t="s">
        <v>753</v>
      </c>
      <c r="J257">
        <v>30185</v>
      </c>
    </row>
    <row r="258" spans="5:10" x14ac:dyDescent="0.2">
      <c r="E258" t="s">
        <v>390</v>
      </c>
      <c r="F258" t="s">
        <v>1365</v>
      </c>
      <c r="G258" t="s">
        <v>1366</v>
      </c>
      <c r="H258" t="s">
        <v>1367</v>
      </c>
      <c r="I258" t="s">
        <v>1368</v>
      </c>
      <c r="J258">
        <v>41396</v>
      </c>
    </row>
    <row r="259" spans="5:10" x14ac:dyDescent="0.2">
      <c r="E259" t="s">
        <v>181</v>
      </c>
      <c r="F259" t="s">
        <v>1369</v>
      </c>
      <c r="G259" t="s">
        <v>1370</v>
      </c>
      <c r="H259" t="s">
        <v>1371</v>
      </c>
      <c r="I259" t="s">
        <v>1372</v>
      </c>
      <c r="J259">
        <v>41358</v>
      </c>
    </row>
    <row r="260" spans="5:10" x14ac:dyDescent="0.2">
      <c r="E260" t="s">
        <v>170</v>
      </c>
      <c r="F260" t="s">
        <v>1373</v>
      </c>
      <c r="G260" t="s">
        <v>1374</v>
      </c>
      <c r="H260" t="s">
        <v>1375</v>
      </c>
      <c r="I260" t="s">
        <v>1082</v>
      </c>
      <c r="J260">
        <v>84515</v>
      </c>
    </row>
    <row r="261" spans="5:10" x14ac:dyDescent="0.2">
      <c r="E261" t="s">
        <v>171</v>
      </c>
      <c r="F261" t="s">
        <v>1376</v>
      </c>
      <c r="G261" t="s">
        <v>1377</v>
      </c>
      <c r="H261" t="s">
        <v>1378</v>
      </c>
      <c r="I261" t="s">
        <v>1167</v>
      </c>
      <c r="J261">
        <v>30117</v>
      </c>
    </row>
    <row r="262" spans="5:10" x14ac:dyDescent="0.2">
      <c r="E262" t="s">
        <v>1379</v>
      </c>
      <c r="F262" t="s">
        <v>1380</v>
      </c>
      <c r="G262" t="s">
        <v>1381</v>
      </c>
      <c r="H262" t="s">
        <v>1382</v>
      </c>
      <c r="I262" t="s">
        <v>1383</v>
      </c>
      <c r="J262">
        <v>84151</v>
      </c>
    </row>
    <row r="263" spans="5:10" x14ac:dyDescent="0.2">
      <c r="E263" t="s">
        <v>182</v>
      </c>
      <c r="F263" t="s">
        <v>1483</v>
      </c>
      <c r="G263" t="s">
        <v>1484</v>
      </c>
      <c r="H263" t="s">
        <v>1485</v>
      </c>
      <c r="I263" t="s">
        <v>1486</v>
      </c>
      <c r="J263">
        <v>41780</v>
      </c>
    </row>
    <row r="264" spans="5:10" x14ac:dyDescent="0.2">
      <c r="E264" t="s">
        <v>402</v>
      </c>
      <c r="F264" t="s">
        <v>1384</v>
      </c>
      <c r="G264" t="s">
        <v>1385</v>
      </c>
      <c r="H264" t="s">
        <v>1386</v>
      </c>
      <c r="I264" t="s">
        <v>1387</v>
      </c>
      <c r="J264">
        <v>41312</v>
      </c>
    </row>
    <row r="265" spans="5:10" x14ac:dyDescent="0.2">
      <c r="E265" t="s">
        <v>228</v>
      </c>
      <c r="F265" t="s">
        <v>1487</v>
      </c>
      <c r="G265" t="s">
        <v>1488</v>
      </c>
      <c r="H265" t="s">
        <v>1489</v>
      </c>
      <c r="I265" t="s">
        <v>1490</v>
      </c>
      <c r="J265">
        <v>40894</v>
      </c>
    </row>
    <row r="266" spans="5:10" x14ac:dyDescent="0.2">
      <c r="E266" t="s">
        <v>172</v>
      </c>
      <c r="F266" t="s">
        <v>1388</v>
      </c>
      <c r="G266" t="s">
        <v>1389</v>
      </c>
      <c r="H266" t="s">
        <v>1390</v>
      </c>
      <c r="I266" t="s">
        <v>1217</v>
      </c>
      <c r="J266">
        <v>30852</v>
      </c>
    </row>
    <row r="267" spans="5:10" x14ac:dyDescent="0.2">
      <c r="E267" t="s">
        <v>233</v>
      </c>
      <c r="F267" t="s">
        <v>1391</v>
      </c>
      <c r="G267" t="s">
        <v>1392</v>
      </c>
      <c r="H267" t="s">
        <v>1393</v>
      </c>
      <c r="I267" t="s">
        <v>1394</v>
      </c>
      <c r="J267">
        <v>41880</v>
      </c>
    </row>
  </sheetData>
  <sheetProtection algorithmName="SHA-512" hashValue="THH75G1TlfqzNVjfRZ16aBgFeNTQD4y7AaaPOPHtilf25cn8Kg+efgjqrhTjBC4BYMWpjAuPJyy17n9zVeC2Hw==" saltValue="yYf9aUZthKzNJYt8lg6q+w==" spinCount="100000"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tabSelected="1" zoomScale="88" zoomScaleNormal="88" zoomScaleSheetLayoutView="85" workbookViewId="0">
      <selection activeCell="B2" sqref="B2"/>
    </sheetView>
  </sheetViews>
  <sheetFormatPr defaultColWidth="9.140625" defaultRowHeight="13.15" customHeight="1" x14ac:dyDescent="0.2"/>
  <cols>
    <col min="1" max="1" width="3.28515625" style="6" customWidth="1"/>
    <col min="2" max="3" width="2.7109375" style="6" customWidth="1"/>
    <col min="4" max="4" width="3.7109375" style="62" customWidth="1"/>
    <col min="5" max="5" width="26.85546875" style="84" customWidth="1"/>
    <col min="6" max="6" width="8.7109375" style="84" bestFit="1" customWidth="1"/>
    <col min="7" max="7" width="0.85546875" style="84" customWidth="1"/>
    <col min="8" max="11" width="6.7109375" style="215" customWidth="1"/>
    <col min="12" max="12" width="1.7109375" style="215" customWidth="1"/>
    <col min="13" max="16" width="6.7109375" style="215" customWidth="1"/>
    <col min="17" max="17" width="3" style="215" customWidth="1"/>
    <col min="18" max="19" width="9.85546875" style="215" customWidth="1"/>
    <col min="20" max="21" width="11.85546875" style="292" customWidth="1"/>
    <col min="22" max="22" width="12.42578125" style="292" customWidth="1"/>
    <col min="23" max="23" width="0.85546875" style="292" customWidth="1"/>
    <col min="24" max="25" width="10.7109375" style="295" customWidth="1"/>
    <col min="26" max="26" width="11.7109375" style="295" customWidth="1"/>
    <col min="27" max="27" width="2.7109375" style="6" customWidth="1"/>
    <col min="28" max="16384" width="9.140625" style="6"/>
  </cols>
  <sheetData>
    <row r="1" spans="2:27" ht="13.15" customHeight="1" x14ac:dyDescent="0.2">
      <c r="C1" s="388">
        <v>1</v>
      </c>
    </row>
    <row r="2" spans="2:27" ht="13.15" customHeight="1" x14ac:dyDescent="0.2">
      <c r="B2" s="391"/>
      <c r="C2" s="9"/>
      <c r="D2" s="63"/>
      <c r="E2" s="258"/>
      <c r="F2" s="258"/>
      <c r="G2" s="258"/>
      <c r="H2" s="259"/>
      <c r="I2" s="259"/>
      <c r="J2" s="259"/>
      <c r="K2" s="259"/>
      <c r="L2" s="259"/>
      <c r="M2" s="259"/>
      <c r="N2" s="259"/>
      <c r="O2" s="259"/>
      <c r="P2" s="259"/>
      <c r="Q2" s="259"/>
      <c r="R2" s="259"/>
      <c r="S2" s="259"/>
      <c r="T2" s="288"/>
      <c r="U2" s="288"/>
      <c r="V2" s="288"/>
      <c r="W2" s="288"/>
      <c r="X2" s="288"/>
      <c r="Y2" s="288"/>
      <c r="Z2" s="288"/>
      <c r="AA2" s="11"/>
    </row>
    <row r="3" spans="2:27" s="12" customFormat="1" ht="13.15" customHeight="1" x14ac:dyDescent="0.2">
      <c r="B3" s="13"/>
      <c r="C3" s="14"/>
      <c r="D3" s="64"/>
      <c r="E3" s="260"/>
      <c r="F3" s="260"/>
      <c r="G3" s="260"/>
      <c r="H3" s="261"/>
      <c r="I3" s="261"/>
      <c r="J3" s="261"/>
      <c r="K3" s="261"/>
      <c r="L3" s="261"/>
      <c r="M3" s="261"/>
      <c r="N3" s="261"/>
      <c r="O3" s="261"/>
      <c r="P3" s="261"/>
      <c r="Q3" s="261"/>
      <c r="R3" s="261"/>
      <c r="S3" s="261"/>
      <c r="T3" s="289"/>
      <c r="U3" s="289"/>
      <c r="V3" s="289"/>
      <c r="W3" s="289"/>
      <c r="X3" s="289"/>
      <c r="Y3" s="289"/>
      <c r="Z3" s="289"/>
      <c r="AA3" s="16"/>
    </row>
    <row r="4" spans="2:27" s="247" customFormat="1" ht="18" customHeight="1" x14ac:dyDescent="0.3">
      <c r="B4" s="248"/>
      <c r="C4" s="300" t="s">
        <v>1495</v>
      </c>
      <c r="D4" s="249"/>
      <c r="E4" s="260"/>
      <c r="F4" s="260"/>
      <c r="G4" s="260"/>
      <c r="H4" s="261"/>
      <c r="I4" s="261"/>
      <c r="J4" s="240"/>
      <c r="K4" s="261"/>
      <c r="L4" s="261"/>
      <c r="M4" s="261"/>
      <c r="N4" s="261"/>
      <c r="O4" s="240"/>
      <c r="P4" s="261"/>
      <c r="Q4" s="261"/>
      <c r="R4" s="261"/>
      <c r="S4" s="261"/>
      <c r="T4" s="289"/>
      <c r="U4" s="289"/>
      <c r="V4" s="289"/>
      <c r="W4" s="289"/>
      <c r="X4" s="289"/>
      <c r="Y4" s="289"/>
      <c r="Z4" s="289"/>
      <c r="AA4" s="250"/>
    </row>
    <row r="5" spans="2:27" s="243" customFormat="1" ht="18" customHeight="1" x14ac:dyDescent="0.25">
      <c r="B5" s="244"/>
      <c r="C5" s="72" t="str">
        <f>+H9</f>
        <v>Reformatorisch Samenwerkingsverband PO</v>
      </c>
      <c r="D5" s="245"/>
      <c r="E5" s="260"/>
      <c r="F5" s="260"/>
      <c r="G5" s="260"/>
      <c r="H5" s="261"/>
      <c r="I5" s="261"/>
      <c r="J5" s="240"/>
      <c r="K5" s="261"/>
      <c r="L5" s="261"/>
      <c r="M5" s="261"/>
      <c r="N5" s="261"/>
      <c r="O5" s="240"/>
      <c r="P5" s="261"/>
      <c r="Q5" s="261"/>
      <c r="R5" s="261"/>
      <c r="S5" s="261"/>
      <c r="T5" s="289"/>
      <c r="U5" s="289"/>
      <c r="V5" s="289"/>
      <c r="W5" s="289"/>
      <c r="X5" s="289"/>
      <c r="Y5" s="289"/>
      <c r="Z5" s="289"/>
      <c r="AA5" s="246"/>
    </row>
    <row r="6" spans="2:27" s="12" customFormat="1" ht="13.15" customHeight="1" x14ac:dyDescent="0.2">
      <c r="B6" s="13"/>
      <c r="C6" s="14"/>
      <c r="D6" s="65"/>
      <c r="E6" s="260"/>
      <c r="F6" s="260"/>
      <c r="G6" s="260"/>
      <c r="H6" s="261"/>
      <c r="I6" s="261"/>
      <c r="J6" s="240"/>
      <c r="K6" s="261"/>
      <c r="L6" s="261"/>
      <c r="M6" s="261"/>
      <c r="N6" s="261"/>
      <c r="O6" s="240"/>
      <c r="P6" s="261"/>
      <c r="Q6" s="261"/>
      <c r="R6" s="261"/>
      <c r="S6" s="261"/>
      <c r="T6" s="289"/>
      <c r="U6" s="289"/>
      <c r="V6" s="289"/>
      <c r="W6" s="289"/>
      <c r="X6" s="289"/>
      <c r="Y6" s="289"/>
      <c r="Z6" s="289"/>
      <c r="AA6" s="16"/>
    </row>
    <row r="7" spans="2:27" s="12" customFormat="1" ht="13.15" customHeight="1" x14ac:dyDescent="0.2">
      <c r="B7" s="13"/>
      <c r="C7" s="14"/>
      <c r="D7" s="65"/>
      <c r="E7" s="260"/>
      <c r="F7" s="260"/>
      <c r="G7" s="260"/>
      <c r="H7" s="261"/>
      <c r="I7" s="261"/>
      <c r="J7" s="240"/>
      <c r="K7" s="261"/>
      <c r="L7" s="261"/>
      <c r="M7" s="261"/>
      <c r="N7" s="261"/>
      <c r="O7" s="240"/>
      <c r="P7" s="261"/>
      <c r="Q7" s="261"/>
      <c r="R7" s="261"/>
      <c r="S7" s="261"/>
      <c r="T7" s="289"/>
      <c r="U7" s="289"/>
      <c r="V7" s="289"/>
      <c r="W7" s="289"/>
      <c r="X7" s="289"/>
      <c r="Y7" s="289"/>
      <c r="Z7" s="289"/>
      <c r="AA7" s="16"/>
    </row>
    <row r="8" spans="2:27" s="12" customFormat="1" ht="13.15" customHeight="1" x14ac:dyDescent="0.2">
      <c r="B8" s="13"/>
      <c r="C8" s="14"/>
      <c r="D8" s="386"/>
      <c r="E8" s="386"/>
      <c r="F8" s="386"/>
      <c r="G8" s="386"/>
      <c r="H8" s="387"/>
      <c r="I8" s="387"/>
      <c r="J8" s="387"/>
      <c r="K8" s="387"/>
      <c r="L8" s="387"/>
      <c r="M8" s="387"/>
      <c r="N8" s="387"/>
      <c r="O8" s="386"/>
      <c r="P8" s="261"/>
      <c r="Q8" s="261"/>
      <c r="R8" s="261"/>
      <c r="S8" s="261"/>
      <c r="T8" s="289"/>
      <c r="U8" s="289"/>
      <c r="V8" s="289"/>
      <c r="W8" s="289"/>
      <c r="X8" s="289"/>
      <c r="Y8" s="289"/>
      <c r="Z8" s="289"/>
      <c r="AA8" s="16"/>
    </row>
    <row r="9" spans="2:27" s="12" customFormat="1" ht="13.15" customHeight="1" x14ac:dyDescent="0.2">
      <c r="B9" s="13"/>
      <c r="C9" s="14"/>
      <c r="D9" s="386"/>
      <c r="E9" s="386" t="s">
        <v>130</v>
      </c>
      <c r="F9" s="386"/>
      <c r="G9" s="386"/>
      <c r="H9" s="383" t="str">
        <f>IF(VLOOKUP(H10,'SWV gegevens'!$B$2:$C$78,1)=H10,VLOOKUP(H10,'SWV gegevens'!$B$2:$C$78,2),"bestaat niet")</f>
        <v>Reformatorisch Samenwerkingsverband PO</v>
      </c>
      <c r="I9" s="384"/>
      <c r="J9" s="384"/>
      <c r="K9" s="384"/>
      <c r="L9" s="384"/>
      <c r="M9" s="384"/>
      <c r="N9" s="387"/>
      <c r="O9" s="386"/>
      <c r="P9" s="261"/>
      <c r="Q9" s="261"/>
      <c r="R9" s="261"/>
      <c r="S9" s="261"/>
      <c r="T9" s="289"/>
      <c r="U9" s="289"/>
      <c r="V9" s="289"/>
      <c r="W9" s="289"/>
      <c r="X9" s="289"/>
      <c r="Y9" s="289"/>
      <c r="Z9" s="289"/>
      <c r="AA9" s="16"/>
    </row>
    <row r="10" spans="2:27" s="12" customFormat="1" ht="13.15" customHeight="1" x14ac:dyDescent="0.2">
      <c r="B10" s="13"/>
      <c r="C10" s="14"/>
      <c r="D10" s="386"/>
      <c r="E10" s="386" t="s">
        <v>49</v>
      </c>
      <c r="F10" s="386"/>
      <c r="G10" s="386"/>
      <c r="H10" s="383" t="str">
        <f>VLOOKUP($C$1,'SWV gegevens'!$A$2:$C$78,2)</f>
        <v>PO0001</v>
      </c>
      <c r="I10" s="232"/>
      <c r="J10" s="387"/>
      <c r="K10" s="387"/>
      <c r="L10" s="387"/>
      <c r="M10" s="387"/>
      <c r="N10" s="387"/>
      <c r="O10" s="386"/>
      <c r="P10" s="261"/>
      <c r="Q10" s="261"/>
      <c r="R10" s="261"/>
      <c r="S10" s="261"/>
      <c r="T10" s="289"/>
      <c r="U10" s="289"/>
      <c r="V10" s="289"/>
      <c r="W10" s="289"/>
      <c r="X10" s="289"/>
      <c r="Y10" s="289"/>
      <c r="Z10" s="289"/>
      <c r="AA10" s="16"/>
    </row>
    <row r="11" spans="2:27" s="12" customFormat="1" ht="13.15" customHeight="1" x14ac:dyDescent="0.2">
      <c r="B11" s="13"/>
      <c r="C11" s="14"/>
      <c r="D11" s="386"/>
      <c r="E11" s="386"/>
      <c r="F11" s="386"/>
      <c r="G11" s="386"/>
      <c r="H11" s="387"/>
      <c r="I11" s="387"/>
      <c r="J11" s="387"/>
      <c r="K11" s="387"/>
      <c r="L11" s="387"/>
      <c r="M11" s="387"/>
      <c r="N11" s="387"/>
      <c r="O11" s="386"/>
      <c r="P11" s="261"/>
      <c r="Q11" s="261"/>
      <c r="R11" s="261"/>
      <c r="S11" s="261"/>
      <c r="T11" s="289"/>
      <c r="U11" s="289"/>
      <c r="V11" s="289"/>
      <c r="W11" s="289"/>
      <c r="X11" s="289"/>
      <c r="Y11" s="289"/>
      <c r="Z11" s="289"/>
      <c r="AA11" s="16"/>
    </row>
    <row r="12" spans="2:27" s="12" customFormat="1" ht="13.15" customHeight="1" x14ac:dyDescent="0.2">
      <c r="B12" s="13"/>
      <c r="C12" s="14"/>
      <c r="D12" s="237"/>
      <c r="E12" s="237"/>
      <c r="F12" s="237"/>
      <c r="G12" s="237"/>
      <c r="H12" s="238"/>
      <c r="I12" s="238"/>
      <c r="J12" s="238"/>
      <c r="K12" s="238"/>
      <c r="L12" s="238"/>
      <c r="M12" s="238"/>
      <c r="N12" s="238"/>
      <c r="O12" s="237"/>
      <c r="P12" s="261"/>
      <c r="Q12" s="261"/>
      <c r="R12" s="261"/>
      <c r="S12" s="261"/>
      <c r="T12" s="289"/>
      <c r="U12" s="289"/>
      <c r="V12" s="289"/>
      <c r="W12" s="289"/>
      <c r="X12" s="289"/>
      <c r="Y12" s="289"/>
      <c r="Z12" s="289"/>
      <c r="AA12" s="16"/>
    </row>
    <row r="13" spans="2:27" s="12" customFormat="1" ht="13.15" customHeight="1" x14ac:dyDescent="0.2">
      <c r="B13" s="13"/>
      <c r="C13" s="14"/>
      <c r="D13" s="237"/>
      <c r="E13" s="237"/>
      <c r="F13" s="237"/>
      <c r="G13" s="237"/>
      <c r="H13" s="238"/>
      <c r="I13" s="238"/>
      <c r="J13" s="238"/>
      <c r="K13" s="238"/>
      <c r="L13" s="238"/>
      <c r="M13" s="238"/>
      <c r="N13" s="238"/>
      <c r="O13" s="237"/>
      <c r="P13" s="261"/>
      <c r="Q13" s="261"/>
      <c r="R13" s="261"/>
      <c r="S13" s="261"/>
      <c r="T13" s="289"/>
      <c r="U13" s="289"/>
      <c r="V13" s="289"/>
      <c r="W13" s="289"/>
      <c r="X13" s="289"/>
      <c r="Y13" s="289"/>
      <c r="Z13" s="289"/>
      <c r="AA13" s="16"/>
    </row>
    <row r="14" spans="2:27" s="12" customFormat="1" ht="13.15" customHeight="1" x14ac:dyDescent="0.2">
      <c r="B14" s="13"/>
      <c r="C14" s="14"/>
      <c r="D14" s="252" t="s">
        <v>114</v>
      </c>
      <c r="E14" s="253"/>
      <c r="F14" s="253"/>
      <c r="G14" s="253"/>
      <c r="H14" s="253" t="s">
        <v>115</v>
      </c>
      <c r="I14" s="254"/>
      <c r="J14" s="254"/>
      <c r="K14" s="255"/>
      <c r="L14" s="239"/>
      <c r="M14" s="261"/>
      <c r="N14" s="261"/>
      <c r="O14" s="261"/>
      <c r="P14" s="240"/>
      <c r="Q14" s="261"/>
      <c r="R14" s="261"/>
      <c r="S14" s="261"/>
      <c r="T14" s="289"/>
      <c r="U14" s="289"/>
      <c r="V14" s="289"/>
      <c r="W14" s="289"/>
      <c r="X14" s="289"/>
      <c r="Y14" s="289"/>
      <c r="Z14" s="289"/>
      <c r="AA14" s="16"/>
    </row>
    <row r="15" spans="2:27" s="182" customFormat="1" ht="13.15" customHeight="1" x14ac:dyDescent="0.2">
      <c r="B15" s="78"/>
      <c r="C15" s="71"/>
      <c r="D15" s="252" t="s">
        <v>112</v>
      </c>
      <c r="E15" s="253"/>
      <c r="F15" s="256" t="s">
        <v>34</v>
      </c>
      <c r="G15" s="256"/>
      <c r="H15" s="253" t="s">
        <v>113</v>
      </c>
      <c r="I15" s="254"/>
      <c r="J15" s="254"/>
      <c r="K15" s="257" t="s">
        <v>117</v>
      </c>
      <c r="L15" s="241"/>
      <c r="M15" s="241"/>
      <c r="N15" s="241"/>
      <c r="O15" s="241"/>
      <c r="P15" s="262"/>
      <c r="Q15" s="241"/>
      <c r="R15" s="241"/>
      <c r="S15" s="241"/>
      <c r="T15" s="290"/>
      <c r="U15" s="290"/>
      <c r="V15" s="290"/>
      <c r="W15" s="290"/>
      <c r="X15" s="291"/>
      <c r="Y15" s="291"/>
      <c r="Z15" s="291"/>
      <c r="AA15" s="37"/>
    </row>
    <row r="16" spans="2:27" ht="13.15" customHeight="1" x14ac:dyDescent="0.2">
      <c r="B16" s="18"/>
      <c r="C16" s="19"/>
      <c r="D16" s="242"/>
      <c r="E16" s="237"/>
      <c r="F16" s="237"/>
      <c r="G16" s="237"/>
      <c r="H16" s="139"/>
      <c r="I16" s="238"/>
      <c r="J16" s="262"/>
      <c r="K16" s="238"/>
      <c r="L16" s="238"/>
      <c r="M16" s="238"/>
      <c r="N16" s="238"/>
      <c r="O16" s="262"/>
      <c r="P16" s="238"/>
      <c r="Q16" s="238"/>
      <c r="R16" s="238"/>
      <c r="S16" s="238"/>
      <c r="T16" s="263"/>
      <c r="U16" s="263"/>
      <c r="V16" s="263"/>
      <c r="W16" s="263"/>
      <c r="X16" s="263"/>
      <c r="Y16" s="263"/>
      <c r="Z16" s="263"/>
      <c r="AA16" s="22"/>
    </row>
    <row r="17" spans="2:27" s="25" customFormat="1" ht="13.15" customHeight="1" x14ac:dyDescent="0.2">
      <c r="B17" s="26"/>
      <c r="C17" s="251"/>
      <c r="D17" s="301"/>
      <c r="E17" s="302"/>
      <c r="F17" s="302"/>
      <c r="G17" s="302"/>
      <c r="H17" s="302"/>
      <c r="I17" s="302"/>
      <c r="J17" s="303"/>
      <c r="K17" s="304"/>
      <c r="L17" s="304"/>
      <c r="M17" s="305"/>
      <c r="N17" s="303"/>
      <c r="O17" s="306"/>
      <c r="P17" s="304"/>
      <c r="Q17" s="304"/>
      <c r="R17" s="307"/>
      <c r="S17" s="307"/>
      <c r="T17" s="308"/>
      <c r="U17" s="308"/>
      <c r="V17" s="308"/>
      <c r="W17" s="308"/>
      <c r="X17" s="308"/>
      <c r="Y17" s="308"/>
      <c r="Z17" s="308"/>
      <c r="AA17" s="364"/>
    </row>
    <row r="18" spans="2:27" s="104" customFormat="1" ht="13.15" customHeight="1" x14ac:dyDescent="0.2">
      <c r="B18" s="75"/>
      <c r="C18" s="217"/>
      <c r="D18" s="309"/>
      <c r="E18" s="285" t="s">
        <v>56</v>
      </c>
      <c r="F18" s="310"/>
      <c r="G18" s="310"/>
      <c r="H18" s="311" t="s">
        <v>119</v>
      </c>
      <c r="I18" s="312"/>
      <c r="J18" s="313"/>
      <c r="K18" s="284"/>
      <c r="L18" s="284"/>
      <c r="M18" s="314"/>
      <c r="N18" s="313"/>
      <c r="O18" s="315"/>
      <c r="P18" s="284"/>
      <c r="Q18" s="284"/>
      <c r="R18" s="316" t="s">
        <v>86</v>
      </c>
      <c r="S18" s="284" t="s">
        <v>86</v>
      </c>
      <c r="T18" s="317" t="s">
        <v>78</v>
      </c>
      <c r="U18" s="318"/>
      <c r="V18" s="318"/>
      <c r="W18" s="318"/>
      <c r="X18" s="318" t="s">
        <v>76</v>
      </c>
      <c r="Y18" s="319"/>
      <c r="Z18" s="319"/>
      <c r="AA18" s="365"/>
    </row>
    <row r="19" spans="2:27" s="104" customFormat="1" ht="13.15" customHeight="1" x14ac:dyDescent="0.2">
      <c r="B19" s="75"/>
      <c r="C19" s="217"/>
      <c r="D19" s="309"/>
      <c r="E19" s="320" t="s">
        <v>131</v>
      </c>
      <c r="F19" s="321"/>
      <c r="G19" s="320"/>
      <c r="H19" s="322" t="s">
        <v>106</v>
      </c>
      <c r="I19" s="323"/>
      <c r="J19" s="323"/>
      <c r="K19" s="323"/>
      <c r="L19" s="323"/>
      <c r="M19" s="322" t="s">
        <v>107</v>
      </c>
      <c r="N19" s="323"/>
      <c r="O19" s="323"/>
      <c r="P19" s="323"/>
      <c r="Q19" s="323"/>
      <c r="R19" s="324" t="s">
        <v>142</v>
      </c>
      <c r="S19" s="323" t="s">
        <v>143</v>
      </c>
      <c r="T19" s="325" t="s">
        <v>109</v>
      </c>
      <c r="U19" s="326"/>
      <c r="V19" s="326" t="s">
        <v>144</v>
      </c>
      <c r="W19" s="326"/>
      <c r="X19" s="325" t="s">
        <v>127</v>
      </c>
      <c r="Y19" s="326"/>
      <c r="Z19" s="326" t="s">
        <v>145</v>
      </c>
      <c r="AA19" s="366"/>
    </row>
    <row r="20" spans="2:27" s="99" customFormat="1" ht="13.15" customHeight="1" x14ac:dyDescent="0.2">
      <c r="B20" s="80"/>
      <c r="C20" s="218"/>
      <c r="D20" s="327"/>
      <c r="E20" s="328" t="s">
        <v>59</v>
      </c>
      <c r="F20" s="329" t="s">
        <v>60</v>
      </c>
      <c r="G20" s="328"/>
      <c r="H20" s="330" t="s">
        <v>17</v>
      </c>
      <c r="I20" s="330" t="s">
        <v>18</v>
      </c>
      <c r="J20" s="330" t="s">
        <v>19</v>
      </c>
      <c r="K20" s="330" t="s">
        <v>61</v>
      </c>
      <c r="L20" s="330"/>
      <c r="M20" s="330" t="s">
        <v>17</v>
      </c>
      <c r="N20" s="330" t="s">
        <v>18</v>
      </c>
      <c r="O20" s="330" t="s">
        <v>19</v>
      </c>
      <c r="P20" s="329" t="s">
        <v>61</v>
      </c>
      <c r="Q20" s="331" t="s">
        <v>1494</v>
      </c>
      <c r="R20" s="323" t="s">
        <v>88</v>
      </c>
      <c r="S20" s="323" t="s">
        <v>88</v>
      </c>
      <c r="T20" s="332" t="s">
        <v>67</v>
      </c>
      <c r="U20" s="332" t="s">
        <v>68</v>
      </c>
      <c r="V20" s="326" t="s">
        <v>146</v>
      </c>
      <c r="W20" s="326"/>
      <c r="X20" s="332" t="s">
        <v>67</v>
      </c>
      <c r="Y20" s="332" t="s">
        <v>68</v>
      </c>
      <c r="Z20" s="326" t="s">
        <v>146</v>
      </c>
      <c r="AA20" s="367"/>
    </row>
    <row r="21" spans="2:27" ht="13.15" customHeight="1" x14ac:dyDescent="0.2">
      <c r="B21" s="18"/>
      <c r="C21" s="48"/>
      <c r="D21" s="333">
        <v>1</v>
      </c>
      <c r="E21" s="381" t="str">
        <f>IF(F21&lt;&gt;"",VLOOKUP(F21,'SWV gegevens'!$E$2:$J$267,2),"")</f>
        <v>De Brouwerij</v>
      </c>
      <c r="F21" s="382" t="str">
        <f>IF(VLOOKUP($H$10&amp;"0"&amp;$D21,'kijkglas 3'!$A$11:$T$505,1)=$H$10&amp;"0"&amp;$D21,VLOOKUP($H$10&amp;"0"&amp;$D21,'kijkglas 3'!$A$11:$T$505,4),"")</f>
        <v>01JH</v>
      </c>
      <c r="G21" s="334"/>
      <c r="H21" s="382">
        <f>IF(VLOOKUP($H$10&amp;"0"&amp;$D21,'kijkglas 3'!$A$11:$T$505,1)=$H$10&amp;"0"&amp;$D21,VLOOKUP($H$10&amp;"0"&amp;$D21,'kijkglas 3'!$A$11:$T$505,5),0)</f>
        <v>0</v>
      </c>
      <c r="I21" s="382">
        <f>IF(VLOOKUP($H$10&amp;"0"&amp;$D21,'kijkglas 3'!$A$11:$T$505,1)=$H$10&amp;"0"&amp;$D21,VLOOKUP($H$10&amp;"0"&amp;$D21,'kijkglas 3'!$A$11:$T$505,6),0)</f>
        <v>0</v>
      </c>
      <c r="J21" s="382">
        <f>IF(VLOOKUP($H$10&amp;"0"&amp;$D21,'kijkglas 3'!$A$11:$T$505,1)=$H$10&amp;"0"&amp;$D21,VLOOKUP($H$10&amp;"0"&amp;$D21,'kijkglas 3'!$A$11:$T$505,7),0)</f>
        <v>0</v>
      </c>
      <c r="K21" s="335">
        <f>SUM(H21:J21)</f>
        <v>0</v>
      </c>
      <c r="M21" s="382">
        <f>IF(VLOOKUP($H$10&amp;"0"&amp;$D21,'kijkglas 3'!$A$11:$T$505,1)=$H$10&amp;"0"&amp;$D21,VLOOKUP($H$10&amp;"0"&amp;$D21,'kijkglas 3'!$A$11:$T$505,9),0)</f>
        <v>1</v>
      </c>
      <c r="N21" s="382">
        <f>IF(VLOOKUP($H$10&amp;"0"&amp;$D21,'kijkglas 3'!$A$11:$T$505,1)=$H$10&amp;"0"&amp;$D21,VLOOKUP($H$10&amp;"0"&amp;$D21,'kijkglas 3'!$A$11:$T$505,10),0)</f>
        <v>0</v>
      </c>
      <c r="O21" s="382">
        <f>IF(VLOOKUP($H$10&amp;"0"&amp;$D21,'kijkglas 3'!$A$11:$T$505,1)=$H$10&amp;"0"&amp;$D21,VLOOKUP($H$10&amp;"0"&amp;$D21,'kijkglas 3'!$A$11:$T$505,11),0)</f>
        <v>0</v>
      </c>
      <c r="P21" s="335">
        <f>SUM(M21:O21)</f>
        <v>1</v>
      </c>
      <c r="Q21" s="385">
        <f>IF(VLOOKUP($H$10&amp;"0"&amp;$D21,'kijkglas 3'!$A$11:$T$505,1)=$H$10&amp;"0"&amp;$D21,VLOOKUP($H$10&amp;"0"&amp;$D21,'kijkglas 3'!$A$11:$U$505,21),0)</f>
        <v>0</v>
      </c>
      <c r="R21" s="336" t="s">
        <v>55</v>
      </c>
      <c r="S21" s="336" t="s">
        <v>55</v>
      </c>
      <c r="T21" s="337">
        <f>IF(R21="nee",0,(K21-P21)*(tab!$C$19*tab!$E$8+tab!$D$23))</f>
        <v>-4073.884935</v>
      </c>
      <c r="U21" s="337">
        <f>(H21-M21)*tab!$E$29+(I21-N21)*tab!$F$29+(J21-O21)*tab!$G$29</f>
        <v>-9076.5048850000021</v>
      </c>
      <c r="V21" s="337">
        <f>SUM(T21:U21)*Q21</f>
        <v>0</v>
      </c>
      <c r="X21" s="337">
        <f>IF(S21="nee",0,(K21-P21)*tab!$C$44)</f>
        <v>-659.14</v>
      </c>
      <c r="Y21" s="337">
        <f>IF(S21="nee",0,(H21-M21)*tab!$G$44+(I21-N21)*tab!$H$44+(J21-O21)*tab!$I$44)</f>
        <v>-737.71</v>
      </c>
      <c r="Z21" s="337">
        <f>SUM(X21:Y21)*Q21</f>
        <v>0</v>
      </c>
      <c r="AA21" s="367"/>
    </row>
    <row r="22" spans="2:27" ht="13.15" customHeight="1" x14ac:dyDescent="0.2">
      <c r="B22" s="18"/>
      <c r="C22" s="48"/>
      <c r="D22" s="333">
        <v>2</v>
      </c>
      <c r="E22" s="381" t="str">
        <f>IF(F22&lt;&gt;"",VLOOKUP(F22,'SWV gegevens'!$E$2:$J$267,2),"")</f>
        <v>Yulius Onderwijs</v>
      </c>
      <c r="F22" s="382" t="str">
        <f>IF(VLOOKUP($H$10&amp;"0"&amp;$D22,'kijkglas 3'!$A$11:$T$505,1)=$H$10&amp;"0"&amp;$D22,VLOOKUP($H$10&amp;"0"&amp;$D22,'kijkglas 3'!$A$11:$T$505,4),"")</f>
        <v>01UC</v>
      </c>
      <c r="G22" s="334"/>
      <c r="H22" s="382">
        <f>IF(VLOOKUP($H$10&amp;"0"&amp;$D22,'kijkglas 3'!$A$11:$T$505,1)=$H$10&amp;"0"&amp;$D22,VLOOKUP($H$10&amp;"0"&amp;$D22,'kijkglas 3'!$A$11:$T$505,5),0)</f>
        <v>1</v>
      </c>
      <c r="I22" s="382">
        <f>IF(VLOOKUP($H$10&amp;"0"&amp;$D22,'kijkglas 3'!$A$11:$T$505,1)=$H$10&amp;"0"&amp;$D22,VLOOKUP($H$10&amp;"0"&amp;$D22,'kijkglas 3'!$A$11:$T$505,6),0)</f>
        <v>0</v>
      </c>
      <c r="J22" s="382">
        <f>IF(VLOOKUP($H$10&amp;"0"&amp;$D22,'kijkglas 3'!$A$11:$T$505,1)=$H$10&amp;"0"&amp;$D22,VLOOKUP($H$10&amp;"0"&amp;$D22,'kijkglas 3'!$A$11:$T$505,7),0)</f>
        <v>0</v>
      </c>
      <c r="K22" s="335">
        <f t="shared" ref="K22:K45" si="0">SUM(H22:J22)</f>
        <v>1</v>
      </c>
      <c r="M22" s="382">
        <f>IF(VLOOKUP($H$10&amp;"0"&amp;$D22,'kijkglas 3'!$A$11:$T$505,1)=$H$10&amp;"0"&amp;$D22,VLOOKUP($H$10&amp;"0"&amp;$D22,'kijkglas 3'!$A$11:$T$505,9),0)</f>
        <v>0</v>
      </c>
      <c r="N22" s="382">
        <f>IF(VLOOKUP($H$10&amp;"0"&amp;$D22,'kijkglas 3'!$A$11:$T$505,1)=$H$10&amp;"0"&amp;$D22,VLOOKUP($H$10&amp;"0"&amp;$D22,'kijkglas 3'!$A$11:$T$505,10),0)</f>
        <v>0</v>
      </c>
      <c r="O22" s="382">
        <f>IF(VLOOKUP($H$10&amp;"0"&amp;$D22,'kijkglas 3'!$A$11:$T$505,1)=$H$10&amp;"0"&amp;$D22,VLOOKUP($H$10&amp;"0"&amp;$D22,'kijkglas 3'!$A$11:$T$505,11),0)</f>
        <v>0</v>
      </c>
      <c r="P22" s="335">
        <f t="shared" ref="P22:P45" si="1">SUM(M22:O22)</f>
        <v>0</v>
      </c>
      <c r="Q22" s="385">
        <f>IF(VLOOKUP($H$10&amp;"0"&amp;$D22,'kijkglas 3'!$A$11:$T$505,1)=$H$10&amp;"0"&amp;$D22,VLOOKUP($H$10&amp;"0"&amp;$D22,'kijkglas 3'!$A$11:$U$505,21),0)</f>
        <v>1</v>
      </c>
      <c r="R22" s="337" t="str">
        <f>+R21</f>
        <v>ja</v>
      </c>
      <c r="S22" s="337" t="str">
        <f>+S21</f>
        <v>ja</v>
      </c>
      <c r="T22" s="337">
        <f>IF(R22="nee",0,(K22-P22)*(tab!$C$19*tab!$E$8+tab!$D$23))</f>
        <v>4073.884935</v>
      </c>
      <c r="U22" s="337">
        <f>(H22-M22)*tab!$E$29+(I22-N22)*tab!$F$29+(J22-O22)*tab!$G$29</f>
        <v>9076.5048850000021</v>
      </c>
      <c r="V22" s="337">
        <f t="shared" ref="V22:V45" si="2">SUM(T22:U22)*Q22</f>
        <v>13150.389820000002</v>
      </c>
      <c r="X22" s="337">
        <f>IF(S22="nee",0,(K22-P22)*tab!$C$44)</f>
        <v>659.14</v>
      </c>
      <c r="Y22" s="337">
        <f>IF(S22="nee",0,(H22-M22)*tab!$G$44+(I22-N22)*tab!$H$44+(J22-O22)*tab!$I$44)</f>
        <v>737.71</v>
      </c>
      <c r="Z22" s="337">
        <f t="shared" ref="Z22:Z45" si="3">SUM(X22:Y22)*Q22</f>
        <v>1396.85</v>
      </c>
      <c r="AA22" s="367"/>
    </row>
    <row r="23" spans="2:27" ht="13.15" customHeight="1" x14ac:dyDescent="0.2">
      <c r="B23" s="18"/>
      <c r="C23" s="48"/>
      <c r="D23" s="333">
        <v>3</v>
      </c>
      <c r="E23" s="381" t="str">
        <f>IF(F23&lt;&gt;"",VLOOKUP(F23,'SWV gegevens'!$E$2:$J$267,2),"")</f>
        <v>SO/VSO Respont (Asteria)</v>
      </c>
      <c r="F23" s="382" t="str">
        <f>IF(VLOOKUP($H$10&amp;"0"&amp;$D23,'kijkglas 3'!$A$11:$T$505,1)=$H$10&amp;"0"&amp;$D23,VLOOKUP($H$10&amp;"0"&amp;$D23,'kijkglas 3'!$A$11:$T$505,4),"")</f>
        <v>04EY</v>
      </c>
      <c r="G23" s="334"/>
      <c r="H23" s="382">
        <f>IF(VLOOKUP($H$10&amp;"0"&amp;$D23,'kijkglas 3'!$A$11:$T$505,1)=$H$10&amp;"0"&amp;$D23,VLOOKUP($H$10&amp;"0"&amp;$D23,'kijkglas 3'!$A$11:$T$505,5),0)</f>
        <v>0</v>
      </c>
      <c r="I23" s="382">
        <f>IF(VLOOKUP($H$10&amp;"0"&amp;$D23,'kijkglas 3'!$A$11:$T$505,1)=$H$10&amp;"0"&amp;$D23,VLOOKUP($H$10&amp;"0"&amp;$D23,'kijkglas 3'!$A$11:$T$505,6),0)</f>
        <v>0</v>
      </c>
      <c r="J23" s="382">
        <f>IF(VLOOKUP($H$10&amp;"0"&amp;$D23,'kijkglas 3'!$A$11:$T$505,1)=$H$10&amp;"0"&amp;$D23,VLOOKUP($H$10&amp;"0"&amp;$D23,'kijkglas 3'!$A$11:$T$505,7),0)</f>
        <v>0</v>
      </c>
      <c r="K23" s="335">
        <f t="shared" si="0"/>
        <v>0</v>
      </c>
      <c r="M23" s="382">
        <f>IF(VLOOKUP($H$10&amp;"0"&amp;$D23,'kijkglas 3'!$A$11:$T$505,1)=$H$10&amp;"0"&amp;$D23,VLOOKUP($H$10&amp;"0"&amp;$D23,'kijkglas 3'!$A$11:$T$505,9),0)</f>
        <v>0</v>
      </c>
      <c r="N23" s="382">
        <f>IF(VLOOKUP($H$10&amp;"0"&amp;$D23,'kijkglas 3'!$A$11:$T$505,1)=$H$10&amp;"0"&amp;$D23,VLOOKUP($H$10&amp;"0"&amp;$D23,'kijkglas 3'!$A$11:$T$505,10),0)</f>
        <v>0</v>
      </c>
      <c r="O23" s="382">
        <f>IF(VLOOKUP($H$10&amp;"0"&amp;$D23,'kijkglas 3'!$A$11:$T$505,1)=$H$10&amp;"0"&amp;$D23,VLOOKUP($H$10&amp;"0"&amp;$D23,'kijkglas 3'!$A$11:$T$505,11),0)</f>
        <v>0</v>
      </c>
      <c r="P23" s="335">
        <f t="shared" si="1"/>
        <v>0</v>
      </c>
      <c r="Q23" s="385">
        <f>IF(VLOOKUP($H$10&amp;"0"&amp;$D23,'kijkglas 3'!$A$11:$T$505,1)=$H$10&amp;"0"&amp;$D23,VLOOKUP($H$10&amp;"0"&amp;$D23,'kijkglas 3'!$A$11:$U$505,21),0)</f>
        <v>1</v>
      </c>
      <c r="R23" s="337" t="str">
        <f t="shared" ref="R23:R45" si="4">+R22</f>
        <v>ja</v>
      </c>
      <c r="S23" s="337" t="str">
        <f t="shared" ref="S23:S45" si="5">+S22</f>
        <v>ja</v>
      </c>
      <c r="T23" s="337">
        <f>IF(R23="nee",0,(K23-P23)*(tab!$C$19*tab!$E$8+tab!$D$23))</f>
        <v>0</v>
      </c>
      <c r="U23" s="337">
        <f>(H23-M23)*tab!$E$29+(I23-N23)*tab!$F$29+(J23-O23)*tab!$G$29</f>
        <v>0</v>
      </c>
      <c r="V23" s="337">
        <f t="shared" si="2"/>
        <v>0</v>
      </c>
      <c r="X23" s="337">
        <f>IF(S23="nee",0,(K23-P23)*tab!$C$44)</f>
        <v>0</v>
      </c>
      <c r="Y23" s="337">
        <f>IF(S23="nee",0,(H23-M23)*tab!$G$44+(I23-N23)*tab!$H$44+(J23-O23)*tab!$I$44)</f>
        <v>0</v>
      </c>
      <c r="Z23" s="337">
        <f t="shared" si="3"/>
        <v>0</v>
      </c>
      <c r="AA23" s="367"/>
    </row>
    <row r="24" spans="2:27" ht="13.15" customHeight="1" x14ac:dyDescent="0.2">
      <c r="B24" s="18"/>
      <c r="C24" s="48"/>
      <c r="D24" s="333">
        <v>4</v>
      </c>
      <c r="E24" s="381" t="str">
        <f>IF(F24&lt;&gt;"",VLOOKUP(F24,'SWV gegevens'!$E$2:$J$267,2),"")</f>
        <v>De Twijn/De Driemaster</v>
      </c>
      <c r="F24" s="382" t="str">
        <f>IF(VLOOKUP($H$10&amp;"0"&amp;$D24,'kijkglas 3'!$A$11:$T$505,1)=$H$10&amp;"0"&amp;$D24,VLOOKUP($H$10&amp;"0"&amp;$D24,'kijkglas 3'!$A$11:$T$505,4),"")</f>
        <v>19VD</v>
      </c>
      <c r="G24" s="334"/>
      <c r="H24" s="382">
        <f>IF(VLOOKUP($H$10&amp;"0"&amp;$D24,'kijkglas 3'!$A$11:$T$505,1)=$H$10&amp;"0"&amp;$D24,VLOOKUP($H$10&amp;"0"&amp;$D24,'kijkglas 3'!$A$11:$T$505,5),0)</f>
        <v>0</v>
      </c>
      <c r="I24" s="382">
        <f>IF(VLOOKUP($H$10&amp;"0"&amp;$D24,'kijkglas 3'!$A$11:$T$505,1)=$H$10&amp;"0"&amp;$D24,VLOOKUP($H$10&amp;"0"&amp;$D24,'kijkglas 3'!$A$11:$T$505,6),0)</f>
        <v>0</v>
      </c>
      <c r="J24" s="382">
        <f>IF(VLOOKUP($H$10&amp;"0"&amp;$D24,'kijkglas 3'!$A$11:$T$505,1)=$H$10&amp;"0"&amp;$D24,VLOOKUP($H$10&amp;"0"&amp;$D24,'kijkglas 3'!$A$11:$T$505,7),0)</f>
        <v>1</v>
      </c>
      <c r="K24" s="335">
        <f t="shared" si="0"/>
        <v>1</v>
      </c>
      <c r="M24" s="382">
        <f>IF(VLOOKUP($H$10&amp;"0"&amp;$D24,'kijkglas 3'!$A$11:$T$505,1)=$H$10&amp;"0"&amp;$D24,VLOOKUP($H$10&amp;"0"&amp;$D24,'kijkglas 3'!$A$11:$T$505,9),0)</f>
        <v>0</v>
      </c>
      <c r="N24" s="382">
        <f>IF(VLOOKUP($H$10&amp;"0"&amp;$D24,'kijkglas 3'!$A$11:$T$505,1)=$H$10&amp;"0"&amp;$D24,VLOOKUP($H$10&amp;"0"&amp;$D24,'kijkglas 3'!$A$11:$T$505,10),0)</f>
        <v>0</v>
      </c>
      <c r="O24" s="382">
        <f>IF(VLOOKUP($H$10&amp;"0"&amp;$D24,'kijkglas 3'!$A$11:$T$505,1)=$H$10&amp;"0"&amp;$D24,VLOOKUP($H$10&amp;"0"&amp;$D24,'kijkglas 3'!$A$11:$T$505,11),0)</f>
        <v>0</v>
      </c>
      <c r="P24" s="335">
        <f t="shared" si="1"/>
        <v>0</v>
      </c>
      <c r="Q24" s="385">
        <f>IF(VLOOKUP($H$10&amp;"0"&amp;$D24,'kijkglas 3'!$A$11:$T$505,1)=$H$10&amp;"0"&amp;$D24,VLOOKUP($H$10&amp;"0"&amp;$D24,'kijkglas 3'!$A$11:$U$505,21),0)</f>
        <v>1</v>
      </c>
      <c r="R24" s="337" t="str">
        <f t="shared" si="4"/>
        <v>ja</v>
      </c>
      <c r="S24" s="337" t="str">
        <f t="shared" si="5"/>
        <v>ja</v>
      </c>
      <c r="T24" s="337">
        <f>IF(R24="nee",0,(K24-P24)*(tab!$C$19*tab!$E$8+tab!$D$23))</f>
        <v>4073.884935</v>
      </c>
      <c r="U24" s="337">
        <f>(H24-M24)*tab!$E$29+(I24-N24)*tab!$F$29+(J24-O24)*tab!$G$29</f>
        <v>20265.320712000001</v>
      </c>
      <c r="V24" s="337">
        <f t="shared" si="2"/>
        <v>24339.205647000003</v>
      </c>
      <c r="X24" s="337">
        <f>IF(S24="nee",0,(K24-P24)*tab!$C$44)</f>
        <v>659.14</v>
      </c>
      <c r="Y24" s="337">
        <f>IF(S24="nee",0,(H24-M24)*tab!$G$44+(I24-N24)*tab!$H$44+(J24-O24)*tab!$I$44)</f>
        <v>1582.58</v>
      </c>
      <c r="Z24" s="337">
        <f t="shared" si="3"/>
        <v>2241.7199999999998</v>
      </c>
      <c r="AA24" s="367"/>
    </row>
    <row r="25" spans="2:27" ht="13.15" customHeight="1" x14ac:dyDescent="0.2">
      <c r="B25" s="18"/>
      <c r="C25" s="48"/>
      <c r="D25" s="333">
        <v>5</v>
      </c>
      <c r="E25" s="381" t="str">
        <f>IF(F25&lt;&gt;"",VLOOKUP(F25,'SWV gegevens'!$E$2:$J$267,2),"")</f>
        <v>de Piloot</v>
      </c>
      <c r="F25" s="382" t="str">
        <f>IF(VLOOKUP($H$10&amp;"0"&amp;$D25,'kijkglas 3'!$A$11:$T$505,1)=$H$10&amp;"0"&amp;$D25,VLOOKUP($H$10&amp;"0"&amp;$D25,'kijkglas 3'!$A$11:$T$505,4),"")</f>
        <v>20VT</v>
      </c>
      <c r="G25" s="334"/>
      <c r="H25" s="382">
        <f>IF(VLOOKUP($H$10&amp;"0"&amp;$D25,'kijkglas 3'!$A$11:$T$505,1)=$H$10&amp;"0"&amp;$D25,VLOOKUP($H$10&amp;"0"&amp;$D25,'kijkglas 3'!$A$11:$T$505,5),0)</f>
        <v>2</v>
      </c>
      <c r="I25" s="382">
        <f>IF(VLOOKUP($H$10&amp;"0"&amp;$D25,'kijkglas 3'!$A$11:$T$505,1)=$H$10&amp;"0"&amp;$D25,VLOOKUP($H$10&amp;"0"&amp;$D25,'kijkglas 3'!$A$11:$T$505,6),0)</f>
        <v>0</v>
      </c>
      <c r="J25" s="382">
        <f>IF(VLOOKUP($H$10&amp;"0"&amp;$D25,'kijkglas 3'!$A$11:$T$505,1)=$H$10&amp;"0"&amp;$D25,VLOOKUP($H$10&amp;"0"&amp;$D25,'kijkglas 3'!$A$11:$T$505,7),0)</f>
        <v>0</v>
      </c>
      <c r="K25" s="335">
        <f t="shared" si="0"/>
        <v>2</v>
      </c>
      <c r="M25" s="382">
        <f>IF(VLOOKUP($H$10&amp;"0"&amp;$D25,'kijkglas 3'!$A$11:$T$505,1)=$H$10&amp;"0"&amp;$D25,VLOOKUP($H$10&amp;"0"&amp;$D25,'kijkglas 3'!$A$11:$T$505,9),0)</f>
        <v>1</v>
      </c>
      <c r="N25" s="382">
        <f>IF(VLOOKUP($H$10&amp;"0"&amp;$D25,'kijkglas 3'!$A$11:$T$505,1)=$H$10&amp;"0"&amp;$D25,VLOOKUP($H$10&amp;"0"&amp;$D25,'kijkglas 3'!$A$11:$T$505,10),0)</f>
        <v>0</v>
      </c>
      <c r="O25" s="382">
        <f>IF(VLOOKUP($H$10&amp;"0"&amp;$D25,'kijkglas 3'!$A$11:$T$505,1)=$H$10&amp;"0"&amp;$D25,VLOOKUP($H$10&amp;"0"&amp;$D25,'kijkglas 3'!$A$11:$T$505,11),0)</f>
        <v>0</v>
      </c>
      <c r="P25" s="335">
        <f t="shared" si="1"/>
        <v>1</v>
      </c>
      <c r="Q25" s="385">
        <f>IF(VLOOKUP($H$10&amp;"0"&amp;$D25,'kijkglas 3'!$A$11:$T$505,1)=$H$10&amp;"0"&amp;$D25,VLOOKUP($H$10&amp;"0"&amp;$D25,'kijkglas 3'!$A$11:$U$505,21),0)</f>
        <v>1</v>
      </c>
      <c r="R25" s="337" t="str">
        <f t="shared" si="4"/>
        <v>ja</v>
      </c>
      <c r="S25" s="337" t="str">
        <f t="shared" si="5"/>
        <v>ja</v>
      </c>
      <c r="T25" s="337">
        <f>IF(R25="nee",0,(K25-P25)*(tab!$C$19*tab!$E$8+tab!$D$23))</f>
        <v>4073.884935</v>
      </c>
      <c r="U25" s="337">
        <f>(H25-M25)*tab!$E$29+(I25-N25)*tab!$F$29+(J25-O25)*tab!$G$29</f>
        <v>9076.5048850000021</v>
      </c>
      <c r="V25" s="337">
        <f t="shared" si="2"/>
        <v>13150.389820000002</v>
      </c>
      <c r="X25" s="337">
        <f>IF(S25="nee",0,(K25-P25)*tab!$C$44)</f>
        <v>659.14</v>
      </c>
      <c r="Y25" s="337">
        <f>IF(S25="nee",0,(H25-M25)*tab!$G$44+(I25-N25)*tab!$H$44+(J25-O25)*tab!$I$44)</f>
        <v>737.71</v>
      </c>
      <c r="Z25" s="337">
        <f t="shared" si="3"/>
        <v>1396.85</v>
      </c>
      <c r="AA25" s="367"/>
    </row>
    <row r="26" spans="2:27" ht="13.15" customHeight="1" x14ac:dyDescent="0.2">
      <c r="B26" s="18"/>
      <c r="C26" s="48"/>
      <c r="D26" s="333">
        <v>6</v>
      </c>
      <c r="E26" s="381" t="str">
        <f>IF(F26&lt;&gt;"",VLOOKUP(F26,'SWV gegevens'!$E$2:$J$267,2),"")</f>
        <v>ZMLK De Rank</v>
      </c>
      <c r="F26" s="382" t="str">
        <f>IF(VLOOKUP($H$10&amp;"0"&amp;$D26,'kijkglas 3'!$A$11:$T$505,1)=$H$10&amp;"0"&amp;$D26,VLOOKUP($H$10&amp;"0"&amp;$D26,'kijkglas 3'!$A$11:$T$505,4),"")</f>
        <v>26MN</v>
      </c>
      <c r="G26" s="334"/>
      <c r="H26" s="382">
        <f>IF(VLOOKUP($H$10&amp;"0"&amp;$D26,'kijkglas 3'!$A$11:$T$505,1)=$H$10&amp;"0"&amp;$D26,VLOOKUP($H$10&amp;"0"&amp;$D26,'kijkglas 3'!$A$11:$T$505,5),0)</f>
        <v>3</v>
      </c>
      <c r="I26" s="382">
        <f>IF(VLOOKUP($H$10&amp;"0"&amp;$D26,'kijkglas 3'!$A$11:$T$505,1)=$H$10&amp;"0"&amp;$D26,VLOOKUP($H$10&amp;"0"&amp;$D26,'kijkglas 3'!$A$11:$T$505,6),0)</f>
        <v>0</v>
      </c>
      <c r="J26" s="382">
        <f>IF(VLOOKUP($H$10&amp;"0"&amp;$D26,'kijkglas 3'!$A$11:$T$505,1)=$H$10&amp;"0"&amp;$D26,VLOOKUP($H$10&amp;"0"&amp;$D26,'kijkglas 3'!$A$11:$T$505,7),0)</f>
        <v>3</v>
      </c>
      <c r="K26" s="335">
        <f t="shared" si="0"/>
        <v>6</v>
      </c>
      <c r="M26" s="382">
        <f>IF(VLOOKUP($H$10&amp;"0"&amp;$D26,'kijkglas 3'!$A$11:$T$505,1)=$H$10&amp;"0"&amp;$D26,VLOOKUP($H$10&amp;"0"&amp;$D26,'kijkglas 3'!$A$11:$T$505,9),0)</f>
        <v>0</v>
      </c>
      <c r="N26" s="382">
        <f>IF(VLOOKUP($H$10&amp;"0"&amp;$D26,'kijkglas 3'!$A$11:$T$505,1)=$H$10&amp;"0"&amp;$D26,VLOOKUP($H$10&amp;"0"&amp;$D26,'kijkglas 3'!$A$11:$T$505,10),0)</f>
        <v>0</v>
      </c>
      <c r="O26" s="382">
        <f>IF(VLOOKUP($H$10&amp;"0"&amp;$D26,'kijkglas 3'!$A$11:$T$505,1)=$H$10&amp;"0"&amp;$D26,VLOOKUP($H$10&amp;"0"&amp;$D26,'kijkglas 3'!$A$11:$T$505,11),0)</f>
        <v>0</v>
      </c>
      <c r="P26" s="335">
        <f t="shared" si="1"/>
        <v>0</v>
      </c>
      <c r="Q26" s="385">
        <f>IF(VLOOKUP($H$10&amp;"0"&amp;$D26,'kijkglas 3'!$A$11:$T$505,1)=$H$10&amp;"0"&amp;$D26,VLOOKUP($H$10&amp;"0"&amp;$D26,'kijkglas 3'!$A$11:$U$505,21),0)</f>
        <v>1</v>
      </c>
      <c r="R26" s="337" t="str">
        <f t="shared" si="4"/>
        <v>ja</v>
      </c>
      <c r="S26" s="337" t="str">
        <f t="shared" si="5"/>
        <v>ja</v>
      </c>
      <c r="T26" s="337">
        <f>IF(R26="nee",0,(K26-P26)*(tab!$C$19*tab!$E$8+tab!$D$23))</f>
        <v>24443.30961</v>
      </c>
      <c r="U26" s="337">
        <f>(H26-M26)*tab!$E$29+(I26-N26)*tab!$F$29+(J26-O26)*tab!$G$29</f>
        <v>88025.476791000008</v>
      </c>
      <c r="V26" s="337">
        <f t="shared" si="2"/>
        <v>112468.786401</v>
      </c>
      <c r="X26" s="337">
        <f>IF(S26="nee",0,(K26-P26)*tab!$C$44)</f>
        <v>3954.84</v>
      </c>
      <c r="Y26" s="337">
        <f>IF(S26="nee",0,(H26-M26)*tab!$G$44+(I26-N26)*tab!$H$44+(J26-O26)*tab!$I$44)</f>
        <v>6960.87</v>
      </c>
      <c r="Z26" s="337">
        <f t="shared" si="3"/>
        <v>10915.71</v>
      </c>
      <c r="AA26" s="367"/>
    </row>
    <row r="27" spans="2:27" ht="13.15" customHeight="1" x14ac:dyDescent="0.2">
      <c r="B27" s="18"/>
      <c r="C27" s="48"/>
      <c r="D27" s="333">
        <v>7</v>
      </c>
      <c r="E27" s="381" t="str">
        <f>IF(F27&lt;&gt;"",VLOOKUP(F27,'SWV gegevens'!$E$2:$J$267,2),"")</f>
        <v>(V)SO Rehoboth</v>
      </c>
      <c r="F27" s="382" t="str">
        <f>IF(VLOOKUP($H$10&amp;"0"&amp;$D27,'kijkglas 3'!$A$11:$T$505,1)=$H$10&amp;"0"&amp;$D27,VLOOKUP($H$10&amp;"0"&amp;$D27,'kijkglas 3'!$A$11:$T$505,4),"")</f>
        <v>26MW</v>
      </c>
      <c r="G27" s="334"/>
      <c r="H27" s="382">
        <f>IF(VLOOKUP($H$10&amp;"0"&amp;$D27,'kijkglas 3'!$A$11:$T$505,1)=$H$10&amp;"0"&amp;$D27,VLOOKUP($H$10&amp;"0"&amp;$D27,'kijkglas 3'!$A$11:$T$505,5),0)</f>
        <v>2</v>
      </c>
      <c r="I27" s="382">
        <f>IF(VLOOKUP($H$10&amp;"0"&amp;$D27,'kijkglas 3'!$A$11:$T$505,1)=$H$10&amp;"0"&amp;$D27,VLOOKUP($H$10&amp;"0"&amp;$D27,'kijkglas 3'!$A$11:$T$505,6),0)</f>
        <v>0</v>
      </c>
      <c r="J27" s="382">
        <f>IF(VLOOKUP($H$10&amp;"0"&amp;$D27,'kijkglas 3'!$A$11:$T$505,1)=$H$10&amp;"0"&amp;$D27,VLOOKUP($H$10&amp;"0"&amp;$D27,'kijkglas 3'!$A$11:$T$505,7),0)</f>
        <v>0</v>
      </c>
      <c r="K27" s="335">
        <f t="shared" si="0"/>
        <v>2</v>
      </c>
      <c r="M27" s="382">
        <f>IF(VLOOKUP($H$10&amp;"0"&amp;$D27,'kijkglas 3'!$A$11:$T$505,1)=$H$10&amp;"0"&amp;$D27,VLOOKUP($H$10&amp;"0"&amp;$D27,'kijkglas 3'!$A$11:$T$505,9),0)</f>
        <v>0</v>
      </c>
      <c r="N27" s="382">
        <f>IF(VLOOKUP($H$10&amp;"0"&amp;$D27,'kijkglas 3'!$A$11:$T$505,1)=$H$10&amp;"0"&amp;$D27,VLOOKUP($H$10&amp;"0"&amp;$D27,'kijkglas 3'!$A$11:$T$505,10),0)</f>
        <v>0</v>
      </c>
      <c r="O27" s="382">
        <f>IF(VLOOKUP($H$10&amp;"0"&amp;$D27,'kijkglas 3'!$A$11:$T$505,1)=$H$10&amp;"0"&amp;$D27,VLOOKUP($H$10&amp;"0"&amp;$D27,'kijkglas 3'!$A$11:$T$505,11),0)</f>
        <v>0</v>
      </c>
      <c r="P27" s="335">
        <f t="shared" si="1"/>
        <v>0</v>
      </c>
      <c r="Q27" s="385">
        <f>IF(VLOOKUP($H$10&amp;"0"&amp;$D27,'kijkglas 3'!$A$11:$T$505,1)=$H$10&amp;"0"&amp;$D27,VLOOKUP($H$10&amp;"0"&amp;$D27,'kijkglas 3'!$A$11:$U$505,21),0)</f>
        <v>1</v>
      </c>
      <c r="R27" s="337" t="str">
        <f t="shared" si="4"/>
        <v>ja</v>
      </c>
      <c r="S27" s="337" t="str">
        <f t="shared" si="5"/>
        <v>ja</v>
      </c>
      <c r="T27" s="337">
        <f>IF(R27="nee",0,(K27-P27)*(tab!$C$19*tab!$E$8+tab!$D$23))</f>
        <v>8147.7698700000001</v>
      </c>
      <c r="U27" s="337">
        <f>(H27-M27)*tab!$E$29+(I27-N27)*tab!$F$29+(J27-O27)*tab!$G$29</f>
        <v>18153.009770000004</v>
      </c>
      <c r="V27" s="337">
        <f t="shared" si="2"/>
        <v>26300.779640000004</v>
      </c>
      <c r="X27" s="337">
        <f>IF(S27="nee",0,(K27-P27)*tab!$C$44)</f>
        <v>1318.28</v>
      </c>
      <c r="Y27" s="337">
        <f>IF(S27="nee",0,(H27-M27)*tab!$G$44+(I27-N27)*tab!$H$44+(J27-O27)*tab!$I$44)</f>
        <v>1475.42</v>
      </c>
      <c r="Z27" s="337">
        <f t="shared" si="3"/>
        <v>2793.7</v>
      </c>
      <c r="AA27" s="367"/>
    </row>
    <row r="28" spans="2:27" ht="13.15" customHeight="1" x14ac:dyDescent="0.2">
      <c r="B28" s="18"/>
      <c r="C28" s="48"/>
      <c r="D28" s="333">
        <v>8</v>
      </c>
      <c r="E28" s="381" t="str">
        <f>IF(F28&lt;&gt;"",VLOOKUP(F28,'SWV gegevens'!$E$2:$J$267,2),"")</f>
        <v>Obadjaschool</v>
      </c>
      <c r="F28" s="382" t="str">
        <f>IF(VLOOKUP($H$10&amp;"0"&amp;$D28,'kijkglas 3'!$A$11:$T$505,1)=$H$10&amp;"0"&amp;$D28,VLOOKUP($H$10&amp;"0"&amp;$D28,'kijkglas 3'!$A$11:$T$505,4),"")</f>
        <v>26NC</v>
      </c>
      <c r="G28" s="334"/>
      <c r="H28" s="382">
        <f>IF(VLOOKUP($H$10&amp;"0"&amp;$D28,'kijkglas 3'!$A$11:$T$505,1)=$H$10&amp;"0"&amp;$D28,VLOOKUP($H$10&amp;"0"&amp;$D28,'kijkglas 3'!$A$11:$T$505,5),0)</f>
        <v>3</v>
      </c>
      <c r="I28" s="382">
        <f>IF(VLOOKUP($H$10&amp;"0"&amp;$D28,'kijkglas 3'!$A$11:$T$505,1)=$H$10&amp;"0"&amp;$D28,VLOOKUP($H$10&amp;"0"&amp;$D28,'kijkglas 3'!$A$11:$T$505,6),0)</f>
        <v>0</v>
      </c>
      <c r="J28" s="382">
        <f>IF(VLOOKUP($H$10&amp;"0"&amp;$D28,'kijkglas 3'!$A$11:$T$505,1)=$H$10&amp;"0"&amp;$D28,VLOOKUP($H$10&amp;"0"&amp;$D28,'kijkglas 3'!$A$11:$T$505,7),0)</f>
        <v>0</v>
      </c>
      <c r="K28" s="335">
        <f t="shared" si="0"/>
        <v>3</v>
      </c>
      <c r="M28" s="382">
        <f>IF(VLOOKUP($H$10&amp;"0"&amp;$D28,'kijkglas 3'!$A$11:$T$505,1)=$H$10&amp;"0"&amp;$D28,VLOOKUP($H$10&amp;"0"&amp;$D28,'kijkglas 3'!$A$11:$T$505,9),0)</f>
        <v>0</v>
      </c>
      <c r="N28" s="382">
        <f>IF(VLOOKUP($H$10&amp;"0"&amp;$D28,'kijkglas 3'!$A$11:$T$505,1)=$H$10&amp;"0"&amp;$D28,VLOOKUP($H$10&amp;"0"&amp;$D28,'kijkglas 3'!$A$11:$T$505,10),0)</f>
        <v>0</v>
      </c>
      <c r="O28" s="382">
        <f>IF(VLOOKUP($H$10&amp;"0"&amp;$D28,'kijkglas 3'!$A$11:$T$505,1)=$H$10&amp;"0"&amp;$D28,VLOOKUP($H$10&amp;"0"&amp;$D28,'kijkglas 3'!$A$11:$T$505,11),0)</f>
        <v>0</v>
      </c>
      <c r="P28" s="335">
        <f t="shared" si="1"/>
        <v>0</v>
      </c>
      <c r="Q28" s="385">
        <f>IF(VLOOKUP($H$10&amp;"0"&amp;$D28,'kijkglas 3'!$A$11:$T$505,1)=$H$10&amp;"0"&amp;$D28,VLOOKUP($H$10&amp;"0"&amp;$D28,'kijkglas 3'!$A$11:$U$505,21),0)</f>
        <v>1</v>
      </c>
      <c r="R28" s="337" t="str">
        <f t="shared" si="4"/>
        <v>ja</v>
      </c>
      <c r="S28" s="337" t="str">
        <f t="shared" si="5"/>
        <v>ja</v>
      </c>
      <c r="T28" s="337">
        <f>IF(R28="nee",0,(K28-P28)*(tab!$C$19*tab!$E$8+tab!$D$23))</f>
        <v>12221.654805</v>
      </c>
      <c r="U28" s="337">
        <f>(H28-M28)*tab!$E$29+(I28-N28)*tab!$F$29+(J28-O28)*tab!$G$29</f>
        <v>27229.514655000006</v>
      </c>
      <c r="V28" s="337">
        <f t="shared" si="2"/>
        <v>39451.169460000005</v>
      </c>
      <c r="X28" s="337">
        <f>IF(S28="nee",0,(K28-P28)*tab!$C$44)</f>
        <v>1977.42</v>
      </c>
      <c r="Y28" s="337">
        <f>IF(S28="nee",0,(H28-M28)*tab!$G$44+(I28-N28)*tab!$H$44+(J28-O28)*tab!$I$44)</f>
        <v>2213.13</v>
      </c>
      <c r="Z28" s="337">
        <f t="shared" si="3"/>
        <v>4190.55</v>
      </c>
      <c r="AA28" s="367"/>
    </row>
    <row r="29" spans="2:27" ht="13.15" customHeight="1" x14ac:dyDescent="0.2">
      <c r="B29" s="18"/>
      <c r="C29" s="48"/>
      <c r="D29" s="333">
        <v>9</v>
      </c>
      <c r="E29" s="381" t="str">
        <f>IF(F29&lt;&gt;"",VLOOKUP(F29,'SWV gegevens'!$E$2:$J$267,2),"")</f>
        <v>SSBO Ebenhaezer</v>
      </c>
      <c r="F29" s="382" t="str">
        <f>IF(VLOOKUP($H$10&amp;"0"&amp;$D29,'kijkglas 3'!$A$11:$T$505,1)=$H$10&amp;"0"&amp;$D29,VLOOKUP($H$10&amp;"0"&amp;$D29,'kijkglas 3'!$A$11:$T$505,4),"")</f>
        <v>26NE</v>
      </c>
      <c r="G29" s="334"/>
      <c r="H29" s="382">
        <f>IF(VLOOKUP($H$10&amp;"0"&amp;$D29,'kijkglas 3'!$A$11:$T$505,1)=$H$10&amp;"0"&amp;$D29,VLOOKUP($H$10&amp;"0"&amp;$D29,'kijkglas 3'!$A$11:$T$505,5),0)</f>
        <v>0</v>
      </c>
      <c r="I29" s="382">
        <f>IF(VLOOKUP($H$10&amp;"0"&amp;$D29,'kijkglas 3'!$A$11:$T$505,1)=$H$10&amp;"0"&amp;$D29,VLOOKUP($H$10&amp;"0"&amp;$D29,'kijkglas 3'!$A$11:$T$505,6),0)</f>
        <v>0</v>
      </c>
      <c r="J29" s="382">
        <f>IF(VLOOKUP($H$10&amp;"0"&amp;$D29,'kijkglas 3'!$A$11:$T$505,1)=$H$10&amp;"0"&amp;$D29,VLOOKUP($H$10&amp;"0"&amp;$D29,'kijkglas 3'!$A$11:$T$505,7),0)</f>
        <v>0</v>
      </c>
      <c r="K29" s="335">
        <f t="shared" si="0"/>
        <v>0</v>
      </c>
      <c r="M29" s="382">
        <f>IF(VLOOKUP($H$10&amp;"0"&amp;$D29,'kijkglas 3'!$A$11:$T$505,1)=$H$10&amp;"0"&amp;$D29,VLOOKUP($H$10&amp;"0"&amp;$D29,'kijkglas 3'!$A$11:$T$505,9),0)</f>
        <v>0</v>
      </c>
      <c r="N29" s="382">
        <f>IF(VLOOKUP($H$10&amp;"0"&amp;$D29,'kijkglas 3'!$A$11:$T$505,1)=$H$10&amp;"0"&amp;$D29,VLOOKUP($H$10&amp;"0"&amp;$D29,'kijkglas 3'!$A$11:$T$505,10),0)</f>
        <v>0</v>
      </c>
      <c r="O29" s="382">
        <f>IF(VLOOKUP($H$10&amp;"0"&amp;$D29,'kijkglas 3'!$A$11:$T$505,1)=$H$10&amp;"0"&amp;$D29,VLOOKUP($H$10&amp;"0"&amp;$D29,'kijkglas 3'!$A$11:$T$505,11),0)</f>
        <v>0</v>
      </c>
      <c r="P29" s="335">
        <f t="shared" si="1"/>
        <v>0</v>
      </c>
      <c r="Q29" s="385">
        <f>IF(VLOOKUP($H$10&amp;"0"&amp;$D29,'kijkglas 3'!$A$11:$T$505,1)=$H$10&amp;"0"&amp;$D29,VLOOKUP($H$10&amp;"0"&amp;$D29,'kijkglas 3'!$A$11:$U$505,21),0)</f>
        <v>1</v>
      </c>
      <c r="R29" s="337" t="str">
        <f t="shared" si="4"/>
        <v>ja</v>
      </c>
      <c r="S29" s="337" t="str">
        <f t="shared" si="5"/>
        <v>ja</v>
      </c>
      <c r="T29" s="337">
        <f>IF(R29="nee",0,(K29-P29)*(tab!$C$19*tab!$E$8+tab!$D$23))</f>
        <v>0</v>
      </c>
      <c r="U29" s="337">
        <f>(H29-M29)*tab!$E$29+(I29-N29)*tab!$F$29+(J29-O29)*tab!$G$29</f>
        <v>0</v>
      </c>
      <c r="V29" s="337">
        <f t="shared" si="2"/>
        <v>0</v>
      </c>
      <c r="X29" s="337">
        <f>IF(S29="nee",0,(K29-P29)*tab!$C$44)</f>
        <v>0</v>
      </c>
      <c r="Y29" s="337">
        <f>IF(S29="nee",0,(H29-M29)*tab!$G$44+(I29-N29)*tab!$H$44+(J29-O29)*tab!$I$44)</f>
        <v>0</v>
      </c>
      <c r="Z29" s="337">
        <f t="shared" si="3"/>
        <v>0</v>
      </c>
      <c r="AA29" s="367"/>
    </row>
    <row r="30" spans="2:27" ht="13.15" customHeight="1" x14ac:dyDescent="0.2">
      <c r="B30" s="18"/>
      <c r="C30" s="48"/>
      <c r="D30" s="333">
        <v>10</v>
      </c>
      <c r="E30" s="381" t="str">
        <f>IF(F30&lt;&gt;"",VLOOKUP(F30,'SWV gegevens'!$E$2:$J$267,2),"")</f>
        <v>Samuelschool</v>
      </c>
      <c r="F30" s="382" t="str">
        <f>IF(VLOOKUP($H$10&amp;$D30,'kijkglas 3'!$A$11:$T$505,1)=$H$10&amp;$D30,VLOOKUP($H$10&amp;$D30,'kijkglas 3'!$A$11:$T$505,4),"")</f>
        <v>26NU</v>
      </c>
      <c r="G30" s="334"/>
      <c r="H30" s="382">
        <f>IF(VLOOKUP($H$10&amp;$D30,'kijkglas 3'!$A$11:$T$505,1)=$H$10&amp;$D30,VLOOKUP($H$10&amp;$D30,'kijkglas 3'!$A$11:$T$505,5),0)</f>
        <v>1</v>
      </c>
      <c r="I30" s="382">
        <f>IF(VLOOKUP($H$10&amp;$D30,'kijkglas 3'!$A$11:$T$505,1)=$H$10&amp;$D30,VLOOKUP($H$10&amp;$D30,'kijkglas 3'!$A$11:$T$505,6),0)</f>
        <v>0</v>
      </c>
      <c r="J30" s="382">
        <f>IF(VLOOKUP($H$10&amp;$D30,'kijkglas 3'!$A$11:$T$505,1)=$H$10&amp;$D30,VLOOKUP($H$10&amp;$D30,'kijkglas 3'!$A$11:$T$505,7),0)</f>
        <v>1</v>
      </c>
      <c r="K30" s="335">
        <f t="shared" si="0"/>
        <v>2</v>
      </c>
      <c r="M30" s="382">
        <f>IF(VLOOKUP($H$10&amp;$D30,'kijkglas 3'!$A$11:$T$505,1)=$H$10&amp;$D30,VLOOKUP($H$10&amp;$D30,'kijkglas 3'!$A$11:$T$505,9),0)</f>
        <v>0</v>
      </c>
      <c r="N30" s="382">
        <f>IF(VLOOKUP($H$10&amp;$D30,'kijkglas 3'!$A$11:$T$505,1)=$H$10&amp;$D30,VLOOKUP($H$10&amp;$D30,'kijkglas 3'!$A$11:$T$505,10),0)</f>
        <v>0</v>
      </c>
      <c r="O30" s="382">
        <f>IF(VLOOKUP($H$10&amp;$D30,'kijkglas 3'!$A$11:$T$505,1)=$H$10&amp;$D30,VLOOKUP($H$10&amp;$D30,'kijkglas 3'!$A$11:$T$505,11),0)</f>
        <v>0</v>
      </c>
      <c r="P30" s="335">
        <f t="shared" si="1"/>
        <v>0</v>
      </c>
      <c r="Q30" s="385">
        <f>IF(VLOOKUP($H$10&amp;$D30,'kijkglas 3'!$A$11:$U$505,1)=$H$10&amp;$D30,VLOOKUP($H$10&amp;$D30,'kijkglas 3'!$A$11:$U$505,21),0)</f>
        <v>1</v>
      </c>
      <c r="R30" s="337" t="str">
        <f t="shared" si="4"/>
        <v>ja</v>
      </c>
      <c r="S30" s="337" t="str">
        <f t="shared" si="5"/>
        <v>ja</v>
      </c>
      <c r="T30" s="337">
        <f>IF(R30="nee",0,(K30-P30)*(tab!$C$19*tab!$E$8+tab!$D$23))</f>
        <v>8147.7698700000001</v>
      </c>
      <c r="U30" s="337">
        <f>(H30-M30)*tab!$E$29+(I30-N30)*tab!$F$29+(J30-O30)*tab!$G$29</f>
        <v>29341.825597000003</v>
      </c>
      <c r="V30" s="337">
        <f t="shared" si="2"/>
        <v>37489.595467000006</v>
      </c>
      <c r="X30" s="337">
        <f>IF(S30="nee",0,(K30-P30)*tab!$C$44)</f>
        <v>1318.28</v>
      </c>
      <c r="Y30" s="337">
        <f>IF(S30="nee",0,(H30-M30)*tab!$G$44+(I30-N30)*tab!$H$44+(J30-O30)*tab!$I$44)</f>
        <v>2320.29</v>
      </c>
      <c r="Z30" s="337">
        <f t="shared" si="3"/>
        <v>3638.5699999999997</v>
      </c>
      <c r="AA30" s="367"/>
    </row>
    <row r="31" spans="2:27" ht="13.15" customHeight="1" x14ac:dyDescent="0.2">
      <c r="B31" s="18"/>
      <c r="C31" s="48"/>
      <c r="D31" s="333">
        <v>11</v>
      </c>
      <c r="E31" s="381" t="str">
        <f>IF(F31&lt;&gt;"",VLOOKUP(F31,'SWV gegevens'!$E$2:$J$267,2),"")</f>
        <v/>
      </c>
      <c r="F31" s="382" t="str">
        <f>IF(VLOOKUP($H$10&amp;$D31,'kijkglas 3'!$A$11:$T$505,1)=$H$10&amp;$D31,VLOOKUP($H$10&amp;$D31,'kijkglas 3'!$A$11:$T$505,4),"")</f>
        <v/>
      </c>
      <c r="G31" s="334"/>
      <c r="H31" s="382">
        <f>IF(VLOOKUP($H$10&amp;$D31,'kijkglas 3'!$A$11:$T$505,1)=$H$10&amp;$D31,VLOOKUP($H$10&amp;$D31,'kijkglas 3'!$A$11:$T$505,5),0)</f>
        <v>0</v>
      </c>
      <c r="I31" s="382">
        <f>IF(VLOOKUP($H$10&amp;$D31,'kijkglas 3'!$A$11:$T$505,1)=$H$10&amp;$D31,VLOOKUP($H$10&amp;$D31,'kijkglas 3'!$A$11:$T$505,6),0)</f>
        <v>0</v>
      </c>
      <c r="J31" s="382">
        <f>IF(VLOOKUP($H$10&amp;$D31,'kijkglas 3'!$A$11:$T$505,1)=$H$10&amp;$D31,VLOOKUP($H$10&amp;$D31,'kijkglas 3'!$A$11:$T$505,7),0)</f>
        <v>0</v>
      </c>
      <c r="K31" s="335">
        <f t="shared" si="0"/>
        <v>0</v>
      </c>
      <c r="M31" s="382">
        <f>IF(VLOOKUP($H$10&amp;$D31,'kijkglas 3'!$A$11:$T$505,1)=$H$10&amp;$D31,VLOOKUP($H$10&amp;$D31,'kijkglas 3'!$A$11:$T$505,9),0)</f>
        <v>0</v>
      </c>
      <c r="N31" s="382">
        <f>IF(VLOOKUP($H$10&amp;$D31,'kijkglas 3'!$A$11:$T$505,1)=$H$10&amp;$D31,VLOOKUP($H$10&amp;$D31,'kijkglas 3'!$A$11:$T$505,10),0)</f>
        <v>0</v>
      </c>
      <c r="O31" s="382">
        <f>IF(VLOOKUP($H$10&amp;$D31,'kijkglas 3'!$A$11:$T$505,1)=$H$10&amp;$D31,VLOOKUP($H$10&amp;$D31,'kijkglas 3'!$A$11:$T$505,11),0)</f>
        <v>0</v>
      </c>
      <c r="P31" s="335">
        <f t="shared" si="1"/>
        <v>0</v>
      </c>
      <c r="Q31" s="385">
        <f>IF(VLOOKUP($H$10&amp;$D31,'kijkglas 3'!$A$11:$U$505,1)=$H$10&amp;$D31,VLOOKUP($H$10&amp;$D31,'kijkglas 3'!$A$11:$U$505,21),0)</f>
        <v>0</v>
      </c>
      <c r="R31" s="337" t="str">
        <f t="shared" si="4"/>
        <v>ja</v>
      </c>
      <c r="S31" s="337" t="str">
        <f t="shared" si="5"/>
        <v>ja</v>
      </c>
      <c r="T31" s="337">
        <f>IF(R31="nee",0,(K31-P31)*(tab!$C$19*tab!$E$8+tab!$D$23))</f>
        <v>0</v>
      </c>
      <c r="U31" s="337">
        <f>(H31-M31)*tab!$E$29+(I31-N31)*tab!$F$29+(J31-O31)*tab!$G$29</f>
        <v>0</v>
      </c>
      <c r="V31" s="337">
        <f t="shared" si="2"/>
        <v>0</v>
      </c>
      <c r="X31" s="337">
        <f>IF(S31="nee",0,(K31-P31)*tab!$C$44)</f>
        <v>0</v>
      </c>
      <c r="Y31" s="337">
        <f>IF(S31="nee",0,(H31-M31)*tab!$G$44+(I31-N31)*tab!$H$44+(J31-O31)*tab!$I$44)</f>
        <v>0</v>
      </c>
      <c r="Z31" s="337">
        <f t="shared" si="3"/>
        <v>0</v>
      </c>
      <c r="AA31" s="367"/>
    </row>
    <row r="32" spans="2:27" ht="13.15" customHeight="1" x14ac:dyDescent="0.2">
      <c r="B32" s="18"/>
      <c r="C32" s="48"/>
      <c r="D32" s="333">
        <v>12</v>
      </c>
      <c r="E32" s="381" t="str">
        <f>IF(F32&lt;&gt;"",VLOOKUP(F32,'SWV gegevens'!$E$2:$J$267,2),"")</f>
        <v/>
      </c>
      <c r="F32" s="382" t="str">
        <f>IF(VLOOKUP($H$10&amp;$D32,'kijkglas 3'!$A$11:$T$505,1)=$H$10&amp;$D32,VLOOKUP($H$10&amp;$D32,'kijkglas 3'!$A$11:$T$505,4),"")</f>
        <v/>
      </c>
      <c r="G32" s="334"/>
      <c r="H32" s="382">
        <f>IF(VLOOKUP($H$10&amp;$D32,'kijkglas 3'!$A$11:$T$505,1)=$H$10&amp;$D32,VLOOKUP($H$10&amp;$D32,'kijkglas 3'!$A$11:$T$505,5),0)</f>
        <v>0</v>
      </c>
      <c r="I32" s="382">
        <f>IF(VLOOKUP($H$10&amp;$D32,'kijkglas 3'!$A$11:$T$505,1)=$H$10&amp;$D32,VLOOKUP($H$10&amp;$D32,'kijkglas 3'!$A$11:$T$505,6),0)</f>
        <v>0</v>
      </c>
      <c r="J32" s="382">
        <f>IF(VLOOKUP($H$10&amp;$D32,'kijkglas 3'!$A$11:$T$505,1)=$H$10&amp;$D32,VLOOKUP($H$10&amp;$D32,'kijkglas 3'!$A$11:$T$505,7),0)</f>
        <v>0</v>
      </c>
      <c r="K32" s="335">
        <f t="shared" si="0"/>
        <v>0</v>
      </c>
      <c r="M32" s="382">
        <f>IF(VLOOKUP($H$10&amp;$D32,'kijkglas 3'!$A$11:$T$505,1)=$H$10&amp;$D32,VLOOKUP($H$10&amp;$D32,'kijkglas 3'!$A$11:$T$505,9),0)</f>
        <v>0</v>
      </c>
      <c r="N32" s="382">
        <f>IF(VLOOKUP($H$10&amp;$D32,'kijkglas 3'!$A$11:$T$505,1)=$H$10&amp;$D32,VLOOKUP($H$10&amp;$D32,'kijkglas 3'!$A$11:$T$505,10),0)</f>
        <v>0</v>
      </c>
      <c r="O32" s="382">
        <f>IF(VLOOKUP($H$10&amp;$D32,'kijkglas 3'!$A$11:$T$505,1)=$H$10&amp;$D32,VLOOKUP($H$10&amp;$D32,'kijkglas 3'!$A$11:$T$505,11),0)</f>
        <v>0</v>
      </c>
      <c r="P32" s="335">
        <f t="shared" si="1"/>
        <v>0</v>
      </c>
      <c r="Q32" s="385">
        <f>IF(VLOOKUP($H$10&amp;$D32,'kijkglas 3'!$A$11:$U$505,1)=$H$10&amp;$D32,VLOOKUP($H$10&amp;$D32,'kijkglas 3'!$A$11:$U$505,21),0)</f>
        <v>0</v>
      </c>
      <c r="R32" s="337" t="str">
        <f t="shared" si="4"/>
        <v>ja</v>
      </c>
      <c r="S32" s="337" t="str">
        <f t="shared" si="5"/>
        <v>ja</v>
      </c>
      <c r="T32" s="337">
        <f>IF(R32="nee",0,(K32-P32)*(tab!$C$19*tab!$E$8+tab!$D$23))</f>
        <v>0</v>
      </c>
      <c r="U32" s="337">
        <f>(H32-M32)*tab!$E$29+(I32-N32)*tab!$F$29+(J32-O32)*tab!$G$29</f>
        <v>0</v>
      </c>
      <c r="V32" s="337">
        <f t="shared" si="2"/>
        <v>0</v>
      </c>
      <c r="X32" s="337">
        <f>IF(S32="nee",0,(K32-P32)*tab!$C$44)</f>
        <v>0</v>
      </c>
      <c r="Y32" s="337">
        <f>IF(S32="nee",0,(H32-M32)*tab!$G$44+(I32-N32)*tab!$H$44+(J32-O32)*tab!$I$44)</f>
        <v>0</v>
      </c>
      <c r="Z32" s="337">
        <f t="shared" si="3"/>
        <v>0</v>
      </c>
      <c r="AA32" s="367"/>
    </row>
    <row r="33" spans="2:27" ht="13.15" customHeight="1" x14ac:dyDescent="0.2">
      <c r="B33" s="18"/>
      <c r="C33" s="48"/>
      <c r="D33" s="333">
        <v>13</v>
      </c>
      <c r="E33" s="381" t="str">
        <f>IF(F33&lt;&gt;"",VLOOKUP(F33,'SWV gegevens'!$E$2:$J$267,2),"")</f>
        <v/>
      </c>
      <c r="F33" s="382" t="str">
        <f>IF(VLOOKUP($H$10&amp;$D33,'kijkglas 3'!$A$11:$T$505,1)=$H$10&amp;$D33,VLOOKUP($H$10&amp;$D33,'kijkglas 3'!$A$11:$T$505,4),"")</f>
        <v/>
      </c>
      <c r="G33" s="334"/>
      <c r="H33" s="382">
        <f>IF(VLOOKUP($H$10&amp;$D33,'kijkglas 3'!$A$11:$T$505,1)=$H$10&amp;$D33,VLOOKUP($H$10&amp;$D33,'kijkglas 3'!$A$11:$T$505,5),0)</f>
        <v>0</v>
      </c>
      <c r="I33" s="382">
        <f>IF(VLOOKUP($H$10&amp;$D33,'kijkglas 3'!$A$11:$T$505,1)=$H$10&amp;$D33,VLOOKUP($H$10&amp;$D33,'kijkglas 3'!$A$11:$T$505,6),0)</f>
        <v>0</v>
      </c>
      <c r="J33" s="382">
        <f>IF(VLOOKUP($H$10&amp;$D33,'kijkglas 3'!$A$11:$T$505,1)=$H$10&amp;$D33,VLOOKUP($H$10&amp;$D33,'kijkglas 3'!$A$11:$T$505,7),0)</f>
        <v>0</v>
      </c>
      <c r="K33" s="335">
        <f t="shared" si="0"/>
        <v>0</v>
      </c>
      <c r="M33" s="382">
        <f>IF(VLOOKUP($H$10&amp;$D33,'kijkglas 3'!$A$11:$T$505,1)=$H$10&amp;$D33,VLOOKUP($H$10&amp;$D33,'kijkglas 3'!$A$11:$T$505,9),0)</f>
        <v>0</v>
      </c>
      <c r="N33" s="382">
        <f>IF(VLOOKUP($H$10&amp;$D33,'kijkglas 3'!$A$11:$T$505,1)=$H$10&amp;$D33,VLOOKUP($H$10&amp;$D33,'kijkglas 3'!$A$11:$T$505,10),0)</f>
        <v>0</v>
      </c>
      <c r="O33" s="382">
        <f>IF(VLOOKUP($H$10&amp;$D33,'kijkglas 3'!$A$11:$T$505,1)=$H$10&amp;$D33,VLOOKUP($H$10&amp;$D33,'kijkglas 3'!$A$11:$T$505,11),0)</f>
        <v>0</v>
      </c>
      <c r="P33" s="335">
        <f t="shared" si="1"/>
        <v>0</v>
      </c>
      <c r="Q33" s="385">
        <f>IF(VLOOKUP($H$10&amp;$D33,'kijkglas 3'!$A$11:$U$505,1)=$H$10&amp;$D33,VLOOKUP($H$10&amp;$D33,'kijkglas 3'!$A$11:$U$505,21),0)</f>
        <v>0</v>
      </c>
      <c r="R33" s="337" t="str">
        <f t="shared" si="4"/>
        <v>ja</v>
      </c>
      <c r="S33" s="337" t="str">
        <f t="shared" si="5"/>
        <v>ja</v>
      </c>
      <c r="T33" s="337">
        <f>IF(R33="nee",0,(K33-P33)*(tab!$C$19*tab!$E$8+tab!$D$23))</f>
        <v>0</v>
      </c>
      <c r="U33" s="337">
        <f>(H33-M33)*tab!$E$29+(I33-N33)*tab!$F$29+(J33-O33)*tab!$G$29</f>
        <v>0</v>
      </c>
      <c r="V33" s="337">
        <f t="shared" si="2"/>
        <v>0</v>
      </c>
      <c r="X33" s="337">
        <f>IF(S33="nee",0,(K33-P33)*tab!$C$44)</f>
        <v>0</v>
      </c>
      <c r="Y33" s="337">
        <f>IF(S33="nee",0,(H33-M33)*tab!$G$44+(I33-N33)*tab!$H$44+(J33-O33)*tab!$I$44)</f>
        <v>0</v>
      </c>
      <c r="Z33" s="337">
        <f t="shared" si="3"/>
        <v>0</v>
      </c>
      <c r="AA33" s="367"/>
    </row>
    <row r="34" spans="2:27" ht="13.15" customHeight="1" x14ac:dyDescent="0.2">
      <c r="B34" s="18"/>
      <c r="C34" s="48"/>
      <c r="D34" s="333">
        <v>14</v>
      </c>
      <c r="E34" s="381" t="str">
        <f>IF(F34&lt;&gt;"",VLOOKUP(F34,'SWV gegevens'!$E$2:$J$267,2),"")</f>
        <v/>
      </c>
      <c r="F34" s="382" t="str">
        <f>IF(VLOOKUP($H$10&amp;$D34,'kijkglas 3'!$A$11:$T$505,1)=$H$10&amp;$D34,VLOOKUP($H$10&amp;$D34,'kijkglas 3'!$A$11:$T$505,4),"")</f>
        <v/>
      </c>
      <c r="G34" s="334"/>
      <c r="H34" s="382">
        <f>IF(VLOOKUP($H$10&amp;$D34,'kijkglas 3'!$A$11:$T$505,1)=$H$10&amp;$D34,VLOOKUP($H$10&amp;$D34,'kijkglas 3'!$A$11:$T$505,5),0)</f>
        <v>0</v>
      </c>
      <c r="I34" s="382">
        <f>IF(VLOOKUP($H$10&amp;$D34,'kijkglas 3'!$A$11:$T$505,1)=$H$10&amp;$D34,VLOOKUP($H$10&amp;$D34,'kijkglas 3'!$A$11:$T$505,6),0)</f>
        <v>0</v>
      </c>
      <c r="J34" s="382">
        <f>IF(VLOOKUP($H$10&amp;$D34,'kijkglas 3'!$A$11:$T$505,1)=$H$10&amp;$D34,VLOOKUP($H$10&amp;$D34,'kijkglas 3'!$A$11:$T$505,7),0)</f>
        <v>0</v>
      </c>
      <c r="K34" s="335">
        <f t="shared" si="0"/>
        <v>0</v>
      </c>
      <c r="M34" s="382">
        <f>IF(VLOOKUP($H$10&amp;$D34,'kijkglas 3'!$A$11:$T$505,1)=$H$10&amp;$D34,VLOOKUP($H$10&amp;$D34,'kijkglas 3'!$A$11:$T$505,9),0)</f>
        <v>0</v>
      </c>
      <c r="N34" s="382">
        <f>IF(VLOOKUP($H$10&amp;$D34,'kijkglas 3'!$A$11:$T$505,1)=$H$10&amp;$D34,VLOOKUP($H$10&amp;$D34,'kijkglas 3'!$A$11:$T$505,10),0)</f>
        <v>0</v>
      </c>
      <c r="O34" s="382">
        <f>IF(VLOOKUP($H$10&amp;$D34,'kijkglas 3'!$A$11:$T$505,1)=$H$10&amp;$D34,VLOOKUP($H$10&amp;$D34,'kijkglas 3'!$A$11:$T$505,11),0)</f>
        <v>0</v>
      </c>
      <c r="P34" s="335">
        <f t="shared" si="1"/>
        <v>0</v>
      </c>
      <c r="Q34" s="385">
        <f>IF(VLOOKUP($H$10&amp;$D34,'kijkglas 3'!$A$11:$U$505,1)=$H$10&amp;$D34,VLOOKUP($H$10&amp;$D34,'kijkglas 3'!$A$11:$U$505,21),0)</f>
        <v>0</v>
      </c>
      <c r="R34" s="337" t="str">
        <f t="shared" si="4"/>
        <v>ja</v>
      </c>
      <c r="S34" s="337" t="str">
        <f t="shared" si="5"/>
        <v>ja</v>
      </c>
      <c r="T34" s="337">
        <f>IF(R34="nee",0,(K34-P34)*(tab!$C$19*tab!$E$8+tab!$D$23))</f>
        <v>0</v>
      </c>
      <c r="U34" s="337">
        <f>(H34-M34)*tab!$E$29+(I34-N34)*tab!$F$29+(J34-O34)*tab!$G$29</f>
        <v>0</v>
      </c>
      <c r="V34" s="337">
        <f t="shared" si="2"/>
        <v>0</v>
      </c>
      <c r="X34" s="337">
        <f>IF(S34="nee",0,(K34-P34)*tab!$C$44)</f>
        <v>0</v>
      </c>
      <c r="Y34" s="337">
        <f>IF(S34="nee",0,(H34-M34)*tab!$G$44+(I34-N34)*tab!$H$44+(J34-O34)*tab!$I$44)</f>
        <v>0</v>
      </c>
      <c r="Z34" s="337">
        <f t="shared" si="3"/>
        <v>0</v>
      </c>
      <c r="AA34" s="367"/>
    </row>
    <row r="35" spans="2:27" ht="13.15" customHeight="1" x14ac:dyDescent="0.2">
      <c r="B35" s="18"/>
      <c r="C35" s="48"/>
      <c r="D35" s="333">
        <v>15</v>
      </c>
      <c r="E35" s="381" t="str">
        <f>IF(F35&lt;&gt;"",VLOOKUP(F35,'SWV gegevens'!$E$2:$J$267,2),"")</f>
        <v/>
      </c>
      <c r="F35" s="382" t="str">
        <f>IF(VLOOKUP($H$10&amp;$D35,'kijkglas 3'!$A$11:$T$505,1)=$H$10&amp;$D35,VLOOKUP($H$10&amp;$D35,'kijkglas 3'!$A$11:$T$505,4),"")</f>
        <v/>
      </c>
      <c r="G35" s="334"/>
      <c r="H35" s="382">
        <f>IF(VLOOKUP($H$10&amp;$D35,'kijkglas 3'!$A$11:$T$505,1)=$H$10&amp;$D35,VLOOKUP($H$10&amp;$D35,'kijkglas 3'!$A$11:$T$505,5),0)</f>
        <v>0</v>
      </c>
      <c r="I35" s="382">
        <f>IF(VLOOKUP($H$10&amp;$D35,'kijkglas 3'!$A$11:$T$505,1)=$H$10&amp;$D35,VLOOKUP($H$10&amp;$D35,'kijkglas 3'!$A$11:$T$505,6),0)</f>
        <v>0</v>
      </c>
      <c r="J35" s="382">
        <f>IF(VLOOKUP($H$10&amp;$D35,'kijkglas 3'!$A$11:$T$505,1)=$H$10&amp;$D35,VLOOKUP($H$10&amp;$D35,'kijkglas 3'!$A$11:$T$505,7),0)</f>
        <v>0</v>
      </c>
      <c r="K35" s="335">
        <f t="shared" si="0"/>
        <v>0</v>
      </c>
      <c r="M35" s="382">
        <f>IF(VLOOKUP($H$10&amp;$D35,'kijkglas 3'!$A$11:$T$505,1)=$H$10&amp;$D35,VLOOKUP($H$10&amp;$D35,'kijkglas 3'!$A$11:$T$505,9),0)</f>
        <v>0</v>
      </c>
      <c r="N35" s="382">
        <f>IF(VLOOKUP($H$10&amp;$D35,'kijkglas 3'!$A$11:$T$505,1)=$H$10&amp;$D35,VLOOKUP($H$10&amp;$D35,'kijkglas 3'!$A$11:$T$505,10),0)</f>
        <v>0</v>
      </c>
      <c r="O35" s="382">
        <f>IF(VLOOKUP($H$10&amp;$D35,'kijkglas 3'!$A$11:$T$505,1)=$H$10&amp;$D35,VLOOKUP($H$10&amp;$D35,'kijkglas 3'!$A$11:$T$505,11),0)</f>
        <v>0</v>
      </c>
      <c r="P35" s="335">
        <f t="shared" si="1"/>
        <v>0</v>
      </c>
      <c r="Q35" s="385">
        <f>IF(VLOOKUP($H$10&amp;$D35,'kijkglas 3'!$A$11:$U$505,1)=$H$10&amp;$D35,VLOOKUP($H$10&amp;$D35,'kijkglas 3'!$A$11:$U$505,21),0)</f>
        <v>0</v>
      </c>
      <c r="R35" s="337" t="str">
        <f t="shared" si="4"/>
        <v>ja</v>
      </c>
      <c r="S35" s="337" t="str">
        <f t="shared" si="5"/>
        <v>ja</v>
      </c>
      <c r="T35" s="337">
        <f>IF(R35="nee",0,(K35-P35)*(tab!$C$19*tab!$E$8+tab!$D$23))</f>
        <v>0</v>
      </c>
      <c r="U35" s="337">
        <f>(H35-M35)*tab!$E$29+(I35-N35)*tab!$F$29+(J35-O35)*tab!$G$29</f>
        <v>0</v>
      </c>
      <c r="V35" s="337">
        <f t="shared" si="2"/>
        <v>0</v>
      </c>
      <c r="X35" s="337">
        <f>IF(S35="nee",0,(K35-P35)*tab!$C$44)</f>
        <v>0</v>
      </c>
      <c r="Y35" s="337">
        <f>IF(S35="nee",0,(H35-M35)*tab!$G$44+(I35-N35)*tab!$H$44+(J35-O35)*tab!$I$44)</f>
        <v>0</v>
      </c>
      <c r="Z35" s="337">
        <f t="shared" si="3"/>
        <v>0</v>
      </c>
      <c r="AA35" s="367"/>
    </row>
    <row r="36" spans="2:27" ht="13.15" customHeight="1" x14ac:dyDescent="0.2">
      <c r="B36" s="18"/>
      <c r="C36" s="48"/>
      <c r="D36" s="333">
        <v>16</v>
      </c>
      <c r="E36" s="381" t="str">
        <f>IF(F36&lt;&gt;"",VLOOKUP(F36,'SWV gegevens'!$E$2:$J$267,2),"")</f>
        <v/>
      </c>
      <c r="F36" s="382" t="str">
        <f>IF(VLOOKUP($H$10&amp;$D36,'kijkglas 3'!$A$11:$T$505,1)=$H$10&amp;$D36,VLOOKUP($H$10&amp;$D36,'kijkglas 3'!$A$11:$T$505,4),"")</f>
        <v/>
      </c>
      <c r="G36" s="334"/>
      <c r="H36" s="382">
        <f>IF(VLOOKUP($H$10&amp;$D36,'kijkglas 3'!$A$11:$T$505,1)=$H$10&amp;$D36,VLOOKUP($H$10&amp;$D36,'kijkglas 3'!$A$11:$T$505,5),0)</f>
        <v>0</v>
      </c>
      <c r="I36" s="382">
        <f>IF(VLOOKUP($H$10&amp;$D36,'kijkglas 3'!$A$11:$T$505,1)=$H$10&amp;$D36,VLOOKUP($H$10&amp;$D36,'kijkglas 3'!$A$11:$T$505,6),0)</f>
        <v>0</v>
      </c>
      <c r="J36" s="382">
        <f>IF(VLOOKUP($H$10&amp;$D36,'kijkglas 3'!$A$11:$T$505,1)=$H$10&amp;$D36,VLOOKUP($H$10&amp;$D36,'kijkglas 3'!$A$11:$T$505,7),0)</f>
        <v>0</v>
      </c>
      <c r="K36" s="335">
        <f t="shared" si="0"/>
        <v>0</v>
      </c>
      <c r="M36" s="382">
        <f>IF(VLOOKUP($H$10&amp;$D36,'kijkglas 3'!$A$11:$T$505,1)=$H$10&amp;$D36,VLOOKUP($H$10&amp;$D36,'kijkglas 3'!$A$11:$T$505,9),0)</f>
        <v>0</v>
      </c>
      <c r="N36" s="382">
        <f>IF(VLOOKUP($H$10&amp;$D36,'kijkglas 3'!$A$11:$T$505,1)=$H$10&amp;$D36,VLOOKUP($H$10&amp;$D36,'kijkglas 3'!$A$11:$T$505,10),0)</f>
        <v>0</v>
      </c>
      <c r="O36" s="382">
        <f>IF(VLOOKUP($H$10&amp;$D36,'kijkglas 3'!$A$11:$T$505,1)=$H$10&amp;$D36,VLOOKUP($H$10&amp;$D36,'kijkglas 3'!$A$11:$T$505,11),0)</f>
        <v>0</v>
      </c>
      <c r="P36" s="335">
        <f t="shared" si="1"/>
        <v>0</v>
      </c>
      <c r="Q36" s="385">
        <f>IF(VLOOKUP($H$10&amp;$D36,'kijkglas 3'!$A$11:$U$505,1)=$H$10&amp;$D36,VLOOKUP($H$10&amp;$D36,'kijkglas 3'!$A$11:$U$505,21),0)</f>
        <v>0</v>
      </c>
      <c r="R36" s="337" t="str">
        <f t="shared" si="4"/>
        <v>ja</v>
      </c>
      <c r="S36" s="337" t="str">
        <f t="shared" si="5"/>
        <v>ja</v>
      </c>
      <c r="T36" s="337">
        <f>IF(R36="nee",0,(K36-P36)*(tab!$C$19*tab!$E$8+tab!$D$23))</f>
        <v>0</v>
      </c>
      <c r="U36" s="337">
        <f>(H36-M36)*tab!$E$29+(I36-N36)*tab!$F$29+(J36-O36)*tab!$G$29</f>
        <v>0</v>
      </c>
      <c r="V36" s="337">
        <f t="shared" si="2"/>
        <v>0</v>
      </c>
      <c r="X36" s="337">
        <f>IF(S36="nee",0,(K36-P36)*tab!$C$44)</f>
        <v>0</v>
      </c>
      <c r="Y36" s="337">
        <f>IF(S36="nee",0,(H36-M36)*tab!$G$44+(I36-N36)*tab!$H$44+(J36-O36)*tab!$I$44)</f>
        <v>0</v>
      </c>
      <c r="Z36" s="337">
        <f t="shared" si="3"/>
        <v>0</v>
      </c>
      <c r="AA36" s="367"/>
    </row>
    <row r="37" spans="2:27" ht="13.15" customHeight="1" x14ac:dyDescent="0.2">
      <c r="B37" s="18"/>
      <c r="C37" s="48"/>
      <c r="D37" s="333">
        <v>17</v>
      </c>
      <c r="E37" s="381" t="str">
        <f>IF(F37&lt;&gt;"",VLOOKUP(F37,'SWV gegevens'!$E$2:$J$267,2),"")</f>
        <v/>
      </c>
      <c r="F37" s="382" t="str">
        <f>IF(VLOOKUP($H$10&amp;$D37,'kijkglas 3'!$A$11:$T$505,1)=$H$10&amp;$D37,VLOOKUP($H$10&amp;$D37,'kijkglas 3'!$A$11:$T$505,4),"")</f>
        <v/>
      </c>
      <c r="G37" s="334"/>
      <c r="H37" s="382">
        <f>IF(VLOOKUP($H$10&amp;$D37,'kijkglas 3'!$A$11:$T$505,1)=$H$10&amp;$D37,VLOOKUP($H$10&amp;$D37,'kijkglas 3'!$A$11:$T$505,5),0)</f>
        <v>0</v>
      </c>
      <c r="I37" s="382">
        <f>IF(VLOOKUP($H$10&amp;$D37,'kijkglas 3'!$A$11:$T$505,1)=$H$10&amp;$D37,VLOOKUP($H$10&amp;$D37,'kijkglas 3'!$A$11:$T$505,6),0)</f>
        <v>0</v>
      </c>
      <c r="J37" s="382">
        <f>IF(VLOOKUP($H$10&amp;$D37,'kijkglas 3'!$A$11:$T$505,1)=$H$10&amp;$D37,VLOOKUP($H$10&amp;$D37,'kijkglas 3'!$A$11:$T$505,7),0)</f>
        <v>0</v>
      </c>
      <c r="K37" s="335">
        <f t="shared" si="0"/>
        <v>0</v>
      </c>
      <c r="M37" s="382">
        <f>IF(VLOOKUP($H$10&amp;$D37,'kijkglas 3'!$A$11:$T$505,1)=$H$10&amp;$D37,VLOOKUP($H$10&amp;$D37,'kijkglas 3'!$A$11:$T$505,9),0)</f>
        <v>0</v>
      </c>
      <c r="N37" s="382">
        <f>IF(VLOOKUP($H$10&amp;$D37,'kijkglas 3'!$A$11:$T$505,1)=$H$10&amp;$D37,VLOOKUP($H$10&amp;$D37,'kijkglas 3'!$A$11:$T$505,10),0)</f>
        <v>0</v>
      </c>
      <c r="O37" s="382">
        <f>IF(VLOOKUP($H$10&amp;$D37,'kijkglas 3'!$A$11:$T$505,1)=$H$10&amp;$D37,VLOOKUP($H$10&amp;$D37,'kijkglas 3'!$A$11:$T$505,11),0)</f>
        <v>0</v>
      </c>
      <c r="P37" s="335">
        <f t="shared" si="1"/>
        <v>0</v>
      </c>
      <c r="Q37" s="385">
        <f>IF(VLOOKUP($H$10&amp;$D37,'kijkglas 3'!$A$11:$U$505,1)=$H$10&amp;$D37,VLOOKUP($H$10&amp;$D37,'kijkglas 3'!$A$11:$U$505,21),0)</f>
        <v>0</v>
      </c>
      <c r="R37" s="337" t="str">
        <f t="shared" si="4"/>
        <v>ja</v>
      </c>
      <c r="S37" s="337" t="str">
        <f t="shared" si="5"/>
        <v>ja</v>
      </c>
      <c r="T37" s="337">
        <f>IF(R37="nee",0,(K37-P37)*(tab!$C$19*tab!$E$8+tab!$D$23))</f>
        <v>0</v>
      </c>
      <c r="U37" s="337">
        <f>(H37-M37)*tab!$E$29+(I37-N37)*tab!$F$29+(J37-O37)*tab!$G$29</f>
        <v>0</v>
      </c>
      <c r="V37" s="337">
        <f t="shared" si="2"/>
        <v>0</v>
      </c>
      <c r="X37" s="337">
        <f>IF(S37="nee",0,(K37-P37)*tab!$C$44)</f>
        <v>0</v>
      </c>
      <c r="Y37" s="337">
        <f>IF(S37="nee",0,(H37-M37)*tab!$G$44+(I37-N37)*tab!$H$44+(J37-O37)*tab!$I$44)</f>
        <v>0</v>
      </c>
      <c r="Z37" s="337">
        <f t="shared" si="3"/>
        <v>0</v>
      </c>
      <c r="AA37" s="367"/>
    </row>
    <row r="38" spans="2:27" ht="13.15" customHeight="1" x14ac:dyDescent="0.2">
      <c r="B38" s="18"/>
      <c r="C38" s="48"/>
      <c r="D38" s="333">
        <v>18</v>
      </c>
      <c r="E38" s="381" t="str">
        <f>IF(F38&lt;&gt;"",VLOOKUP(F38,'SWV gegevens'!$E$2:$J$267,2),"")</f>
        <v/>
      </c>
      <c r="F38" s="382" t="str">
        <f>IF(VLOOKUP($H$10&amp;$D38,'kijkglas 3'!$A$11:$T$505,1)=$H$10&amp;$D38,VLOOKUP($H$10&amp;$D38,'kijkglas 3'!$A$11:$T$505,4),"")</f>
        <v/>
      </c>
      <c r="G38" s="334"/>
      <c r="H38" s="382">
        <f>IF(VLOOKUP($H$10&amp;$D38,'kijkglas 3'!$A$11:$T$505,1)=$H$10&amp;$D38,VLOOKUP($H$10&amp;$D38,'kijkglas 3'!$A$11:$T$505,5),0)</f>
        <v>0</v>
      </c>
      <c r="I38" s="382">
        <f>IF(VLOOKUP($H$10&amp;$D38,'kijkglas 3'!$A$11:$T$505,1)=$H$10&amp;$D38,VLOOKUP($H$10&amp;$D38,'kijkglas 3'!$A$11:$T$505,6),0)</f>
        <v>0</v>
      </c>
      <c r="J38" s="382">
        <f>IF(VLOOKUP($H$10&amp;$D38,'kijkglas 3'!$A$11:$T$505,1)=$H$10&amp;$D38,VLOOKUP($H$10&amp;$D38,'kijkglas 3'!$A$11:$T$505,7),0)</f>
        <v>0</v>
      </c>
      <c r="K38" s="335">
        <f t="shared" si="0"/>
        <v>0</v>
      </c>
      <c r="M38" s="382">
        <f>IF(VLOOKUP($H$10&amp;$D38,'kijkglas 3'!$A$11:$T$505,1)=$H$10&amp;$D38,VLOOKUP($H$10&amp;$D38,'kijkglas 3'!$A$11:$T$505,9),0)</f>
        <v>0</v>
      </c>
      <c r="N38" s="382">
        <f>IF(VLOOKUP($H$10&amp;$D38,'kijkglas 3'!$A$11:$T$505,1)=$H$10&amp;$D38,VLOOKUP($H$10&amp;$D38,'kijkglas 3'!$A$11:$T$505,10),0)</f>
        <v>0</v>
      </c>
      <c r="O38" s="382">
        <f>IF(VLOOKUP($H$10&amp;$D38,'kijkglas 3'!$A$11:$T$505,1)=$H$10&amp;$D38,VLOOKUP($H$10&amp;$D38,'kijkglas 3'!$A$11:$T$505,11),0)</f>
        <v>0</v>
      </c>
      <c r="P38" s="335">
        <f t="shared" si="1"/>
        <v>0</v>
      </c>
      <c r="Q38" s="385">
        <f>IF(VLOOKUP($H$10&amp;$D38,'kijkglas 3'!$A$11:$U$505,1)=$H$10&amp;$D38,VLOOKUP($H$10&amp;$D38,'kijkglas 3'!$A$11:$U$505,21),0)</f>
        <v>0</v>
      </c>
      <c r="R38" s="337" t="str">
        <f t="shared" si="4"/>
        <v>ja</v>
      </c>
      <c r="S38" s="337" t="str">
        <f t="shared" si="5"/>
        <v>ja</v>
      </c>
      <c r="T38" s="337">
        <f>IF(R38="nee",0,(K38-P38)*(tab!$C$19*tab!$E$8+tab!$D$23))</f>
        <v>0</v>
      </c>
      <c r="U38" s="337">
        <f>(H38-M38)*tab!$E$29+(I38-N38)*tab!$F$29+(J38-O38)*tab!$G$29</f>
        <v>0</v>
      </c>
      <c r="V38" s="337">
        <f t="shared" si="2"/>
        <v>0</v>
      </c>
      <c r="X38" s="337">
        <f>IF(S38="nee",0,(K38-P38)*tab!$C$44)</f>
        <v>0</v>
      </c>
      <c r="Y38" s="337">
        <f>IF(S38="nee",0,(H38-M38)*tab!$G$44+(I38-N38)*tab!$H$44+(J38-O38)*tab!$I$44)</f>
        <v>0</v>
      </c>
      <c r="Z38" s="337">
        <f t="shared" si="3"/>
        <v>0</v>
      </c>
      <c r="AA38" s="367"/>
    </row>
    <row r="39" spans="2:27" ht="13.15" customHeight="1" x14ac:dyDescent="0.2">
      <c r="B39" s="18"/>
      <c r="C39" s="48"/>
      <c r="D39" s="333">
        <v>19</v>
      </c>
      <c r="E39" s="381" t="str">
        <f>IF(F39&lt;&gt;"",VLOOKUP(F39,'SWV gegevens'!$E$2:$J$267,2),"")</f>
        <v/>
      </c>
      <c r="F39" s="382" t="str">
        <f>IF(VLOOKUP($H$10&amp;$D39,'kijkglas 3'!$A$11:$T$505,1)=$H$10&amp;$D39,VLOOKUP($H$10&amp;$D39,'kijkglas 3'!$A$11:$T$505,4),"")</f>
        <v/>
      </c>
      <c r="G39" s="334"/>
      <c r="H39" s="382">
        <f>IF(VLOOKUP($H$10&amp;$D39,'kijkglas 3'!$A$11:$T$505,1)=$H$10&amp;$D39,VLOOKUP($H$10&amp;$D39,'kijkglas 3'!$A$11:$T$505,5),0)</f>
        <v>0</v>
      </c>
      <c r="I39" s="382">
        <f>IF(VLOOKUP($H$10&amp;$D39,'kijkglas 3'!$A$11:$T$505,1)=$H$10&amp;$D39,VLOOKUP($H$10&amp;$D39,'kijkglas 3'!$A$11:$T$505,6),0)</f>
        <v>0</v>
      </c>
      <c r="J39" s="382">
        <f>IF(VLOOKUP($H$10&amp;$D39,'kijkglas 3'!$A$11:$T$505,1)=$H$10&amp;$D39,VLOOKUP($H$10&amp;$D39,'kijkglas 3'!$A$11:$T$505,7),0)</f>
        <v>0</v>
      </c>
      <c r="K39" s="335">
        <f t="shared" si="0"/>
        <v>0</v>
      </c>
      <c r="M39" s="382">
        <f>IF(VLOOKUP($H$10&amp;$D39,'kijkglas 3'!$A$11:$T$505,1)=$H$10&amp;$D39,VLOOKUP($H$10&amp;$D39,'kijkglas 3'!$A$11:$T$505,9),0)</f>
        <v>0</v>
      </c>
      <c r="N39" s="382">
        <f>IF(VLOOKUP($H$10&amp;$D39,'kijkglas 3'!$A$11:$T$505,1)=$H$10&amp;$D39,VLOOKUP($H$10&amp;$D39,'kijkglas 3'!$A$11:$T$505,10),0)</f>
        <v>0</v>
      </c>
      <c r="O39" s="382">
        <f>IF(VLOOKUP($H$10&amp;$D39,'kijkglas 3'!$A$11:$T$505,1)=$H$10&amp;$D39,VLOOKUP($H$10&amp;$D39,'kijkglas 3'!$A$11:$T$505,11),0)</f>
        <v>0</v>
      </c>
      <c r="P39" s="335">
        <f t="shared" si="1"/>
        <v>0</v>
      </c>
      <c r="Q39" s="385">
        <f>IF(VLOOKUP($H$10&amp;$D39,'kijkglas 3'!$A$11:$U$505,1)=$H$10&amp;$D39,VLOOKUP($H$10&amp;$D39,'kijkglas 3'!$A$11:$U$505,21),0)</f>
        <v>0</v>
      </c>
      <c r="R39" s="337" t="str">
        <f t="shared" si="4"/>
        <v>ja</v>
      </c>
      <c r="S39" s="337" t="str">
        <f t="shared" si="5"/>
        <v>ja</v>
      </c>
      <c r="T39" s="337">
        <f>IF(R39="nee",0,(K39-P39)*(tab!$C$19*tab!$E$8+tab!$D$23))</f>
        <v>0</v>
      </c>
      <c r="U39" s="337">
        <f>(H39-M39)*tab!$E$29+(I39-N39)*tab!$F$29+(J39-O39)*tab!$G$29</f>
        <v>0</v>
      </c>
      <c r="V39" s="337">
        <f t="shared" si="2"/>
        <v>0</v>
      </c>
      <c r="X39" s="337">
        <f>IF(S39="nee",0,(K39-P39)*tab!$C$44)</f>
        <v>0</v>
      </c>
      <c r="Y39" s="337">
        <f>IF(S39="nee",0,(H39-M39)*tab!$G$44+(I39-N39)*tab!$H$44+(J39-O39)*tab!$I$44)</f>
        <v>0</v>
      </c>
      <c r="Z39" s="337">
        <f t="shared" si="3"/>
        <v>0</v>
      </c>
      <c r="AA39" s="367"/>
    </row>
    <row r="40" spans="2:27" ht="13.15" customHeight="1" x14ac:dyDescent="0.2">
      <c r="B40" s="18"/>
      <c r="C40" s="48"/>
      <c r="D40" s="333">
        <v>20</v>
      </c>
      <c r="E40" s="381" t="str">
        <f>IF(F40&lt;&gt;"",VLOOKUP(F40,'SWV gegevens'!$E$2:$J$267,2),"")</f>
        <v/>
      </c>
      <c r="F40" s="382" t="str">
        <f>IF(VLOOKUP($H$10&amp;$D40,'kijkglas 3'!$A$11:$T$505,1)=$H$10&amp;$D40,VLOOKUP($H$10&amp;$D40,'kijkglas 3'!$A$11:$T$505,4),"")</f>
        <v/>
      </c>
      <c r="G40" s="334"/>
      <c r="H40" s="382">
        <f>IF(VLOOKUP($H$10&amp;$D40,'kijkglas 3'!$A$11:$T$505,1)=$H$10&amp;$D40,VLOOKUP($H$10&amp;$D40,'kijkglas 3'!$A$11:$T$505,5),0)</f>
        <v>0</v>
      </c>
      <c r="I40" s="382">
        <f>IF(VLOOKUP($H$10&amp;$D40,'kijkglas 3'!$A$11:$T$505,1)=$H$10&amp;$D40,VLOOKUP($H$10&amp;$D40,'kijkglas 3'!$A$11:$T$505,6),0)</f>
        <v>0</v>
      </c>
      <c r="J40" s="382">
        <f>IF(VLOOKUP($H$10&amp;$D40,'kijkglas 3'!$A$11:$T$505,1)=$H$10&amp;$D40,VLOOKUP($H$10&amp;$D40,'kijkglas 3'!$A$11:$T$505,7),0)</f>
        <v>0</v>
      </c>
      <c r="K40" s="335">
        <f t="shared" si="0"/>
        <v>0</v>
      </c>
      <c r="M40" s="382">
        <f>IF(VLOOKUP($H$10&amp;$D40,'kijkglas 3'!$A$11:$T$505,1)=$H$10&amp;$D40,VLOOKUP($H$10&amp;$D40,'kijkglas 3'!$A$11:$T$505,9),0)</f>
        <v>0</v>
      </c>
      <c r="N40" s="382">
        <f>IF(VLOOKUP($H$10&amp;$D40,'kijkglas 3'!$A$11:$T$505,1)=$H$10&amp;$D40,VLOOKUP($H$10&amp;$D40,'kijkglas 3'!$A$11:$T$505,10),0)</f>
        <v>0</v>
      </c>
      <c r="O40" s="382">
        <f>IF(VLOOKUP($H$10&amp;$D40,'kijkglas 3'!$A$11:$T$505,1)=$H$10&amp;$D40,VLOOKUP($H$10&amp;$D40,'kijkglas 3'!$A$11:$T$505,11),0)</f>
        <v>0</v>
      </c>
      <c r="P40" s="335">
        <f t="shared" si="1"/>
        <v>0</v>
      </c>
      <c r="Q40" s="385">
        <f>IF(VLOOKUP($H$10&amp;$D40,'kijkglas 3'!$A$11:$U$505,1)=$H$10&amp;$D40,VLOOKUP($H$10&amp;$D40,'kijkglas 3'!$A$11:$U$505,21),0)</f>
        <v>0</v>
      </c>
      <c r="R40" s="337" t="str">
        <f t="shared" si="4"/>
        <v>ja</v>
      </c>
      <c r="S40" s="337" t="str">
        <f t="shared" si="5"/>
        <v>ja</v>
      </c>
      <c r="T40" s="337">
        <f>IF(R40="nee",0,(K40-P40)*(tab!$C$19*tab!$E$8+tab!$D$23))</f>
        <v>0</v>
      </c>
      <c r="U40" s="337">
        <f>(H40-M40)*tab!$E$29+(I40-N40)*tab!$F$29+(J40-O40)*tab!$G$29</f>
        <v>0</v>
      </c>
      <c r="V40" s="337">
        <f t="shared" si="2"/>
        <v>0</v>
      </c>
      <c r="X40" s="337">
        <f>IF(S40="nee",0,(K40-P40)*tab!$C$44)</f>
        <v>0</v>
      </c>
      <c r="Y40" s="337">
        <f>IF(S40="nee",0,(H40-M40)*tab!$G$44+(I40-N40)*tab!$H$44+(J40-O40)*tab!$I$44)</f>
        <v>0</v>
      </c>
      <c r="Z40" s="337">
        <f t="shared" si="3"/>
        <v>0</v>
      </c>
      <c r="AA40" s="367"/>
    </row>
    <row r="41" spans="2:27" ht="13.15" customHeight="1" x14ac:dyDescent="0.2">
      <c r="B41" s="18"/>
      <c r="C41" s="48"/>
      <c r="D41" s="333">
        <v>21</v>
      </c>
      <c r="E41" s="381" t="str">
        <f>IF(F41&lt;&gt;"",VLOOKUP(F41,'SWV gegevens'!$E$2:$J$267,2),"")</f>
        <v/>
      </c>
      <c r="F41" s="382" t="str">
        <f>IF(VLOOKUP($H$10&amp;$D41,'kijkglas 3'!$A$11:$T$505,1)=$H$10&amp;$D41,VLOOKUP($H$10&amp;$D41,'kijkglas 3'!$A$11:$T$505,4),"")</f>
        <v/>
      </c>
      <c r="G41" s="334"/>
      <c r="H41" s="382">
        <f>IF(VLOOKUP($H$10&amp;$D41,'kijkglas 3'!$A$11:$T$505,1)=$H$10&amp;$D41,VLOOKUP($H$10&amp;$D41,'kijkglas 3'!$A$11:$T$505,5),0)</f>
        <v>0</v>
      </c>
      <c r="I41" s="382">
        <f>IF(VLOOKUP($H$10&amp;$D41,'kijkglas 3'!$A$11:$T$505,1)=$H$10&amp;$D41,VLOOKUP($H$10&amp;$D41,'kijkglas 3'!$A$11:$T$505,6),0)</f>
        <v>0</v>
      </c>
      <c r="J41" s="382">
        <f>IF(VLOOKUP($H$10&amp;$D41,'kijkglas 3'!$A$11:$T$505,1)=$H$10&amp;$D41,VLOOKUP($H$10&amp;$D41,'kijkglas 3'!$A$11:$T$505,7),0)</f>
        <v>0</v>
      </c>
      <c r="K41" s="335">
        <f t="shared" si="0"/>
        <v>0</v>
      </c>
      <c r="M41" s="382">
        <f>IF(VLOOKUP($H$10&amp;$D41,'kijkglas 3'!$A$11:$T$505,1)=$H$10&amp;$D41,VLOOKUP($H$10&amp;$D41,'kijkglas 3'!$A$11:$T$505,9),0)</f>
        <v>0</v>
      </c>
      <c r="N41" s="382">
        <f>IF(VLOOKUP($H$10&amp;$D41,'kijkglas 3'!$A$11:$T$505,1)=$H$10&amp;$D41,VLOOKUP($H$10&amp;$D41,'kijkglas 3'!$A$11:$T$505,10),0)</f>
        <v>0</v>
      </c>
      <c r="O41" s="382">
        <f>IF(VLOOKUP($H$10&amp;$D41,'kijkglas 3'!$A$11:$T$505,1)=$H$10&amp;$D41,VLOOKUP($H$10&amp;$D41,'kijkglas 3'!$A$11:$T$505,11),0)</f>
        <v>0</v>
      </c>
      <c r="P41" s="335">
        <f t="shared" si="1"/>
        <v>0</v>
      </c>
      <c r="Q41" s="385">
        <f>IF(VLOOKUP($H$10&amp;$D41,'kijkglas 3'!$A$11:$U$505,1)=$H$10&amp;$D41,VLOOKUP($H$10&amp;$D41,'kijkglas 3'!$A$11:$U$505,21),0)</f>
        <v>0</v>
      </c>
      <c r="R41" s="337" t="str">
        <f t="shared" si="4"/>
        <v>ja</v>
      </c>
      <c r="S41" s="337" t="str">
        <f t="shared" si="5"/>
        <v>ja</v>
      </c>
      <c r="T41" s="337">
        <f>IF(R41="nee",0,(K41-P41)*(tab!$C$19*tab!$E$8+tab!$D$23))</f>
        <v>0</v>
      </c>
      <c r="U41" s="337">
        <f>(H41-M41)*tab!$E$29+(I41-N41)*tab!$F$29+(J41-O41)*tab!$G$29</f>
        <v>0</v>
      </c>
      <c r="V41" s="337">
        <f t="shared" si="2"/>
        <v>0</v>
      </c>
      <c r="X41" s="337">
        <f>IF(S41="nee",0,(K41-P41)*tab!$C$44)</f>
        <v>0</v>
      </c>
      <c r="Y41" s="337">
        <f>IF(S41="nee",0,(H41-M41)*tab!$G$44+(I41-N41)*tab!$H$44+(J41-O41)*tab!$I$44)</f>
        <v>0</v>
      </c>
      <c r="Z41" s="337">
        <f t="shared" si="3"/>
        <v>0</v>
      </c>
      <c r="AA41" s="367"/>
    </row>
    <row r="42" spans="2:27" ht="13.15" customHeight="1" x14ac:dyDescent="0.2">
      <c r="B42" s="18"/>
      <c r="C42" s="48"/>
      <c r="D42" s="333">
        <v>22</v>
      </c>
      <c r="E42" s="381" t="str">
        <f>IF(F42&lt;&gt;"",VLOOKUP(F42,'SWV gegevens'!$E$2:$J$267,2),"")</f>
        <v/>
      </c>
      <c r="F42" s="382" t="str">
        <f>IF(VLOOKUP($H$10&amp;$D42,'kijkglas 3'!$A$11:$T$505,1)=$H$10&amp;$D42,VLOOKUP($H$10&amp;$D42,'kijkglas 3'!$A$11:$T$505,4),"")</f>
        <v/>
      </c>
      <c r="G42" s="334"/>
      <c r="H42" s="382">
        <f>IF(VLOOKUP($H$10&amp;$D42,'kijkglas 3'!$A$11:$T$505,1)=$H$10&amp;$D42,VLOOKUP($H$10&amp;$D42,'kijkglas 3'!$A$11:$T$505,5),0)</f>
        <v>0</v>
      </c>
      <c r="I42" s="382">
        <f>IF(VLOOKUP($H$10&amp;$D42,'kijkglas 3'!$A$11:$T$505,1)=$H$10&amp;$D42,VLOOKUP($H$10&amp;$D42,'kijkglas 3'!$A$11:$T$505,6),0)</f>
        <v>0</v>
      </c>
      <c r="J42" s="382">
        <f>IF(VLOOKUP($H$10&amp;$D42,'kijkglas 3'!$A$11:$T$505,1)=$H$10&amp;$D42,VLOOKUP($H$10&amp;$D42,'kijkglas 3'!$A$11:$T$505,7),0)</f>
        <v>0</v>
      </c>
      <c r="K42" s="335">
        <f t="shared" si="0"/>
        <v>0</v>
      </c>
      <c r="M42" s="382">
        <f>IF(VLOOKUP($H$10&amp;$D42,'kijkglas 3'!$A$11:$T$505,1)=$H$10&amp;$D42,VLOOKUP($H$10&amp;$D42,'kijkglas 3'!$A$11:$T$505,9),0)</f>
        <v>0</v>
      </c>
      <c r="N42" s="382">
        <f>IF(VLOOKUP($H$10&amp;$D42,'kijkglas 3'!$A$11:$T$505,1)=$H$10&amp;$D42,VLOOKUP($H$10&amp;$D42,'kijkglas 3'!$A$11:$T$505,10),0)</f>
        <v>0</v>
      </c>
      <c r="O42" s="382">
        <f>IF(VLOOKUP($H$10&amp;$D42,'kijkglas 3'!$A$11:$T$505,1)=$H$10&amp;$D42,VLOOKUP($H$10&amp;$D42,'kijkglas 3'!$A$11:$T$505,11),0)</f>
        <v>0</v>
      </c>
      <c r="P42" s="335">
        <f t="shared" si="1"/>
        <v>0</v>
      </c>
      <c r="Q42" s="385">
        <f>IF(VLOOKUP($H$10&amp;$D42,'kijkglas 3'!$A$11:$U$505,1)=$H$10&amp;$D42,VLOOKUP($H$10&amp;$D42,'kijkglas 3'!$A$11:$U$505,21),0)</f>
        <v>0</v>
      </c>
      <c r="R42" s="337" t="str">
        <f t="shared" si="4"/>
        <v>ja</v>
      </c>
      <c r="S42" s="337" t="str">
        <f t="shared" si="5"/>
        <v>ja</v>
      </c>
      <c r="T42" s="337">
        <f>IF(R42="nee",0,(K42-P42)*(tab!$C$19*tab!$E$8+tab!$D$23))</f>
        <v>0</v>
      </c>
      <c r="U42" s="337">
        <f>(H42-M42)*tab!$E$29+(I42-N42)*tab!$F$29+(J42-O42)*tab!$G$29</f>
        <v>0</v>
      </c>
      <c r="V42" s="337">
        <f t="shared" si="2"/>
        <v>0</v>
      </c>
      <c r="X42" s="337">
        <f>IF(S42="nee",0,(K42-P42)*tab!$C$44)</f>
        <v>0</v>
      </c>
      <c r="Y42" s="337">
        <f>IF(S42="nee",0,(H42-M42)*tab!$G$44+(I42-N42)*tab!$H$44+(J42-O42)*tab!$I$44)</f>
        <v>0</v>
      </c>
      <c r="Z42" s="337">
        <f t="shared" si="3"/>
        <v>0</v>
      </c>
      <c r="AA42" s="367"/>
    </row>
    <row r="43" spans="2:27" ht="13.15" customHeight="1" x14ac:dyDescent="0.2">
      <c r="B43" s="18"/>
      <c r="C43" s="48"/>
      <c r="D43" s="333">
        <v>23</v>
      </c>
      <c r="E43" s="381" t="str">
        <f>IF(F43&lt;&gt;"",VLOOKUP(F43,'SWV gegevens'!$E$2:$J$267,2),"")</f>
        <v/>
      </c>
      <c r="F43" s="382" t="str">
        <f>IF(VLOOKUP($H$10&amp;$D43,'kijkglas 3'!$A$11:$T$505,1)=$H$10&amp;$D43,VLOOKUP($H$10&amp;$D43,'kijkglas 3'!$A$11:$T$505,4),"")</f>
        <v/>
      </c>
      <c r="G43" s="334"/>
      <c r="H43" s="382">
        <f>IF(VLOOKUP($H$10&amp;$D43,'kijkglas 3'!$A$11:$T$505,1)=$H$10&amp;$D43,VLOOKUP($H$10&amp;$D43,'kijkglas 3'!$A$11:$T$505,5),0)</f>
        <v>0</v>
      </c>
      <c r="I43" s="382">
        <f>IF(VLOOKUP($H$10&amp;$D43,'kijkglas 3'!$A$11:$T$505,1)=$H$10&amp;$D43,VLOOKUP($H$10&amp;$D43,'kijkglas 3'!$A$11:$T$505,6),0)</f>
        <v>0</v>
      </c>
      <c r="J43" s="382">
        <f>IF(VLOOKUP($H$10&amp;$D43,'kijkglas 3'!$A$11:$T$505,1)=$H$10&amp;$D43,VLOOKUP($H$10&amp;$D43,'kijkglas 3'!$A$11:$T$505,7),0)</f>
        <v>0</v>
      </c>
      <c r="K43" s="335">
        <f t="shared" si="0"/>
        <v>0</v>
      </c>
      <c r="M43" s="382">
        <f>IF(VLOOKUP($H$10&amp;$D43,'kijkglas 3'!$A$11:$T$505,1)=$H$10&amp;$D43,VLOOKUP($H$10&amp;$D43,'kijkglas 3'!$A$11:$T$505,9),0)</f>
        <v>0</v>
      </c>
      <c r="N43" s="382">
        <f>IF(VLOOKUP($H$10&amp;$D43,'kijkglas 3'!$A$11:$T$505,1)=$H$10&amp;$D43,VLOOKUP($H$10&amp;$D43,'kijkglas 3'!$A$11:$T$505,10),0)</f>
        <v>0</v>
      </c>
      <c r="O43" s="382">
        <f>IF(VLOOKUP($H$10&amp;$D43,'kijkglas 3'!$A$11:$T$505,1)=$H$10&amp;$D43,VLOOKUP($H$10&amp;$D43,'kijkglas 3'!$A$11:$T$505,11),0)</f>
        <v>0</v>
      </c>
      <c r="P43" s="335">
        <f t="shared" si="1"/>
        <v>0</v>
      </c>
      <c r="Q43" s="385">
        <f>IF(VLOOKUP($H$10&amp;$D43,'kijkglas 3'!$A$11:$U$505,1)=$H$10&amp;$D43,VLOOKUP($H$10&amp;$D43,'kijkglas 3'!$A$11:$U$505,21),0)</f>
        <v>0</v>
      </c>
      <c r="R43" s="337" t="str">
        <f t="shared" si="4"/>
        <v>ja</v>
      </c>
      <c r="S43" s="337" t="str">
        <f t="shared" si="5"/>
        <v>ja</v>
      </c>
      <c r="T43" s="337">
        <f>IF(R43="nee",0,(K43-P43)*(tab!$C$19*tab!$E$8+tab!$D$23))</f>
        <v>0</v>
      </c>
      <c r="U43" s="337">
        <f>(H43-M43)*tab!$E$29+(I43-N43)*tab!$F$29+(J43-O43)*tab!$G$29</f>
        <v>0</v>
      </c>
      <c r="V43" s="337">
        <f t="shared" si="2"/>
        <v>0</v>
      </c>
      <c r="X43" s="337">
        <f>IF(S43="nee",0,(K43-P43)*tab!$C$44)</f>
        <v>0</v>
      </c>
      <c r="Y43" s="337">
        <f>IF(S43="nee",0,(H43-M43)*tab!$G$44+(I43-N43)*tab!$H$44+(J43-O43)*tab!$I$44)</f>
        <v>0</v>
      </c>
      <c r="Z43" s="337">
        <f t="shared" si="3"/>
        <v>0</v>
      </c>
      <c r="AA43" s="367"/>
    </row>
    <row r="44" spans="2:27" ht="13.15" customHeight="1" x14ac:dyDescent="0.2">
      <c r="B44" s="18"/>
      <c r="C44" s="48"/>
      <c r="D44" s="333">
        <v>24</v>
      </c>
      <c r="E44" s="381" t="str">
        <f>IF(F44&lt;&gt;"",VLOOKUP(F44,'SWV gegevens'!$E$2:$J$267,2),"")</f>
        <v/>
      </c>
      <c r="F44" s="382" t="str">
        <f>IF(VLOOKUP($H$10&amp;$D44,'kijkglas 3'!$A$11:$T$505,1)=$H$10&amp;$D44,VLOOKUP($H$10&amp;$D44,'kijkglas 3'!$A$11:$T$505,4),"")</f>
        <v/>
      </c>
      <c r="G44" s="334"/>
      <c r="H44" s="382">
        <f>IF(VLOOKUP($H$10&amp;$D44,'kijkglas 3'!$A$11:$T$505,1)=$H$10&amp;$D44,VLOOKUP($H$10&amp;$D44,'kijkglas 3'!$A$11:$T$505,5),0)</f>
        <v>0</v>
      </c>
      <c r="I44" s="382">
        <f>IF(VLOOKUP($H$10&amp;$D44,'kijkglas 3'!$A$11:$T$505,1)=$H$10&amp;$D44,VLOOKUP($H$10&amp;$D44,'kijkglas 3'!$A$11:$T$505,6),0)</f>
        <v>0</v>
      </c>
      <c r="J44" s="382">
        <f>IF(VLOOKUP($H$10&amp;$D44,'kijkglas 3'!$A$11:$T$505,1)=$H$10&amp;$D44,VLOOKUP($H$10&amp;$D44,'kijkglas 3'!$A$11:$T$505,7),0)</f>
        <v>0</v>
      </c>
      <c r="K44" s="335">
        <f t="shared" si="0"/>
        <v>0</v>
      </c>
      <c r="M44" s="382">
        <f>IF(VLOOKUP($H$10&amp;$D44,'kijkglas 3'!$A$11:$T$505,1)=$H$10&amp;$D44,VLOOKUP($H$10&amp;$D44,'kijkglas 3'!$A$11:$T$505,9),0)</f>
        <v>0</v>
      </c>
      <c r="N44" s="382">
        <f>IF(VLOOKUP($H$10&amp;$D44,'kijkglas 3'!$A$11:$T$505,1)=$H$10&amp;$D44,VLOOKUP($H$10&amp;$D44,'kijkglas 3'!$A$11:$T$505,10),0)</f>
        <v>0</v>
      </c>
      <c r="O44" s="382">
        <f>IF(VLOOKUP($H$10&amp;$D44,'kijkglas 3'!$A$11:$T$505,1)=$H$10&amp;$D44,VLOOKUP($H$10&amp;$D44,'kijkglas 3'!$A$11:$T$505,11),0)</f>
        <v>0</v>
      </c>
      <c r="P44" s="335">
        <f t="shared" si="1"/>
        <v>0</v>
      </c>
      <c r="Q44" s="385">
        <f>IF(VLOOKUP($H$10&amp;$D44,'kijkglas 3'!$A$11:$U$505,1)=$H$10&amp;$D44,VLOOKUP($H$10&amp;$D44,'kijkglas 3'!$A$11:$U$505,21),0)</f>
        <v>0</v>
      </c>
      <c r="R44" s="337" t="str">
        <f t="shared" si="4"/>
        <v>ja</v>
      </c>
      <c r="S44" s="337" t="str">
        <f t="shared" si="5"/>
        <v>ja</v>
      </c>
      <c r="T44" s="337">
        <f>IF(R44="nee",0,(K44-P44)*(tab!$C$19*tab!$E$8+tab!$D$23))</f>
        <v>0</v>
      </c>
      <c r="U44" s="337">
        <f>(H44-M44)*tab!$E$29+(I44-N44)*tab!$F$29+(J44-O44)*tab!$G$29</f>
        <v>0</v>
      </c>
      <c r="V44" s="337">
        <f t="shared" si="2"/>
        <v>0</v>
      </c>
      <c r="X44" s="337">
        <f>IF(S44="nee",0,(K44-P44)*tab!$C$44)</f>
        <v>0</v>
      </c>
      <c r="Y44" s="337">
        <f>IF(S44="nee",0,(H44-M44)*tab!$G$44+(I44-N44)*tab!$H$44+(J44-O44)*tab!$I$44)</f>
        <v>0</v>
      </c>
      <c r="Z44" s="337">
        <f t="shared" si="3"/>
        <v>0</v>
      </c>
      <c r="AA44" s="367"/>
    </row>
    <row r="45" spans="2:27" ht="13.15" customHeight="1" x14ac:dyDescent="0.2">
      <c r="B45" s="18"/>
      <c r="C45" s="48"/>
      <c r="D45" s="333">
        <v>25</v>
      </c>
      <c r="E45" s="381" t="str">
        <f>IF(F45&lt;&gt;"",VLOOKUP(F45,'SWV gegevens'!$E$2:$J$267,2),"")</f>
        <v/>
      </c>
      <c r="F45" s="382" t="str">
        <f>IF(VLOOKUP($H$10&amp;$D45,'kijkglas 3'!$A$11:$T$505,1)=$H$10&amp;$D45,VLOOKUP($H$10&amp;$D45,'kijkglas 3'!$A$11:$T$505,4),"")</f>
        <v/>
      </c>
      <c r="G45" s="334"/>
      <c r="H45" s="382">
        <f>IF(VLOOKUP($H$10&amp;$D45,'kijkglas 3'!$A$11:$T$505,1)=$H$10&amp;$D45,VLOOKUP($H$10&amp;$D45,'kijkglas 3'!$A$11:$T$505,5),0)</f>
        <v>0</v>
      </c>
      <c r="I45" s="382">
        <f>IF(VLOOKUP($H$10&amp;$D45,'kijkglas 3'!$A$11:$T$505,1)=$H$10&amp;$D45,VLOOKUP($H$10&amp;$D45,'kijkglas 3'!$A$11:$T$505,6),0)</f>
        <v>0</v>
      </c>
      <c r="J45" s="382">
        <f>IF(VLOOKUP($H$10&amp;$D45,'kijkglas 3'!$A$11:$T$505,1)=$H$10&amp;$D45,VLOOKUP($H$10&amp;$D45,'kijkglas 3'!$A$11:$T$505,7),0)</f>
        <v>0</v>
      </c>
      <c r="K45" s="335">
        <f t="shared" si="0"/>
        <v>0</v>
      </c>
      <c r="M45" s="382">
        <f>IF(VLOOKUP($H$10&amp;$D45,'kijkglas 3'!$A$11:$T$505,1)=$H$10&amp;$D45,VLOOKUP($H$10&amp;$D45,'kijkglas 3'!$A$11:$T$505,9),0)</f>
        <v>0</v>
      </c>
      <c r="N45" s="382">
        <f>IF(VLOOKUP($H$10&amp;$D45,'kijkglas 3'!$A$11:$T$505,1)=$H$10&amp;$D45,VLOOKUP($H$10&amp;$D45,'kijkglas 3'!$A$11:$T$505,10),0)</f>
        <v>0</v>
      </c>
      <c r="O45" s="382">
        <f>IF(VLOOKUP($H$10&amp;$D45,'kijkglas 3'!$A$11:$T$505,1)=$H$10&amp;$D45,VLOOKUP($H$10&amp;$D45,'kijkglas 3'!$A$11:$T$505,11),0)</f>
        <v>0</v>
      </c>
      <c r="P45" s="335">
        <f t="shared" si="1"/>
        <v>0</v>
      </c>
      <c r="Q45" s="385">
        <f>IF(VLOOKUP($H$10&amp;$D45,'kijkglas 3'!$A$11:$U$505,1)=$H$10&amp;$D45,VLOOKUP($H$10&amp;$D45,'kijkglas 3'!$A$11:$U$505,21),0)</f>
        <v>0</v>
      </c>
      <c r="R45" s="337" t="str">
        <f t="shared" si="4"/>
        <v>ja</v>
      </c>
      <c r="S45" s="337" t="str">
        <f t="shared" si="5"/>
        <v>ja</v>
      </c>
      <c r="T45" s="337">
        <f>IF(R45="nee",0,(K45-P45)*(tab!$C$19*tab!$E$8+tab!$D$23))</f>
        <v>0</v>
      </c>
      <c r="U45" s="337">
        <f>(H45-M45)*tab!$E$29+(I45-N45)*tab!$F$29+(J45-O45)*tab!$G$29</f>
        <v>0</v>
      </c>
      <c r="V45" s="337">
        <f t="shared" si="2"/>
        <v>0</v>
      </c>
      <c r="X45" s="337">
        <f>IF(S45="nee",0,(K45-P45)*tab!$C$44)</f>
        <v>0</v>
      </c>
      <c r="Y45" s="337">
        <f>IF(S45="nee",0,(H45-M45)*tab!$G$44+(I45-N45)*tab!$H$44+(J45-O45)*tab!$I$44)</f>
        <v>0</v>
      </c>
      <c r="Z45" s="337">
        <f t="shared" si="3"/>
        <v>0</v>
      </c>
      <c r="AA45" s="367"/>
    </row>
    <row r="46" spans="2:27" s="99" customFormat="1" ht="13.15" customHeight="1" x14ac:dyDescent="0.2">
      <c r="B46" s="80"/>
      <c r="C46" s="218"/>
      <c r="D46" s="327"/>
      <c r="E46" s="338"/>
      <c r="F46" s="338"/>
      <c r="G46" s="339"/>
      <c r="H46" s="340">
        <f>SUM(H21:H45)</f>
        <v>12</v>
      </c>
      <c r="I46" s="340">
        <f>SUM(I21:I45)</f>
        <v>0</v>
      </c>
      <c r="J46" s="340">
        <f>SUM(J21:J45)</f>
        <v>5</v>
      </c>
      <c r="K46" s="340">
        <f>SUM(K21:K45)</f>
        <v>17</v>
      </c>
      <c r="L46" s="341"/>
      <c r="M46" s="340">
        <f>SUM(M21:M45)</f>
        <v>2</v>
      </c>
      <c r="N46" s="340">
        <f>SUM(N21:N45)</f>
        <v>0</v>
      </c>
      <c r="O46" s="340">
        <f>SUM(O21:O45)</f>
        <v>0</v>
      </c>
      <c r="P46" s="340">
        <f>SUM(P21:P45)</f>
        <v>2</v>
      </c>
      <c r="Q46" s="341"/>
      <c r="R46" s="341"/>
      <c r="S46" s="341"/>
      <c r="T46" s="342"/>
      <c r="U46" s="342"/>
      <c r="V46" s="343">
        <f>SUM(V21:V45)</f>
        <v>266350.31625500001</v>
      </c>
      <c r="W46" s="342"/>
      <c r="X46" s="293"/>
      <c r="Y46" s="293"/>
      <c r="Z46" s="294">
        <f>SUM(Z21:Z45)</f>
        <v>26573.949999999997</v>
      </c>
      <c r="AA46" s="367"/>
    </row>
    <row r="47" spans="2:27" ht="13.15" customHeight="1" x14ac:dyDescent="0.2">
      <c r="B47" s="18"/>
      <c r="C47" s="48"/>
      <c r="D47" s="333"/>
      <c r="E47" s="271"/>
      <c r="F47" s="216"/>
      <c r="G47" s="216"/>
      <c r="X47" s="292"/>
      <c r="Y47" s="292"/>
      <c r="Z47" s="292"/>
      <c r="AA47" s="367"/>
    </row>
    <row r="48" spans="2:27" ht="13.15" customHeight="1" x14ac:dyDescent="0.2">
      <c r="B48" s="18"/>
      <c r="C48" s="48"/>
      <c r="D48" s="344"/>
      <c r="E48" s="216"/>
      <c r="F48" s="302"/>
      <c r="G48" s="302"/>
      <c r="H48" s="305"/>
      <c r="I48" s="303"/>
      <c r="J48" s="303"/>
      <c r="K48" s="304"/>
      <c r="L48" s="304"/>
      <c r="M48" s="305"/>
      <c r="N48" s="303"/>
      <c r="O48" s="306"/>
      <c r="P48" s="270"/>
      <c r="Q48" s="270"/>
      <c r="R48" s="270"/>
      <c r="S48" s="270"/>
      <c r="T48" s="345"/>
      <c r="U48" s="345"/>
      <c r="V48" s="345"/>
      <c r="W48" s="345"/>
      <c r="X48" s="345"/>
      <c r="Y48" s="345"/>
      <c r="Z48" s="345"/>
      <c r="AA48" s="366"/>
    </row>
    <row r="49" spans="2:27" ht="13.15" customHeight="1" x14ac:dyDescent="0.2">
      <c r="B49" s="18"/>
      <c r="C49" s="48"/>
      <c r="D49" s="344"/>
      <c r="E49" s="285" t="s">
        <v>63</v>
      </c>
      <c r="F49" s="310"/>
      <c r="G49" s="310"/>
      <c r="H49" s="311"/>
      <c r="I49" s="312"/>
      <c r="J49" s="312"/>
      <c r="K49" s="346"/>
      <c r="L49" s="346"/>
      <c r="M49" s="311"/>
      <c r="N49" s="312"/>
      <c r="O49" s="347"/>
      <c r="P49" s="348"/>
      <c r="Q49" s="348"/>
      <c r="R49" s="316" t="s">
        <v>86</v>
      </c>
      <c r="S49" s="284" t="s">
        <v>86</v>
      </c>
      <c r="T49" s="317" t="s">
        <v>78</v>
      </c>
      <c r="U49" s="318"/>
      <c r="V49" s="318"/>
      <c r="W49" s="318"/>
      <c r="X49" s="318" t="s">
        <v>76</v>
      </c>
      <c r="Y49" s="319"/>
      <c r="Z49" s="319"/>
      <c r="AA49" s="366"/>
    </row>
    <row r="50" spans="2:27" ht="13.15" customHeight="1" x14ac:dyDescent="0.2">
      <c r="B50" s="18"/>
      <c r="C50" s="48"/>
      <c r="D50" s="344"/>
      <c r="E50" s="320" t="s">
        <v>131</v>
      </c>
      <c r="F50" s="321"/>
      <c r="G50" s="320"/>
      <c r="H50" s="322" t="s">
        <v>106</v>
      </c>
      <c r="I50" s="323"/>
      <c r="J50" s="323"/>
      <c r="K50" s="323"/>
      <c r="L50" s="323"/>
      <c r="M50" s="322" t="s">
        <v>107</v>
      </c>
      <c r="N50" s="323"/>
      <c r="O50" s="323"/>
      <c r="P50" s="323"/>
      <c r="Q50" s="323"/>
      <c r="R50" s="324" t="s">
        <v>142</v>
      </c>
      <c r="S50" s="323" t="s">
        <v>143</v>
      </c>
      <c r="T50" s="325" t="s">
        <v>109</v>
      </c>
      <c r="U50" s="326"/>
      <c r="V50" s="326" t="s">
        <v>144</v>
      </c>
      <c r="W50" s="326"/>
      <c r="X50" s="325" t="s">
        <v>127</v>
      </c>
      <c r="Y50" s="326"/>
      <c r="Z50" s="326" t="s">
        <v>145</v>
      </c>
      <c r="AA50" s="366"/>
    </row>
    <row r="51" spans="2:27" ht="13.15" customHeight="1" x14ac:dyDescent="0.2">
      <c r="B51" s="18"/>
      <c r="C51" s="48"/>
      <c r="D51" s="333"/>
      <c r="E51" s="328" t="s">
        <v>59</v>
      </c>
      <c r="F51" s="329" t="s">
        <v>60</v>
      </c>
      <c r="G51" s="328"/>
      <c r="H51" s="330" t="s">
        <v>17</v>
      </c>
      <c r="I51" s="330" t="s">
        <v>18</v>
      </c>
      <c r="J51" s="330" t="s">
        <v>19</v>
      </c>
      <c r="K51" s="330" t="s">
        <v>61</v>
      </c>
      <c r="L51" s="330"/>
      <c r="M51" s="330" t="s">
        <v>17</v>
      </c>
      <c r="N51" s="330" t="s">
        <v>18</v>
      </c>
      <c r="O51" s="330" t="s">
        <v>19</v>
      </c>
      <c r="P51" s="329" t="s">
        <v>61</v>
      </c>
      <c r="Q51" s="331" t="s">
        <v>1494</v>
      </c>
      <c r="R51" s="323" t="s">
        <v>88</v>
      </c>
      <c r="S51" s="323" t="s">
        <v>88</v>
      </c>
      <c r="T51" s="332" t="s">
        <v>67</v>
      </c>
      <c r="U51" s="332" t="s">
        <v>68</v>
      </c>
      <c r="V51" s="326" t="s">
        <v>146</v>
      </c>
      <c r="W51" s="326"/>
      <c r="X51" s="332" t="s">
        <v>67</v>
      </c>
      <c r="Y51" s="332" t="s">
        <v>68</v>
      </c>
      <c r="Z51" s="326" t="s">
        <v>146</v>
      </c>
      <c r="AA51" s="367"/>
    </row>
    <row r="52" spans="2:27" ht="13.15" customHeight="1" x14ac:dyDescent="0.2">
      <c r="B52" s="18"/>
      <c r="C52" s="48"/>
      <c r="D52" s="333">
        <v>1</v>
      </c>
      <c r="E52" s="381" t="str">
        <f t="shared" ref="E52:F76" si="6">E21</f>
        <v>De Brouwerij</v>
      </c>
      <c r="F52" s="381" t="str">
        <f t="shared" si="6"/>
        <v>01JH</v>
      </c>
      <c r="G52" s="334"/>
      <c r="H52" s="382">
        <f>IF(VLOOKUP($H$10&amp;"0"&amp;$D52,'kijkglas 3'!$A$11:$T$505,1)=$H$10&amp;"0"&amp;$D52,VLOOKUP($H$10&amp;"0"&amp;$D52,'kijkglas 3'!$A$11:$T$505,13),0)</f>
        <v>0</v>
      </c>
      <c r="I52" s="382">
        <f>IF(VLOOKUP($H$10&amp;"0"&amp;$D52,'kijkglas 3'!$A$11:$T$505,1)=$H$10&amp;"0"&amp;$D52,VLOOKUP($H$10&amp;"0"&amp;$D52,'kijkglas 3'!$A$11:$T$505,14),0)</f>
        <v>0</v>
      </c>
      <c r="J52" s="382">
        <f>IF(VLOOKUP($H$10&amp;"0"&amp;$D52,'kijkglas 3'!$A$11:$T$505,1)=$H$10&amp;"0"&amp;$D52,VLOOKUP($H$10&amp;"0"&amp;$D52,'kijkglas 3'!$A$11:$T$505,15),0)</f>
        <v>0</v>
      </c>
      <c r="K52" s="335">
        <f>SUM(H52:J52)</f>
        <v>0</v>
      </c>
      <c r="M52" s="382">
        <f>IF(VLOOKUP($H$10&amp;"0"&amp;$D52,'kijkglas 3'!$A$11:$T$505,1)=$H$10&amp;"0"&amp;$D52,VLOOKUP($H$10&amp;"0"&amp;$D52,'kijkglas 3'!$A$11:$T$505,17),0)</f>
        <v>2</v>
      </c>
      <c r="N52" s="382">
        <f>IF(VLOOKUP($H$10&amp;"0"&amp;$D52,'kijkglas 3'!$A$11:$T$505,1)=$H$10&amp;"0"&amp;$D52,VLOOKUP($H$10&amp;"0"&amp;$D52,'kijkglas 3'!$A$11:$T$505,18),0)</f>
        <v>0</v>
      </c>
      <c r="O52" s="382">
        <f>IF(VLOOKUP($H$10&amp;"0"&amp;$D52,'kijkglas 3'!$A$11:$T$505,1)=$H$10&amp;"0"&amp;$D52,VLOOKUP($H$10&amp;"0"&amp;$D52,'kijkglas 3'!$A$11:$T$505,19),0)</f>
        <v>0</v>
      </c>
      <c r="P52" s="335">
        <f>SUM(M52:O52)</f>
        <v>2</v>
      </c>
      <c r="Q52" s="385">
        <f t="shared" ref="Q52:Q76" si="7">Q21</f>
        <v>0</v>
      </c>
      <c r="R52" s="337" t="str">
        <f t="shared" ref="R52:S76" si="8">+R21</f>
        <v>ja</v>
      </c>
      <c r="S52" s="337" t="str">
        <f t="shared" si="8"/>
        <v>ja</v>
      </c>
      <c r="T52" s="337">
        <f>IF(R52="nee",0,(K52-P52)*(tab!$C$20*tab!$E$8+tab!$D$23))</f>
        <v>-5943.1774139999998</v>
      </c>
      <c r="U52" s="337">
        <f>(H52-M52)*tab!$E$30+(I52-N52)*tab!$F$30+(J52-O52)*tab!$G$30</f>
        <v>-16474.826251999999</v>
      </c>
      <c r="V52" s="337">
        <f t="shared" ref="V52:V76" si="9">SUM(T52:U52)*Q52</f>
        <v>0</v>
      </c>
      <c r="X52" s="337">
        <f>IF(S52="nee",0,(K52-P52)*tab!$C$45)</f>
        <v>-1157.56</v>
      </c>
      <c r="Y52" s="337">
        <f>IF(S52="nee",0,(H52-M52)*tab!$G$45+(I52-N52)*tab!$H$45+(J52-O52)*tab!$I$45)</f>
        <v>-1640.04</v>
      </c>
      <c r="Z52" s="337">
        <f t="shared" ref="Z52:Z76" si="10">SUM(X52:Y52)*Q52</f>
        <v>0</v>
      </c>
      <c r="AA52" s="367"/>
    </row>
    <row r="53" spans="2:27" ht="13.15" customHeight="1" x14ac:dyDescent="0.2">
      <c r="B53" s="18"/>
      <c r="C53" s="48"/>
      <c r="D53" s="333">
        <v>2</v>
      </c>
      <c r="E53" s="381" t="str">
        <f t="shared" si="6"/>
        <v>Yulius Onderwijs</v>
      </c>
      <c r="F53" s="381" t="str">
        <f t="shared" si="6"/>
        <v>01UC</v>
      </c>
      <c r="G53" s="334"/>
      <c r="H53" s="382">
        <f>IF(VLOOKUP($H$10&amp;"0"&amp;$D53,'kijkglas 3'!$A$11:$T$505,1)=$H$10&amp;"0"&amp;$D53,VLOOKUP($H$10&amp;"0"&amp;$D53,'kijkglas 3'!$A$11:$T$505,13),0)</f>
        <v>0</v>
      </c>
      <c r="I53" s="382">
        <f>IF(VLOOKUP($H$10&amp;"0"&amp;$D53,'kijkglas 3'!$A$11:$T$505,1)=$H$10&amp;"0"&amp;$D53,VLOOKUP($H$10&amp;"0"&amp;$D53,'kijkglas 3'!$A$11:$T$505,14),0)</f>
        <v>0</v>
      </c>
      <c r="J53" s="382">
        <f>IF(VLOOKUP($H$10&amp;"0"&amp;$D53,'kijkglas 3'!$A$11:$T$505,1)=$H$10&amp;"0"&amp;$D53,VLOOKUP($H$10&amp;"0"&amp;$D53,'kijkglas 3'!$A$11:$T$505,15),0)</f>
        <v>0</v>
      </c>
      <c r="K53" s="335">
        <f t="shared" ref="K53:K76" si="11">SUM(H53:J53)</f>
        <v>0</v>
      </c>
      <c r="M53" s="382">
        <f>IF(VLOOKUP($H$10&amp;"0"&amp;$D53,'kijkglas 3'!$A$11:$T$505,1)=$H$10&amp;"0"&amp;$D53,VLOOKUP($H$10&amp;"0"&amp;$D53,'kijkglas 3'!$A$11:$T$505,17),0)</f>
        <v>0</v>
      </c>
      <c r="N53" s="382">
        <f>IF(VLOOKUP($H$10&amp;"0"&amp;$D53,'kijkglas 3'!$A$11:$T$505,1)=$H$10&amp;"0"&amp;$D53,VLOOKUP($H$10&amp;"0"&amp;$D53,'kijkglas 3'!$A$11:$T$505,18),0)</f>
        <v>0</v>
      </c>
      <c r="O53" s="382">
        <f>IF(VLOOKUP($H$10&amp;"0"&amp;$D53,'kijkglas 3'!$A$11:$T$505,1)=$H$10&amp;"0"&amp;$D53,VLOOKUP($H$10&amp;"0"&amp;$D53,'kijkglas 3'!$A$11:$T$505,19),0)</f>
        <v>0</v>
      </c>
      <c r="P53" s="335">
        <f t="shared" ref="P53:P76" si="12">SUM(M53:O53)</f>
        <v>0</v>
      </c>
      <c r="Q53" s="385">
        <f t="shared" si="7"/>
        <v>1</v>
      </c>
      <c r="R53" s="337" t="str">
        <f t="shared" si="8"/>
        <v>ja</v>
      </c>
      <c r="S53" s="337" t="str">
        <f t="shared" si="8"/>
        <v>ja</v>
      </c>
      <c r="T53" s="337">
        <f>IF(R53="nee",0,(K53-P53)*(tab!$C$20*tab!$E$8+tab!$D$23))</f>
        <v>0</v>
      </c>
      <c r="U53" s="337">
        <f>(H53-M53)*tab!$E$30+(I53-N53)*tab!$F$30+(J53-O53)*tab!$G$30</f>
        <v>0</v>
      </c>
      <c r="V53" s="337">
        <f t="shared" si="9"/>
        <v>0</v>
      </c>
      <c r="X53" s="337">
        <f>IF(S53="nee",0,(K53-P53)*tab!$C$45)</f>
        <v>0</v>
      </c>
      <c r="Y53" s="337">
        <f>IF(S53="nee",0,(H53-M53)*tab!$G$45+(I53-N53)*tab!$H$45+(J53-O53)*tab!$I$45)</f>
        <v>0</v>
      </c>
      <c r="Z53" s="337">
        <f t="shared" si="10"/>
        <v>0</v>
      </c>
      <c r="AA53" s="367"/>
    </row>
    <row r="54" spans="2:27" ht="13.15" customHeight="1" x14ac:dyDescent="0.2">
      <c r="B54" s="18"/>
      <c r="C54" s="48"/>
      <c r="D54" s="333">
        <v>3</v>
      </c>
      <c r="E54" s="381" t="str">
        <f t="shared" si="6"/>
        <v>SO/VSO Respont (Asteria)</v>
      </c>
      <c r="F54" s="381" t="str">
        <f t="shared" si="6"/>
        <v>04EY</v>
      </c>
      <c r="G54" s="334"/>
      <c r="H54" s="382">
        <f>IF(VLOOKUP($H$10&amp;"0"&amp;$D54,'kijkglas 3'!$A$11:$T$505,1)=$H$10&amp;"0"&amp;$D54,VLOOKUP($H$10&amp;"0"&amp;$D54,'kijkglas 3'!$A$11:$T$505,13),0)</f>
        <v>2</v>
      </c>
      <c r="I54" s="382">
        <f>IF(VLOOKUP($H$10&amp;"0"&amp;$D54,'kijkglas 3'!$A$11:$T$505,1)=$H$10&amp;"0"&amp;$D54,VLOOKUP($H$10&amp;"0"&amp;$D54,'kijkglas 3'!$A$11:$T$505,14),0)</f>
        <v>0</v>
      </c>
      <c r="J54" s="382">
        <f>IF(VLOOKUP($H$10&amp;"0"&amp;$D54,'kijkglas 3'!$A$11:$T$505,1)=$H$10&amp;"0"&amp;$D54,VLOOKUP($H$10&amp;"0"&amp;$D54,'kijkglas 3'!$A$11:$T$505,15),0)</f>
        <v>0</v>
      </c>
      <c r="K54" s="335">
        <f t="shared" si="11"/>
        <v>2</v>
      </c>
      <c r="M54" s="382">
        <f>IF(VLOOKUP($H$10&amp;"0"&amp;$D54,'kijkglas 3'!$A$11:$T$505,1)=$H$10&amp;"0"&amp;$D54,VLOOKUP($H$10&amp;"0"&amp;$D54,'kijkglas 3'!$A$11:$T$505,17),0)</f>
        <v>1</v>
      </c>
      <c r="N54" s="382">
        <f>IF(VLOOKUP($H$10&amp;"0"&amp;$D54,'kijkglas 3'!$A$11:$T$505,1)=$H$10&amp;"0"&amp;$D54,VLOOKUP($H$10&amp;"0"&amp;$D54,'kijkglas 3'!$A$11:$T$505,18),0)</f>
        <v>0</v>
      </c>
      <c r="O54" s="382">
        <f>IF(VLOOKUP($H$10&amp;"0"&amp;$D54,'kijkglas 3'!$A$11:$T$505,1)=$H$10&amp;"0"&amp;$D54,VLOOKUP($H$10&amp;"0"&amp;$D54,'kijkglas 3'!$A$11:$T$505,19),0)</f>
        <v>0</v>
      </c>
      <c r="P54" s="335">
        <f t="shared" si="12"/>
        <v>1</v>
      </c>
      <c r="Q54" s="385">
        <f t="shared" si="7"/>
        <v>1</v>
      </c>
      <c r="R54" s="337" t="str">
        <f t="shared" si="8"/>
        <v>ja</v>
      </c>
      <c r="S54" s="337" t="str">
        <f t="shared" si="8"/>
        <v>ja</v>
      </c>
      <c r="T54" s="337">
        <f>IF(R54="nee",0,(K54-P54)*(tab!$C$20*tab!$E$8+tab!$D$23))</f>
        <v>2971.5887069999999</v>
      </c>
      <c r="U54" s="337">
        <f>(H54-M54)*tab!$E$30+(I54-N54)*tab!$F$30+(J54-O54)*tab!$G$30</f>
        <v>8237.4131259999995</v>
      </c>
      <c r="V54" s="337">
        <f t="shared" si="9"/>
        <v>11209.001832999998</v>
      </c>
      <c r="X54" s="337">
        <f>IF(S54="nee",0,(K54-P54)*tab!$C$45)</f>
        <v>578.78</v>
      </c>
      <c r="Y54" s="337">
        <f>IF(S54="nee",0,(H54-M54)*tab!$G$45+(I54-N54)*tab!$H$45+(J54-O54)*tab!$I$45)</f>
        <v>820.02</v>
      </c>
      <c r="Z54" s="337">
        <f t="shared" si="10"/>
        <v>1398.8</v>
      </c>
      <c r="AA54" s="367"/>
    </row>
    <row r="55" spans="2:27" ht="13.15" customHeight="1" x14ac:dyDescent="0.2">
      <c r="B55" s="18"/>
      <c r="C55" s="48"/>
      <c r="D55" s="333">
        <v>4</v>
      </c>
      <c r="E55" s="381" t="str">
        <f t="shared" si="6"/>
        <v>De Twijn/De Driemaster</v>
      </c>
      <c r="F55" s="381" t="str">
        <f t="shared" si="6"/>
        <v>19VD</v>
      </c>
      <c r="G55" s="334"/>
      <c r="H55" s="382">
        <f>IF(VLOOKUP($H$10&amp;"0"&amp;$D55,'kijkglas 3'!$A$11:$T$505,1)=$H$10&amp;"0"&amp;$D55,VLOOKUP($H$10&amp;"0"&amp;$D55,'kijkglas 3'!$A$11:$T$505,13),0)</f>
        <v>0</v>
      </c>
      <c r="I55" s="382">
        <f>IF(VLOOKUP($H$10&amp;"0"&amp;$D55,'kijkglas 3'!$A$11:$T$505,1)=$H$10&amp;"0"&amp;$D55,VLOOKUP($H$10&amp;"0"&amp;$D55,'kijkglas 3'!$A$11:$T$505,14),0)</f>
        <v>0</v>
      </c>
      <c r="J55" s="382">
        <f>IF(VLOOKUP($H$10&amp;"0"&amp;$D55,'kijkglas 3'!$A$11:$T$505,1)=$H$10&amp;"0"&amp;$D55,VLOOKUP($H$10&amp;"0"&amp;$D55,'kijkglas 3'!$A$11:$T$505,15),0)</f>
        <v>0</v>
      </c>
      <c r="K55" s="335">
        <f t="shared" si="11"/>
        <v>0</v>
      </c>
      <c r="M55" s="382">
        <f>IF(VLOOKUP($H$10&amp;"0"&amp;$D55,'kijkglas 3'!$A$11:$T$505,1)=$H$10&amp;"0"&amp;$D55,VLOOKUP($H$10&amp;"0"&amp;$D55,'kijkglas 3'!$A$11:$T$505,17),0)</f>
        <v>0</v>
      </c>
      <c r="N55" s="382">
        <f>IF(VLOOKUP($H$10&amp;"0"&amp;$D55,'kijkglas 3'!$A$11:$T$505,1)=$H$10&amp;"0"&amp;$D55,VLOOKUP($H$10&amp;"0"&amp;$D55,'kijkglas 3'!$A$11:$T$505,18),0)</f>
        <v>0</v>
      </c>
      <c r="O55" s="382">
        <f>IF(VLOOKUP($H$10&amp;"0"&amp;$D55,'kijkglas 3'!$A$11:$T$505,1)=$H$10&amp;"0"&amp;$D55,VLOOKUP($H$10&amp;"0"&amp;$D55,'kijkglas 3'!$A$11:$T$505,19),0)</f>
        <v>0</v>
      </c>
      <c r="P55" s="335">
        <f t="shared" si="12"/>
        <v>0</v>
      </c>
      <c r="Q55" s="385">
        <f t="shared" si="7"/>
        <v>1</v>
      </c>
      <c r="R55" s="337" t="str">
        <f t="shared" si="8"/>
        <v>ja</v>
      </c>
      <c r="S55" s="337" t="str">
        <f t="shared" si="8"/>
        <v>ja</v>
      </c>
      <c r="T55" s="337">
        <f>IF(R55="nee",0,(K55-P55)*(tab!$C$20*tab!$E$8+tab!$D$23))</f>
        <v>0</v>
      </c>
      <c r="U55" s="337">
        <f>(H55-M55)*tab!$E$30+(I55-N55)*tab!$F$30+(J55-O55)*tab!$G$30</f>
        <v>0</v>
      </c>
      <c r="V55" s="337">
        <f t="shared" si="9"/>
        <v>0</v>
      </c>
      <c r="X55" s="337">
        <f>IF(S55="nee",0,(K55-P55)*tab!$C$45)</f>
        <v>0</v>
      </c>
      <c r="Y55" s="337">
        <f>IF(S55="nee",0,(H55-M55)*tab!$G$45+(I55-N55)*tab!$H$45+(J55-O55)*tab!$I$45)</f>
        <v>0</v>
      </c>
      <c r="Z55" s="337">
        <f t="shared" si="10"/>
        <v>0</v>
      </c>
      <c r="AA55" s="367"/>
    </row>
    <row r="56" spans="2:27" ht="13.15" customHeight="1" x14ac:dyDescent="0.2">
      <c r="B56" s="18"/>
      <c r="C56" s="48"/>
      <c r="D56" s="333">
        <v>5</v>
      </c>
      <c r="E56" s="381" t="str">
        <f t="shared" si="6"/>
        <v>de Piloot</v>
      </c>
      <c r="F56" s="381" t="str">
        <f t="shared" si="6"/>
        <v>20VT</v>
      </c>
      <c r="G56" s="334"/>
      <c r="H56" s="382">
        <f>IF(VLOOKUP($H$10&amp;"0"&amp;$D56,'kijkglas 3'!$A$11:$T$505,1)=$H$10&amp;"0"&amp;$D56,VLOOKUP($H$10&amp;"0"&amp;$D56,'kijkglas 3'!$A$11:$T$505,13),0)</f>
        <v>0</v>
      </c>
      <c r="I56" s="382">
        <f>IF(VLOOKUP($H$10&amp;"0"&amp;$D56,'kijkglas 3'!$A$11:$T$505,1)=$H$10&amp;"0"&amp;$D56,VLOOKUP($H$10&amp;"0"&amp;$D56,'kijkglas 3'!$A$11:$T$505,14),0)</f>
        <v>0</v>
      </c>
      <c r="J56" s="382">
        <f>IF(VLOOKUP($H$10&amp;"0"&amp;$D56,'kijkglas 3'!$A$11:$T$505,1)=$H$10&amp;"0"&amp;$D56,VLOOKUP($H$10&amp;"0"&amp;$D56,'kijkglas 3'!$A$11:$T$505,15),0)</f>
        <v>0</v>
      </c>
      <c r="K56" s="335">
        <f t="shared" si="11"/>
        <v>0</v>
      </c>
      <c r="M56" s="382">
        <f>IF(VLOOKUP($H$10&amp;"0"&amp;$D56,'kijkglas 3'!$A$11:$T$505,1)=$H$10&amp;"0"&amp;$D56,VLOOKUP($H$10&amp;"0"&amp;$D56,'kijkglas 3'!$A$11:$T$505,17),0)</f>
        <v>0</v>
      </c>
      <c r="N56" s="382">
        <f>IF(VLOOKUP($H$10&amp;"0"&amp;$D56,'kijkglas 3'!$A$11:$T$505,1)=$H$10&amp;"0"&amp;$D56,VLOOKUP($H$10&amp;"0"&amp;$D56,'kijkglas 3'!$A$11:$T$505,18),0)</f>
        <v>0</v>
      </c>
      <c r="O56" s="382">
        <f>IF(VLOOKUP($H$10&amp;"0"&amp;$D56,'kijkglas 3'!$A$11:$T$505,1)=$H$10&amp;"0"&amp;$D56,VLOOKUP($H$10&amp;"0"&amp;$D56,'kijkglas 3'!$A$11:$T$505,19),0)</f>
        <v>0</v>
      </c>
      <c r="P56" s="335">
        <f t="shared" si="12"/>
        <v>0</v>
      </c>
      <c r="Q56" s="385">
        <f t="shared" si="7"/>
        <v>1</v>
      </c>
      <c r="R56" s="337" t="str">
        <f t="shared" si="8"/>
        <v>ja</v>
      </c>
      <c r="S56" s="337" t="str">
        <f t="shared" si="8"/>
        <v>ja</v>
      </c>
      <c r="T56" s="337">
        <f>IF(R56="nee",0,(K56-P56)*(tab!$C$20*tab!$E$8+tab!$D$23))</f>
        <v>0</v>
      </c>
      <c r="U56" s="337">
        <f>(H56-M56)*tab!$E$30+(I56-N56)*tab!$F$30+(J56-O56)*tab!$G$30</f>
        <v>0</v>
      </c>
      <c r="V56" s="337">
        <f t="shared" si="9"/>
        <v>0</v>
      </c>
      <c r="X56" s="337">
        <f>IF(S56="nee",0,(K56-P56)*tab!$C$45)</f>
        <v>0</v>
      </c>
      <c r="Y56" s="337">
        <f>IF(S56="nee",0,(H56-M56)*tab!$G$45+(I56-N56)*tab!$H$45+(J56-O56)*tab!$I$45)</f>
        <v>0</v>
      </c>
      <c r="Z56" s="337">
        <f t="shared" si="10"/>
        <v>0</v>
      </c>
      <c r="AA56" s="367"/>
    </row>
    <row r="57" spans="2:27" ht="13.15" customHeight="1" x14ac:dyDescent="0.2">
      <c r="B57" s="18"/>
      <c r="C57" s="48"/>
      <c r="D57" s="333">
        <v>6</v>
      </c>
      <c r="E57" s="381" t="str">
        <f t="shared" si="6"/>
        <v>ZMLK De Rank</v>
      </c>
      <c r="F57" s="381" t="str">
        <f t="shared" si="6"/>
        <v>26MN</v>
      </c>
      <c r="G57" s="334"/>
      <c r="H57" s="382">
        <f>IF(VLOOKUP($H$10&amp;"0"&amp;$D57,'kijkglas 3'!$A$11:$T$505,1)=$H$10&amp;"0"&amp;$D57,VLOOKUP($H$10&amp;"0"&amp;$D57,'kijkglas 3'!$A$11:$T$505,13),0)</f>
        <v>1</v>
      </c>
      <c r="I57" s="382">
        <f>IF(VLOOKUP($H$10&amp;"0"&amp;$D57,'kijkglas 3'!$A$11:$T$505,1)=$H$10&amp;"0"&amp;$D57,VLOOKUP($H$10&amp;"0"&amp;$D57,'kijkglas 3'!$A$11:$T$505,14),0)</f>
        <v>0</v>
      </c>
      <c r="J57" s="382">
        <f>IF(VLOOKUP($H$10&amp;"0"&amp;$D57,'kijkglas 3'!$A$11:$T$505,1)=$H$10&amp;"0"&amp;$D57,VLOOKUP($H$10&amp;"0"&amp;$D57,'kijkglas 3'!$A$11:$T$505,15),0)</f>
        <v>0</v>
      </c>
      <c r="K57" s="335">
        <f t="shared" si="11"/>
        <v>1</v>
      </c>
      <c r="M57" s="382">
        <f>IF(VLOOKUP($H$10&amp;"0"&amp;$D57,'kijkglas 3'!$A$11:$T$505,1)=$H$10&amp;"0"&amp;$D57,VLOOKUP($H$10&amp;"0"&amp;$D57,'kijkglas 3'!$A$11:$T$505,17),0)</f>
        <v>0</v>
      </c>
      <c r="N57" s="382">
        <f>IF(VLOOKUP($H$10&amp;"0"&amp;$D57,'kijkglas 3'!$A$11:$T$505,1)=$H$10&amp;"0"&amp;$D57,VLOOKUP($H$10&amp;"0"&amp;$D57,'kijkglas 3'!$A$11:$T$505,18),0)</f>
        <v>0</v>
      </c>
      <c r="O57" s="382">
        <f>IF(VLOOKUP($H$10&amp;"0"&amp;$D57,'kijkglas 3'!$A$11:$T$505,1)=$H$10&amp;"0"&amp;$D57,VLOOKUP($H$10&amp;"0"&amp;$D57,'kijkglas 3'!$A$11:$T$505,19),0)</f>
        <v>0</v>
      </c>
      <c r="P57" s="335">
        <f t="shared" si="12"/>
        <v>0</v>
      </c>
      <c r="Q57" s="385">
        <f t="shared" si="7"/>
        <v>1</v>
      </c>
      <c r="R57" s="337" t="str">
        <f t="shared" si="8"/>
        <v>ja</v>
      </c>
      <c r="S57" s="337" t="str">
        <f t="shared" si="8"/>
        <v>ja</v>
      </c>
      <c r="T57" s="337">
        <f>IF(R57="nee",0,(K57-P57)*(tab!$C$20*tab!$E$8+tab!$D$23))</f>
        <v>2971.5887069999999</v>
      </c>
      <c r="U57" s="337">
        <f>(H57-M57)*tab!$E$30+(I57-N57)*tab!$F$30+(J57-O57)*tab!$G$30</f>
        <v>8237.4131259999995</v>
      </c>
      <c r="V57" s="337">
        <f t="shared" si="9"/>
        <v>11209.001832999998</v>
      </c>
      <c r="X57" s="337">
        <f>IF(S57="nee",0,(K57-P57)*tab!$C$45)</f>
        <v>578.78</v>
      </c>
      <c r="Y57" s="337">
        <f>IF(S57="nee",0,(H57-M57)*tab!$G$45+(I57-N57)*tab!$H$45+(J57-O57)*tab!$I$45)</f>
        <v>820.02</v>
      </c>
      <c r="Z57" s="337">
        <f t="shared" si="10"/>
        <v>1398.8</v>
      </c>
      <c r="AA57" s="367"/>
    </row>
    <row r="58" spans="2:27" ht="13.15" customHeight="1" x14ac:dyDescent="0.2">
      <c r="B58" s="18"/>
      <c r="C58" s="48"/>
      <c r="D58" s="333">
        <v>7</v>
      </c>
      <c r="E58" s="381" t="str">
        <f t="shared" si="6"/>
        <v>(V)SO Rehoboth</v>
      </c>
      <c r="F58" s="381" t="str">
        <f t="shared" si="6"/>
        <v>26MW</v>
      </c>
      <c r="G58" s="334"/>
      <c r="H58" s="382">
        <f>IF(VLOOKUP($H$10&amp;"0"&amp;$D58,'kijkglas 3'!$A$11:$T$505,1)=$H$10&amp;"0"&amp;$D58,VLOOKUP($H$10&amp;"0"&amp;$D58,'kijkglas 3'!$A$11:$T$505,13),0)</f>
        <v>1</v>
      </c>
      <c r="I58" s="382">
        <f>IF(VLOOKUP($H$10&amp;"0"&amp;$D58,'kijkglas 3'!$A$11:$T$505,1)=$H$10&amp;"0"&amp;$D58,VLOOKUP($H$10&amp;"0"&amp;$D58,'kijkglas 3'!$A$11:$T$505,14),0)</f>
        <v>0</v>
      </c>
      <c r="J58" s="382">
        <f>IF(VLOOKUP($H$10&amp;"0"&amp;$D58,'kijkglas 3'!$A$11:$T$505,1)=$H$10&amp;"0"&amp;$D58,VLOOKUP($H$10&amp;"0"&amp;$D58,'kijkglas 3'!$A$11:$T$505,15),0)</f>
        <v>0</v>
      </c>
      <c r="K58" s="335">
        <f t="shared" si="11"/>
        <v>1</v>
      </c>
      <c r="M58" s="382">
        <f>IF(VLOOKUP($H$10&amp;"0"&amp;$D58,'kijkglas 3'!$A$11:$T$505,1)=$H$10&amp;"0"&amp;$D58,VLOOKUP($H$10&amp;"0"&amp;$D58,'kijkglas 3'!$A$11:$T$505,17),0)</f>
        <v>0</v>
      </c>
      <c r="N58" s="382">
        <f>IF(VLOOKUP($H$10&amp;"0"&amp;$D58,'kijkglas 3'!$A$11:$T$505,1)=$H$10&amp;"0"&amp;$D58,VLOOKUP($H$10&amp;"0"&amp;$D58,'kijkglas 3'!$A$11:$T$505,18),0)</f>
        <v>0</v>
      </c>
      <c r="O58" s="382">
        <f>IF(VLOOKUP($H$10&amp;"0"&amp;$D58,'kijkglas 3'!$A$11:$T$505,1)=$H$10&amp;"0"&amp;$D58,VLOOKUP($H$10&amp;"0"&amp;$D58,'kijkglas 3'!$A$11:$T$505,19),0)</f>
        <v>0</v>
      </c>
      <c r="P58" s="335">
        <f t="shared" si="12"/>
        <v>0</v>
      </c>
      <c r="Q58" s="385">
        <f t="shared" si="7"/>
        <v>1</v>
      </c>
      <c r="R58" s="337" t="str">
        <f t="shared" si="8"/>
        <v>ja</v>
      </c>
      <c r="S58" s="337" t="str">
        <f t="shared" si="8"/>
        <v>ja</v>
      </c>
      <c r="T58" s="337">
        <f>IF(R58="nee",0,(K58-P58)*(tab!$C$20*tab!$E$8+tab!$D$23))</f>
        <v>2971.5887069999999</v>
      </c>
      <c r="U58" s="337">
        <f>(H58-M58)*tab!$E$30+(I58-N58)*tab!$F$30+(J58-O58)*tab!$G$30</f>
        <v>8237.4131259999995</v>
      </c>
      <c r="V58" s="337">
        <f t="shared" si="9"/>
        <v>11209.001832999998</v>
      </c>
      <c r="X58" s="337">
        <f>IF(S58="nee",0,(K58-P58)*tab!$C$45)</f>
        <v>578.78</v>
      </c>
      <c r="Y58" s="337">
        <f>IF(S58="nee",0,(H58-M58)*tab!$G$45+(I58-N58)*tab!$H$45+(J58-O58)*tab!$I$45)</f>
        <v>820.02</v>
      </c>
      <c r="Z58" s="337">
        <f t="shared" si="10"/>
        <v>1398.8</v>
      </c>
      <c r="AA58" s="367"/>
    </row>
    <row r="59" spans="2:27" ht="13.15" customHeight="1" x14ac:dyDescent="0.2">
      <c r="B59" s="18"/>
      <c r="C59" s="48"/>
      <c r="D59" s="333">
        <v>8</v>
      </c>
      <c r="E59" s="381" t="str">
        <f t="shared" si="6"/>
        <v>Obadjaschool</v>
      </c>
      <c r="F59" s="381" t="str">
        <f t="shared" si="6"/>
        <v>26NC</v>
      </c>
      <c r="G59" s="334"/>
      <c r="H59" s="382">
        <f>IF(VLOOKUP($H$10&amp;"0"&amp;$D59,'kijkglas 3'!$A$11:$T$505,1)=$H$10&amp;"0"&amp;$D59,VLOOKUP($H$10&amp;"0"&amp;$D59,'kijkglas 3'!$A$11:$T$505,13),0)</f>
        <v>5</v>
      </c>
      <c r="I59" s="382">
        <f>IF(VLOOKUP($H$10&amp;"0"&amp;$D59,'kijkglas 3'!$A$11:$T$505,1)=$H$10&amp;"0"&amp;$D59,VLOOKUP($H$10&amp;"0"&amp;$D59,'kijkglas 3'!$A$11:$T$505,14),0)</f>
        <v>0</v>
      </c>
      <c r="J59" s="382">
        <f>IF(VLOOKUP($H$10&amp;"0"&amp;$D59,'kijkglas 3'!$A$11:$T$505,1)=$H$10&amp;"0"&amp;$D59,VLOOKUP($H$10&amp;"0"&amp;$D59,'kijkglas 3'!$A$11:$T$505,15),0)</f>
        <v>0</v>
      </c>
      <c r="K59" s="335">
        <f t="shared" si="11"/>
        <v>5</v>
      </c>
      <c r="M59" s="382">
        <f>IF(VLOOKUP($H$10&amp;"0"&amp;$D59,'kijkglas 3'!$A$11:$T$505,1)=$H$10&amp;"0"&amp;$D59,VLOOKUP($H$10&amp;"0"&amp;$D59,'kijkglas 3'!$A$11:$T$505,17),0)</f>
        <v>1</v>
      </c>
      <c r="N59" s="382">
        <f>IF(VLOOKUP($H$10&amp;"0"&amp;$D59,'kijkglas 3'!$A$11:$T$505,1)=$H$10&amp;"0"&amp;$D59,VLOOKUP($H$10&amp;"0"&amp;$D59,'kijkglas 3'!$A$11:$T$505,18),0)</f>
        <v>0</v>
      </c>
      <c r="O59" s="382">
        <f>IF(VLOOKUP($H$10&amp;"0"&amp;$D59,'kijkglas 3'!$A$11:$T$505,1)=$H$10&amp;"0"&amp;$D59,VLOOKUP($H$10&amp;"0"&amp;$D59,'kijkglas 3'!$A$11:$T$505,19),0)</f>
        <v>0</v>
      </c>
      <c r="P59" s="335">
        <f t="shared" si="12"/>
        <v>1</v>
      </c>
      <c r="Q59" s="385">
        <f t="shared" si="7"/>
        <v>1</v>
      </c>
      <c r="R59" s="337" t="str">
        <f t="shared" si="8"/>
        <v>ja</v>
      </c>
      <c r="S59" s="337" t="str">
        <f t="shared" si="8"/>
        <v>ja</v>
      </c>
      <c r="T59" s="337">
        <f>IF(R59="nee",0,(K59-P59)*(tab!$C$20*tab!$E$8+tab!$D$23))</f>
        <v>11886.354828</v>
      </c>
      <c r="U59" s="337">
        <f>(H59-M59)*tab!$E$30+(I59-N59)*tab!$F$30+(J59-O59)*tab!$G$30</f>
        <v>32949.652503999998</v>
      </c>
      <c r="V59" s="337">
        <f t="shared" si="9"/>
        <v>44836.007331999994</v>
      </c>
      <c r="X59" s="337">
        <f>IF(S59="nee",0,(K59-P59)*tab!$C$45)</f>
        <v>2315.12</v>
      </c>
      <c r="Y59" s="337">
        <f>IF(S59="nee",0,(H59-M59)*tab!$G$45+(I59-N59)*tab!$H$45+(J59-O59)*tab!$I$45)</f>
        <v>3280.08</v>
      </c>
      <c r="Z59" s="337">
        <f t="shared" si="10"/>
        <v>5595.2</v>
      </c>
      <c r="AA59" s="367"/>
    </row>
    <row r="60" spans="2:27" ht="13.15" customHeight="1" x14ac:dyDescent="0.2">
      <c r="B60" s="18"/>
      <c r="C60" s="48"/>
      <c r="D60" s="333">
        <v>9</v>
      </c>
      <c r="E60" s="381" t="str">
        <f t="shared" si="6"/>
        <v>SSBO Ebenhaezer</v>
      </c>
      <c r="F60" s="381" t="str">
        <f t="shared" si="6"/>
        <v>26NE</v>
      </c>
      <c r="G60" s="334"/>
      <c r="H60" s="382">
        <f>IF(VLOOKUP($H$10&amp;"0"&amp;$D60,'kijkglas 3'!$A$11:$T$505,1)=$H$10&amp;"0"&amp;$D60,VLOOKUP($H$10&amp;"0"&amp;$D60,'kijkglas 3'!$A$11:$T$505,13),0)</f>
        <v>3</v>
      </c>
      <c r="I60" s="382">
        <f>IF(VLOOKUP($H$10&amp;"0"&amp;$D60,'kijkglas 3'!$A$11:$T$505,1)=$H$10&amp;"0"&amp;$D60,VLOOKUP($H$10&amp;"0"&amp;$D60,'kijkglas 3'!$A$11:$T$505,14),0)</f>
        <v>0</v>
      </c>
      <c r="J60" s="382">
        <f>IF(VLOOKUP($H$10&amp;"0"&amp;$D60,'kijkglas 3'!$A$11:$T$505,1)=$H$10&amp;"0"&amp;$D60,VLOOKUP($H$10&amp;"0"&amp;$D60,'kijkglas 3'!$A$11:$T$505,15),0)</f>
        <v>0</v>
      </c>
      <c r="K60" s="335">
        <f t="shared" si="11"/>
        <v>3</v>
      </c>
      <c r="M60" s="382">
        <f>IF(VLOOKUP($H$10&amp;"0"&amp;$D60,'kijkglas 3'!$A$11:$T$505,1)=$H$10&amp;"0"&amp;$D60,VLOOKUP($H$10&amp;"0"&amp;$D60,'kijkglas 3'!$A$11:$T$505,17),0)</f>
        <v>0</v>
      </c>
      <c r="N60" s="382">
        <f>IF(VLOOKUP($H$10&amp;"0"&amp;$D60,'kijkglas 3'!$A$11:$T$505,1)=$H$10&amp;"0"&amp;$D60,VLOOKUP($H$10&amp;"0"&amp;$D60,'kijkglas 3'!$A$11:$T$505,18),0)</f>
        <v>0</v>
      </c>
      <c r="O60" s="382">
        <f>IF(VLOOKUP($H$10&amp;"0"&amp;$D60,'kijkglas 3'!$A$11:$T$505,1)=$H$10&amp;"0"&amp;$D60,VLOOKUP($H$10&amp;"0"&amp;$D60,'kijkglas 3'!$A$11:$T$505,19),0)</f>
        <v>0</v>
      </c>
      <c r="P60" s="335">
        <f t="shared" si="12"/>
        <v>0</v>
      </c>
      <c r="Q60" s="385">
        <f t="shared" si="7"/>
        <v>1</v>
      </c>
      <c r="R60" s="337" t="str">
        <f t="shared" si="8"/>
        <v>ja</v>
      </c>
      <c r="S60" s="337" t="str">
        <f t="shared" si="8"/>
        <v>ja</v>
      </c>
      <c r="T60" s="337">
        <f>IF(R60="nee",0,(K60-P60)*(tab!$C$20*tab!$E$8+tab!$D$23))</f>
        <v>8914.7661210000006</v>
      </c>
      <c r="U60" s="337">
        <f>(H60-M60)*tab!$E$30+(I60-N60)*tab!$F$30+(J60-O60)*tab!$G$30</f>
        <v>24712.239377999998</v>
      </c>
      <c r="V60" s="337">
        <f t="shared" si="9"/>
        <v>33627.005498999999</v>
      </c>
      <c r="X60" s="337">
        <f>IF(S60="nee",0,(K60-P60)*tab!$C$45)</f>
        <v>1736.34</v>
      </c>
      <c r="Y60" s="337">
        <f>IF(S60="nee",0,(H60-M60)*tab!$G$45+(I60-N60)*tab!$H$45+(J60-O60)*tab!$I$45)</f>
        <v>2460.06</v>
      </c>
      <c r="Z60" s="337">
        <f t="shared" si="10"/>
        <v>4196.3999999999996</v>
      </c>
      <c r="AA60" s="367"/>
    </row>
    <row r="61" spans="2:27" ht="13.15" customHeight="1" x14ac:dyDescent="0.2">
      <c r="B61" s="18"/>
      <c r="C61" s="48"/>
      <c r="D61" s="333">
        <v>10</v>
      </c>
      <c r="E61" s="381" t="str">
        <f t="shared" si="6"/>
        <v>Samuelschool</v>
      </c>
      <c r="F61" s="381" t="str">
        <f t="shared" si="6"/>
        <v>26NU</v>
      </c>
      <c r="G61" s="334"/>
      <c r="H61" s="382">
        <f>IF(VLOOKUP($H$10&amp;$D61,'kijkglas 3'!$A$11:$T$505,1)=$H$10&amp;$D61,VLOOKUP($H$10&amp;$D61,'kijkglas 3'!$A$11:$T$505,13),0)</f>
        <v>2</v>
      </c>
      <c r="I61" s="382">
        <f>IF(VLOOKUP($H$10&amp;$D61,'kijkglas 3'!$A$11:$T$505,1)=$H$10&amp;$D61,VLOOKUP($H$10&amp;$D61,'kijkglas 3'!$A$11:$T$505,14),0)</f>
        <v>0</v>
      </c>
      <c r="J61" s="382">
        <f>IF(VLOOKUP($H$10&amp;$D61,'kijkglas 3'!$A$11:$T$505,1)=$H$10&amp;$D61,VLOOKUP($H$10&amp;$D61,'kijkglas 3'!$A$11:$T$505,15),0)</f>
        <v>0</v>
      </c>
      <c r="K61" s="335">
        <f t="shared" si="11"/>
        <v>2</v>
      </c>
      <c r="M61" s="382">
        <f>IF(VLOOKUP($H$10&amp;$D61,'kijkglas 3'!$A$11:$T$505,1)=$H$10&amp;$D61,VLOOKUP($H$10&amp;$D61,'kijkglas 3'!$A$11:$T$505,17),0)</f>
        <v>0</v>
      </c>
      <c r="N61" s="382">
        <f>IF(VLOOKUP($H$10&amp;$D61,'kijkglas 3'!$A$11:$T$505,1)=$H$10&amp;$D61,VLOOKUP($H$10&amp;$D61,'kijkglas 3'!$A$11:$T$505,18),0)</f>
        <v>0</v>
      </c>
      <c r="O61" s="382">
        <f>IF(VLOOKUP($H$10&amp;$D61,'kijkglas 3'!$A$11:$T$505,1)=$H$10&amp;$D61,VLOOKUP($H$10&amp;$D61,'kijkglas 3'!$A$11:$T$505,19),0)</f>
        <v>0</v>
      </c>
      <c r="P61" s="335">
        <f t="shared" si="12"/>
        <v>0</v>
      </c>
      <c r="Q61" s="385">
        <f t="shared" si="7"/>
        <v>1</v>
      </c>
      <c r="R61" s="337" t="str">
        <f t="shared" si="8"/>
        <v>ja</v>
      </c>
      <c r="S61" s="337" t="str">
        <f t="shared" si="8"/>
        <v>ja</v>
      </c>
      <c r="T61" s="337">
        <f>IF(R61="nee",0,(K61-P61)*(tab!$C$20*tab!$E$8+tab!$D$23))</f>
        <v>5943.1774139999998</v>
      </c>
      <c r="U61" s="337">
        <f>(H61-M61)*tab!$E$30+(I61-N61)*tab!$F$30+(J61-O61)*tab!$G$30</f>
        <v>16474.826251999999</v>
      </c>
      <c r="V61" s="337">
        <f t="shared" si="9"/>
        <v>22418.003665999997</v>
      </c>
      <c r="X61" s="337">
        <f>IF(S61="nee",0,(K61-P61)*tab!$C$45)</f>
        <v>1157.56</v>
      </c>
      <c r="Y61" s="337">
        <f>IF(S61="nee",0,(H61-M61)*tab!$G$45+(I61-N61)*tab!$H$45+(J61-O61)*tab!$I$45)</f>
        <v>1640.04</v>
      </c>
      <c r="Z61" s="337">
        <f t="shared" si="10"/>
        <v>2797.6</v>
      </c>
      <c r="AA61" s="367"/>
    </row>
    <row r="62" spans="2:27" ht="13.15" customHeight="1" x14ac:dyDescent="0.2">
      <c r="B62" s="18"/>
      <c r="C62" s="48"/>
      <c r="D62" s="333">
        <v>11</v>
      </c>
      <c r="E62" s="381" t="str">
        <f t="shared" si="6"/>
        <v/>
      </c>
      <c r="F62" s="381" t="str">
        <f t="shared" si="6"/>
        <v/>
      </c>
      <c r="G62" s="334"/>
      <c r="H62" s="382">
        <f>IF(VLOOKUP($H$10&amp;$D62,'kijkglas 3'!$A$11:$T$505,1)=$H$10&amp;$D62,VLOOKUP($H$10&amp;$D62,'kijkglas 3'!$A$11:$T$505,13),0)</f>
        <v>0</v>
      </c>
      <c r="I62" s="382">
        <f>IF(VLOOKUP($H$10&amp;$D62,'kijkglas 3'!$A$11:$T$505,1)=$H$10&amp;$D62,VLOOKUP($H$10&amp;$D62,'kijkglas 3'!$A$11:$T$505,14),0)</f>
        <v>0</v>
      </c>
      <c r="J62" s="382">
        <f>IF(VLOOKUP($H$10&amp;$D62,'kijkglas 3'!$A$11:$T$505,1)=$H$10&amp;$D62,VLOOKUP($H$10&amp;$D62,'kijkglas 3'!$A$11:$T$505,15),0)</f>
        <v>0</v>
      </c>
      <c r="K62" s="335">
        <f t="shared" si="11"/>
        <v>0</v>
      </c>
      <c r="M62" s="382">
        <f>IF(VLOOKUP($H$10&amp;$D62,'kijkglas 3'!$A$11:$T$505,1)=$H$10&amp;$D62,VLOOKUP($H$10&amp;$D62,'kijkglas 3'!$A$11:$T$505,17),0)</f>
        <v>0</v>
      </c>
      <c r="N62" s="382">
        <f>IF(VLOOKUP($H$10&amp;$D62,'kijkglas 3'!$A$11:$T$505,1)=$H$10&amp;$D62,VLOOKUP($H$10&amp;$D62,'kijkglas 3'!$A$11:$T$505,18),0)</f>
        <v>0</v>
      </c>
      <c r="O62" s="382">
        <f>IF(VLOOKUP($H$10&amp;$D62,'kijkglas 3'!$A$11:$T$505,1)=$H$10&amp;$D62,VLOOKUP($H$10&amp;$D62,'kijkglas 3'!$A$11:$T$505,19),0)</f>
        <v>0</v>
      </c>
      <c r="P62" s="335">
        <f t="shared" si="12"/>
        <v>0</v>
      </c>
      <c r="Q62" s="385">
        <f t="shared" si="7"/>
        <v>0</v>
      </c>
      <c r="R62" s="337" t="str">
        <f t="shared" si="8"/>
        <v>ja</v>
      </c>
      <c r="S62" s="337" t="str">
        <f t="shared" si="8"/>
        <v>ja</v>
      </c>
      <c r="T62" s="337">
        <f>IF(R62="nee",0,(K62-P62)*(tab!$C$20*tab!$E$8+tab!$D$23))</f>
        <v>0</v>
      </c>
      <c r="U62" s="337">
        <f>(H62-M62)*tab!$E$30+(I62-N62)*tab!$F$30+(J62-O62)*tab!$G$30</f>
        <v>0</v>
      </c>
      <c r="V62" s="337">
        <f t="shared" si="9"/>
        <v>0</v>
      </c>
      <c r="X62" s="337">
        <f>IF(S62="nee",0,(K62-P62)*tab!$C$45)</f>
        <v>0</v>
      </c>
      <c r="Y62" s="337">
        <f>IF(S62="nee",0,(H62-M62)*tab!$G$45+(I62-N62)*tab!$H$45+(J62-O62)*tab!$I$45)</f>
        <v>0</v>
      </c>
      <c r="Z62" s="337">
        <f t="shared" si="10"/>
        <v>0</v>
      </c>
      <c r="AA62" s="367"/>
    </row>
    <row r="63" spans="2:27" ht="13.15" customHeight="1" x14ac:dyDescent="0.2">
      <c r="B63" s="18"/>
      <c r="C63" s="48"/>
      <c r="D63" s="333">
        <v>12</v>
      </c>
      <c r="E63" s="381" t="str">
        <f t="shared" si="6"/>
        <v/>
      </c>
      <c r="F63" s="381" t="str">
        <f t="shared" si="6"/>
        <v/>
      </c>
      <c r="G63" s="334"/>
      <c r="H63" s="382">
        <f>IF(VLOOKUP($H$10&amp;$D63,'kijkglas 3'!$A$11:$T$505,1)=$H$10&amp;$D63,VLOOKUP($H$10&amp;$D63,'kijkglas 3'!$A$11:$T$505,13),0)</f>
        <v>0</v>
      </c>
      <c r="I63" s="382">
        <f>IF(VLOOKUP($H$10&amp;$D63,'kijkglas 3'!$A$11:$T$505,1)=$H$10&amp;$D63,VLOOKUP($H$10&amp;$D63,'kijkglas 3'!$A$11:$T$505,14),0)</f>
        <v>0</v>
      </c>
      <c r="J63" s="382">
        <f>IF(VLOOKUP($H$10&amp;$D63,'kijkglas 3'!$A$11:$T$505,1)=$H$10&amp;$D63,VLOOKUP($H$10&amp;$D63,'kijkglas 3'!$A$11:$T$505,15),0)</f>
        <v>0</v>
      </c>
      <c r="K63" s="335">
        <f t="shared" si="11"/>
        <v>0</v>
      </c>
      <c r="M63" s="382">
        <f>IF(VLOOKUP($H$10&amp;$D63,'kijkglas 3'!$A$11:$T$505,1)=$H$10&amp;$D63,VLOOKUP($H$10&amp;$D63,'kijkglas 3'!$A$11:$T$505,17),0)</f>
        <v>0</v>
      </c>
      <c r="N63" s="382">
        <f>IF(VLOOKUP($H$10&amp;$D63,'kijkglas 3'!$A$11:$T$505,1)=$H$10&amp;$D63,VLOOKUP($H$10&amp;$D63,'kijkglas 3'!$A$11:$T$505,18),0)</f>
        <v>0</v>
      </c>
      <c r="O63" s="382">
        <f>IF(VLOOKUP($H$10&amp;$D63,'kijkglas 3'!$A$11:$T$505,1)=$H$10&amp;$D63,VLOOKUP($H$10&amp;$D63,'kijkglas 3'!$A$11:$T$505,19),0)</f>
        <v>0</v>
      </c>
      <c r="P63" s="335">
        <f t="shared" si="12"/>
        <v>0</v>
      </c>
      <c r="Q63" s="385">
        <f t="shared" si="7"/>
        <v>0</v>
      </c>
      <c r="R63" s="337" t="str">
        <f t="shared" si="8"/>
        <v>ja</v>
      </c>
      <c r="S63" s="337" t="str">
        <f t="shared" si="8"/>
        <v>ja</v>
      </c>
      <c r="T63" s="337">
        <f>IF(R63="nee",0,(K63-P63)*(tab!$C$20*tab!$E$8+tab!$D$23))</f>
        <v>0</v>
      </c>
      <c r="U63" s="337">
        <f>(H63-M63)*tab!$E$30+(I63-N63)*tab!$F$30+(J63-O63)*tab!$G$30</f>
        <v>0</v>
      </c>
      <c r="V63" s="337">
        <f t="shared" si="9"/>
        <v>0</v>
      </c>
      <c r="X63" s="337">
        <f>IF(S63="nee",0,(K63-P63)*tab!$C$45)</f>
        <v>0</v>
      </c>
      <c r="Y63" s="337">
        <f>IF(S63="nee",0,(H63-M63)*tab!$G$45+(I63-N63)*tab!$H$45+(J63-O63)*tab!$I$45)</f>
        <v>0</v>
      </c>
      <c r="Z63" s="337">
        <f t="shared" si="10"/>
        <v>0</v>
      </c>
      <c r="AA63" s="367"/>
    </row>
    <row r="64" spans="2:27" ht="13.15" customHeight="1" x14ac:dyDescent="0.2">
      <c r="B64" s="18"/>
      <c r="C64" s="48"/>
      <c r="D64" s="333">
        <v>13</v>
      </c>
      <c r="E64" s="381" t="str">
        <f t="shared" si="6"/>
        <v/>
      </c>
      <c r="F64" s="381" t="str">
        <f t="shared" si="6"/>
        <v/>
      </c>
      <c r="G64" s="334"/>
      <c r="H64" s="382">
        <f>IF(VLOOKUP($H$10&amp;$D64,'kijkglas 3'!$A$11:$T$505,1)=$H$10&amp;$D64,VLOOKUP($H$10&amp;$D64,'kijkglas 3'!$A$11:$T$505,13),0)</f>
        <v>0</v>
      </c>
      <c r="I64" s="382">
        <f>IF(VLOOKUP($H$10&amp;$D64,'kijkglas 3'!$A$11:$T$505,1)=$H$10&amp;$D64,VLOOKUP($H$10&amp;$D64,'kijkglas 3'!$A$11:$T$505,14),0)</f>
        <v>0</v>
      </c>
      <c r="J64" s="382">
        <f>IF(VLOOKUP($H$10&amp;$D64,'kijkglas 3'!$A$11:$T$505,1)=$H$10&amp;$D64,VLOOKUP($H$10&amp;$D64,'kijkglas 3'!$A$11:$T$505,15),0)</f>
        <v>0</v>
      </c>
      <c r="K64" s="335">
        <f t="shared" si="11"/>
        <v>0</v>
      </c>
      <c r="M64" s="382">
        <f>IF(VLOOKUP($H$10&amp;$D64,'kijkglas 3'!$A$11:$T$505,1)=$H$10&amp;$D64,VLOOKUP($H$10&amp;$D64,'kijkglas 3'!$A$11:$T$505,17),0)</f>
        <v>0</v>
      </c>
      <c r="N64" s="382">
        <f>IF(VLOOKUP($H$10&amp;$D64,'kijkglas 3'!$A$11:$T$505,1)=$H$10&amp;$D64,VLOOKUP($H$10&amp;$D64,'kijkglas 3'!$A$11:$T$505,18),0)</f>
        <v>0</v>
      </c>
      <c r="O64" s="382">
        <f>IF(VLOOKUP($H$10&amp;$D64,'kijkglas 3'!$A$11:$T$505,1)=$H$10&amp;$D64,VLOOKUP($H$10&amp;$D64,'kijkglas 3'!$A$11:$T$505,19),0)</f>
        <v>0</v>
      </c>
      <c r="P64" s="335">
        <f t="shared" si="12"/>
        <v>0</v>
      </c>
      <c r="Q64" s="385">
        <f t="shared" si="7"/>
        <v>0</v>
      </c>
      <c r="R64" s="337" t="str">
        <f t="shared" si="8"/>
        <v>ja</v>
      </c>
      <c r="S64" s="337" t="str">
        <f t="shared" si="8"/>
        <v>ja</v>
      </c>
      <c r="T64" s="337">
        <f>IF(R64="nee",0,(K64-P64)*(tab!$C$20*tab!$E$8+tab!$D$23))</f>
        <v>0</v>
      </c>
      <c r="U64" s="337">
        <f>(H64-M64)*tab!$E$30+(I64-N64)*tab!$F$30+(J64-O64)*tab!$G$30</f>
        <v>0</v>
      </c>
      <c r="V64" s="337">
        <f t="shared" si="9"/>
        <v>0</v>
      </c>
      <c r="X64" s="337">
        <f>IF(S64="nee",0,(K64-P64)*tab!$C$45)</f>
        <v>0</v>
      </c>
      <c r="Y64" s="337">
        <f>IF(S64="nee",0,(H64-M64)*tab!$G$45+(I64-N64)*tab!$H$45+(J64-O64)*tab!$I$45)</f>
        <v>0</v>
      </c>
      <c r="Z64" s="337">
        <f t="shared" si="10"/>
        <v>0</v>
      </c>
      <c r="AA64" s="367"/>
    </row>
    <row r="65" spans="2:27" ht="13.15" customHeight="1" x14ac:dyDescent="0.2">
      <c r="B65" s="18"/>
      <c r="C65" s="48"/>
      <c r="D65" s="333">
        <v>14</v>
      </c>
      <c r="E65" s="381" t="str">
        <f t="shared" si="6"/>
        <v/>
      </c>
      <c r="F65" s="381" t="str">
        <f t="shared" si="6"/>
        <v/>
      </c>
      <c r="G65" s="334"/>
      <c r="H65" s="382">
        <f>IF(VLOOKUP($H$10&amp;$D65,'kijkglas 3'!$A$11:$T$505,1)=$H$10&amp;$D65,VLOOKUP($H$10&amp;$D65,'kijkglas 3'!$A$11:$T$505,13),0)</f>
        <v>0</v>
      </c>
      <c r="I65" s="382">
        <f>IF(VLOOKUP($H$10&amp;$D65,'kijkglas 3'!$A$11:$T$505,1)=$H$10&amp;$D65,VLOOKUP($H$10&amp;$D65,'kijkglas 3'!$A$11:$T$505,14),0)</f>
        <v>0</v>
      </c>
      <c r="J65" s="382">
        <f>IF(VLOOKUP($H$10&amp;$D65,'kijkglas 3'!$A$11:$T$505,1)=$H$10&amp;$D65,VLOOKUP($H$10&amp;$D65,'kijkglas 3'!$A$11:$T$505,15),0)</f>
        <v>0</v>
      </c>
      <c r="K65" s="335">
        <f t="shared" si="11"/>
        <v>0</v>
      </c>
      <c r="M65" s="382">
        <f>IF(VLOOKUP($H$10&amp;$D65,'kijkglas 3'!$A$11:$T$505,1)=$H$10&amp;$D65,VLOOKUP($H$10&amp;$D65,'kijkglas 3'!$A$11:$T$505,17),0)</f>
        <v>0</v>
      </c>
      <c r="N65" s="382">
        <f>IF(VLOOKUP($H$10&amp;$D65,'kijkglas 3'!$A$11:$T$505,1)=$H$10&amp;$D65,VLOOKUP($H$10&amp;$D65,'kijkglas 3'!$A$11:$T$505,18),0)</f>
        <v>0</v>
      </c>
      <c r="O65" s="382">
        <f>IF(VLOOKUP($H$10&amp;$D65,'kijkglas 3'!$A$11:$T$505,1)=$H$10&amp;$D65,VLOOKUP($H$10&amp;$D65,'kijkglas 3'!$A$11:$T$505,19),0)</f>
        <v>0</v>
      </c>
      <c r="P65" s="335">
        <f t="shared" si="12"/>
        <v>0</v>
      </c>
      <c r="Q65" s="385">
        <f t="shared" si="7"/>
        <v>0</v>
      </c>
      <c r="R65" s="337" t="str">
        <f t="shared" si="8"/>
        <v>ja</v>
      </c>
      <c r="S65" s="337" t="str">
        <f t="shared" si="8"/>
        <v>ja</v>
      </c>
      <c r="T65" s="337">
        <f>IF(R65="nee",0,(K65-P65)*(tab!$C$20*tab!$E$8+tab!$D$23))</f>
        <v>0</v>
      </c>
      <c r="U65" s="337">
        <f>(H65-M65)*tab!$E$30+(I65-N65)*tab!$F$30+(J65-O65)*tab!$G$30</f>
        <v>0</v>
      </c>
      <c r="V65" s="337">
        <f t="shared" si="9"/>
        <v>0</v>
      </c>
      <c r="X65" s="337">
        <f>IF(S65="nee",0,(K65-P65)*tab!$C$45)</f>
        <v>0</v>
      </c>
      <c r="Y65" s="337">
        <f>IF(S65="nee",0,(H65-M65)*tab!$G$45+(I65-N65)*tab!$H$45+(J65-O65)*tab!$I$45)</f>
        <v>0</v>
      </c>
      <c r="Z65" s="337">
        <f t="shared" si="10"/>
        <v>0</v>
      </c>
      <c r="AA65" s="367"/>
    </row>
    <row r="66" spans="2:27" ht="13.15" customHeight="1" x14ac:dyDescent="0.2">
      <c r="B66" s="18"/>
      <c r="C66" s="48"/>
      <c r="D66" s="333">
        <v>15</v>
      </c>
      <c r="E66" s="381" t="str">
        <f t="shared" si="6"/>
        <v/>
      </c>
      <c r="F66" s="381" t="str">
        <f t="shared" si="6"/>
        <v/>
      </c>
      <c r="G66" s="334"/>
      <c r="H66" s="382">
        <f>IF(VLOOKUP($H$10&amp;$D66,'kijkglas 3'!$A$11:$T$505,1)=$H$10&amp;$D66,VLOOKUP($H$10&amp;$D66,'kijkglas 3'!$A$11:$T$505,13),0)</f>
        <v>0</v>
      </c>
      <c r="I66" s="382">
        <f>IF(VLOOKUP($H$10&amp;$D66,'kijkglas 3'!$A$11:$T$505,1)=$H$10&amp;$D66,VLOOKUP($H$10&amp;$D66,'kijkglas 3'!$A$11:$T$505,14),0)</f>
        <v>0</v>
      </c>
      <c r="J66" s="382">
        <f>IF(VLOOKUP($H$10&amp;$D66,'kijkglas 3'!$A$11:$T$505,1)=$H$10&amp;$D66,VLOOKUP($H$10&amp;$D66,'kijkglas 3'!$A$11:$T$505,15),0)</f>
        <v>0</v>
      </c>
      <c r="K66" s="335">
        <f t="shared" si="11"/>
        <v>0</v>
      </c>
      <c r="M66" s="382">
        <f>IF(VLOOKUP($H$10&amp;$D66,'kijkglas 3'!$A$11:$T$505,1)=$H$10&amp;$D66,VLOOKUP($H$10&amp;$D66,'kijkglas 3'!$A$11:$T$505,17),0)</f>
        <v>0</v>
      </c>
      <c r="N66" s="382">
        <f>IF(VLOOKUP($H$10&amp;$D66,'kijkglas 3'!$A$11:$T$505,1)=$H$10&amp;$D66,VLOOKUP($H$10&amp;$D66,'kijkglas 3'!$A$11:$T$505,18),0)</f>
        <v>0</v>
      </c>
      <c r="O66" s="382">
        <f>IF(VLOOKUP($H$10&amp;$D66,'kijkglas 3'!$A$11:$T$505,1)=$H$10&amp;$D66,VLOOKUP($H$10&amp;$D66,'kijkglas 3'!$A$11:$T$505,19),0)</f>
        <v>0</v>
      </c>
      <c r="P66" s="335">
        <f t="shared" si="12"/>
        <v>0</v>
      </c>
      <c r="Q66" s="385">
        <f t="shared" si="7"/>
        <v>0</v>
      </c>
      <c r="R66" s="337" t="str">
        <f t="shared" si="8"/>
        <v>ja</v>
      </c>
      <c r="S66" s="337" t="str">
        <f t="shared" si="8"/>
        <v>ja</v>
      </c>
      <c r="T66" s="337">
        <f>IF(R66="nee",0,(K66-P66)*(tab!$C$20*tab!$E$8+tab!$D$23))</f>
        <v>0</v>
      </c>
      <c r="U66" s="337">
        <f>(H66-M66)*tab!$E$30+(I66-N66)*tab!$F$30+(J66-O66)*tab!$G$30</f>
        <v>0</v>
      </c>
      <c r="V66" s="337">
        <f t="shared" si="9"/>
        <v>0</v>
      </c>
      <c r="X66" s="337">
        <f>IF(S66="nee",0,(K66-P66)*tab!$C$45)</f>
        <v>0</v>
      </c>
      <c r="Y66" s="337">
        <f>IF(S66="nee",0,(H66-M66)*tab!$G$45+(I66-N66)*tab!$H$45+(J66-O66)*tab!$I$45)</f>
        <v>0</v>
      </c>
      <c r="Z66" s="337">
        <f t="shared" si="10"/>
        <v>0</v>
      </c>
      <c r="AA66" s="367"/>
    </row>
    <row r="67" spans="2:27" ht="13.15" customHeight="1" x14ac:dyDescent="0.2">
      <c r="B67" s="18"/>
      <c r="C67" s="48"/>
      <c r="D67" s="333">
        <v>16</v>
      </c>
      <c r="E67" s="381" t="str">
        <f t="shared" si="6"/>
        <v/>
      </c>
      <c r="F67" s="381" t="str">
        <f t="shared" si="6"/>
        <v/>
      </c>
      <c r="G67" s="334"/>
      <c r="H67" s="382">
        <f>IF(VLOOKUP($H$10&amp;$D67,'kijkglas 3'!$A$11:$T$505,1)=$H$10&amp;$D67,VLOOKUP($H$10&amp;$D67,'kijkglas 3'!$A$11:$T$505,13),0)</f>
        <v>0</v>
      </c>
      <c r="I67" s="382">
        <f>IF(VLOOKUP($H$10&amp;$D67,'kijkglas 3'!$A$11:$T$505,1)=$H$10&amp;$D67,VLOOKUP($H$10&amp;$D67,'kijkglas 3'!$A$11:$T$505,14),0)</f>
        <v>0</v>
      </c>
      <c r="J67" s="382">
        <f>IF(VLOOKUP($H$10&amp;$D67,'kijkglas 3'!$A$11:$T$505,1)=$H$10&amp;$D67,VLOOKUP($H$10&amp;$D67,'kijkglas 3'!$A$11:$T$505,15),0)</f>
        <v>0</v>
      </c>
      <c r="K67" s="335">
        <f t="shared" si="11"/>
        <v>0</v>
      </c>
      <c r="M67" s="382">
        <f>IF(VLOOKUP($H$10&amp;$D67,'kijkglas 3'!$A$11:$T$505,1)=$H$10&amp;$D67,VLOOKUP($H$10&amp;$D67,'kijkglas 3'!$A$11:$T$505,17),0)</f>
        <v>0</v>
      </c>
      <c r="N67" s="382">
        <f>IF(VLOOKUP($H$10&amp;$D67,'kijkglas 3'!$A$11:$T$505,1)=$H$10&amp;$D67,VLOOKUP($H$10&amp;$D67,'kijkglas 3'!$A$11:$T$505,18),0)</f>
        <v>0</v>
      </c>
      <c r="O67" s="382">
        <f>IF(VLOOKUP($H$10&amp;$D67,'kijkglas 3'!$A$11:$T$505,1)=$H$10&amp;$D67,VLOOKUP($H$10&amp;$D67,'kijkglas 3'!$A$11:$T$505,19),0)</f>
        <v>0</v>
      </c>
      <c r="P67" s="335">
        <f t="shared" si="12"/>
        <v>0</v>
      </c>
      <c r="Q67" s="385">
        <f t="shared" si="7"/>
        <v>0</v>
      </c>
      <c r="R67" s="337" t="str">
        <f t="shared" si="8"/>
        <v>ja</v>
      </c>
      <c r="S67" s="337" t="str">
        <f t="shared" si="8"/>
        <v>ja</v>
      </c>
      <c r="T67" s="337">
        <f>IF(R67="nee",0,(K67-P67)*(tab!$C$20*tab!$E$8+tab!$D$23))</f>
        <v>0</v>
      </c>
      <c r="U67" s="337">
        <f>(H67-M67)*tab!$E$30+(I67-N67)*tab!$F$30+(J67-O67)*tab!$G$30</f>
        <v>0</v>
      </c>
      <c r="V67" s="337">
        <f t="shared" si="9"/>
        <v>0</v>
      </c>
      <c r="X67" s="337">
        <f>IF(S67="nee",0,(K67-P67)*tab!$C$45)</f>
        <v>0</v>
      </c>
      <c r="Y67" s="337">
        <f>IF(S67="nee",0,(H67-M67)*tab!$G$45+(I67-N67)*tab!$H$45+(J67-O67)*tab!$I$45)</f>
        <v>0</v>
      </c>
      <c r="Z67" s="337">
        <f t="shared" si="10"/>
        <v>0</v>
      </c>
      <c r="AA67" s="367"/>
    </row>
    <row r="68" spans="2:27" ht="13.15" customHeight="1" x14ac:dyDescent="0.2">
      <c r="B68" s="18"/>
      <c r="C68" s="48"/>
      <c r="D68" s="333">
        <v>17</v>
      </c>
      <c r="E68" s="381" t="str">
        <f t="shared" si="6"/>
        <v/>
      </c>
      <c r="F68" s="381" t="str">
        <f t="shared" si="6"/>
        <v/>
      </c>
      <c r="G68" s="334"/>
      <c r="H68" s="382">
        <f>IF(VLOOKUP($H$10&amp;$D68,'kijkglas 3'!$A$11:$T$505,1)=$H$10&amp;$D68,VLOOKUP($H$10&amp;$D68,'kijkglas 3'!$A$11:$T$505,13),0)</f>
        <v>0</v>
      </c>
      <c r="I68" s="382">
        <f>IF(VLOOKUP($H$10&amp;$D68,'kijkglas 3'!$A$11:$T$505,1)=$H$10&amp;$D68,VLOOKUP($H$10&amp;$D68,'kijkglas 3'!$A$11:$T$505,14),0)</f>
        <v>0</v>
      </c>
      <c r="J68" s="382">
        <f>IF(VLOOKUP($H$10&amp;$D68,'kijkglas 3'!$A$11:$T$505,1)=$H$10&amp;$D68,VLOOKUP($H$10&amp;$D68,'kijkglas 3'!$A$11:$T$505,15),0)</f>
        <v>0</v>
      </c>
      <c r="K68" s="335">
        <f t="shared" si="11"/>
        <v>0</v>
      </c>
      <c r="M68" s="382">
        <f>IF(VLOOKUP($H$10&amp;$D68,'kijkglas 3'!$A$11:$T$505,1)=$H$10&amp;$D68,VLOOKUP($H$10&amp;$D68,'kijkglas 3'!$A$11:$T$505,17),0)</f>
        <v>0</v>
      </c>
      <c r="N68" s="382">
        <f>IF(VLOOKUP($H$10&amp;$D68,'kijkglas 3'!$A$11:$T$505,1)=$H$10&amp;$D68,VLOOKUP($H$10&amp;$D68,'kijkglas 3'!$A$11:$T$505,18),0)</f>
        <v>0</v>
      </c>
      <c r="O68" s="382">
        <f>IF(VLOOKUP($H$10&amp;$D68,'kijkglas 3'!$A$11:$T$505,1)=$H$10&amp;$D68,VLOOKUP($H$10&amp;$D68,'kijkglas 3'!$A$11:$T$505,19),0)</f>
        <v>0</v>
      </c>
      <c r="P68" s="335">
        <f t="shared" si="12"/>
        <v>0</v>
      </c>
      <c r="Q68" s="385">
        <f t="shared" si="7"/>
        <v>0</v>
      </c>
      <c r="R68" s="337" t="str">
        <f t="shared" si="8"/>
        <v>ja</v>
      </c>
      <c r="S68" s="337" t="str">
        <f t="shared" si="8"/>
        <v>ja</v>
      </c>
      <c r="T68" s="337">
        <f>IF(R68="nee",0,(K68-P68)*(tab!$C$20*tab!$E$8+tab!$D$23))</f>
        <v>0</v>
      </c>
      <c r="U68" s="337">
        <f>(H68-M68)*tab!$E$30+(I68-N68)*tab!$F$30+(J68-O68)*tab!$G$30</f>
        <v>0</v>
      </c>
      <c r="V68" s="337">
        <f t="shared" si="9"/>
        <v>0</v>
      </c>
      <c r="X68" s="337">
        <f>IF(S68="nee",0,(K68-P68)*tab!$C$45)</f>
        <v>0</v>
      </c>
      <c r="Y68" s="337">
        <f>IF(S68="nee",0,(H68-M68)*tab!$G$45+(I68-N68)*tab!$H$45+(J68-O68)*tab!$I$45)</f>
        <v>0</v>
      </c>
      <c r="Z68" s="337">
        <f t="shared" si="10"/>
        <v>0</v>
      </c>
      <c r="AA68" s="367"/>
    </row>
    <row r="69" spans="2:27" ht="13.15" customHeight="1" x14ac:dyDescent="0.2">
      <c r="B69" s="18"/>
      <c r="C69" s="48"/>
      <c r="D69" s="333">
        <v>18</v>
      </c>
      <c r="E69" s="381" t="str">
        <f t="shared" si="6"/>
        <v/>
      </c>
      <c r="F69" s="381" t="str">
        <f t="shared" si="6"/>
        <v/>
      </c>
      <c r="G69" s="334"/>
      <c r="H69" s="382">
        <f>IF(VLOOKUP($H$10&amp;$D69,'kijkglas 3'!$A$11:$T$505,1)=$H$10&amp;$D69,VLOOKUP($H$10&amp;$D69,'kijkglas 3'!$A$11:$T$505,13),0)</f>
        <v>0</v>
      </c>
      <c r="I69" s="382">
        <f>IF(VLOOKUP($H$10&amp;$D69,'kijkglas 3'!$A$11:$T$505,1)=$H$10&amp;$D69,VLOOKUP($H$10&amp;$D69,'kijkglas 3'!$A$11:$T$505,14),0)</f>
        <v>0</v>
      </c>
      <c r="J69" s="382">
        <f>IF(VLOOKUP($H$10&amp;$D69,'kijkglas 3'!$A$11:$T$505,1)=$H$10&amp;$D69,VLOOKUP($H$10&amp;$D69,'kijkglas 3'!$A$11:$T$505,15),0)</f>
        <v>0</v>
      </c>
      <c r="K69" s="335">
        <f t="shared" si="11"/>
        <v>0</v>
      </c>
      <c r="M69" s="382">
        <f>IF(VLOOKUP($H$10&amp;$D69,'kijkglas 3'!$A$11:$T$505,1)=$H$10&amp;$D69,VLOOKUP($H$10&amp;$D69,'kijkglas 3'!$A$11:$T$505,17),0)</f>
        <v>0</v>
      </c>
      <c r="N69" s="382">
        <f>IF(VLOOKUP($H$10&amp;$D69,'kijkglas 3'!$A$11:$T$505,1)=$H$10&amp;$D69,VLOOKUP($H$10&amp;$D69,'kijkglas 3'!$A$11:$T$505,18),0)</f>
        <v>0</v>
      </c>
      <c r="O69" s="382">
        <f>IF(VLOOKUP($H$10&amp;$D69,'kijkglas 3'!$A$11:$T$505,1)=$H$10&amp;$D69,VLOOKUP($H$10&amp;$D69,'kijkglas 3'!$A$11:$T$505,19),0)</f>
        <v>0</v>
      </c>
      <c r="P69" s="335">
        <f t="shared" si="12"/>
        <v>0</v>
      </c>
      <c r="Q69" s="385">
        <f t="shared" si="7"/>
        <v>0</v>
      </c>
      <c r="R69" s="337" t="str">
        <f t="shared" si="8"/>
        <v>ja</v>
      </c>
      <c r="S69" s="337" t="str">
        <f t="shared" si="8"/>
        <v>ja</v>
      </c>
      <c r="T69" s="337">
        <f>IF(R69="nee",0,(K69-P69)*(tab!$C$20*tab!$E$8+tab!$D$23))</f>
        <v>0</v>
      </c>
      <c r="U69" s="337">
        <f>(H69-M69)*tab!$E$30+(I69-N69)*tab!$F$30+(J69-O69)*tab!$G$30</f>
        <v>0</v>
      </c>
      <c r="V69" s="337">
        <f t="shared" si="9"/>
        <v>0</v>
      </c>
      <c r="X69" s="337">
        <f>IF(S69="nee",0,(K69-P69)*tab!$C$45)</f>
        <v>0</v>
      </c>
      <c r="Y69" s="337">
        <f>IF(S69="nee",0,(H69-M69)*tab!$G$45+(I69-N69)*tab!$H$45+(J69-O69)*tab!$I$45)</f>
        <v>0</v>
      </c>
      <c r="Z69" s="337">
        <f t="shared" si="10"/>
        <v>0</v>
      </c>
      <c r="AA69" s="367"/>
    </row>
    <row r="70" spans="2:27" ht="13.15" customHeight="1" x14ac:dyDescent="0.2">
      <c r="B70" s="18"/>
      <c r="C70" s="48"/>
      <c r="D70" s="333">
        <v>19</v>
      </c>
      <c r="E70" s="381" t="str">
        <f t="shared" si="6"/>
        <v/>
      </c>
      <c r="F70" s="381" t="str">
        <f t="shared" si="6"/>
        <v/>
      </c>
      <c r="G70" s="334"/>
      <c r="H70" s="382">
        <f>IF(VLOOKUP($H$10&amp;$D70,'kijkglas 3'!$A$11:$T$505,1)=$H$10&amp;$D70,VLOOKUP($H$10&amp;$D70,'kijkglas 3'!$A$11:$T$505,13),0)</f>
        <v>0</v>
      </c>
      <c r="I70" s="382">
        <f>IF(VLOOKUP($H$10&amp;$D70,'kijkglas 3'!$A$11:$T$505,1)=$H$10&amp;$D70,VLOOKUP($H$10&amp;$D70,'kijkglas 3'!$A$11:$T$505,14),0)</f>
        <v>0</v>
      </c>
      <c r="J70" s="382">
        <f>IF(VLOOKUP($H$10&amp;$D70,'kijkglas 3'!$A$11:$T$505,1)=$H$10&amp;$D70,VLOOKUP($H$10&amp;$D70,'kijkglas 3'!$A$11:$T$505,15),0)</f>
        <v>0</v>
      </c>
      <c r="K70" s="335">
        <f t="shared" si="11"/>
        <v>0</v>
      </c>
      <c r="M70" s="382">
        <f>IF(VLOOKUP($H$10&amp;$D70,'kijkglas 3'!$A$11:$T$505,1)=$H$10&amp;$D70,VLOOKUP($H$10&amp;$D70,'kijkglas 3'!$A$11:$T$505,17),0)</f>
        <v>0</v>
      </c>
      <c r="N70" s="382">
        <f>IF(VLOOKUP($H$10&amp;$D70,'kijkglas 3'!$A$11:$T$505,1)=$H$10&amp;$D70,VLOOKUP($H$10&amp;$D70,'kijkglas 3'!$A$11:$T$505,18),0)</f>
        <v>0</v>
      </c>
      <c r="O70" s="382">
        <f>IF(VLOOKUP($H$10&amp;$D70,'kijkglas 3'!$A$11:$T$505,1)=$H$10&amp;$D70,VLOOKUP($H$10&amp;$D70,'kijkglas 3'!$A$11:$T$505,19),0)</f>
        <v>0</v>
      </c>
      <c r="P70" s="335">
        <f t="shared" si="12"/>
        <v>0</v>
      </c>
      <c r="Q70" s="385">
        <f t="shared" si="7"/>
        <v>0</v>
      </c>
      <c r="R70" s="337" t="str">
        <f t="shared" si="8"/>
        <v>ja</v>
      </c>
      <c r="S70" s="337" t="str">
        <f t="shared" si="8"/>
        <v>ja</v>
      </c>
      <c r="T70" s="337">
        <f>IF(R70="nee",0,(K70-P70)*(tab!$C$20*tab!$E$8+tab!$D$23))</f>
        <v>0</v>
      </c>
      <c r="U70" s="337">
        <f>(H70-M70)*tab!$E$30+(I70-N70)*tab!$F$30+(J70-O70)*tab!$G$30</f>
        <v>0</v>
      </c>
      <c r="V70" s="337">
        <f t="shared" si="9"/>
        <v>0</v>
      </c>
      <c r="X70" s="337">
        <f>IF(S70="nee",0,(K70-P70)*tab!$C$45)</f>
        <v>0</v>
      </c>
      <c r="Y70" s="337">
        <f>IF(S70="nee",0,(H70-M70)*tab!$G$45+(I70-N70)*tab!$H$45+(J70-O70)*tab!$I$45)</f>
        <v>0</v>
      </c>
      <c r="Z70" s="337">
        <f t="shared" si="10"/>
        <v>0</v>
      </c>
      <c r="AA70" s="367"/>
    </row>
    <row r="71" spans="2:27" ht="13.15" customHeight="1" x14ac:dyDescent="0.2">
      <c r="B71" s="18"/>
      <c r="C71" s="48"/>
      <c r="D71" s="333">
        <v>20</v>
      </c>
      <c r="E71" s="381" t="str">
        <f t="shared" si="6"/>
        <v/>
      </c>
      <c r="F71" s="381" t="str">
        <f t="shared" si="6"/>
        <v/>
      </c>
      <c r="G71" s="334"/>
      <c r="H71" s="382">
        <f>IF(VLOOKUP($H$10&amp;$D71,'kijkglas 3'!$A$11:$T$505,1)=$H$10&amp;$D71,VLOOKUP($H$10&amp;$D71,'kijkglas 3'!$A$11:$T$505,13),0)</f>
        <v>0</v>
      </c>
      <c r="I71" s="382">
        <f>IF(VLOOKUP($H$10&amp;$D71,'kijkglas 3'!$A$11:$T$505,1)=$H$10&amp;$D71,VLOOKUP($H$10&amp;$D71,'kijkglas 3'!$A$11:$T$505,14),0)</f>
        <v>0</v>
      </c>
      <c r="J71" s="382">
        <f>IF(VLOOKUP($H$10&amp;$D71,'kijkglas 3'!$A$11:$T$505,1)=$H$10&amp;$D71,VLOOKUP($H$10&amp;$D71,'kijkglas 3'!$A$11:$T$505,15),0)</f>
        <v>0</v>
      </c>
      <c r="K71" s="335">
        <f t="shared" si="11"/>
        <v>0</v>
      </c>
      <c r="M71" s="382">
        <f>IF(VLOOKUP($H$10&amp;$D71,'kijkglas 3'!$A$11:$T$505,1)=$H$10&amp;$D71,VLOOKUP($H$10&amp;$D71,'kijkglas 3'!$A$11:$T$505,17),0)</f>
        <v>0</v>
      </c>
      <c r="N71" s="382">
        <f>IF(VLOOKUP($H$10&amp;$D71,'kijkglas 3'!$A$11:$T$505,1)=$H$10&amp;$D71,VLOOKUP($H$10&amp;$D71,'kijkglas 3'!$A$11:$T$505,18),0)</f>
        <v>0</v>
      </c>
      <c r="O71" s="382">
        <f>IF(VLOOKUP($H$10&amp;$D71,'kijkglas 3'!$A$11:$T$505,1)=$H$10&amp;$D71,VLOOKUP($H$10&amp;$D71,'kijkglas 3'!$A$11:$T$505,19),0)</f>
        <v>0</v>
      </c>
      <c r="P71" s="335">
        <f t="shared" si="12"/>
        <v>0</v>
      </c>
      <c r="Q71" s="385">
        <f t="shared" si="7"/>
        <v>0</v>
      </c>
      <c r="R71" s="337" t="str">
        <f t="shared" si="8"/>
        <v>ja</v>
      </c>
      <c r="S71" s="337" t="str">
        <f t="shared" si="8"/>
        <v>ja</v>
      </c>
      <c r="T71" s="337">
        <f>IF(R71="nee",0,(K71-P71)*(tab!$C$20*tab!$E$8+tab!$D$23))</f>
        <v>0</v>
      </c>
      <c r="U71" s="337">
        <f>(H71-M71)*tab!$E$30+(I71-N71)*tab!$F$30+(J71-O71)*tab!$G$30</f>
        <v>0</v>
      </c>
      <c r="V71" s="337">
        <f t="shared" si="9"/>
        <v>0</v>
      </c>
      <c r="X71" s="337">
        <f>IF(S71="nee",0,(K71-P71)*tab!$C$45)</f>
        <v>0</v>
      </c>
      <c r="Y71" s="337">
        <f>IF(S71="nee",0,(H71-M71)*tab!$G$45+(I71-N71)*tab!$H$45+(J71-O71)*tab!$I$45)</f>
        <v>0</v>
      </c>
      <c r="Z71" s="337">
        <f t="shared" si="10"/>
        <v>0</v>
      </c>
      <c r="AA71" s="367"/>
    </row>
    <row r="72" spans="2:27" ht="13.15" customHeight="1" x14ac:dyDescent="0.2">
      <c r="B72" s="18"/>
      <c r="C72" s="48"/>
      <c r="D72" s="333">
        <v>21</v>
      </c>
      <c r="E72" s="381" t="str">
        <f t="shared" si="6"/>
        <v/>
      </c>
      <c r="F72" s="381" t="str">
        <f t="shared" si="6"/>
        <v/>
      </c>
      <c r="G72" s="334"/>
      <c r="H72" s="382">
        <f>IF(VLOOKUP($H$10&amp;$D72,'kijkglas 3'!$A$11:$T$505,1)=$H$10&amp;$D72,VLOOKUP($H$10&amp;$D72,'kijkglas 3'!$A$11:$T$505,13),0)</f>
        <v>0</v>
      </c>
      <c r="I72" s="382">
        <f>IF(VLOOKUP($H$10&amp;$D72,'kijkglas 3'!$A$11:$T$505,1)=$H$10&amp;$D72,VLOOKUP($H$10&amp;$D72,'kijkglas 3'!$A$11:$T$505,14),0)</f>
        <v>0</v>
      </c>
      <c r="J72" s="382">
        <f>IF(VLOOKUP($H$10&amp;$D72,'kijkglas 3'!$A$11:$T$505,1)=$H$10&amp;$D72,VLOOKUP($H$10&amp;$D72,'kijkglas 3'!$A$11:$T$505,15),0)</f>
        <v>0</v>
      </c>
      <c r="K72" s="335">
        <f t="shared" si="11"/>
        <v>0</v>
      </c>
      <c r="M72" s="382">
        <f>IF(VLOOKUP($H$10&amp;$D72,'kijkglas 3'!$A$11:$T$505,1)=$H$10&amp;$D72,VLOOKUP($H$10&amp;$D72,'kijkglas 3'!$A$11:$T$505,17),0)</f>
        <v>0</v>
      </c>
      <c r="N72" s="382">
        <f>IF(VLOOKUP($H$10&amp;$D72,'kijkglas 3'!$A$11:$T$505,1)=$H$10&amp;$D72,VLOOKUP($H$10&amp;$D72,'kijkglas 3'!$A$11:$T$505,18),0)</f>
        <v>0</v>
      </c>
      <c r="O72" s="382">
        <f>IF(VLOOKUP($H$10&amp;$D72,'kijkglas 3'!$A$11:$T$505,1)=$H$10&amp;$D72,VLOOKUP($H$10&amp;$D72,'kijkglas 3'!$A$11:$T$505,19),0)</f>
        <v>0</v>
      </c>
      <c r="P72" s="335">
        <f t="shared" si="12"/>
        <v>0</v>
      </c>
      <c r="Q72" s="385">
        <f t="shared" si="7"/>
        <v>0</v>
      </c>
      <c r="R72" s="337" t="str">
        <f t="shared" si="8"/>
        <v>ja</v>
      </c>
      <c r="S72" s="337" t="str">
        <f t="shared" si="8"/>
        <v>ja</v>
      </c>
      <c r="T72" s="337">
        <f>IF(R72="nee",0,(K72-P72)*(tab!$C$20*tab!$E$8+tab!$D$23))</f>
        <v>0</v>
      </c>
      <c r="U72" s="337">
        <f>(H72-M72)*tab!$E$30+(I72-N72)*tab!$F$30+(J72-O72)*tab!$G$30</f>
        <v>0</v>
      </c>
      <c r="V72" s="337">
        <f t="shared" si="9"/>
        <v>0</v>
      </c>
      <c r="X72" s="337">
        <f>IF(S72="nee",0,(K72-P72)*tab!$C$45)</f>
        <v>0</v>
      </c>
      <c r="Y72" s="337">
        <f>IF(S72="nee",0,(H72-M72)*tab!$G$45+(I72-N72)*tab!$H$45+(J72-O72)*tab!$I$45)</f>
        <v>0</v>
      </c>
      <c r="Z72" s="337">
        <f t="shared" si="10"/>
        <v>0</v>
      </c>
      <c r="AA72" s="367"/>
    </row>
    <row r="73" spans="2:27" ht="13.15" customHeight="1" x14ac:dyDescent="0.2">
      <c r="B73" s="18"/>
      <c r="C73" s="48"/>
      <c r="D73" s="333">
        <v>22</v>
      </c>
      <c r="E73" s="381" t="str">
        <f t="shared" si="6"/>
        <v/>
      </c>
      <c r="F73" s="381" t="str">
        <f t="shared" si="6"/>
        <v/>
      </c>
      <c r="G73" s="334"/>
      <c r="H73" s="382">
        <f>IF(VLOOKUP($H$10&amp;$D73,'kijkglas 3'!$A$11:$T$505,1)=$H$10&amp;$D73,VLOOKUP($H$10&amp;$D73,'kijkglas 3'!$A$11:$T$505,13),0)</f>
        <v>0</v>
      </c>
      <c r="I73" s="382">
        <f>IF(VLOOKUP($H$10&amp;$D73,'kijkglas 3'!$A$11:$T$505,1)=$H$10&amp;$D73,VLOOKUP($H$10&amp;$D73,'kijkglas 3'!$A$11:$T$505,14),0)</f>
        <v>0</v>
      </c>
      <c r="J73" s="382">
        <f>IF(VLOOKUP($H$10&amp;$D73,'kijkglas 3'!$A$11:$T$505,1)=$H$10&amp;$D73,VLOOKUP($H$10&amp;$D73,'kijkglas 3'!$A$11:$T$505,15),0)</f>
        <v>0</v>
      </c>
      <c r="K73" s="335">
        <f t="shared" si="11"/>
        <v>0</v>
      </c>
      <c r="M73" s="382">
        <f>IF(VLOOKUP($H$10&amp;$D73,'kijkglas 3'!$A$11:$T$505,1)=$H$10&amp;$D73,VLOOKUP($H$10&amp;$D73,'kijkglas 3'!$A$11:$T$505,17),0)</f>
        <v>0</v>
      </c>
      <c r="N73" s="382">
        <f>IF(VLOOKUP($H$10&amp;$D73,'kijkglas 3'!$A$11:$T$505,1)=$H$10&amp;$D73,VLOOKUP($H$10&amp;$D73,'kijkglas 3'!$A$11:$T$505,18),0)</f>
        <v>0</v>
      </c>
      <c r="O73" s="382">
        <f>IF(VLOOKUP($H$10&amp;$D73,'kijkglas 3'!$A$11:$T$505,1)=$H$10&amp;$D73,VLOOKUP($H$10&amp;$D73,'kijkglas 3'!$A$11:$T$505,19),0)</f>
        <v>0</v>
      </c>
      <c r="P73" s="335">
        <f t="shared" si="12"/>
        <v>0</v>
      </c>
      <c r="Q73" s="385">
        <f t="shared" si="7"/>
        <v>0</v>
      </c>
      <c r="R73" s="337" t="str">
        <f t="shared" si="8"/>
        <v>ja</v>
      </c>
      <c r="S73" s="337" t="str">
        <f t="shared" si="8"/>
        <v>ja</v>
      </c>
      <c r="T73" s="337">
        <f>IF(R73="nee",0,(K73-P73)*(tab!$C$20*tab!$E$8+tab!$D$23))</f>
        <v>0</v>
      </c>
      <c r="U73" s="337">
        <f>(H73-M73)*tab!$E$30+(I73-N73)*tab!$F$30+(J73-O73)*tab!$G$30</f>
        <v>0</v>
      </c>
      <c r="V73" s="337">
        <f t="shared" si="9"/>
        <v>0</v>
      </c>
      <c r="X73" s="337">
        <f>IF(S73="nee",0,(K73-P73)*tab!$C$45)</f>
        <v>0</v>
      </c>
      <c r="Y73" s="337">
        <f>IF(S73="nee",0,(H73-M73)*tab!$G$45+(I73-N73)*tab!$H$45+(J73-O73)*tab!$I$45)</f>
        <v>0</v>
      </c>
      <c r="Z73" s="337">
        <f t="shared" si="10"/>
        <v>0</v>
      </c>
      <c r="AA73" s="367"/>
    </row>
    <row r="74" spans="2:27" ht="13.15" customHeight="1" x14ac:dyDescent="0.2">
      <c r="B74" s="18"/>
      <c r="C74" s="48"/>
      <c r="D74" s="333">
        <v>23</v>
      </c>
      <c r="E74" s="381" t="str">
        <f t="shared" si="6"/>
        <v/>
      </c>
      <c r="F74" s="381" t="str">
        <f t="shared" si="6"/>
        <v/>
      </c>
      <c r="G74" s="334"/>
      <c r="H74" s="382">
        <f>IF(VLOOKUP($H$10&amp;$D74,'kijkglas 3'!$A$11:$T$505,1)=$H$10&amp;$D74,VLOOKUP($H$10&amp;$D74,'kijkglas 3'!$A$11:$T$505,13),0)</f>
        <v>0</v>
      </c>
      <c r="I74" s="382">
        <f>IF(VLOOKUP($H$10&amp;$D74,'kijkglas 3'!$A$11:$T$505,1)=$H$10&amp;$D74,VLOOKUP($H$10&amp;$D74,'kijkglas 3'!$A$11:$T$505,14),0)</f>
        <v>0</v>
      </c>
      <c r="J74" s="382">
        <f>IF(VLOOKUP($H$10&amp;$D74,'kijkglas 3'!$A$11:$T$505,1)=$H$10&amp;$D74,VLOOKUP($H$10&amp;$D74,'kijkglas 3'!$A$11:$T$505,15),0)</f>
        <v>0</v>
      </c>
      <c r="K74" s="335">
        <f t="shared" si="11"/>
        <v>0</v>
      </c>
      <c r="M74" s="382">
        <f>IF(VLOOKUP($H$10&amp;$D74,'kijkglas 3'!$A$11:$T$505,1)=$H$10&amp;$D74,VLOOKUP($H$10&amp;$D74,'kijkglas 3'!$A$11:$T$505,17),0)</f>
        <v>0</v>
      </c>
      <c r="N74" s="382">
        <f>IF(VLOOKUP($H$10&amp;$D74,'kijkglas 3'!$A$11:$T$505,1)=$H$10&amp;$D74,VLOOKUP($H$10&amp;$D74,'kijkglas 3'!$A$11:$T$505,18),0)</f>
        <v>0</v>
      </c>
      <c r="O74" s="382">
        <f>IF(VLOOKUP($H$10&amp;$D74,'kijkglas 3'!$A$11:$T$505,1)=$H$10&amp;$D74,VLOOKUP($H$10&amp;$D74,'kijkglas 3'!$A$11:$T$505,19),0)</f>
        <v>0</v>
      </c>
      <c r="P74" s="335">
        <f t="shared" si="12"/>
        <v>0</v>
      </c>
      <c r="Q74" s="385">
        <f t="shared" si="7"/>
        <v>0</v>
      </c>
      <c r="R74" s="337" t="str">
        <f t="shared" si="8"/>
        <v>ja</v>
      </c>
      <c r="S74" s="337" t="str">
        <f t="shared" si="8"/>
        <v>ja</v>
      </c>
      <c r="T74" s="337">
        <f>IF(R74="nee",0,(K74-P74)*(tab!$C$20*tab!$E$8+tab!$D$23))</f>
        <v>0</v>
      </c>
      <c r="U74" s="337">
        <f>(H74-M74)*tab!$E$30+(I74-N74)*tab!$F$30+(J74-O74)*tab!$G$30</f>
        <v>0</v>
      </c>
      <c r="V74" s="337">
        <f t="shared" si="9"/>
        <v>0</v>
      </c>
      <c r="X74" s="337">
        <f>IF(S74="nee",0,(K74-P74)*tab!$C$45)</f>
        <v>0</v>
      </c>
      <c r="Y74" s="337">
        <f>IF(S74="nee",0,(H74-M74)*tab!$G$45+(I74-N74)*tab!$H$45+(J74-O74)*tab!$I$45)</f>
        <v>0</v>
      </c>
      <c r="Z74" s="337">
        <f t="shared" si="10"/>
        <v>0</v>
      </c>
      <c r="AA74" s="367"/>
    </row>
    <row r="75" spans="2:27" ht="13.15" customHeight="1" x14ac:dyDescent="0.2">
      <c r="B75" s="18"/>
      <c r="C75" s="48"/>
      <c r="D75" s="333">
        <v>24</v>
      </c>
      <c r="E75" s="381" t="str">
        <f t="shared" si="6"/>
        <v/>
      </c>
      <c r="F75" s="381" t="str">
        <f t="shared" si="6"/>
        <v/>
      </c>
      <c r="G75" s="334"/>
      <c r="H75" s="382">
        <f>IF(VLOOKUP($H$10&amp;$D75,'kijkglas 3'!$A$11:$T$505,1)=$H$10&amp;$D75,VLOOKUP($H$10&amp;$D75,'kijkglas 3'!$A$11:$T$505,13),0)</f>
        <v>0</v>
      </c>
      <c r="I75" s="382">
        <f>IF(VLOOKUP($H$10&amp;$D75,'kijkglas 3'!$A$11:$T$505,1)=$H$10&amp;$D75,VLOOKUP($H$10&amp;$D75,'kijkglas 3'!$A$11:$T$505,14),0)</f>
        <v>0</v>
      </c>
      <c r="J75" s="382">
        <f>IF(VLOOKUP($H$10&amp;$D75,'kijkglas 3'!$A$11:$T$505,1)=$H$10&amp;$D75,VLOOKUP($H$10&amp;$D75,'kijkglas 3'!$A$11:$T$505,15),0)</f>
        <v>0</v>
      </c>
      <c r="K75" s="335">
        <f t="shared" si="11"/>
        <v>0</v>
      </c>
      <c r="M75" s="382">
        <f>IF(VLOOKUP($H$10&amp;$D75,'kijkglas 3'!$A$11:$T$505,1)=$H$10&amp;$D75,VLOOKUP($H$10&amp;$D75,'kijkglas 3'!$A$11:$T$505,17),0)</f>
        <v>0</v>
      </c>
      <c r="N75" s="382">
        <f>IF(VLOOKUP($H$10&amp;$D75,'kijkglas 3'!$A$11:$T$505,1)=$H$10&amp;$D75,VLOOKUP($H$10&amp;$D75,'kijkglas 3'!$A$11:$T$505,18),0)</f>
        <v>0</v>
      </c>
      <c r="O75" s="382">
        <f>IF(VLOOKUP($H$10&amp;$D75,'kijkglas 3'!$A$11:$T$505,1)=$H$10&amp;$D75,VLOOKUP($H$10&amp;$D75,'kijkglas 3'!$A$11:$T$505,19),0)</f>
        <v>0</v>
      </c>
      <c r="P75" s="335">
        <f t="shared" si="12"/>
        <v>0</v>
      </c>
      <c r="Q75" s="385">
        <f t="shared" si="7"/>
        <v>0</v>
      </c>
      <c r="R75" s="337" t="str">
        <f t="shared" si="8"/>
        <v>ja</v>
      </c>
      <c r="S75" s="337" t="str">
        <f t="shared" si="8"/>
        <v>ja</v>
      </c>
      <c r="T75" s="337">
        <f>IF(R75="nee",0,(K75-P75)*(tab!$C$20*tab!$E$8+tab!$D$23))</f>
        <v>0</v>
      </c>
      <c r="U75" s="337">
        <f>(H75-M75)*tab!$E$30+(I75-N75)*tab!$F$30+(J75-O75)*tab!$G$30</f>
        <v>0</v>
      </c>
      <c r="V75" s="337">
        <f t="shared" si="9"/>
        <v>0</v>
      </c>
      <c r="X75" s="337">
        <f>IF(S75="nee",0,(K75-P75)*tab!$C$45)</f>
        <v>0</v>
      </c>
      <c r="Y75" s="337">
        <f>IF(S75="nee",0,(H75-M75)*tab!$G$45+(I75-N75)*tab!$H$45+(J75-O75)*tab!$I$45)</f>
        <v>0</v>
      </c>
      <c r="Z75" s="337">
        <f t="shared" si="10"/>
        <v>0</v>
      </c>
      <c r="AA75" s="367"/>
    </row>
    <row r="76" spans="2:27" ht="13.15" customHeight="1" x14ac:dyDescent="0.2">
      <c r="B76" s="18"/>
      <c r="C76" s="48"/>
      <c r="D76" s="333">
        <v>25</v>
      </c>
      <c r="E76" s="381" t="str">
        <f t="shared" si="6"/>
        <v/>
      </c>
      <c r="F76" s="381" t="str">
        <f t="shared" si="6"/>
        <v/>
      </c>
      <c r="G76" s="334"/>
      <c r="H76" s="382">
        <f>IF(VLOOKUP($H$10&amp;$D76,'kijkglas 3'!$A$11:$T$505,1)=$H$10&amp;$D76,VLOOKUP($H$10&amp;$D76,'kijkglas 3'!$A$11:$T$505,13),0)</f>
        <v>0</v>
      </c>
      <c r="I76" s="382">
        <f>IF(VLOOKUP($H$10&amp;$D76,'kijkglas 3'!$A$11:$T$505,1)=$H$10&amp;$D76,VLOOKUP($H$10&amp;$D76,'kijkglas 3'!$A$11:$T$505,14),0)</f>
        <v>0</v>
      </c>
      <c r="J76" s="382">
        <f>IF(VLOOKUP($H$10&amp;$D76,'kijkglas 3'!$A$11:$T$505,1)=$H$10&amp;$D76,VLOOKUP($H$10&amp;$D76,'kijkglas 3'!$A$11:$T$505,15),0)</f>
        <v>0</v>
      </c>
      <c r="K76" s="335">
        <f t="shared" si="11"/>
        <v>0</v>
      </c>
      <c r="M76" s="382">
        <f>IF(VLOOKUP($H$10&amp;$D76,'kijkglas 3'!$A$11:$T$505,1)=$H$10&amp;$D76,VLOOKUP($H$10&amp;$D76,'kijkglas 3'!$A$11:$T$505,17),0)</f>
        <v>0</v>
      </c>
      <c r="N76" s="382">
        <f>IF(VLOOKUP($H$10&amp;$D76,'kijkglas 3'!$A$11:$T$505,1)=$H$10&amp;$D76,VLOOKUP($H$10&amp;$D76,'kijkglas 3'!$A$11:$T$505,18),0)</f>
        <v>0</v>
      </c>
      <c r="O76" s="382">
        <f>IF(VLOOKUP($H$10&amp;$D76,'kijkglas 3'!$A$11:$T$505,1)=$H$10&amp;$D76,VLOOKUP($H$10&amp;$D76,'kijkglas 3'!$A$11:$T$505,19),0)</f>
        <v>0</v>
      </c>
      <c r="P76" s="335">
        <f t="shared" si="12"/>
        <v>0</v>
      </c>
      <c r="Q76" s="385">
        <f t="shared" si="7"/>
        <v>0</v>
      </c>
      <c r="R76" s="337" t="str">
        <f t="shared" si="8"/>
        <v>ja</v>
      </c>
      <c r="S76" s="337" t="str">
        <f t="shared" si="8"/>
        <v>ja</v>
      </c>
      <c r="T76" s="337">
        <f>IF(R76="nee",0,(K76-P76)*(tab!$C$20*tab!$E$8+tab!$D$23))</f>
        <v>0</v>
      </c>
      <c r="U76" s="337">
        <f>(H76-M76)*tab!$E$30+(I76-N76)*tab!$F$30+(J76-O76)*tab!$G$30</f>
        <v>0</v>
      </c>
      <c r="V76" s="337">
        <f t="shared" si="9"/>
        <v>0</v>
      </c>
      <c r="X76" s="337">
        <f>IF(S76="nee",0,(K76-P76)*tab!$C$45)</f>
        <v>0</v>
      </c>
      <c r="Y76" s="337">
        <f>IF(S76="nee",0,(H76-M76)*tab!$G$45+(I76-N76)*tab!$H$45+(J76-O76)*tab!$I$45)</f>
        <v>0</v>
      </c>
      <c r="Z76" s="337">
        <f t="shared" si="10"/>
        <v>0</v>
      </c>
      <c r="AA76" s="367"/>
    </row>
    <row r="77" spans="2:27" s="99" customFormat="1" ht="13.15" customHeight="1" x14ac:dyDescent="0.2">
      <c r="B77" s="80"/>
      <c r="C77" s="218"/>
      <c r="D77" s="327"/>
      <c r="E77" s="338"/>
      <c r="F77" s="338"/>
      <c r="G77" s="339"/>
      <c r="H77" s="340">
        <f>SUM(H52:H76)</f>
        <v>14</v>
      </c>
      <c r="I77" s="340">
        <f>SUM(I52:I76)</f>
        <v>0</v>
      </c>
      <c r="J77" s="340">
        <f>SUM(J52:J76)</f>
        <v>0</v>
      </c>
      <c r="K77" s="340">
        <f>SUM(K52:K76)</f>
        <v>14</v>
      </c>
      <c r="L77" s="341"/>
      <c r="M77" s="340">
        <f>SUM(M52:M76)</f>
        <v>4</v>
      </c>
      <c r="N77" s="340">
        <f>SUM(N52:N76)</f>
        <v>0</v>
      </c>
      <c r="O77" s="340">
        <f>SUM(O52:O76)</f>
        <v>0</v>
      </c>
      <c r="P77" s="340">
        <f>SUM(P52:P76)</f>
        <v>4</v>
      </c>
      <c r="Q77" s="341"/>
      <c r="R77" s="341"/>
      <c r="S77" s="341"/>
      <c r="T77" s="342"/>
      <c r="U77" s="342"/>
      <c r="V77" s="343">
        <f>SUM(V52:V76)</f>
        <v>134508.021996</v>
      </c>
      <c r="W77" s="342"/>
      <c r="X77" s="293"/>
      <c r="Y77" s="293"/>
      <c r="Z77" s="294">
        <f>SUM(Z52:Z76)</f>
        <v>16785.599999999999</v>
      </c>
      <c r="AA77" s="367"/>
    </row>
    <row r="78" spans="2:27" ht="13.15" customHeight="1" x14ac:dyDescent="0.2">
      <c r="B78" s="18"/>
      <c r="C78" s="48"/>
      <c r="D78" s="333"/>
      <c r="E78" s="271"/>
      <c r="F78" s="271"/>
      <c r="G78" s="349"/>
      <c r="H78" s="350"/>
      <c r="I78" s="350"/>
      <c r="J78" s="350"/>
      <c r="K78" s="351"/>
      <c r="L78" s="351"/>
      <c r="M78" s="350"/>
      <c r="N78" s="350"/>
      <c r="O78" s="350"/>
      <c r="P78" s="351"/>
      <c r="Q78" s="351"/>
      <c r="R78" s="351"/>
      <c r="S78" s="351"/>
      <c r="T78" s="293"/>
      <c r="U78" s="293"/>
      <c r="V78" s="293"/>
      <c r="W78" s="293"/>
      <c r="X78" s="293"/>
      <c r="Y78" s="293"/>
      <c r="Z78" s="293"/>
      <c r="AA78" s="367"/>
    </row>
    <row r="79" spans="2:27" ht="13.15" customHeight="1" x14ac:dyDescent="0.2">
      <c r="B79" s="18"/>
      <c r="C79" s="48"/>
      <c r="D79" s="333"/>
      <c r="E79" s="271"/>
      <c r="F79" s="271"/>
      <c r="G79" s="349"/>
      <c r="H79" s="350"/>
      <c r="I79" s="350"/>
      <c r="J79" s="350"/>
      <c r="K79" s="350"/>
      <c r="L79" s="351"/>
      <c r="M79" s="350"/>
      <c r="N79" s="350"/>
      <c r="O79" s="350"/>
      <c r="P79" s="350"/>
      <c r="Q79" s="351"/>
      <c r="R79" s="351"/>
      <c r="S79" s="351"/>
      <c r="U79" s="293"/>
      <c r="V79" s="293"/>
      <c r="W79" s="293"/>
      <c r="X79" s="293"/>
      <c r="Y79" s="293"/>
      <c r="Z79" s="293"/>
      <c r="AA79" s="367"/>
    </row>
    <row r="80" spans="2:27" ht="13.15" customHeight="1" x14ac:dyDescent="0.2">
      <c r="B80" s="18"/>
      <c r="C80" s="48"/>
      <c r="D80" s="285" t="s">
        <v>1496</v>
      </c>
      <c r="E80" s="271"/>
      <c r="F80" s="271"/>
      <c r="G80" s="349"/>
      <c r="H80" s="350"/>
      <c r="I80" s="350"/>
      <c r="J80" s="350"/>
      <c r="K80" s="351"/>
      <c r="L80" s="351"/>
      <c r="M80" s="350"/>
      <c r="N80" s="350"/>
      <c r="O80" s="350"/>
      <c r="P80" s="351"/>
      <c r="Q80" s="354"/>
      <c r="R80" s="351"/>
      <c r="S80" s="351"/>
      <c r="T80" s="293"/>
      <c r="V80" s="352"/>
      <c r="W80" s="352"/>
      <c r="X80" s="353"/>
      <c r="Y80" s="353"/>
      <c r="Z80" s="352"/>
      <c r="AA80" s="367"/>
    </row>
    <row r="81" spans="2:27" ht="13.15" customHeight="1" x14ac:dyDescent="0.2">
      <c r="B81" s="18"/>
      <c r="C81" s="48"/>
      <c r="D81" s="320"/>
      <c r="E81" s="320" t="s">
        <v>131</v>
      </c>
      <c r="F81" s="321"/>
      <c r="G81" s="349"/>
      <c r="H81" s="350"/>
      <c r="I81" s="350"/>
      <c r="J81" s="350"/>
      <c r="K81" s="351"/>
      <c r="L81" s="351"/>
      <c r="M81" s="350"/>
      <c r="N81" s="350"/>
      <c r="O81" s="350"/>
      <c r="P81" s="351"/>
      <c r="Q81" s="354"/>
      <c r="R81" s="351"/>
      <c r="S81" s="351"/>
      <c r="T81" s="293"/>
      <c r="U81" s="355" t="s">
        <v>109</v>
      </c>
      <c r="V81" s="326" t="s">
        <v>144</v>
      </c>
      <c r="W81" s="293"/>
      <c r="X81" s="293"/>
      <c r="Y81" s="293"/>
      <c r="Z81" s="326" t="s">
        <v>145</v>
      </c>
      <c r="AA81" s="367"/>
    </row>
    <row r="82" spans="2:27" ht="13.15" customHeight="1" x14ac:dyDescent="0.2">
      <c r="B82" s="18"/>
      <c r="C82" s="48"/>
      <c r="D82" s="333"/>
      <c r="E82" s="328" t="s">
        <v>59</v>
      </c>
      <c r="F82" s="329" t="s">
        <v>60</v>
      </c>
      <c r="G82" s="349"/>
      <c r="H82" s="350"/>
      <c r="I82" s="350"/>
      <c r="J82" s="350"/>
      <c r="K82" s="351"/>
      <c r="L82" s="351"/>
      <c r="M82" s="350"/>
      <c r="N82" s="350"/>
      <c r="O82" s="350"/>
      <c r="P82" s="351"/>
      <c r="Q82" s="354"/>
      <c r="R82" s="351"/>
      <c r="S82" s="351"/>
      <c r="T82" s="293"/>
      <c r="U82" s="293"/>
      <c r="V82" s="326" t="s">
        <v>146</v>
      </c>
      <c r="W82" s="293"/>
      <c r="X82" s="293"/>
      <c r="Y82" s="293"/>
      <c r="Z82" s="326" t="s">
        <v>146</v>
      </c>
      <c r="AA82" s="367"/>
    </row>
    <row r="83" spans="2:27" ht="13.15" customHeight="1" x14ac:dyDescent="0.2">
      <c r="B83" s="18"/>
      <c r="C83" s="48"/>
      <c r="D83" s="333">
        <v>1</v>
      </c>
      <c r="E83" s="381" t="str">
        <f t="shared" ref="E83:F107" si="13">E21</f>
        <v>De Brouwerij</v>
      </c>
      <c r="F83" s="381" t="str">
        <f t="shared" si="13"/>
        <v>01JH</v>
      </c>
      <c r="G83" s="349"/>
      <c r="H83" s="350"/>
      <c r="I83" s="350"/>
      <c r="J83" s="350"/>
      <c r="K83" s="351"/>
      <c r="L83" s="351"/>
      <c r="M83" s="350"/>
      <c r="N83" s="350"/>
      <c r="O83" s="350"/>
      <c r="P83" s="351"/>
      <c r="Q83" s="354"/>
      <c r="R83" s="351"/>
      <c r="S83" s="351"/>
      <c r="T83" s="293"/>
      <c r="U83" s="293"/>
      <c r="V83" s="356">
        <f t="shared" ref="V83:V107" si="14">V21+V52</f>
        <v>0</v>
      </c>
      <c r="W83" s="293"/>
      <c r="X83" s="293"/>
      <c r="Y83" s="293"/>
      <c r="Z83" s="356">
        <f t="shared" ref="Z83:Z107" si="15">Z21+Z52</f>
        <v>0</v>
      </c>
      <c r="AA83" s="367"/>
    </row>
    <row r="84" spans="2:27" ht="13.15" customHeight="1" x14ac:dyDescent="0.2">
      <c r="B84" s="18"/>
      <c r="C84" s="48"/>
      <c r="D84" s="333">
        <v>2</v>
      </c>
      <c r="E84" s="381" t="str">
        <f t="shared" si="13"/>
        <v>Yulius Onderwijs</v>
      </c>
      <c r="F84" s="381" t="str">
        <f t="shared" si="13"/>
        <v>01UC</v>
      </c>
      <c r="G84" s="349"/>
      <c r="H84" s="350"/>
      <c r="I84" s="350"/>
      <c r="J84" s="350"/>
      <c r="K84" s="351"/>
      <c r="L84" s="351"/>
      <c r="M84" s="350"/>
      <c r="N84" s="350"/>
      <c r="O84" s="350"/>
      <c r="P84" s="351"/>
      <c r="Q84" s="354"/>
      <c r="R84" s="351"/>
      <c r="S84" s="351"/>
      <c r="T84" s="293"/>
      <c r="U84" s="293"/>
      <c r="V84" s="356">
        <f t="shared" si="14"/>
        <v>13150.389820000002</v>
      </c>
      <c r="W84" s="293"/>
      <c r="X84" s="293"/>
      <c r="Y84" s="293"/>
      <c r="Z84" s="356">
        <f t="shared" si="15"/>
        <v>1396.85</v>
      </c>
      <c r="AA84" s="22"/>
    </row>
    <row r="85" spans="2:27" ht="13.15" customHeight="1" x14ac:dyDescent="0.2">
      <c r="B85" s="18"/>
      <c r="C85" s="48"/>
      <c r="D85" s="333">
        <v>3</v>
      </c>
      <c r="E85" s="381" t="str">
        <f t="shared" si="13"/>
        <v>SO/VSO Respont (Asteria)</v>
      </c>
      <c r="F85" s="381" t="str">
        <f t="shared" si="13"/>
        <v>04EY</v>
      </c>
      <c r="G85" s="349"/>
      <c r="H85" s="350"/>
      <c r="I85" s="350"/>
      <c r="J85" s="350"/>
      <c r="K85" s="351"/>
      <c r="L85" s="351"/>
      <c r="M85" s="350"/>
      <c r="N85" s="350"/>
      <c r="O85" s="350"/>
      <c r="P85" s="351"/>
      <c r="Q85" s="354"/>
      <c r="R85" s="351"/>
      <c r="S85" s="351"/>
      <c r="T85" s="293"/>
      <c r="U85" s="293"/>
      <c r="V85" s="356">
        <f t="shared" si="14"/>
        <v>11209.001832999998</v>
      </c>
      <c r="W85" s="293"/>
      <c r="X85" s="293"/>
      <c r="Y85" s="293"/>
      <c r="Z85" s="356">
        <f t="shared" si="15"/>
        <v>1398.8</v>
      </c>
      <c r="AA85" s="368"/>
    </row>
    <row r="86" spans="2:27" ht="13.15" customHeight="1" x14ac:dyDescent="0.2">
      <c r="B86" s="18"/>
      <c r="C86" s="48"/>
      <c r="D86" s="333">
        <v>4</v>
      </c>
      <c r="E86" s="381" t="str">
        <f t="shared" si="13"/>
        <v>De Twijn/De Driemaster</v>
      </c>
      <c r="F86" s="381" t="str">
        <f t="shared" si="13"/>
        <v>19VD</v>
      </c>
      <c r="G86" s="349"/>
      <c r="H86" s="350"/>
      <c r="I86" s="350"/>
      <c r="J86" s="350"/>
      <c r="K86" s="351"/>
      <c r="L86" s="351"/>
      <c r="M86" s="350"/>
      <c r="N86" s="350"/>
      <c r="O86" s="350"/>
      <c r="P86" s="351"/>
      <c r="Q86" s="354"/>
      <c r="R86" s="351"/>
      <c r="S86" s="351"/>
      <c r="T86" s="293"/>
      <c r="U86" s="293"/>
      <c r="V86" s="356">
        <f t="shared" si="14"/>
        <v>24339.205647000003</v>
      </c>
      <c r="W86" s="293"/>
      <c r="X86" s="293"/>
      <c r="Y86" s="293"/>
      <c r="Z86" s="356">
        <f t="shared" si="15"/>
        <v>2241.7199999999998</v>
      </c>
      <c r="AA86" s="367"/>
    </row>
    <row r="87" spans="2:27" ht="13.15" customHeight="1" x14ac:dyDescent="0.2">
      <c r="B87" s="18"/>
      <c r="C87" s="48"/>
      <c r="D87" s="333">
        <v>5</v>
      </c>
      <c r="E87" s="381" t="str">
        <f t="shared" si="13"/>
        <v>de Piloot</v>
      </c>
      <c r="F87" s="381" t="str">
        <f t="shared" si="13"/>
        <v>20VT</v>
      </c>
      <c r="G87" s="349"/>
      <c r="H87" s="350"/>
      <c r="I87" s="350"/>
      <c r="J87" s="350"/>
      <c r="K87" s="351"/>
      <c r="L87" s="351"/>
      <c r="M87" s="350"/>
      <c r="N87" s="350"/>
      <c r="O87" s="350"/>
      <c r="P87" s="351"/>
      <c r="Q87" s="354"/>
      <c r="R87" s="351"/>
      <c r="S87" s="351"/>
      <c r="T87" s="293"/>
      <c r="U87" s="293"/>
      <c r="V87" s="356">
        <f t="shared" si="14"/>
        <v>13150.389820000002</v>
      </c>
      <c r="W87" s="293"/>
      <c r="X87" s="293"/>
      <c r="Y87" s="293"/>
      <c r="Z87" s="356">
        <f t="shared" si="15"/>
        <v>1396.85</v>
      </c>
      <c r="AA87" s="367"/>
    </row>
    <row r="88" spans="2:27" ht="13.15" customHeight="1" x14ac:dyDescent="0.2">
      <c r="B88" s="18"/>
      <c r="C88" s="48"/>
      <c r="D88" s="333">
        <v>6</v>
      </c>
      <c r="E88" s="381" t="str">
        <f t="shared" si="13"/>
        <v>ZMLK De Rank</v>
      </c>
      <c r="F88" s="381" t="str">
        <f t="shared" si="13"/>
        <v>26MN</v>
      </c>
      <c r="G88" s="349"/>
      <c r="H88" s="350"/>
      <c r="I88" s="350"/>
      <c r="J88" s="350"/>
      <c r="K88" s="351"/>
      <c r="L88" s="351"/>
      <c r="M88" s="350"/>
      <c r="N88" s="350"/>
      <c r="O88" s="350"/>
      <c r="P88" s="351"/>
      <c r="Q88" s="354"/>
      <c r="R88" s="351"/>
      <c r="S88" s="351"/>
      <c r="T88" s="293"/>
      <c r="U88" s="293"/>
      <c r="V88" s="356">
        <f t="shared" si="14"/>
        <v>123677.78823400001</v>
      </c>
      <c r="W88" s="293"/>
      <c r="X88" s="293"/>
      <c r="Y88" s="293"/>
      <c r="Z88" s="356">
        <f t="shared" si="15"/>
        <v>12314.509999999998</v>
      </c>
      <c r="AA88" s="367"/>
    </row>
    <row r="89" spans="2:27" ht="13.15" customHeight="1" x14ac:dyDescent="0.2">
      <c r="B89" s="18"/>
      <c r="C89" s="48"/>
      <c r="D89" s="333">
        <v>7</v>
      </c>
      <c r="E89" s="381" t="str">
        <f t="shared" si="13"/>
        <v>(V)SO Rehoboth</v>
      </c>
      <c r="F89" s="381" t="str">
        <f t="shared" si="13"/>
        <v>26MW</v>
      </c>
      <c r="G89" s="349"/>
      <c r="H89" s="350"/>
      <c r="I89" s="350"/>
      <c r="J89" s="350"/>
      <c r="K89" s="351"/>
      <c r="L89" s="351"/>
      <c r="M89" s="350"/>
      <c r="N89" s="350"/>
      <c r="O89" s="350"/>
      <c r="P89" s="351"/>
      <c r="Q89" s="354"/>
      <c r="R89" s="351"/>
      <c r="S89" s="351"/>
      <c r="T89" s="293"/>
      <c r="U89" s="293"/>
      <c r="V89" s="356">
        <f t="shared" si="14"/>
        <v>37509.781473000003</v>
      </c>
      <c r="W89" s="293"/>
      <c r="X89" s="293"/>
      <c r="Y89" s="293"/>
      <c r="Z89" s="356">
        <f t="shared" si="15"/>
        <v>4192.5</v>
      </c>
      <c r="AA89" s="367"/>
    </row>
    <row r="90" spans="2:27" ht="13.15" customHeight="1" x14ac:dyDescent="0.2">
      <c r="B90" s="18"/>
      <c r="C90" s="48"/>
      <c r="D90" s="333">
        <v>8</v>
      </c>
      <c r="E90" s="381" t="str">
        <f t="shared" si="13"/>
        <v>Obadjaschool</v>
      </c>
      <c r="F90" s="381" t="str">
        <f t="shared" si="13"/>
        <v>26NC</v>
      </c>
      <c r="G90" s="349"/>
      <c r="H90" s="350"/>
      <c r="I90" s="350"/>
      <c r="J90" s="350"/>
      <c r="K90" s="351"/>
      <c r="L90" s="351"/>
      <c r="M90" s="350"/>
      <c r="N90" s="350"/>
      <c r="O90" s="350"/>
      <c r="P90" s="351"/>
      <c r="Q90" s="354"/>
      <c r="R90" s="351"/>
      <c r="S90" s="351"/>
      <c r="T90" s="293"/>
      <c r="U90" s="293"/>
      <c r="V90" s="356">
        <f t="shared" si="14"/>
        <v>84287.176791999998</v>
      </c>
      <c r="W90" s="293"/>
      <c r="X90" s="293"/>
      <c r="Y90" s="293"/>
      <c r="Z90" s="356">
        <f t="shared" si="15"/>
        <v>9785.75</v>
      </c>
      <c r="AA90" s="367"/>
    </row>
    <row r="91" spans="2:27" ht="13.15" customHeight="1" x14ac:dyDescent="0.2">
      <c r="B91" s="18"/>
      <c r="C91" s="48"/>
      <c r="D91" s="333">
        <v>9</v>
      </c>
      <c r="E91" s="381" t="str">
        <f t="shared" si="13"/>
        <v>SSBO Ebenhaezer</v>
      </c>
      <c r="F91" s="381" t="str">
        <f t="shared" si="13"/>
        <v>26NE</v>
      </c>
      <c r="G91" s="349"/>
      <c r="H91" s="350"/>
      <c r="I91" s="350"/>
      <c r="J91" s="350"/>
      <c r="K91" s="351"/>
      <c r="L91" s="351"/>
      <c r="M91" s="350"/>
      <c r="N91" s="350"/>
      <c r="O91" s="350"/>
      <c r="P91" s="351"/>
      <c r="Q91" s="354"/>
      <c r="R91" s="351"/>
      <c r="S91" s="351"/>
      <c r="T91" s="293"/>
      <c r="U91" s="293"/>
      <c r="V91" s="356">
        <f t="shared" si="14"/>
        <v>33627.005498999999</v>
      </c>
      <c r="W91" s="293"/>
      <c r="X91" s="293"/>
      <c r="Y91" s="293"/>
      <c r="Z91" s="356">
        <f t="shared" si="15"/>
        <v>4196.3999999999996</v>
      </c>
      <c r="AA91" s="367"/>
    </row>
    <row r="92" spans="2:27" ht="13.15" customHeight="1" x14ac:dyDescent="0.2">
      <c r="B92" s="18"/>
      <c r="C92" s="48"/>
      <c r="D92" s="333">
        <v>10</v>
      </c>
      <c r="E92" s="381" t="str">
        <f t="shared" si="13"/>
        <v>Samuelschool</v>
      </c>
      <c r="F92" s="381" t="str">
        <f t="shared" si="13"/>
        <v>26NU</v>
      </c>
      <c r="G92" s="349"/>
      <c r="H92" s="350"/>
      <c r="I92" s="350"/>
      <c r="J92" s="350"/>
      <c r="K92" s="351"/>
      <c r="L92" s="351"/>
      <c r="M92" s="350"/>
      <c r="N92" s="350"/>
      <c r="O92" s="350"/>
      <c r="P92" s="351"/>
      <c r="Q92" s="354"/>
      <c r="R92" s="351"/>
      <c r="S92" s="351"/>
      <c r="T92" s="293"/>
      <c r="U92" s="293"/>
      <c r="V92" s="356">
        <f t="shared" si="14"/>
        <v>59907.599133000003</v>
      </c>
      <c r="W92" s="293"/>
      <c r="X92" s="293"/>
      <c r="Y92" s="293"/>
      <c r="Z92" s="356">
        <f t="shared" si="15"/>
        <v>6436.17</v>
      </c>
      <c r="AA92" s="367"/>
    </row>
    <row r="93" spans="2:27" ht="13.15" customHeight="1" x14ac:dyDescent="0.2">
      <c r="B93" s="18"/>
      <c r="C93" s="48"/>
      <c r="D93" s="333">
        <v>11</v>
      </c>
      <c r="E93" s="381" t="str">
        <f t="shared" si="13"/>
        <v/>
      </c>
      <c r="F93" s="381" t="str">
        <f t="shared" si="13"/>
        <v/>
      </c>
      <c r="G93" s="349"/>
      <c r="H93" s="350"/>
      <c r="I93" s="350"/>
      <c r="J93" s="350"/>
      <c r="K93" s="351"/>
      <c r="L93" s="351"/>
      <c r="M93" s="350"/>
      <c r="N93" s="350"/>
      <c r="O93" s="350"/>
      <c r="P93" s="351"/>
      <c r="Q93" s="354"/>
      <c r="R93" s="351"/>
      <c r="S93" s="351"/>
      <c r="T93" s="293"/>
      <c r="U93" s="293"/>
      <c r="V93" s="356">
        <f t="shared" si="14"/>
        <v>0</v>
      </c>
      <c r="W93" s="293"/>
      <c r="X93" s="293"/>
      <c r="Y93" s="293"/>
      <c r="Z93" s="356">
        <f t="shared" si="15"/>
        <v>0</v>
      </c>
      <c r="AA93" s="367"/>
    </row>
    <row r="94" spans="2:27" ht="13.15" customHeight="1" x14ac:dyDescent="0.2">
      <c r="B94" s="18"/>
      <c r="C94" s="48"/>
      <c r="D94" s="333">
        <v>12</v>
      </c>
      <c r="E94" s="381" t="str">
        <f t="shared" si="13"/>
        <v/>
      </c>
      <c r="F94" s="381" t="str">
        <f t="shared" si="13"/>
        <v/>
      </c>
      <c r="G94" s="349"/>
      <c r="H94" s="350"/>
      <c r="I94" s="350"/>
      <c r="J94" s="350"/>
      <c r="K94" s="351"/>
      <c r="L94" s="351"/>
      <c r="M94" s="350"/>
      <c r="N94" s="350"/>
      <c r="O94" s="350"/>
      <c r="P94" s="351"/>
      <c r="Q94" s="354"/>
      <c r="R94" s="351"/>
      <c r="S94" s="351"/>
      <c r="T94" s="293"/>
      <c r="U94" s="293"/>
      <c r="V94" s="356">
        <f t="shared" si="14"/>
        <v>0</v>
      </c>
      <c r="W94" s="293"/>
      <c r="X94" s="293"/>
      <c r="Y94" s="293"/>
      <c r="Z94" s="356">
        <f t="shared" si="15"/>
        <v>0</v>
      </c>
      <c r="AA94" s="367"/>
    </row>
    <row r="95" spans="2:27" ht="13.15" customHeight="1" x14ac:dyDescent="0.2">
      <c r="B95" s="18"/>
      <c r="C95" s="48"/>
      <c r="D95" s="333">
        <v>13</v>
      </c>
      <c r="E95" s="381" t="str">
        <f t="shared" si="13"/>
        <v/>
      </c>
      <c r="F95" s="381" t="str">
        <f t="shared" si="13"/>
        <v/>
      </c>
      <c r="G95" s="349"/>
      <c r="H95" s="350"/>
      <c r="I95" s="350"/>
      <c r="J95" s="350"/>
      <c r="K95" s="351"/>
      <c r="L95" s="351"/>
      <c r="M95" s="350"/>
      <c r="N95" s="350"/>
      <c r="O95" s="350"/>
      <c r="P95" s="351"/>
      <c r="Q95" s="354"/>
      <c r="R95" s="351"/>
      <c r="S95" s="351"/>
      <c r="T95" s="293"/>
      <c r="U95" s="293"/>
      <c r="V95" s="356">
        <f t="shared" si="14"/>
        <v>0</v>
      </c>
      <c r="W95" s="293"/>
      <c r="X95" s="293"/>
      <c r="Y95" s="293"/>
      <c r="Z95" s="356">
        <f t="shared" si="15"/>
        <v>0</v>
      </c>
      <c r="AA95" s="367"/>
    </row>
    <row r="96" spans="2:27" ht="13.15" customHeight="1" x14ac:dyDescent="0.2">
      <c r="B96" s="18"/>
      <c r="C96" s="48"/>
      <c r="D96" s="333">
        <v>14</v>
      </c>
      <c r="E96" s="381" t="str">
        <f t="shared" si="13"/>
        <v/>
      </c>
      <c r="F96" s="381" t="str">
        <f t="shared" si="13"/>
        <v/>
      </c>
      <c r="G96" s="349"/>
      <c r="H96" s="350"/>
      <c r="I96" s="350"/>
      <c r="J96" s="350"/>
      <c r="K96" s="351"/>
      <c r="L96" s="351"/>
      <c r="M96" s="350"/>
      <c r="N96" s="350"/>
      <c r="O96" s="350"/>
      <c r="P96" s="351"/>
      <c r="Q96" s="354"/>
      <c r="R96" s="351"/>
      <c r="S96" s="351"/>
      <c r="T96" s="293"/>
      <c r="U96" s="293"/>
      <c r="V96" s="356">
        <f t="shared" si="14"/>
        <v>0</v>
      </c>
      <c r="W96" s="293"/>
      <c r="X96" s="293"/>
      <c r="Y96" s="293"/>
      <c r="Z96" s="356">
        <f t="shared" si="15"/>
        <v>0</v>
      </c>
      <c r="AA96" s="367"/>
    </row>
    <row r="97" spans="2:27" ht="13.15" customHeight="1" x14ac:dyDescent="0.2">
      <c r="B97" s="18"/>
      <c r="C97" s="48"/>
      <c r="D97" s="333">
        <v>15</v>
      </c>
      <c r="E97" s="381" t="str">
        <f t="shared" si="13"/>
        <v/>
      </c>
      <c r="F97" s="381" t="str">
        <f t="shared" si="13"/>
        <v/>
      </c>
      <c r="G97" s="349"/>
      <c r="H97" s="350"/>
      <c r="I97" s="350"/>
      <c r="J97" s="350"/>
      <c r="K97" s="351"/>
      <c r="L97" s="351"/>
      <c r="M97" s="350"/>
      <c r="N97" s="350"/>
      <c r="O97" s="350"/>
      <c r="P97" s="351"/>
      <c r="Q97" s="354"/>
      <c r="R97" s="351"/>
      <c r="S97" s="351"/>
      <c r="T97" s="293"/>
      <c r="U97" s="293"/>
      <c r="V97" s="356">
        <f t="shared" si="14"/>
        <v>0</v>
      </c>
      <c r="W97" s="293"/>
      <c r="X97" s="293"/>
      <c r="Y97" s="293"/>
      <c r="Z97" s="356">
        <f t="shared" si="15"/>
        <v>0</v>
      </c>
      <c r="AA97" s="367"/>
    </row>
    <row r="98" spans="2:27" ht="13.15" customHeight="1" x14ac:dyDescent="0.2">
      <c r="B98" s="18"/>
      <c r="C98" s="48"/>
      <c r="D98" s="333">
        <v>16</v>
      </c>
      <c r="E98" s="381" t="str">
        <f t="shared" si="13"/>
        <v/>
      </c>
      <c r="F98" s="381" t="str">
        <f t="shared" si="13"/>
        <v/>
      </c>
      <c r="G98" s="349"/>
      <c r="H98" s="350"/>
      <c r="I98" s="350"/>
      <c r="J98" s="350"/>
      <c r="K98" s="351"/>
      <c r="L98" s="351"/>
      <c r="M98" s="350"/>
      <c r="N98" s="350"/>
      <c r="O98" s="350"/>
      <c r="P98" s="351"/>
      <c r="Q98" s="354"/>
      <c r="R98" s="351"/>
      <c r="S98" s="351"/>
      <c r="T98" s="293"/>
      <c r="U98" s="293"/>
      <c r="V98" s="356">
        <f t="shared" si="14"/>
        <v>0</v>
      </c>
      <c r="W98" s="293"/>
      <c r="X98" s="293"/>
      <c r="Y98" s="293"/>
      <c r="Z98" s="356">
        <f t="shared" si="15"/>
        <v>0</v>
      </c>
      <c r="AA98" s="367"/>
    </row>
    <row r="99" spans="2:27" ht="13.15" customHeight="1" x14ac:dyDescent="0.2">
      <c r="B99" s="18"/>
      <c r="C99" s="48"/>
      <c r="D99" s="333">
        <v>17</v>
      </c>
      <c r="E99" s="381" t="str">
        <f t="shared" si="13"/>
        <v/>
      </c>
      <c r="F99" s="381" t="str">
        <f t="shared" si="13"/>
        <v/>
      </c>
      <c r="G99" s="349"/>
      <c r="H99" s="350"/>
      <c r="I99" s="350"/>
      <c r="J99" s="350"/>
      <c r="K99" s="351"/>
      <c r="L99" s="351"/>
      <c r="M99" s="350"/>
      <c r="N99" s="350"/>
      <c r="O99" s="350"/>
      <c r="P99" s="351"/>
      <c r="Q99" s="354"/>
      <c r="R99" s="351"/>
      <c r="S99" s="351"/>
      <c r="T99" s="293"/>
      <c r="U99" s="293"/>
      <c r="V99" s="356">
        <f t="shared" si="14"/>
        <v>0</v>
      </c>
      <c r="W99" s="293"/>
      <c r="X99" s="293"/>
      <c r="Y99" s="293"/>
      <c r="Z99" s="356">
        <f t="shared" si="15"/>
        <v>0</v>
      </c>
      <c r="AA99" s="367"/>
    </row>
    <row r="100" spans="2:27" ht="13.15" customHeight="1" x14ac:dyDescent="0.2">
      <c r="B100" s="18"/>
      <c r="C100" s="48"/>
      <c r="D100" s="333">
        <v>18</v>
      </c>
      <c r="E100" s="381" t="str">
        <f t="shared" si="13"/>
        <v/>
      </c>
      <c r="F100" s="381" t="str">
        <f t="shared" si="13"/>
        <v/>
      </c>
      <c r="G100" s="349"/>
      <c r="H100" s="350"/>
      <c r="I100" s="350"/>
      <c r="J100" s="350"/>
      <c r="K100" s="351"/>
      <c r="L100" s="351"/>
      <c r="M100" s="350"/>
      <c r="N100" s="350"/>
      <c r="O100" s="350"/>
      <c r="P100" s="351"/>
      <c r="Q100" s="354"/>
      <c r="R100" s="351"/>
      <c r="S100" s="351"/>
      <c r="T100" s="293"/>
      <c r="U100" s="293"/>
      <c r="V100" s="356">
        <f t="shared" si="14"/>
        <v>0</v>
      </c>
      <c r="W100" s="293"/>
      <c r="X100" s="293"/>
      <c r="Y100" s="293"/>
      <c r="Z100" s="356">
        <f t="shared" si="15"/>
        <v>0</v>
      </c>
      <c r="AA100" s="367"/>
    </row>
    <row r="101" spans="2:27" ht="13.15" customHeight="1" x14ac:dyDescent="0.2">
      <c r="B101" s="18"/>
      <c r="C101" s="48"/>
      <c r="D101" s="333">
        <v>19</v>
      </c>
      <c r="E101" s="381" t="str">
        <f t="shared" si="13"/>
        <v/>
      </c>
      <c r="F101" s="381" t="str">
        <f t="shared" si="13"/>
        <v/>
      </c>
      <c r="G101" s="349"/>
      <c r="H101" s="350"/>
      <c r="I101" s="350"/>
      <c r="J101" s="350"/>
      <c r="K101" s="351"/>
      <c r="L101" s="351"/>
      <c r="M101" s="350"/>
      <c r="N101" s="350"/>
      <c r="O101" s="350"/>
      <c r="P101" s="351"/>
      <c r="Q101" s="354"/>
      <c r="R101" s="351"/>
      <c r="S101" s="351"/>
      <c r="T101" s="293"/>
      <c r="U101" s="293"/>
      <c r="V101" s="356">
        <f t="shared" si="14"/>
        <v>0</v>
      </c>
      <c r="W101" s="293"/>
      <c r="X101" s="293"/>
      <c r="Y101" s="293"/>
      <c r="Z101" s="356">
        <f t="shared" si="15"/>
        <v>0</v>
      </c>
      <c r="AA101" s="367"/>
    </row>
    <row r="102" spans="2:27" ht="13.15" customHeight="1" x14ac:dyDescent="0.2">
      <c r="B102" s="18"/>
      <c r="C102" s="48"/>
      <c r="D102" s="333">
        <v>20</v>
      </c>
      <c r="E102" s="381" t="str">
        <f t="shared" si="13"/>
        <v/>
      </c>
      <c r="F102" s="381" t="str">
        <f t="shared" si="13"/>
        <v/>
      </c>
      <c r="G102" s="349"/>
      <c r="H102" s="350"/>
      <c r="I102" s="350"/>
      <c r="J102" s="350"/>
      <c r="K102" s="351"/>
      <c r="L102" s="351"/>
      <c r="M102" s="350"/>
      <c r="N102" s="350"/>
      <c r="O102" s="350"/>
      <c r="P102" s="351"/>
      <c r="Q102" s="354"/>
      <c r="R102" s="351"/>
      <c r="S102" s="351"/>
      <c r="T102" s="293"/>
      <c r="U102" s="293"/>
      <c r="V102" s="356">
        <f t="shared" si="14"/>
        <v>0</v>
      </c>
      <c r="W102" s="293"/>
      <c r="X102" s="293"/>
      <c r="Y102" s="293"/>
      <c r="Z102" s="356">
        <f t="shared" si="15"/>
        <v>0</v>
      </c>
      <c r="AA102" s="367"/>
    </row>
    <row r="103" spans="2:27" ht="13.15" customHeight="1" x14ac:dyDescent="0.2">
      <c r="B103" s="18"/>
      <c r="C103" s="48"/>
      <c r="D103" s="333">
        <v>21</v>
      </c>
      <c r="E103" s="381" t="str">
        <f t="shared" si="13"/>
        <v/>
      </c>
      <c r="F103" s="381" t="str">
        <f t="shared" si="13"/>
        <v/>
      </c>
      <c r="G103" s="349"/>
      <c r="H103" s="350"/>
      <c r="I103" s="350"/>
      <c r="J103" s="350"/>
      <c r="K103" s="351"/>
      <c r="L103" s="351"/>
      <c r="M103" s="350"/>
      <c r="N103" s="350"/>
      <c r="O103" s="350"/>
      <c r="P103" s="351"/>
      <c r="Q103" s="354"/>
      <c r="R103" s="351"/>
      <c r="S103" s="351"/>
      <c r="T103" s="293"/>
      <c r="U103" s="293"/>
      <c r="V103" s="356">
        <f t="shared" si="14"/>
        <v>0</v>
      </c>
      <c r="W103" s="293"/>
      <c r="X103" s="293"/>
      <c r="Y103" s="293"/>
      <c r="Z103" s="356">
        <f t="shared" si="15"/>
        <v>0</v>
      </c>
      <c r="AA103" s="367"/>
    </row>
    <row r="104" spans="2:27" ht="13.15" customHeight="1" x14ac:dyDescent="0.2">
      <c r="B104" s="18"/>
      <c r="C104" s="48"/>
      <c r="D104" s="333">
        <v>22</v>
      </c>
      <c r="E104" s="381" t="str">
        <f t="shared" si="13"/>
        <v/>
      </c>
      <c r="F104" s="381" t="str">
        <f t="shared" si="13"/>
        <v/>
      </c>
      <c r="G104" s="349"/>
      <c r="H104" s="350"/>
      <c r="I104" s="350"/>
      <c r="J104" s="350"/>
      <c r="K104" s="351"/>
      <c r="L104" s="351"/>
      <c r="M104" s="350"/>
      <c r="N104" s="350"/>
      <c r="O104" s="350"/>
      <c r="P104" s="351"/>
      <c r="Q104" s="354"/>
      <c r="R104" s="351"/>
      <c r="S104" s="351"/>
      <c r="T104" s="293"/>
      <c r="U104" s="293"/>
      <c r="V104" s="356">
        <f t="shared" si="14"/>
        <v>0</v>
      </c>
      <c r="W104" s="293"/>
      <c r="X104" s="293"/>
      <c r="Y104" s="293"/>
      <c r="Z104" s="356">
        <f t="shared" si="15"/>
        <v>0</v>
      </c>
      <c r="AA104" s="367"/>
    </row>
    <row r="105" spans="2:27" ht="13.15" customHeight="1" x14ac:dyDescent="0.2">
      <c r="B105" s="18"/>
      <c r="C105" s="48"/>
      <c r="D105" s="333">
        <v>23</v>
      </c>
      <c r="E105" s="381" t="str">
        <f t="shared" si="13"/>
        <v/>
      </c>
      <c r="F105" s="381" t="str">
        <f t="shared" si="13"/>
        <v/>
      </c>
      <c r="G105" s="349"/>
      <c r="H105" s="350"/>
      <c r="I105" s="350"/>
      <c r="J105" s="350"/>
      <c r="K105" s="351"/>
      <c r="L105" s="351"/>
      <c r="M105" s="350"/>
      <c r="N105" s="350"/>
      <c r="O105" s="350"/>
      <c r="P105" s="351"/>
      <c r="Q105" s="354"/>
      <c r="R105" s="351"/>
      <c r="S105" s="351"/>
      <c r="T105" s="293"/>
      <c r="U105" s="293"/>
      <c r="V105" s="356">
        <f t="shared" si="14"/>
        <v>0</v>
      </c>
      <c r="W105" s="293"/>
      <c r="X105" s="293"/>
      <c r="Y105" s="293"/>
      <c r="Z105" s="356">
        <f t="shared" si="15"/>
        <v>0</v>
      </c>
      <c r="AA105" s="367"/>
    </row>
    <row r="106" spans="2:27" ht="13.15" customHeight="1" x14ac:dyDescent="0.2">
      <c r="B106" s="18"/>
      <c r="C106" s="48"/>
      <c r="D106" s="333">
        <v>24</v>
      </c>
      <c r="E106" s="381" t="str">
        <f t="shared" si="13"/>
        <v/>
      </c>
      <c r="F106" s="381" t="str">
        <f t="shared" si="13"/>
        <v/>
      </c>
      <c r="G106" s="349"/>
      <c r="H106" s="350"/>
      <c r="I106" s="350"/>
      <c r="J106" s="350"/>
      <c r="K106" s="351"/>
      <c r="L106" s="351"/>
      <c r="M106" s="350"/>
      <c r="N106" s="350"/>
      <c r="O106" s="350"/>
      <c r="P106" s="351"/>
      <c r="Q106" s="354"/>
      <c r="R106" s="351"/>
      <c r="S106" s="351"/>
      <c r="T106" s="293"/>
      <c r="U106" s="293"/>
      <c r="V106" s="356">
        <f t="shared" si="14"/>
        <v>0</v>
      </c>
      <c r="W106" s="293"/>
      <c r="X106" s="293"/>
      <c r="Y106" s="293"/>
      <c r="Z106" s="356">
        <f t="shared" si="15"/>
        <v>0</v>
      </c>
      <c r="AA106" s="367"/>
    </row>
    <row r="107" spans="2:27" ht="13.15" customHeight="1" x14ac:dyDescent="0.2">
      <c r="B107" s="18"/>
      <c r="C107" s="48"/>
      <c r="D107" s="333">
        <v>25</v>
      </c>
      <c r="E107" s="381" t="str">
        <f t="shared" si="13"/>
        <v/>
      </c>
      <c r="F107" s="381" t="str">
        <f t="shared" si="13"/>
        <v/>
      </c>
      <c r="G107" s="349"/>
      <c r="H107" s="350"/>
      <c r="I107" s="350"/>
      <c r="J107" s="350"/>
      <c r="K107" s="351"/>
      <c r="L107" s="351"/>
      <c r="M107" s="350"/>
      <c r="N107" s="350"/>
      <c r="O107" s="350"/>
      <c r="P107" s="351"/>
      <c r="Q107" s="354"/>
      <c r="R107" s="351"/>
      <c r="S107" s="351"/>
      <c r="T107" s="293"/>
      <c r="U107" s="293"/>
      <c r="V107" s="356">
        <f t="shared" si="14"/>
        <v>0</v>
      </c>
      <c r="W107" s="293"/>
      <c r="X107" s="293"/>
      <c r="Y107" s="293"/>
      <c r="Z107" s="356">
        <f t="shared" si="15"/>
        <v>0</v>
      </c>
      <c r="AA107" s="367"/>
    </row>
    <row r="108" spans="2:27" ht="13.15" customHeight="1" x14ac:dyDescent="0.2">
      <c r="B108" s="369"/>
      <c r="C108" s="48"/>
      <c r="D108" s="333"/>
      <c r="E108" s="271" t="s">
        <v>71</v>
      </c>
      <c r="F108" s="271"/>
      <c r="G108" s="349"/>
      <c r="H108" s="357">
        <f t="shared" ref="H108:P108" si="16">+H46+H77</f>
        <v>26</v>
      </c>
      <c r="I108" s="357">
        <f t="shared" si="16"/>
        <v>0</v>
      </c>
      <c r="J108" s="357">
        <f t="shared" si="16"/>
        <v>5</v>
      </c>
      <c r="K108" s="357">
        <f t="shared" si="16"/>
        <v>31</v>
      </c>
      <c r="L108" s="357">
        <f t="shared" si="16"/>
        <v>0</v>
      </c>
      <c r="M108" s="357">
        <f t="shared" si="16"/>
        <v>6</v>
      </c>
      <c r="N108" s="357">
        <f t="shared" si="16"/>
        <v>0</v>
      </c>
      <c r="O108" s="357">
        <f t="shared" si="16"/>
        <v>0</v>
      </c>
      <c r="P108" s="357">
        <f t="shared" si="16"/>
        <v>6</v>
      </c>
      <c r="Q108" s="354"/>
      <c r="R108" s="351"/>
      <c r="S108" s="351"/>
      <c r="T108" s="358" t="s">
        <v>78</v>
      </c>
      <c r="U108" s="359"/>
      <c r="V108" s="359"/>
      <c r="W108" s="359"/>
      <c r="X108" s="360" t="s">
        <v>76</v>
      </c>
      <c r="Y108" s="361"/>
      <c r="Z108" s="361"/>
      <c r="AA108" s="367"/>
    </row>
    <row r="109" spans="2:27" ht="13.15" customHeight="1" x14ac:dyDescent="0.2">
      <c r="B109" s="369"/>
      <c r="C109" s="48"/>
      <c r="D109" s="333"/>
      <c r="E109" s="271"/>
      <c r="F109" s="271"/>
      <c r="G109" s="349"/>
      <c r="H109" s="350"/>
      <c r="I109" s="350"/>
      <c r="J109" s="350"/>
      <c r="K109" s="350"/>
      <c r="L109" s="351"/>
      <c r="M109" s="350"/>
      <c r="N109" s="350"/>
      <c r="O109" s="350"/>
      <c r="P109" s="350"/>
      <c r="Q109" s="354"/>
      <c r="R109" s="351"/>
      <c r="S109" s="351"/>
      <c r="T109" s="355" t="s">
        <v>109</v>
      </c>
      <c r="U109" s="360"/>
      <c r="V109" s="352" t="s">
        <v>58</v>
      </c>
      <c r="W109" s="352"/>
      <c r="X109" s="355" t="s">
        <v>127</v>
      </c>
      <c r="Y109" s="352"/>
      <c r="Z109" s="352" t="s">
        <v>58</v>
      </c>
      <c r="AA109" s="367"/>
    </row>
    <row r="110" spans="2:27" ht="13.15" customHeight="1" x14ac:dyDescent="0.2">
      <c r="B110" s="369"/>
      <c r="C110" s="48"/>
      <c r="D110" s="333"/>
      <c r="E110" s="271"/>
      <c r="F110" s="271"/>
      <c r="G110" s="349"/>
      <c r="H110" s="350"/>
      <c r="I110" s="350"/>
      <c r="J110" s="350"/>
      <c r="K110" s="351"/>
      <c r="L110" s="351"/>
      <c r="M110" s="350"/>
      <c r="N110" s="350"/>
      <c r="O110" s="350"/>
      <c r="P110" s="351"/>
      <c r="Q110" s="354"/>
      <c r="R110" s="351"/>
      <c r="S110" s="351"/>
      <c r="T110" s="362"/>
      <c r="U110" s="362"/>
      <c r="V110" s="352" t="s">
        <v>110</v>
      </c>
      <c r="W110" s="352"/>
      <c r="X110" s="363"/>
      <c r="Y110" s="363"/>
      <c r="Z110" s="352" t="s">
        <v>141</v>
      </c>
      <c r="AA110" s="367"/>
    </row>
    <row r="111" spans="2:27" ht="13.15" customHeight="1" x14ac:dyDescent="0.2">
      <c r="B111" s="370"/>
      <c r="C111" s="371"/>
      <c r="D111" s="372"/>
      <c r="E111" s="373" t="s">
        <v>111</v>
      </c>
      <c r="F111" s="373"/>
      <c r="G111" s="374"/>
      <c r="H111" s="375"/>
      <c r="I111" s="375"/>
      <c r="J111" s="375"/>
      <c r="K111" s="376"/>
      <c r="L111" s="376"/>
      <c r="M111" s="375"/>
      <c r="N111" s="375"/>
      <c r="O111" s="375"/>
      <c r="P111" s="376"/>
      <c r="Q111" s="377"/>
      <c r="R111" s="376"/>
      <c r="S111" s="376"/>
      <c r="T111" s="378"/>
      <c r="U111" s="378"/>
      <c r="V111" s="379">
        <f>SUM(V83:V107)</f>
        <v>400858.33825100004</v>
      </c>
      <c r="W111" s="378"/>
      <c r="X111" s="378"/>
      <c r="Y111" s="378"/>
      <c r="Z111" s="379">
        <f>SUM(Z83:Z107)</f>
        <v>43359.549999999996</v>
      </c>
      <c r="AA111" s="380"/>
    </row>
    <row r="112" spans="2:27" ht="13.15" customHeight="1" x14ac:dyDescent="0.2">
      <c r="D112" s="6"/>
      <c r="H112" s="84"/>
      <c r="I112" s="84"/>
      <c r="J112" s="84"/>
      <c r="K112" s="84"/>
      <c r="L112" s="84"/>
      <c r="M112" s="84"/>
      <c r="N112" s="84"/>
      <c r="O112" s="84"/>
      <c r="P112" s="84"/>
      <c r="Q112" s="84"/>
      <c r="R112" s="84"/>
      <c r="S112" s="84"/>
      <c r="T112" s="295"/>
      <c r="U112" s="295"/>
      <c r="V112" s="295"/>
      <c r="W112" s="295"/>
    </row>
    <row r="113" spans="4:23" ht="13.15" customHeight="1" x14ac:dyDescent="0.2">
      <c r="D113" s="6"/>
      <c r="H113" s="84"/>
      <c r="I113" s="84"/>
      <c r="J113" s="84"/>
      <c r="K113" s="84"/>
      <c r="L113" s="84"/>
      <c r="M113" s="84"/>
      <c r="N113" s="84"/>
      <c r="O113" s="84"/>
      <c r="P113" s="84"/>
      <c r="Q113" s="84"/>
      <c r="R113" s="84"/>
      <c r="S113" s="84"/>
      <c r="T113" s="295"/>
      <c r="U113" s="295"/>
      <c r="V113" s="295"/>
      <c r="W113" s="295"/>
    </row>
    <row r="114" spans="4:23" ht="13.15" customHeight="1" x14ac:dyDescent="0.2">
      <c r="D114" s="6"/>
      <c r="H114" s="84"/>
      <c r="I114" s="84"/>
      <c r="J114" s="84"/>
      <c r="K114" s="84"/>
      <c r="L114" s="84"/>
      <c r="M114" s="84"/>
      <c r="N114" s="84"/>
      <c r="O114" s="84"/>
      <c r="P114" s="84"/>
      <c r="Q114" s="84"/>
      <c r="R114" s="84"/>
      <c r="S114" s="84"/>
      <c r="T114" s="295"/>
      <c r="U114" s="295"/>
      <c r="V114" s="295"/>
      <c r="W114" s="295"/>
    </row>
    <row r="115" spans="4:23" ht="13.15" customHeight="1" x14ac:dyDescent="0.2">
      <c r="D115" s="6"/>
      <c r="H115" s="84"/>
      <c r="I115" s="84"/>
      <c r="J115" s="84"/>
      <c r="K115" s="84"/>
      <c r="L115" s="84"/>
      <c r="M115" s="84"/>
      <c r="N115" s="84"/>
      <c r="O115" s="84"/>
      <c r="P115" s="84"/>
      <c r="Q115" s="84"/>
      <c r="R115" s="84"/>
      <c r="S115" s="84"/>
      <c r="T115" s="295"/>
      <c r="U115" s="295"/>
      <c r="V115" s="295"/>
      <c r="W115" s="295"/>
    </row>
    <row r="116" spans="4:23" ht="13.15" customHeight="1" x14ac:dyDescent="0.2">
      <c r="D116" s="6"/>
      <c r="H116" s="84"/>
      <c r="I116" s="84"/>
      <c r="J116" s="84"/>
      <c r="K116" s="84"/>
      <c r="L116" s="84"/>
      <c r="M116" s="84"/>
      <c r="N116" s="84"/>
      <c r="O116" s="84"/>
      <c r="P116" s="84"/>
      <c r="Q116" s="84"/>
      <c r="R116" s="84"/>
      <c r="S116" s="84"/>
      <c r="T116" s="295"/>
      <c r="U116" s="295"/>
      <c r="V116" s="295"/>
      <c r="W116" s="295"/>
    </row>
    <row r="117" spans="4:23" ht="13.15" customHeight="1" x14ac:dyDescent="0.2">
      <c r="D117" s="6"/>
      <c r="H117" s="84"/>
      <c r="I117" s="84"/>
      <c r="J117" s="84"/>
      <c r="K117" s="84"/>
      <c r="L117" s="84"/>
      <c r="M117" s="84"/>
      <c r="N117" s="84"/>
      <c r="O117" s="84"/>
      <c r="P117" s="84"/>
      <c r="Q117" s="84"/>
      <c r="R117" s="84"/>
      <c r="S117" s="84"/>
      <c r="T117" s="295"/>
      <c r="U117" s="295"/>
      <c r="V117" s="295"/>
      <c r="W117" s="295"/>
    </row>
    <row r="118" spans="4:23" ht="13.15" customHeight="1" x14ac:dyDescent="0.2">
      <c r="D118" s="6"/>
      <c r="H118" s="84"/>
      <c r="I118" s="84"/>
      <c r="J118" s="84"/>
      <c r="K118" s="84"/>
      <c r="L118" s="84"/>
      <c r="M118" s="84"/>
      <c r="N118" s="84"/>
      <c r="O118" s="84"/>
      <c r="P118" s="84"/>
      <c r="Q118" s="84"/>
      <c r="R118" s="84"/>
      <c r="S118" s="84"/>
      <c r="T118" s="295"/>
      <c r="U118" s="295"/>
      <c r="V118" s="295"/>
      <c r="W118" s="295"/>
    </row>
    <row r="119" spans="4:23" ht="13.15" customHeight="1" x14ac:dyDescent="0.2">
      <c r="D119" s="6"/>
      <c r="H119" s="84"/>
      <c r="I119" s="84"/>
      <c r="J119" s="84"/>
      <c r="K119" s="84"/>
      <c r="L119" s="84"/>
      <c r="M119" s="84"/>
      <c r="N119" s="84"/>
      <c r="O119" s="84"/>
      <c r="P119" s="84"/>
      <c r="Q119" s="84"/>
      <c r="R119" s="84"/>
      <c r="S119" s="84"/>
      <c r="T119" s="295"/>
      <c r="U119" s="295"/>
      <c r="V119" s="295"/>
      <c r="W119" s="295"/>
    </row>
    <row r="120" spans="4:23" ht="13.15" customHeight="1" x14ac:dyDescent="0.2">
      <c r="D120" s="6"/>
      <c r="H120" s="84"/>
      <c r="I120" s="84"/>
      <c r="J120" s="84"/>
      <c r="K120" s="84"/>
      <c r="L120" s="84"/>
      <c r="M120" s="84"/>
      <c r="N120" s="84"/>
      <c r="O120" s="84"/>
      <c r="P120" s="84"/>
      <c r="Q120" s="84"/>
      <c r="R120" s="84"/>
      <c r="S120" s="84"/>
      <c r="T120" s="295"/>
      <c r="U120" s="295"/>
      <c r="V120" s="295"/>
      <c r="W120" s="295"/>
    </row>
    <row r="121" spans="4:23" ht="13.15" customHeight="1" x14ac:dyDescent="0.2">
      <c r="D121" s="6"/>
      <c r="H121" s="84"/>
      <c r="I121" s="84"/>
      <c r="J121" s="84"/>
      <c r="K121" s="84"/>
      <c r="L121" s="84"/>
      <c r="M121" s="84"/>
      <c r="N121" s="84"/>
      <c r="O121" s="84"/>
      <c r="P121" s="84"/>
      <c r="Q121" s="84"/>
      <c r="R121" s="84"/>
      <c r="S121" s="84"/>
      <c r="T121" s="295"/>
      <c r="U121" s="295"/>
      <c r="V121" s="295"/>
      <c r="W121" s="295"/>
    </row>
    <row r="122" spans="4:23" ht="13.15" customHeight="1" x14ac:dyDescent="0.2">
      <c r="D122" s="6"/>
      <c r="H122" s="84"/>
      <c r="I122" s="84"/>
      <c r="J122" s="84"/>
      <c r="K122" s="84"/>
      <c r="L122" s="84"/>
      <c r="M122" s="84"/>
      <c r="N122" s="84"/>
      <c r="O122" s="84"/>
      <c r="P122" s="84"/>
      <c r="Q122" s="84"/>
      <c r="R122" s="84"/>
      <c r="S122" s="84"/>
      <c r="T122" s="295"/>
      <c r="U122" s="295"/>
      <c r="V122" s="295"/>
      <c r="W122" s="295"/>
    </row>
    <row r="123" spans="4:23" ht="13.15" customHeight="1" x14ac:dyDescent="0.2">
      <c r="D123" s="6"/>
      <c r="H123" s="84"/>
      <c r="I123" s="84"/>
      <c r="J123" s="84"/>
      <c r="K123" s="84"/>
      <c r="L123" s="84"/>
      <c r="M123" s="84"/>
      <c r="N123" s="84"/>
      <c r="O123" s="84"/>
      <c r="P123" s="84"/>
      <c r="Q123" s="84"/>
      <c r="R123" s="84"/>
      <c r="S123" s="84"/>
      <c r="T123" s="295"/>
      <c r="U123" s="295"/>
      <c r="V123" s="295"/>
      <c r="W123" s="295"/>
    </row>
    <row r="124" spans="4:23" ht="13.15" customHeight="1" x14ac:dyDescent="0.2">
      <c r="D124" s="6"/>
      <c r="H124" s="84"/>
      <c r="I124" s="84"/>
      <c r="J124" s="84"/>
      <c r="K124" s="84"/>
      <c r="L124" s="84"/>
      <c r="M124" s="84"/>
      <c r="N124" s="84"/>
      <c r="O124" s="84"/>
      <c r="P124" s="84"/>
      <c r="Q124" s="84"/>
      <c r="R124" s="84"/>
      <c r="S124" s="84"/>
      <c r="T124" s="295"/>
      <c r="U124" s="295"/>
      <c r="V124" s="295"/>
      <c r="W124" s="295"/>
    </row>
    <row r="125" spans="4:23" ht="13.15" customHeight="1" x14ac:dyDescent="0.2">
      <c r="D125" s="6"/>
      <c r="H125" s="84"/>
      <c r="I125" s="84"/>
      <c r="J125" s="84"/>
      <c r="K125" s="84"/>
      <c r="L125" s="84"/>
      <c r="M125" s="84"/>
      <c r="N125" s="84"/>
      <c r="O125" s="84"/>
      <c r="P125" s="84"/>
      <c r="Q125" s="84"/>
      <c r="R125" s="84"/>
      <c r="S125" s="84"/>
      <c r="T125" s="295"/>
      <c r="U125" s="295"/>
      <c r="V125" s="295"/>
      <c r="W125" s="295"/>
    </row>
    <row r="126" spans="4:23" ht="13.15" customHeight="1" x14ac:dyDescent="0.2">
      <c r="D126" s="6"/>
      <c r="H126" s="84"/>
      <c r="I126" s="84"/>
      <c r="J126" s="84"/>
      <c r="K126" s="84"/>
      <c r="L126" s="84"/>
      <c r="M126" s="84"/>
      <c r="N126" s="84"/>
      <c r="O126" s="84"/>
      <c r="P126" s="84"/>
      <c r="Q126" s="84"/>
      <c r="R126" s="84"/>
      <c r="S126" s="84"/>
      <c r="T126" s="295"/>
      <c r="U126" s="295"/>
      <c r="V126" s="295"/>
      <c r="W126" s="295"/>
    </row>
    <row r="127" spans="4:23" ht="13.15" customHeight="1" x14ac:dyDescent="0.2">
      <c r="D127" s="6"/>
      <c r="H127" s="84"/>
      <c r="I127" s="84"/>
      <c r="J127" s="84"/>
      <c r="K127" s="84"/>
      <c r="L127" s="84"/>
      <c r="M127" s="84"/>
      <c r="N127" s="84"/>
      <c r="O127" s="84"/>
      <c r="P127" s="84"/>
      <c r="Q127" s="84"/>
      <c r="R127" s="84"/>
      <c r="S127" s="84"/>
      <c r="T127" s="295"/>
      <c r="U127" s="295"/>
      <c r="V127" s="295"/>
      <c r="W127" s="295"/>
    </row>
    <row r="128" spans="4:23" ht="13.15" customHeight="1" x14ac:dyDescent="0.2">
      <c r="D128" s="6"/>
      <c r="H128" s="84"/>
      <c r="I128" s="84"/>
      <c r="J128" s="84"/>
      <c r="K128" s="84"/>
      <c r="L128" s="84"/>
      <c r="M128" s="84"/>
      <c r="N128" s="84"/>
      <c r="O128" s="84"/>
      <c r="P128" s="84"/>
      <c r="Q128" s="84"/>
      <c r="R128" s="84"/>
      <c r="S128" s="84"/>
      <c r="T128" s="295"/>
      <c r="U128" s="295"/>
      <c r="V128" s="295"/>
      <c r="W128" s="295"/>
    </row>
    <row r="129" spans="1:23" ht="13.15" customHeight="1" x14ac:dyDescent="0.2">
      <c r="D129" s="6"/>
      <c r="H129" s="84"/>
      <c r="I129" s="84"/>
      <c r="J129" s="84"/>
      <c r="K129" s="84"/>
      <c r="L129" s="84"/>
      <c r="M129" s="84"/>
      <c r="N129" s="84"/>
      <c r="O129" s="84"/>
      <c r="P129" s="84"/>
      <c r="Q129" s="84"/>
      <c r="R129" s="84"/>
      <c r="S129" s="84"/>
      <c r="T129" s="295"/>
      <c r="U129" s="295"/>
      <c r="V129" s="295"/>
      <c r="W129" s="295"/>
    </row>
    <row r="130" spans="1:23" ht="13.15" customHeight="1" x14ac:dyDescent="0.2">
      <c r="D130" s="6"/>
      <c r="H130" s="84"/>
      <c r="I130" s="84"/>
      <c r="J130" s="84"/>
      <c r="K130" s="84"/>
      <c r="L130" s="84"/>
      <c r="M130" s="84"/>
      <c r="N130" s="84"/>
      <c r="O130" s="84"/>
      <c r="P130" s="84"/>
      <c r="Q130" s="84"/>
      <c r="R130" s="84"/>
      <c r="S130" s="84"/>
      <c r="T130" s="295"/>
      <c r="U130" s="295"/>
      <c r="V130" s="295"/>
      <c r="W130" s="295"/>
    </row>
    <row r="131" spans="1:23" ht="13.15" customHeight="1" x14ac:dyDescent="0.2">
      <c r="D131" s="6"/>
      <c r="H131" s="84"/>
      <c r="I131" s="84"/>
      <c r="J131" s="84"/>
      <c r="K131" s="84"/>
      <c r="L131" s="84"/>
      <c r="M131" s="84"/>
      <c r="N131" s="84"/>
      <c r="O131" s="84"/>
      <c r="P131" s="84"/>
      <c r="Q131" s="84"/>
      <c r="R131" s="84"/>
      <c r="S131" s="84"/>
      <c r="T131" s="295"/>
      <c r="U131" s="295"/>
      <c r="V131" s="295"/>
      <c r="W131" s="295"/>
    </row>
    <row r="132" spans="1:23" ht="13.15" customHeight="1" x14ac:dyDescent="0.2">
      <c r="D132" s="6"/>
      <c r="H132" s="84"/>
      <c r="I132" s="84"/>
      <c r="J132" s="84"/>
      <c r="K132" s="84"/>
      <c r="L132" s="84"/>
      <c r="M132" s="84"/>
      <c r="N132" s="84"/>
      <c r="O132" s="84"/>
      <c r="P132" s="84"/>
      <c r="Q132" s="84"/>
      <c r="R132" s="84"/>
      <c r="S132" s="84"/>
      <c r="T132" s="295"/>
      <c r="U132" s="295"/>
      <c r="V132" s="295"/>
      <c r="W132" s="295"/>
    </row>
    <row r="133" spans="1:23" ht="13.15" customHeight="1" x14ac:dyDescent="0.2">
      <c r="D133" s="6"/>
      <c r="H133" s="84"/>
      <c r="I133" s="84"/>
      <c r="J133" s="84"/>
      <c r="K133" s="84"/>
      <c r="L133" s="84"/>
      <c r="M133" s="84"/>
      <c r="N133" s="84"/>
      <c r="O133" s="84"/>
      <c r="P133" s="84"/>
      <c r="Q133" s="84"/>
      <c r="R133" s="84"/>
      <c r="S133" s="84"/>
      <c r="T133" s="295"/>
      <c r="U133" s="295"/>
      <c r="V133" s="295"/>
      <c r="W133" s="295"/>
    </row>
    <row r="134" spans="1:23" ht="13.15" customHeight="1" x14ac:dyDescent="0.2">
      <c r="D134" s="6"/>
      <c r="H134" s="84"/>
      <c r="I134" s="84"/>
      <c r="J134" s="84"/>
      <c r="K134" s="84"/>
      <c r="L134" s="84"/>
      <c r="M134" s="84"/>
      <c r="N134" s="84"/>
      <c r="O134" s="84"/>
      <c r="P134" s="84"/>
      <c r="Q134" s="84"/>
      <c r="R134" s="84"/>
      <c r="S134" s="84"/>
      <c r="T134" s="295"/>
      <c r="U134" s="295"/>
      <c r="V134" s="295"/>
      <c r="W134" s="295"/>
    </row>
    <row r="135" spans="1:23" ht="13.15" customHeight="1" x14ac:dyDescent="0.2">
      <c r="A135" s="12"/>
      <c r="D135" s="6"/>
      <c r="H135" s="84"/>
      <c r="I135" s="84"/>
      <c r="J135" s="84"/>
      <c r="K135" s="84"/>
      <c r="L135" s="84"/>
      <c r="M135" s="84"/>
      <c r="N135" s="84"/>
      <c r="O135" s="84"/>
      <c r="P135" s="84"/>
      <c r="Q135" s="84"/>
      <c r="R135" s="84"/>
      <c r="S135" s="84"/>
      <c r="T135" s="295"/>
      <c r="U135" s="295"/>
      <c r="V135" s="295"/>
      <c r="W135" s="295"/>
    </row>
    <row r="136" spans="1:23" ht="13.15" customHeight="1" x14ac:dyDescent="0.2">
      <c r="A136" s="12"/>
      <c r="D136" s="6"/>
      <c r="H136" s="84"/>
      <c r="I136" s="84"/>
      <c r="J136" s="84"/>
      <c r="K136" s="84"/>
      <c r="L136" s="84"/>
      <c r="M136" s="84"/>
      <c r="N136" s="84"/>
      <c r="O136" s="84"/>
      <c r="P136" s="84"/>
      <c r="Q136" s="84"/>
      <c r="R136" s="84"/>
      <c r="S136" s="84"/>
      <c r="T136" s="295"/>
      <c r="U136" s="295"/>
      <c r="V136" s="295"/>
      <c r="W136" s="295"/>
    </row>
    <row r="137" spans="1:23" ht="13.15" customHeight="1" x14ac:dyDescent="0.2">
      <c r="A137" s="12"/>
      <c r="D137" s="6"/>
      <c r="H137" s="84"/>
      <c r="I137" s="84"/>
      <c r="J137" s="84"/>
      <c r="K137" s="84"/>
      <c r="L137" s="84"/>
      <c r="M137" s="84"/>
      <c r="N137" s="84"/>
      <c r="O137" s="84"/>
      <c r="P137" s="84"/>
      <c r="Q137" s="84"/>
      <c r="R137" s="84"/>
      <c r="S137" s="84"/>
      <c r="T137" s="295"/>
      <c r="U137" s="295"/>
      <c r="V137" s="295"/>
      <c r="W137" s="295"/>
    </row>
    <row r="138" spans="1:23" ht="13.15" customHeight="1" x14ac:dyDescent="0.2">
      <c r="D138" s="6"/>
      <c r="H138" s="84"/>
      <c r="I138" s="84"/>
      <c r="J138" s="84"/>
      <c r="K138" s="84"/>
      <c r="L138" s="84"/>
      <c r="M138" s="84"/>
      <c r="N138" s="84"/>
      <c r="O138" s="84"/>
      <c r="P138" s="84"/>
      <c r="Q138" s="84"/>
      <c r="R138" s="84"/>
      <c r="S138" s="84"/>
      <c r="T138" s="295"/>
      <c r="U138" s="295"/>
      <c r="V138" s="295"/>
      <c r="W138" s="295"/>
    </row>
    <row r="139" spans="1:23" ht="13.15" customHeight="1" x14ac:dyDescent="0.2">
      <c r="D139" s="6"/>
      <c r="H139" s="84"/>
      <c r="I139" s="84"/>
      <c r="J139" s="84"/>
      <c r="K139" s="84"/>
      <c r="L139" s="84"/>
      <c r="M139" s="84"/>
      <c r="N139" s="84"/>
      <c r="O139" s="84"/>
      <c r="P139" s="84"/>
      <c r="Q139" s="84"/>
      <c r="R139" s="84"/>
      <c r="S139" s="84"/>
      <c r="T139" s="295"/>
      <c r="U139" s="295"/>
      <c r="V139" s="295"/>
      <c r="W139" s="295"/>
    </row>
    <row r="140" spans="1:23" ht="13.15" customHeight="1" x14ac:dyDescent="0.2">
      <c r="A140" s="25"/>
      <c r="D140" s="6"/>
      <c r="H140" s="84"/>
      <c r="I140" s="84"/>
      <c r="J140" s="84"/>
      <c r="K140" s="84"/>
      <c r="L140" s="84"/>
      <c r="M140" s="84"/>
      <c r="N140" s="84"/>
      <c r="O140" s="84"/>
      <c r="P140" s="84"/>
      <c r="Q140" s="84"/>
      <c r="R140" s="84"/>
      <c r="S140" s="84"/>
      <c r="T140" s="295"/>
      <c r="U140" s="295"/>
      <c r="V140" s="295"/>
      <c r="W140" s="295"/>
    </row>
    <row r="141" spans="1:23" ht="13.15" customHeight="1" x14ac:dyDescent="0.2">
      <c r="A141" s="33"/>
      <c r="D141" s="6"/>
      <c r="H141" s="84"/>
      <c r="I141" s="84"/>
      <c r="J141" s="84"/>
      <c r="K141" s="84"/>
      <c r="L141" s="84"/>
      <c r="M141" s="84"/>
      <c r="N141" s="84"/>
      <c r="O141" s="84"/>
      <c r="P141" s="84"/>
      <c r="Q141" s="84"/>
      <c r="R141" s="84"/>
      <c r="S141" s="84"/>
      <c r="T141" s="295"/>
      <c r="U141" s="295"/>
      <c r="V141" s="295"/>
      <c r="W141" s="295"/>
    </row>
    <row r="142" spans="1:23" ht="13.15" customHeight="1" x14ac:dyDescent="0.2">
      <c r="A142" s="12"/>
      <c r="D142" s="6"/>
      <c r="H142" s="84"/>
      <c r="I142" s="84"/>
      <c r="J142" s="84"/>
      <c r="K142" s="84"/>
      <c r="L142" s="84"/>
      <c r="M142" s="84"/>
      <c r="N142" s="84"/>
      <c r="O142" s="84"/>
      <c r="P142" s="84"/>
      <c r="Q142" s="84"/>
      <c r="R142" s="84"/>
      <c r="S142" s="84"/>
      <c r="T142" s="295"/>
      <c r="U142" s="295"/>
      <c r="V142" s="295"/>
      <c r="W142" s="295"/>
    </row>
    <row r="143" spans="1:23" ht="13.15" customHeight="1" x14ac:dyDescent="0.2">
      <c r="D143" s="6"/>
      <c r="H143" s="84"/>
      <c r="I143" s="84"/>
      <c r="J143" s="84"/>
      <c r="K143" s="84"/>
      <c r="L143" s="84"/>
      <c r="M143" s="84"/>
      <c r="N143" s="84"/>
      <c r="O143" s="84"/>
      <c r="P143" s="84"/>
      <c r="Q143" s="84"/>
      <c r="R143" s="84"/>
      <c r="S143" s="84"/>
      <c r="T143" s="295"/>
      <c r="U143" s="295"/>
      <c r="V143" s="295"/>
      <c r="W143" s="295"/>
    </row>
    <row r="144" spans="1:23" ht="13.15" customHeight="1" x14ac:dyDescent="0.2">
      <c r="D144" s="6"/>
      <c r="H144" s="84"/>
      <c r="I144" s="84"/>
      <c r="J144" s="84"/>
      <c r="K144" s="84"/>
      <c r="L144" s="84"/>
      <c r="M144" s="84"/>
      <c r="N144" s="84"/>
      <c r="O144" s="84"/>
      <c r="P144" s="84"/>
      <c r="Q144" s="84"/>
      <c r="R144" s="84"/>
      <c r="S144" s="84"/>
      <c r="T144" s="295"/>
      <c r="U144" s="295"/>
      <c r="V144" s="295"/>
      <c r="W144" s="295"/>
    </row>
    <row r="145" spans="4:23" ht="13.15" customHeight="1" x14ac:dyDescent="0.2">
      <c r="D145" s="6"/>
      <c r="H145" s="84"/>
      <c r="I145" s="84"/>
      <c r="J145" s="84"/>
      <c r="K145" s="84"/>
      <c r="L145" s="84"/>
      <c r="M145" s="84"/>
      <c r="N145" s="84"/>
      <c r="O145" s="84"/>
      <c r="P145" s="84"/>
      <c r="Q145" s="84"/>
      <c r="R145" s="84"/>
      <c r="S145" s="84"/>
      <c r="T145" s="295"/>
      <c r="U145" s="295"/>
      <c r="V145" s="295"/>
      <c r="W145" s="295"/>
    </row>
    <row r="146" spans="4:23" ht="13.15" customHeight="1" x14ac:dyDescent="0.2">
      <c r="D146" s="6"/>
      <c r="H146" s="84"/>
      <c r="I146" s="84"/>
      <c r="J146" s="84"/>
      <c r="K146" s="84"/>
      <c r="L146" s="84"/>
      <c r="M146" s="84"/>
      <c r="N146" s="84"/>
      <c r="O146" s="84"/>
      <c r="P146" s="84"/>
      <c r="Q146" s="84"/>
      <c r="R146" s="84"/>
      <c r="S146" s="84"/>
      <c r="T146" s="295"/>
      <c r="U146" s="295"/>
      <c r="V146" s="295"/>
      <c r="W146" s="295"/>
    </row>
    <row r="147" spans="4:23" ht="13.15" customHeight="1" x14ac:dyDescent="0.2">
      <c r="D147" s="6"/>
      <c r="H147" s="84"/>
      <c r="I147" s="84"/>
      <c r="J147" s="84"/>
      <c r="K147" s="84"/>
      <c r="L147" s="84"/>
      <c r="M147" s="84"/>
      <c r="N147" s="84"/>
      <c r="O147" s="84"/>
      <c r="P147" s="84"/>
      <c r="Q147" s="84"/>
      <c r="R147" s="84"/>
      <c r="S147" s="84"/>
      <c r="T147" s="295"/>
      <c r="U147" s="295"/>
      <c r="V147" s="295"/>
      <c r="W147" s="295"/>
    </row>
    <row r="148" spans="4:23" ht="13.15" customHeight="1" x14ac:dyDescent="0.2">
      <c r="D148" s="6"/>
      <c r="H148" s="84"/>
      <c r="I148" s="84"/>
      <c r="J148" s="84"/>
      <c r="K148" s="84"/>
      <c r="L148" s="84"/>
      <c r="M148" s="84"/>
      <c r="N148" s="84"/>
      <c r="O148" s="84"/>
      <c r="P148" s="84"/>
      <c r="Q148" s="84"/>
      <c r="R148" s="84"/>
      <c r="S148" s="84"/>
      <c r="T148" s="295"/>
      <c r="U148" s="295"/>
      <c r="V148" s="295"/>
      <c r="W148" s="295"/>
    </row>
    <row r="149" spans="4:23" ht="13.15" customHeight="1" x14ac:dyDescent="0.2">
      <c r="D149" s="6"/>
      <c r="H149" s="84"/>
      <c r="I149" s="84"/>
      <c r="J149" s="84"/>
      <c r="K149" s="84"/>
      <c r="L149" s="84"/>
      <c r="M149" s="84"/>
      <c r="N149" s="84"/>
      <c r="O149" s="84"/>
      <c r="P149" s="84"/>
      <c r="Q149" s="84"/>
      <c r="R149" s="84"/>
      <c r="S149" s="84"/>
      <c r="T149" s="295"/>
      <c r="U149" s="295"/>
      <c r="V149" s="295"/>
      <c r="W149" s="295"/>
    </row>
    <row r="150" spans="4:23" ht="13.15" customHeight="1" x14ac:dyDescent="0.2">
      <c r="D150" s="6"/>
      <c r="H150" s="84"/>
      <c r="I150" s="84"/>
      <c r="J150" s="84"/>
      <c r="K150" s="84"/>
      <c r="L150" s="84"/>
      <c r="M150" s="84"/>
      <c r="N150" s="84"/>
      <c r="O150" s="84"/>
      <c r="P150" s="84"/>
      <c r="Q150" s="84"/>
      <c r="R150" s="84"/>
      <c r="S150" s="84"/>
      <c r="T150" s="295"/>
      <c r="U150" s="295"/>
      <c r="V150" s="295"/>
      <c r="W150" s="295"/>
    </row>
    <row r="151" spans="4:23" ht="13.15" customHeight="1" x14ac:dyDescent="0.2">
      <c r="D151" s="6"/>
      <c r="H151" s="84"/>
      <c r="I151" s="84"/>
      <c r="J151" s="84"/>
      <c r="K151" s="84"/>
      <c r="L151" s="84"/>
      <c r="M151" s="84"/>
      <c r="N151" s="84"/>
      <c r="O151" s="84"/>
      <c r="P151" s="84"/>
      <c r="Q151" s="84"/>
      <c r="R151" s="84"/>
      <c r="S151" s="84"/>
      <c r="T151" s="295"/>
      <c r="U151" s="295"/>
      <c r="V151" s="295"/>
      <c r="W151" s="295"/>
    </row>
    <row r="152" spans="4:23" ht="13.15" customHeight="1" x14ac:dyDescent="0.2">
      <c r="D152" s="6"/>
      <c r="H152" s="84"/>
      <c r="I152" s="84"/>
      <c r="J152" s="84"/>
      <c r="K152" s="84"/>
      <c r="L152" s="84"/>
      <c r="M152" s="84"/>
      <c r="N152" s="84"/>
      <c r="O152" s="84"/>
      <c r="P152" s="84"/>
      <c r="Q152" s="84"/>
      <c r="R152" s="84"/>
      <c r="S152" s="84"/>
      <c r="T152" s="295"/>
      <c r="U152" s="295"/>
      <c r="V152" s="295"/>
      <c r="W152" s="295"/>
    </row>
    <row r="153" spans="4:23" ht="13.15" customHeight="1" x14ac:dyDescent="0.2">
      <c r="D153" s="6"/>
      <c r="H153" s="84"/>
      <c r="I153" s="84"/>
      <c r="J153" s="84"/>
      <c r="K153" s="84"/>
      <c r="L153" s="84"/>
      <c r="M153" s="84"/>
      <c r="N153" s="84"/>
      <c r="O153" s="84"/>
      <c r="P153" s="84"/>
      <c r="Q153" s="84"/>
      <c r="R153" s="84"/>
      <c r="S153" s="84"/>
      <c r="T153" s="295"/>
      <c r="U153" s="295"/>
      <c r="V153" s="295"/>
      <c r="W153" s="295"/>
    </row>
    <row r="154" spans="4:23" ht="13.15" customHeight="1" x14ac:dyDescent="0.2">
      <c r="D154" s="6"/>
      <c r="H154" s="84"/>
      <c r="I154" s="84"/>
      <c r="J154" s="84"/>
      <c r="K154" s="84"/>
      <c r="L154" s="84"/>
      <c r="M154" s="84"/>
      <c r="N154" s="84"/>
      <c r="O154" s="84"/>
      <c r="P154" s="84"/>
      <c r="Q154" s="84"/>
      <c r="R154" s="84"/>
      <c r="S154" s="84"/>
      <c r="T154" s="295"/>
      <c r="U154" s="295"/>
      <c r="V154" s="295"/>
      <c r="W154" s="295"/>
    </row>
    <row r="155" spans="4:23" ht="13.15" customHeight="1" x14ac:dyDescent="0.2">
      <c r="D155" s="6"/>
      <c r="H155" s="84"/>
      <c r="I155" s="84"/>
      <c r="J155" s="84"/>
      <c r="K155" s="84"/>
      <c r="L155" s="84"/>
      <c r="M155" s="84"/>
      <c r="N155" s="84"/>
      <c r="O155" s="84"/>
      <c r="P155" s="84"/>
      <c r="Q155" s="84"/>
      <c r="R155" s="84"/>
      <c r="S155" s="84"/>
      <c r="T155" s="295"/>
      <c r="U155" s="295"/>
      <c r="V155" s="295"/>
      <c r="W155" s="295"/>
    </row>
    <row r="156" spans="4:23" ht="13.15" customHeight="1" x14ac:dyDescent="0.2">
      <c r="D156" s="6"/>
      <c r="H156" s="84"/>
      <c r="I156" s="84"/>
      <c r="J156" s="84"/>
      <c r="K156" s="84"/>
      <c r="L156" s="84"/>
      <c r="M156" s="84"/>
      <c r="N156" s="84"/>
      <c r="O156" s="84"/>
      <c r="P156" s="84"/>
      <c r="Q156" s="84"/>
      <c r="R156" s="84"/>
      <c r="S156" s="84"/>
      <c r="T156" s="295"/>
      <c r="U156" s="295"/>
      <c r="V156" s="295"/>
      <c r="W156" s="295"/>
    </row>
    <row r="157" spans="4:23" ht="13.15" customHeight="1" x14ac:dyDescent="0.2">
      <c r="D157" s="6"/>
      <c r="H157" s="84"/>
      <c r="I157" s="84"/>
      <c r="J157" s="84"/>
      <c r="K157" s="84"/>
      <c r="L157" s="84"/>
      <c r="M157" s="84"/>
      <c r="N157" s="84"/>
      <c r="O157" s="84"/>
      <c r="P157" s="84"/>
      <c r="Q157" s="84"/>
      <c r="R157" s="84"/>
      <c r="S157" s="84"/>
      <c r="T157" s="295"/>
      <c r="U157" s="295"/>
      <c r="V157" s="295"/>
      <c r="W157" s="295"/>
    </row>
    <row r="158" spans="4:23" ht="13.15" customHeight="1" x14ac:dyDescent="0.2">
      <c r="D158" s="6"/>
      <c r="H158" s="84"/>
      <c r="I158" s="84"/>
      <c r="J158" s="84"/>
      <c r="K158" s="84"/>
      <c r="L158" s="84"/>
      <c r="M158" s="84"/>
      <c r="N158" s="84"/>
      <c r="O158" s="84"/>
      <c r="P158" s="84"/>
      <c r="Q158" s="84"/>
      <c r="R158" s="84"/>
      <c r="S158" s="84"/>
      <c r="T158" s="295"/>
      <c r="U158" s="295"/>
      <c r="V158" s="295"/>
      <c r="W158" s="295"/>
    </row>
    <row r="159" spans="4:23" ht="13.15" customHeight="1" x14ac:dyDescent="0.2">
      <c r="D159" s="6"/>
      <c r="H159" s="84"/>
      <c r="I159" s="84"/>
      <c r="J159" s="84"/>
      <c r="K159" s="84"/>
      <c r="L159" s="84"/>
      <c r="M159" s="84"/>
      <c r="N159" s="84"/>
      <c r="O159" s="84"/>
      <c r="P159" s="84"/>
      <c r="Q159" s="84"/>
      <c r="R159" s="84"/>
      <c r="S159" s="84"/>
      <c r="T159" s="295"/>
      <c r="U159" s="295"/>
      <c r="V159" s="295"/>
      <c r="W159" s="295"/>
    </row>
    <row r="160" spans="4:23" ht="13.15" customHeight="1" x14ac:dyDescent="0.2">
      <c r="D160" s="6"/>
      <c r="H160" s="84"/>
      <c r="I160" s="84"/>
      <c r="J160" s="84"/>
      <c r="K160" s="84"/>
      <c r="L160" s="84"/>
      <c r="M160" s="84"/>
      <c r="N160" s="84"/>
      <c r="O160" s="84"/>
      <c r="P160" s="84"/>
      <c r="Q160" s="84"/>
      <c r="R160" s="84"/>
      <c r="S160" s="84"/>
      <c r="T160" s="295"/>
      <c r="U160" s="295"/>
      <c r="V160" s="295"/>
      <c r="W160" s="295"/>
    </row>
    <row r="161" spans="4:23" ht="13.15" customHeight="1" x14ac:dyDescent="0.2">
      <c r="D161" s="6"/>
      <c r="H161" s="84"/>
      <c r="I161" s="84"/>
      <c r="J161" s="84"/>
      <c r="K161" s="84"/>
      <c r="L161" s="84"/>
      <c r="M161" s="84"/>
      <c r="N161" s="84"/>
      <c r="O161" s="84"/>
      <c r="P161" s="84"/>
      <c r="Q161" s="84"/>
      <c r="R161" s="84"/>
      <c r="S161" s="84"/>
      <c r="T161" s="295"/>
      <c r="U161" s="295"/>
      <c r="V161" s="295"/>
      <c r="W161" s="295"/>
    </row>
    <row r="162" spans="4:23" ht="13.15" customHeight="1" x14ac:dyDescent="0.2">
      <c r="D162" s="6"/>
      <c r="H162" s="84"/>
      <c r="I162" s="84"/>
      <c r="J162" s="84"/>
      <c r="K162" s="84"/>
      <c r="L162" s="84"/>
      <c r="M162" s="84"/>
      <c r="N162" s="84"/>
      <c r="O162" s="84"/>
      <c r="P162" s="84"/>
      <c r="Q162" s="84"/>
      <c r="R162" s="84"/>
      <c r="S162" s="84"/>
      <c r="T162" s="295"/>
      <c r="U162" s="295"/>
      <c r="V162" s="295"/>
      <c r="W162" s="295"/>
    </row>
    <row r="163" spans="4:23" ht="13.15" customHeight="1" x14ac:dyDescent="0.2">
      <c r="D163" s="6"/>
      <c r="H163" s="84"/>
      <c r="I163" s="84"/>
      <c r="J163" s="84"/>
      <c r="K163" s="84"/>
      <c r="L163" s="84"/>
      <c r="M163" s="84"/>
      <c r="N163" s="84"/>
      <c r="O163" s="84"/>
      <c r="P163" s="84"/>
      <c r="Q163" s="84"/>
      <c r="R163" s="84"/>
      <c r="S163" s="84"/>
      <c r="T163" s="295"/>
      <c r="U163" s="295"/>
      <c r="V163" s="295"/>
      <c r="W163" s="295"/>
    </row>
    <row r="164" spans="4:23" ht="13.15" customHeight="1" x14ac:dyDescent="0.2">
      <c r="D164" s="6"/>
      <c r="H164" s="84"/>
      <c r="I164" s="84"/>
      <c r="J164" s="84"/>
      <c r="K164" s="84"/>
      <c r="L164" s="84"/>
      <c r="M164" s="84"/>
      <c r="N164" s="84"/>
      <c r="O164" s="84"/>
      <c r="P164" s="84"/>
      <c r="Q164" s="84"/>
      <c r="R164" s="84"/>
      <c r="S164" s="84"/>
      <c r="T164" s="295"/>
      <c r="U164" s="295"/>
      <c r="V164" s="295"/>
      <c r="W164" s="295"/>
    </row>
    <row r="165" spans="4:23" ht="13.15" customHeight="1" x14ac:dyDescent="0.2">
      <c r="D165" s="6"/>
      <c r="H165" s="84"/>
      <c r="I165" s="84"/>
      <c r="J165" s="84"/>
      <c r="K165" s="84"/>
      <c r="L165" s="84"/>
      <c r="M165" s="84"/>
      <c r="N165" s="84"/>
      <c r="O165" s="84"/>
      <c r="P165" s="84"/>
      <c r="Q165" s="84"/>
      <c r="R165" s="84"/>
      <c r="S165" s="84"/>
      <c r="T165" s="295"/>
      <c r="U165" s="295"/>
      <c r="V165" s="295"/>
      <c r="W165" s="295"/>
    </row>
    <row r="166" spans="4:23" ht="13.15" customHeight="1" x14ac:dyDescent="0.2">
      <c r="D166" s="6"/>
      <c r="H166" s="84"/>
      <c r="I166" s="84"/>
      <c r="J166" s="84"/>
      <c r="K166" s="84"/>
      <c r="L166" s="84"/>
      <c r="M166" s="84"/>
      <c r="N166" s="84"/>
      <c r="O166" s="84"/>
      <c r="P166" s="84"/>
      <c r="Q166" s="84"/>
      <c r="R166" s="84"/>
      <c r="S166" s="84"/>
      <c r="T166" s="295"/>
      <c r="U166" s="295"/>
      <c r="V166" s="295"/>
      <c r="W166" s="295"/>
    </row>
    <row r="167" spans="4:23" ht="13.15" customHeight="1" x14ac:dyDescent="0.2">
      <c r="D167" s="6"/>
      <c r="H167" s="84"/>
      <c r="I167" s="84"/>
      <c r="J167" s="84"/>
      <c r="K167" s="84"/>
      <c r="L167" s="84"/>
      <c r="M167" s="84"/>
      <c r="N167" s="84"/>
      <c r="O167" s="84"/>
      <c r="P167" s="84"/>
      <c r="Q167" s="84"/>
      <c r="R167" s="84"/>
      <c r="S167" s="84"/>
      <c r="T167" s="295"/>
      <c r="U167" s="295"/>
      <c r="V167" s="295"/>
      <c r="W167" s="295"/>
    </row>
    <row r="168" spans="4:23" ht="13.15" customHeight="1" x14ac:dyDescent="0.2">
      <c r="D168" s="6"/>
      <c r="H168" s="84"/>
      <c r="I168" s="84"/>
      <c r="J168" s="84"/>
      <c r="K168" s="84"/>
      <c r="L168" s="84"/>
      <c r="M168" s="84"/>
      <c r="N168" s="84"/>
      <c r="O168" s="84"/>
      <c r="P168" s="84"/>
      <c r="Q168" s="84"/>
      <c r="R168" s="84"/>
      <c r="S168" s="84"/>
      <c r="T168" s="295"/>
      <c r="U168" s="295"/>
      <c r="V168" s="295"/>
      <c r="W168" s="295"/>
    </row>
    <row r="169" spans="4:23" ht="13.15" customHeight="1" x14ac:dyDescent="0.2">
      <c r="D169" s="6"/>
      <c r="H169" s="84"/>
      <c r="I169" s="84"/>
      <c r="J169" s="84"/>
      <c r="K169" s="84"/>
      <c r="L169" s="84"/>
      <c r="M169" s="84"/>
      <c r="N169" s="84"/>
      <c r="O169" s="84"/>
      <c r="P169" s="84"/>
      <c r="Q169" s="84"/>
      <c r="R169" s="84"/>
      <c r="S169" s="84"/>
      <c r="T169" s="295"/>
      <c r="U169" s="295"/>
      <c r="V169" s="295"/>
      <c r="W169" s="295"/>
    </row>
    <row r="170" spans="4:23" ht="13.15" customHeight="1" x14ac:dyDescent="0.2">
      <c r="D170" s="6"/>
      <c r="H170" s="84"/>
      <c r="I170" s="84"/>
      <c r="J170" s="84"/>
      <c r="K170" s="84"/>
      <c r="L170" s="84"/>
      <c r="M170" s="84"/>
      <c r="N170" s="84"/>
      <c r="O170" s="84"/>
      <c r="P170" s="84"/>
      <c r="Q170" s="84"/>
      <c r="R170" s="84"/>
      <c r="S170" s="84"/>
      <c r="T170" s="295"/>
      <c r="U170" s="295"/>
      <c r="V170" s="295"/>
      <c r="W170" s="295"/>
    </row>
    <row r="171" spans="4:23" ht="13.15" customHeight="1" x14ac:dyDescent="0.2">
      <c r="D171" s="6"/>
      <c r="H171" s="84"/>
      <c r="I171" s="84"/>
      <c r="J171" s="84"/>
      <c r="K171" s="84"/>
      <c r="L171" s="84"/>
      <c r="M171" s="84"/>
      <c r="N171" s="84"/>
      <c r="O171" s="84"/>
      <c r="P171" s="84"/>
      <c r="Q171" s="84"/>
      <c r="R171" s="84"/>
      <c r="S171" s="84"/>
      <c r="T171" s="295"/>
      <c r="U171" s="295"/>
      <c r="V171" s="295"/>
      <c r="W171" s="295"/>
    </row>
    <row r="172" spans="4:23" ht="13.15" customHeight="1" x14ac:dyDescent="0.2">
      <c r="D172" s="6"/>
      <c r="H172" s="84"/>
      <c r="I172" s="84"/>
      <c r="J172" s="84"/>
      <c r="K172" s="84"/>
      <c r="L172" s="84"/>
      <c r="M172" s="84"/>
      <c r="N172" s="84"/>
      <c r="O172" s="84"/>
      <c r="P172" s="84"/>
      <c r="Q172" s="84"/>
      <c r="R172" s="84"/>
      <c r="S172" s="84"/>
      <c r="T172" s="295"/>
      <c r="U172" s="295"/>
      <c r="V172" s="295"/>
      <c r="W172" s="295"/>
    </row>
    <row r="173" spans="4:23" ht="13.15" customHeight="1" x14ac:dyDescent="0.2">
      <c r="D173" s="6"/>
      <c r="H173" s="84"/>
      <c r="I173" s="84"/>
      <c r="J173" s="84"/>
      <c r="K173" s="84"/>
      <c r="L173" s="84"/>
      <c r="M173" s="84"/>
      <c r="N173" s="84"/>
      <c r="O173" s="84"/>
      <c r="P173" s="84"/>
      <c r="Q173" s="84"/>
      <c r="R173" s="84"/>
      <c r="S173" s="84"/>
      <c r="T173" s="295"/>
      <c r="U173" s="295"/>
      <c r="V173" s="295"/>
      <c r="W173" s="295"/>
    </row>
    <row r="174" spans="4:23" ht="13.15" customHeight="1" x14ac:dyDescent="0.2">
      <c r="D174" s="6"/>
      <c r="H174" s="84"/>
      <c r="I174" s="84"/>
      <c r="J174" s="84"/>
      <c r="K174" s="84"/>
      <c r="L174" s="84"/>
      <c r="M174" s="84"/>
      <c r="N174" s="84"/>
      <c r="O174" s="84"/>
      <c r="P174" s="84"/>
      <c r="Q174" s="84"/>
      <c r="R174" s="84"/>
      <c r="S174" s="84"/>
      <c r="T174" s="295"/>
      <c r="U174" s="295"/>
      <c r="V174" s="295"/>
      <c r="W174" s="295"/>
    </row>
    <row r="175" spans="4:23" ht="13.15" customHeight="1" x14ac:dyDescent="0.2">
      <c r="D175" s="6"/>
      <c r="H175" s="84"/>
      <c r="I175" s="84"/>
      <c r="J175" s="84"/>
      <c r="K175" s="84"/>
      <c r="L175" s="84"/>
      <c r="M175" s="84"/>
      <c r="N175" s="84"/>
      <c r="O175" s="84"/>
      <c r="P175" s="84"/>
      <c r="Q175" s="84"/>
      <c r="R175" s="84"/>
      <c r="S175" s="84"/>
      <c r="T175" s="295"/>
      <c r="U175" s="295"/>
      <c r="V175" s="295"/>
      <c r="W175" s="295"/>
    </row>
    <row r="176" spans="4:23" ht="13.15" customHeight="1" x14ac:dyDescent="0.2">
      <c r="D176" s="6"/>
      <c r="H176" s="84"/>
      <c r="I176" s="84"/>
      <c r="J176" s="84"/>
      <c r="K176" s="84"/>
      <c r="L176" s="84"/>
      <c r="M176" s="84"/>
      <c r="N176" s="84"/>
      <c r="O176" s="84"/>
      <c r="P176" s="84"/>
      <c r="Q176" s="84"/>
      <c r="R176" s="84"/>
      <c r="S176" s="84"/>
      <c r="T176" s="295"/>
      <c r="U176" s="295"/>
      <c r="V176" s="295"/>
      <c r="W176" s="295"/>
    </row>
    <row r="177" spans="4:23" ht="13.15" customHeight="1" x14ac:dyDescent="0.2">
      <c r="D177" s="6"/>
      <c r="H177" s="84"/>
      <c r="I177" s="84"/>
      <c r="J177" s="84"/>
      <c r="K177" s="84"/>
      <c r="L177" s="84"/>
      <c r="M177" s="84"/>
      <c r="N177" s="84"/>
      <c r="O177" s="84"/>
      <c r="P177" s="84"/>
      <c r="Q177" s="84"/>
      <c r="R177" s="84"/>
      <c r="S177" s="84"/>
      <c r="T177" s="295"/>
      <c r="U177" s="295"/>
      <c r="V177" s="295"/>
      <c r="W177" s="295"/>
    </row>
    <row r="178" spans="4:23" ht="13.15" customHeight="1" x14ac:dyDescent="0.2">
      <c r="D178" s="6"/>
      <c r="H178" s="84"/>
      <c r="I178" s="84"/>
      <c r="J178" s="84"/>
      <c r="K178" s="84"/>
      <c r="L178" s="84"/>
      <c r="M178" s="84"/>
      <c r="N178" s="84"/>
      <c r="O178" s="84"/>
      <c r="P178" s="84"/>
      <c r="Q178" s="84"/>
      <c r="R178" s="84"/>
      <c r="S178" s="84"/>
      <c r="T178" s="295"/>
      <c r="U178" s="295"/>
      <c r="V178" s="295"/>
      <c r="W178" s="295"/>
    </row>
    <row r="179" spans="4:23" ht="13.15" customHeight="1" x14ac:dyDescent="0.2">
      <c r="D179" s="6"/>
      <c r="H179" s="84"/>
      <c r="I179" s="84"/>
      <c r="J179" s="84"/>
      <c r="K179" s="84"/>
      <c r="L179" s="84"/>
      <c r="M179" s="84"/>
      <c r="N179" s="84"/>
      <c r="O179" s="84"/>
      <c r="P179" s="84"/>
      <c r="Q179" s="84"/>
      <c r="R179" s="84"/>
      <c r="S179" s="84"/>
      <c r="T179" s="295"/>
      <c r="U179" s="295"/>
      <c r="V179" s="295"/>
      <c r="W179" s="295"/>
    </row>
    <row r="180" spans="4:23" ht="13.15" customHeight="1" x14ac:dyDescent="0.2">
      <c r="D180" s="6"/>
      <c r="H180" s="84"/>
      <c r="I180" s="84"/>
      <c r="J180" s="84"/>
      <c r="K180" s="84"/>
      <c r="L180" s="84"/>
      <c r="M180" s="84"/>
      <c r="N180" s="84"/>
      <c r="O180" s="84"/>
      <c r="P180" s="84"/>
      <c r="Q180" s="84"/>
      <c r="R180" s="84"/>
      <c r="S180" s="84"/>
      <c r="T180" s="295"/>
      <c r="U180" s="295"/>
      <c r="V180" s="295"/>
      <c r="W180" s="295"/>
    </row>
    <row r="181" spans="4:23" ht="13.15" customHeight="1" x14ac:dyDescent="0.2">
      <c r="D181" s="6"/>
      <c r="H181" s="84"/>
      <c r="I181" s="84"/>
      <c r="J181" s="84"/>
      <c r="K181" s="84"/>
      <c r="L181" s="84"/>
      <c r="M181" s="84"/>
      <c r="N181" s="84"/>
      <c r="O181" s="84"/>
      <c r="P181" s="84"/>
      <c r="Q181" s="84"/>
      <c r="R181" s="84"/>
      <c r="S181" s="84"/>
      <c r="T181" s="295"/>
      <c r="U181" s="295"/>
      <c r="V181" s="295"/>
      <c r="W181" s="295"/>
    </row>
    <row r="182" spans="4:23" ht="13.15" customHeight="1" x14ac:dyDescent="0.2">
      <c r="D182" s="6"/>
      <c r="H182" s="84"/>
      <c r="I182" s="84"/>
      <c r="J182" s="84"/>
      <c r="K182" s="84"/>
      <c r="L182" s="84"/>
      <c r="M182" s="84"/>
      <c r="N182" s="84"/>
      <c r="O182" s="84"/>
      <c r="P182" s="84"/>
      <c r="Q182" s="84"/>
      <c r="R182" s="84"/>
      <c r="S182" s="84"/>
      <c r="T182" s="295"/>
      <c r="U182" s="295"/>
      <c r="V182" s="295"/>
      <c r="W182" s="295"/>
    </row>
    <row r="183" spans="4:23" ht="13.15" customHeight="1" x14ac:dyDescent="0.2">
      <c r="D183" s="6"/>
      <c r="H183" s="84"/>
      <c r="I183" s="84"/>
      <c r="J183" s="84"/>
      <c r="K183" s="84"/>
      <c r="L183" s="84"/>
      <c r="M183" s="84"/>
      <c r="N183" s="84"/>
      <c r="O183" s="84"/>
      <c r="P183" s="84"/>
      <c r="Q183" s="84"/>
      <c r="R183" s="84"/>
      <c r="S183" s="84"/>
      <c r="T183" s="295"/>
      <c r="U183" s="295"/>
      <c r="V183" s="295"/>
      <c r="W183" s="295"/>
    </row>
    <row r="184" spans="4:23" ht="13.15" customHeight="1" x14ac:dyDescent="0.2">
      <c r="D184" s="6"/>
      <c r="H184" s="84"/>
      <c r="I184" s="84"/>
      <c r="J184" s="84"/>
      <c r="K184" s="84"/>
      <c r="L184" s="84"/>
      <c r="M184" s="84"/>
      <c r="N184" s="84"/>
      <c r="O184" s="84"/>
      <c r="P184" s="84"/>
      <c r="Q184" s="84"/>
      <c r="R184" s="84"/>
      <c r="S184" s="84"/>
      <c r="T184" s="295"/>
      <c r="U184" s="295"/>
      <c r="V184" s="295"/>
      <c r="W184" s="295"/>
    </row>
    <row r="185" spans="4:23" ht="13.15" customHeight="1" x14ac:dyDescent="0.2">
      <c r="D185" s="6"/>
      <c r="H185" s="84"/>
      <c r="I185" s="84"/>
      <c r="J185" s="84"/>
      <c r="K185" s="84"/>
      <c r="L185" s="84"/>
      <c r="M185" s="84"/>
      <c r="N185" s="84"/>
      <c r="O185" s="84"/>
      <c r="P185" s="84"/>
      <c r="Q185" s="84"/>
      <c r="R185" s="84"/>
      <c r="S185" s="84"/>
      <c r="T185" s="295"/>
      <c r="U185" s="295"/>
      <c r="V185" s="295"/>
      <c r="W185" s="295"/>
    </row>
    <row r="186" spans="4:23" ht="13.15" customHeight="1" x14ac:dyDescent="0.2">
      <c r="D186" s="6"/>
      <c r="H186" s="84"/>
      <c r="I186" s="84"/>
      <c r="J186" s="84"/>
      <c r="K186" s="84"/>
      <c r="L186" s="84"/>
      <c r="M186" s="84"/>
      <c r="N186" s="84"/>
      <c r="O186" s="84"/>
      <c r="P186" s="84"/>
      <c r="Q186" s="84"/>
      <c r="R186" s="84"/>
      <c r="S186" s="84"/>
      <c r="T186" s="295"/>
      <c r="U186" s="295"/>
      <c r="V186" s="295"/>
      <c r="W186" s="295"/>
    </row>
    <row r="187" spans="4:23" ht="13.15" customHeight="1" x14ac:dyDescent="0.2">
      <c r="D187" s="6"/>
      <c r="H187" s="84"/>
      <c r="I187" s="84"/>
      <c r="J187" s="84"/>
      <c r="K187" s="84"/>
      <c r="L187" s="84"/>
      <c r="M187" s="84"/>
      <c r="N187" s="84"/>
      <c r="O187" s="84"/>
      <c r="P187" s="84"/>
      <c r="Q187" s="84"/>
      <c r="R187" s="84"/>
      <c r="S187" s="84"/>
      <c r="T187" s="295"/>
      <c r="U187" s="295"/>
      <c r="V187" s="295"/>
      <c r="W187" s="295"/>
    </row>
    <row r="188" spans="4:23" ht="13.15" customHeight="1" x14ac:dyDescent="0.2">
      <c r="D188" s="6"/>
      <c r="H188" s="84"/>
      <c r="I188" s="84"/>
      <c r="J188" s="84"/>
      <c r="K188" s="84"/>
      <c r="L188" s="84"/>
      <c r="M188" s="84"/>
      <c r="N188" s="84"/>
      <c r="O188" s="84"/>
      <c r="P188" s="84"/>
      <c r="Q188" s="84"/>
      <c r="R188" s="84"/>
      <c r="S188" s="84"/>
      <c r="T188" s="295"/>
      <c r="U188" s="295"/>
      <c r="V188" s="295"/>
      <c r="W188" s="295"/>
    </row>
    <row r="189" spans="4:23" ht="13.15" customHeight="1" x14ac:dyDescent="0.2">
      <c r="D189" s="6"/>
      <c r="H189" s="84"/>
      <c r="I189" s="84"/>
      <c r="J189" s="84"/>
      <c r="K189" s="84"/>
      <c r="L189" s="84"/>
      <c r="M189" s="84"/>
      <c r="N189" s="84"/>
      <c r="O189" s="84"/>
      <c r="P189" s="84"/>
      <c r="Q189" s="84"/>
      <c r="R189" s="84"/>
      <c r="S189" s="84"/>
      <c r="T189" s="295"/>
      <c r="U189" s="295"/>
      <c r="V189" s="295"/>
      <c r="W189" s="295"/>
    </row>
    <row r="190" spans="4:23" ht="13.15" customHeight="1" x14ac:dyDescent="0.2">
      <c r="D190" s="6"/>
      <c r="H190" s="84"/>
      <c r="I190" s="84"/>
      <c r="J190" s="84"/>
      <c r="K190" s="84"/>
      <c r="L190" s="84"/>
      <c r="M190" s="84"/>
      <c r="N190" s="84"/>
      <c r="O190" s="84"/>
      <c r="P190" s="84"/>
      <c r="Q190" s="84"/>
      <c r="R190" s="84"/>
      <c r="S190" s="84"/>
      <c r="T190" s="295"/>
      <c r="U190" s="295"/>
      <c r="V190" s="295"/>
      <c r="W190" s="295"/>
    </row>
    <row r="191" spans="4:23" ht="13.15" customHeight="1" x14ac:dyDescent="0.2">
      <c r="D191" s="6"/>
      <c r="H191" s="84"/>
      <c r="I191" s="84"/>
      <c r="J191" s="84"/>
      <c r="K191" s="84"/>
      <c r="L191" s="84"/>
      <c r="M191" s="84"/>
      <c r="N191" s="84"/>
      <c r="O191" s="84"/>
      <c r="P191" s="84"/>
      <c r="Q191" s="84"/>
      <c r="R191" s="84"/>
      <c r="S191" s="84"/>
      <c r="T191" s="295"/>
      <c r="U191" s="295"/>
      <c r="V191" s="295"/>
      <c r="W191" s="295"/>
    </row>
    <row r="192" spans="4:23" ht="13.15" customHeight="1" x14ac:dyDescent="0.2">
      <c r="D192" s="6"/>
      <c r="H192" s="84"/>
      <c r="I192" s="84"/>
      <c r="J192" s="84"/>
      <c r="K192" s="84"/>
      <c r="L192" s="84"/>
      <c r="M192" s="84"/>
      <c r="N192" s="84"/>
      <c r="O192" s="84"/>
      <c r="P192" s="84"/>
      <c r="Q192" s="84"/>
      <c r="R192" s="84"/>
      <c r="S192" s="84"/>
      <c r="T192" s="295"/>
      <c r="U192" s="295"/>
      <c r="V192" s="295"/>
      <c r="W192" s="295"/>
    </row>
    <row r="193" spans="4:23" ht="13.15" customHeight="1" x14ac:dyDescent="0.2">
      <c r="D193" s="6"/>
      <c r="H193" s="84"/>
      <c r="I193" s="84"/>
      <c r="J193" s="84"/>
      <c r="K193" s="84"/>
      <c r="L193" s="84"/>
      <c r="M193" s="84"/>
      <c r="N193" s="84"/>
      <c r="O193" s="84"/>
      <c r="P193" s="84"/>
      <c r="Q193" s="84"/>
      <c r="R193" s="84"/>
      <c r="S193" s="84"/>
      <c r="T193" s="295"/>
      <c r="U193" s="295"/>
      <c r="V193" s="295"/>
      <c r="W193" s="295"/>
    </row>
    <row r="194" spans="4:23" ht="13.15" customHeight="1" x14ac:dyDescent="0.2">
      <c r="D194" s="6"/>
      <c r="H194" s="84"/>
      <c r="I194" s="84"/>
      <c r="J194" s="84"/>
      <c r="K194" s="84"/>
      <c r="L194" s="84"/>
      <c r="M194" s="84"/>
      <c r="N194" s="84"/>
      <c r="O194" s="84"/>
      <c r="P194" s="84"/>
      <c r="Q194" s="84"/>
      <c r="R194" s="84"/>
      <c r="S194" s="84"/>
      <c r="T194" s="295"/>
      <c r="U194" s="295"/>
      <c r="V194" s="295"/>
      <c r="W194" s="295"/>
    </row>
    <row r="195" spans="4:23" ht="13.15" customHeight="1" x14ac:dyDescent="0.2">
      <c r="D195" s="6"/>
      <c r="H195" s="84"/>
      <c r="I195" s="84"/>
      <c r="J195" s="84"/>
      <c r="K195" s="84"/>
      <c r="L195" s="84"/>
      <c r="M195" s="84"/>
      <c r="N195" s="84"/>
      <c r="O195" s="84"/>
      <c r="P195" s="84"/>
      <c r="Q195" s="84"/>
      <c r="R195" s="84"/>
      <c r="S195" s="84"/>
      <c r="T195" s="295"/>
      <c r="U195" s="295"/>
      <c r="V195" s="295"/>
      <c r="W195" s="295"/>
    </row>
    <row r="196" spans="4:23" ht="13.15" customHeight="1" x14ac:dyDescent="0.2">
      <c r="D196" s="6"/>
      <c r="H196" s="84"/>
      <c r="I196" s="84"/>
      <c r="J196" s="84"/>
      <c r="K196" s="84"/>
      <c r="L196" s="84"/>
      <c r="M196" s="84"/>
      <c r="N196" s="84"/>
      <c r="O196" s="84"/>
      <c r="P196" s="84"/>
      <c r="Q196" s="84"/>
      <c r="R196" s="84"/>
      <c r="S196" s="84"/>
      <c r="T196" s="295"/>
      <c r="U196" s="295"/>
      <c r="V196" s="295"/>
      <c r="W196" s="295"/>
    </row>
    <row r="197" spans="4:23" ht="13.15" customHeight="1" x14ac:dyDescent="0.2">
      <c r="D197" s="6"/>
      <c r="H197" s="84"/>
      <c r="I197" s="84"/>
      <c r="J197" s="84"/>
      <c r="K197" s="84"/>
      <c r="L197" s="84"/>
      <c r="M197" s="84"/>
      <c r="N197" s="84"/>
      <c r="O197" s="84"/>
      <c r="P197" s="84"/>
      <c r="Q197" s="84"/>
      <c r="R197" s="84"/>
      <c r="S197" s="84"/>
      <c r="T197" s="295"/>
      <c r="U197" s="295"/>
      <c r="V197" s="295"/>
      <c r="W197" s="295"/>
    </row>
    <row r="198" spans="4:23" ht="13.15" customHeight="1" x14ac:dyDescent="0.2">
      <c r="D198" s="6"/>
      <c r="H198" s="84"/>
      <c r="I198" s="84"/>
      <c r="J198" s="84"/>
      <c r="K198" s="84"/>
      <c r="L198" s="84"/>
      <c r="M198" s="84"/>
      <c r="N198" s="84"/>
      <c r="O198" s="84"/>
      <c r="P198" s="84"/>
      <c r="Q198" s="84"/>
      <c r="R198" s="84"/>
      <c r="S198" s="84"/>
      <c r="T198" s="295"/>
      <c r="U198" s="295"/>
      <c r="V198" s="295"/>
      <c r="W198" s="295"/>
    </row>
    <row r="199" spans="4:23" ht="13.15" customHeight="1" x14ac:dyDescent="0.2">
      <c r="D199" s="6"/>
      <c r="H199" s="84"/>
      <c r="I199" s="84"/>
      <c r="J199" s="84"/>
      <c r="K199" s="84"/>
      <c r="L199" s="84"/>
      <c r="M199" s="84"/>
      <c r="N199" s="84"/>
      <c r="O199" s="84"/>
      <c r="P199" s="84"/>
      <c r="Q199" s="84"/>
      <c r="R199" s="84"/>
      <c r="S199" s="84"/>
      <c r="T199" s="295"/>
      <c r="U199" s="295"/>
      <c r="V199" s="295"/>
      <c r="W199" s="295"/>
    </row>
    <row r="200" spans="4:23" ht="13.15" customHeight="1" x14ac:dyDescent="0.2">
      <c r="D200" s="6"/>
      <c r="H200" s="84"/>
      <c r="I200" s="84"/>
      <c r="J200" s="84"/>
      <c r="K200" s="84"/>
      <c r="L200" s="84"/>
      <c r="M200" s="84"/>
      <c r="N200" s="84"/>
      <c r="O200" s="84"/>
      <c r="P200" s="84"/>
      <c r="Q200" s="84"/>
      <c r="R200" s="84"/>
      <c r="S200" s="84"/>
      <c r="T200" s="295"/>
      <c r="U200" s="295"/>
      <c r="V200" s="295"/>
      <c r="W200" s="295"/>
    </row>
    <row r="201" spans="4:23" ht="13.15" customHeight="1" x14ac:dyDescent="0.2">
      <c r="D201" s="6"/>
      <c r="H201" s="84"/>
      <c r="I201" s="84"/>
      <c r="J201" s="84"/>
      <c r="K201" s="84"/>
      <c r="L201" s="84"/>
      <c r="M201" s="84"/>
      <c r="N201" s="84"/>
      <c r="O201" s="84"/>
      <c r="P201" s="84"/>
      <c r="Q201" s="84"/>
      <c r="R201" s="84"/>
      <c r="S201" s="84"/>
      <c r="T201" s="295"/>
      <c r="U201" s="295"/>
      <c r="V201" s="295"/>
      <c r="W201" s="295"/>
    </row>
    <row r="202" spans="4:23" ht="13.15" customHeight="1" x14ac:dyDescent="0.2">
      <c r="D202" s="6"/>
      <c r="H202" s="84"/>
      <c r="I202" s="84"/>
      <c r="J202" s="84"/>
      <c r="K202" s="84"/>
      <c r="L202" s="84"/>
      <c r="M202" s="84"/>
      <c r="N202" s="84"/>
      <c r="O202" s="84"/>
      <c r="P202" s="84"/>
      <c r="Q202" s="84"/>
      <c r="R202" s="84"/>
      <c r="S202" s="84"/>
      <c r="T202" s="295"/>
      <c r="U202" s="295"/>
      <c r="V202" s="295"/>
      <c r="W202" s="295"/>
    </row>
    <row r="203" spans="4:23" ht="13.15" customHeight="1" x14ac:dyDescent="0.2">
      <c r="D203" s="6"/>
      <c r="H203" s="84"/>
      <c r="I203" s="84"/>
      <c r="J203" s="84"/>
      <c r="K203" s="84"/>
      <c r="L203" s="84"/>
      <c r="M203" s="84"/>
      <c r="N203" s="84"/>
      <c r="O203" s="84"/>
      <c r="P203" s="84"/>
      <c r="Q203" s="84"/>
      <c r="R203" s="84"/>
      <c r="S203" s="84"/>
      <c r="T203" s="295"/>
      <c r="U203" s="295"/>
      <c r="V203" s="295"/>
      <c r="W203" s="295"/>
    </row>
    <row r="204" spans="4:23" ht="13.15" customHeight="1" x14ac:dyDescent="0.2">
      <c r="D204" s="6"/>
      <c r="H204" s="84"/>
      <c r="I204" s="84"/>
      <c r="J204" s="84"/>
      <c r="K204" s="84"/>
      <c r="L204" s="84"/>
      <c r="M204" s="84"/>
      <c r="N204" s="84"/>
      <c r="O204" s="84"/>
      <c r="P204" s="84"/>
      <c r="Q204" s="84"/>
      <c r="R204" s="84"/>
      <c r="S204" s="84"/>
      <c r="T204" s="295"/>
      <c r="U204" s="295"/>
      <c r="V204" s="295"/>
      <c r="W204" s="295"/>
    </row>
    <row r="205" spans="4:23" ht="13.15" customHeight="1" x14ac:dyDescent="0.2">
      <c r="D205" s="6"/>
      <c r="H205" s="84"/>
      <c r="I205" s="84"/>
      <c r="J205" s="84"/>
      <c r="K205" s="84"/>
      <c r="L205" s="84"/>
      <c r="M205" s="84"/>
      <c r="N205" s="84"/>
      <c r="O205" s="84"/>
      <c r="P205" s="84"/>
      <c r="Q205" s="84"/>
      <c r="R205" s="84"/>
      <c r="S205" s="84"/>
      <c r="T205" s="295"/>
      <c r="U205" s="295"/>
      <c r="V205" s="295"/>
      <c r="W205" s="295"/>
    </row>
    <row r="206" spans="4:23" ht="13.15" customHeight="1" x14ac:dyDescent="0.2">
      <c r="D206" s="6"/>
      <c r="H206" s="84"/>
      <c r="I206" s="84"/>
      <c r="J206" s="84"/>
      <c r="K206" s="84"/>
      <c r="L206" s="84"/>
      <c r="M206" s="84"/>
      <c r="N206" s="84"/>
      <c r="O206" s="84"/>
      <c r="P206" s="84"/>
      <c r="Q206" s="84"/>
      <c r="R206" s="84"/>
      <c r="S206" s="84"/>
      <c r="T206" s="295"/>
      <c r="U206" s="295"/>
      <c r="V206" s="295"/>
      <c r="W206" s="295"/>
    </row>
    <row r="207" spans="4:23" ht="13.15" customHeight="1" x14ac:dyDescent="0.2">
      <c r="D207" s="6"/>
      <c r="H207" s="84"/>
      <c r="I207" s="84"/>
      <c r="J207" s="84"/>
      <c r="K207" s="84"/>
      <c r="L207" s="84"/>
      <c r="M207" s="84"/>
      <c r="N207" s="84"/>
      <c r="O207" s="84"/>
      <c r="P207" s="84"/>
      <c r="Q207" s="84"/>
      <c r="R207" s="84"/>
      <c r="S207" s="84"/>
      <c r="T207" s="295"/>
      <c r="U207" s="295"/>
      <c r="V207" s="295"/>
      <c r="W207" s="295"/>
    </row>
    <row r="208" spans="4:23" ht="13.15" customHeight="1" x14ac:dyDescent="0.2">
      <c r="D208" s="6"/>
      <c r="H208" s="84"/>
      <c r="I208" s="84"/>
      <c r="J208" s="84"/>
      <c r="K208" s="84"/>
      <c r="L208" s="84"/>
      <c r="M208" s="84"/>
      <c r="N208" s="84"/>
      <c r="O208" s="84"/>
      <c r="P208" s="84"/>
      <c r="Q208" s="84"/>
      <c r="R208" s="84"/>
      <c r="S208" s="84"/>
      <c r="T208" s="295"/>
      <c r="U208" s="295"/>
      <c r="V208" s="295"/>
      <c r="W208" s="295"/>
    </row>
    <row r="209" spans="4:23" ht="13.15" customHeight="1" x14ac:dyDescent="0.2">
      <c r="D209" s="6"/>
      <c r="H209" s="84"/>
      <c r="I209" s="84"/>
      <c r="J209" s="84"/>
      <c r="K209" s="84"/>
      <c r="L209" s="84"/>
      <c r="M209" s="84"/>
      <c r="N209" s="84"/>
      <c r="O209" s="84"/>
      <c r="P209" s="84"/>
      <c r="Q209" s="84"/>
      <c r="R209" s="84"/>
      <c r="S209" s="84"/>
      <c r="T209" s="295"/>
      <c r="U209" s="295"/>
      <c r="V209" s="295"/>
      <c r="W209" s="295"/>
    </row>
    <row r="210" spans="4:23" ht="13.15" customHeight="1" x14ac:dyDescent="0.2">
      <c r="D210" s="6"/>
      <c r="H210" s="84"/>
      <c r="I210" s="84"/>
      <c r="J210" s="84"/>
      <c r="K210" s="84"/>
      <c r="L210" s="84"/>
      <c r="M210" s="84"/>
      <c r="N210" s="84"/>
      <c r="O210" s="84"/>
      <c r="P210" s="84"/>
      <c r="Q210" s="84"/>
      <c r="R210" s="84"/>
      <c r="S210" s="84"/>
      <c r="T210" s="295"/>
      <c r="U210" s="295"/>
      <c r="V210" s="295"/>
      <c r="W210" s="295"/>
    </row>
    <row r="211" spans="4:23" ht="13.15" customHeight="1" x14ac:dyDescent="0.2">
      <c r="D211" s="6"/>
      <c r="H211" s="84"/>
      <c r="I211" s="84"/>
      <c r="J211" s="84"/>
      <c r="K211" s="84"/>
      <c r="L211" s="84"/>
      <c r="M211" s="84"/>
      <c r="N211" s="84"/>
      <c r="O211" s="84"/>
      <c r="P211" s="84"/>
      <c r="Q211" s="84"/>
      <c r="R211" s="84"/>
      <c r="S211" s="84"/>
      <c r="T211" s="295"/>
      <c r="U211" s="295"/>
      <c r="V211" s="295"/>
      <c r="W211" s="295"/>
    </row>
    <row r="212" spans="4:23" ht="13.15" customHeight="1" x14ac:dyDescent="0.2">
      <c r="D212" s="6"/>
      <c r="H212" s="84"/>
      <c r="I212" s="84"/>
      <c r="J212" s="84"/>
      <c r="K212" s="84"/>
      <c r="L212" s="84"/>
      <c r="M212" s="84"/>
      <c r="N212" s="84"/>
      <c r="O212" s="84"/>
      <c r="P212" s="84"/>
      <c r="Q212" s="84"/>
      <c r="R212" s="84"/>
      <c r="S212" s="84"/>
      <c r="T212" s="295"/>
      <c r="U212" s="295"/>
      <c r="V212" s="295"/>
      <c r="W212" s="295"/>
    </row>
    <row r="213" spans="4:23" ht="13.15" customHeight="1" x14ac:dyDescent="0.2">
      <c r="D213" s="6"/>
      <c r="H213" s="84"/>
      <c r="I213" s="84"/>
      <c r="J213" s="84"/>
      <c r="K213" s="84"/>
      <c r="L213" s="84"/>
      <c r="M213" s="84"/>
      <c r="N213" s="84"/>
      <c r="O213" s="84"/>
      <c r="P213" s="84"/>
      <c r="Q213" s="84"/>
      <c r="R213" s="84"/>
      <c r="S213" s="84"/>
      <c r="T213" s="295"/>
      <c r="U213" s="295"/>
      <c r="V213" s="295"/>
      <c r="W213" s="295"/>
    </row>
    <row r="214" spans="4:23" ht="13.15" customHeight="1" x14ac:dyDescent="0.2">
      <c r="D214" s="6"/>
      <c r="H214" s="84"/>
      <c r="I214" s="84"/>
      <c r="J214" s="84"/>
      <c r="K214" s="84"/>
      <c r="L214" s="84"/>
      <c r="M214" s="84"/>
      <c r="N214" s="84"/>
      <c r="O214" s="84"/>
      <c r="P214" s="84"/>
      <c r="Q214" s="84"/>
      <c r="R214" s="84"/>
      <c r="S214" s="84"/>
      <c r="T214" s="295"/>
      <c r="U214" s="295"/>
      <c r="V214" s="295"/>
      <c r="W214" s="295"/>
    </row>
    <row r="215" spans="4:23" ht="13.15" customHeight="1" x14ac:dyDescent="0.2">
      <c r="D215" s="6"/>
      <c r="H215" s="84"/>
      <c r="I215" s="84"/>
      <c r="J215" s="84"/>
      <c r="K215" s="84"/>
      <c r="L215" s="84"/>
      <c r="M215" s="84"/>
      <c r="N215" s="84"/>
      <c r="O215" s="84"/>
      <c r="P215" s="84"/>
      <c r="Q215" s="84"/>
      <c r="R215" s="84"/>
      <c r="S215" s="84"/>
      <c r="T215" s="295"/>
      <c r="U215" s="295"/>
      <c r="V215" s="295"/>
      <c r="W215" s="295"/>
    </row>
    <row r="216" spans="4:23" ht="13.15" customHeight="1" x14ac:dyDescent="0.2">
      <c r="D216" s="6"/>
      <c r="H216" s="84"/>
      <c r="I216" s="84"/>
      <c r="J216" s="84"/>
      <c r="K216" s="84"/>
      <c r="L216" s="84"/>
      <c r="M216" s="84"/>
      <c r="N216" s="84"/>
      <c r="O216" s="84"/>
      <c r="P216" s="84"/>
      <c r="Q216" s="84"/>
      <c r="R216" s="84"/>
      <c r="S216" s="84"/>
      <c r="T216" s="295"/>
      <c r="U216" s="295"/>
      <c r="V216" s="295"/>
      <c r="W216" s="295"/>
    </row>
    <row r="217" spans="4:23" ht="13.15" customHeight="1" x14ac:dyDescent="0.2">
      <c r="D217" s="6"/>
      <c r="H217" s="84"/>
      <c r="I217" s="84"/>
      <c r="J217" s="84"/>
      <c r="K217" s="84"/>
      <c r="L217" s="84"/>
      <c r="M217" s="84"/>
      <c r="N217" s="84"/>
      <c r="O217" s="84"/>
      <c r="P217" s="84"/>
      <c r="Q217" s="84"/>
      <c r="R217" s="84"/>
      <c r="S217" s="84"/>
      <c r="T217" s="295"/>
      <c r="U217" s="295"/>
      <c r="V217" s="295"/>
      <c r="W217" s="295"/>
    </row>
    <row r="218" spans="4:23" ht="13.15" customHeight="1" x14ac:dyDescent="0.2">
      <c r="D218" s="6"/>
      <c r="H218" s="84"/>
      <c r="I218" s="84"/>
      <c r="J218" s="84"/>
      <c r="K218" s="84"/>
      <c r="L218" s="84"/>
      <c r="M218" s="84"/>
      <c r="N218" s="84"/>
      <c r="O218" s="84"/>
      <c r="P218" s="84"/>
      <c r="Q218" s="84"/>
      <c r="R218" s="84"/>
      <c r="S218" s="84"/>
      <c r="T218" s="295"/>
      <c r="U218" s="295"/>
      <c r="V218" s="295"/>
      <c r="W218" s="295"/>
    </row>
    <row r="219" spans="4:23" ht="13.15" customHeight="1" x14ac:dyDescent="0.2">
      <c r="D219" s="6"/>
      <c r="H219" s="84"/>
      <c r="I219" s="84"/>
      <c r="J219" s="84"/>
      <c r="K219" s="84"/>
      <c r="L219" s="84"/>
      <c r="M219" s="84"/>
      <c r="N219" s="84"/>
      <c r="O219" s="84"/>
      <c r="P219" s="84"/>
      <c r="Q219" s="84"/>
      <c r="R219" s="84"/>
      <c r="S219" s="84"/>
      <c r="T219" s="295"/>
      <c r="U219" s="295"/>
      <c r="V219" s="295"/>
      <c r="W219" s="295"/>
    </row>
    <row r="220" spans="4:23" ht="13.15" customHeight="1" x14ac:dyDescent="0.2">
      <c r="D220" s="6"/>
      <c r="H220" s="84"/>
      <c r="I220" s="84"/>
      <c r="J220" s="84"/>
      <c r="K220" s="84"/>
      <c r="L220" s="84"/>
      <c r="M220" s="84"/>
      <c r="N220" s="84"/>
      <c r="O220" s="84"/>
      <c r="P220" s="84"/>
      <c r="Q220" s="84"/>
      <c r="R220" s="84"/>
      <c r="S220" s="84"/>
      <c r="T220" s="295"/>
      <c r="U220" s="295"/>
      <c r="V220" s="295"/>
      <c r="W220" s="295"/>
    </row>
    <row r="221" spans="4:23" ht="13.15" customHeight="1" x14ac:dyDescent="0.2">
      <c r="D221" s="6"/>
      <c r="H221" s="84"/>
      <c r="I221" s="84"/>
      <c r="J221" s="84"/>
      <c r="K221" s="84"/>
      <c r="L221" s="84"/>
      <c r="M221" s="84"/>
      <c r="N221" s="84"/>
      <c r="O221" s="84"/>
      <c r="P221" s="84"/>
      <c r="Q221" s="84"/>
      <c r="R221" s="84"/>
      <c r="S221" s="84"/>
      <c r="T221" s="295"/>
      <c r="U221" s="295"/>
      <c r="V221" s="295"/>
      <c r="W221" s="295"/>
    </row>
    <row r="222" spans="4:23" ht="13.15" customHeight="1" x14ac:dyDescent="0.2">
      <c r="D222" s="6"/>
      <c r="H222" s="84"/>
      <c r="I222" s="84"/>
      <c r="J222" s="84"/>
      <c r="K222" s="84"/>
      <c r="L222" s="84"/>
      <c r="M222" s="84"/>
      <c r="N222" s="84"/>
      <c r="O222" s="84"/>
      <c r="P222" s="84"/>
      <c r="Q222" s="84"/>
      <c r="R222" s="84"/>
      <c r="S222" s="84"/>
      <c r="T222" s="295"/>
      <c r="U222" s="295"/>
      <c r="V222" s="295"/>
      <c r="W222" s="295"/>
    </row>
    <row r="223" spans="4:23" ht="13.15" customHeight="1" x14ac:dyDescent="0.2">
      <c r="D223" s="6"/>
      <c r="H223" s="84"/>
      <c r="I223" s="84"/>
      <c r="J223" s="84"/>
      <c r="K223" s="84"/>
      <c r="L223" s="84"/>
      <c r="M223" s="84"/>
      <c r="N223" s="84"/>
      <c r="O223" s="84"/>
      <c r="P223" s="84"/>
      <c r="Q223" s="84"/>
      <c r="R223" s="84"/>
      <c r="S223" s="84"/>
      <c r="T223" s="295"/>
      <c r="U223" s="295"/>
      <c r="V223" s="295"/>
      <c r="W223" s="295"/>
    </row>
    <row r="224" spans="4:23" ht="13.15" customHeight="1" x14ac:dyDescent="0.2">
      <c r="D224" s="6"/>
      <c r="H224" s="84"/>
      <c r="I224" s="84"/>
      <c r="J224" s="84"/>
      <c r="K224" s="84"/>
      <c r="L224" s="84"/>
      <c r="M224" s="84"/>
      <c r="N224" s="84"/>
      <c r="O224" s="84"/>
      <c r="P224" s="84"/>
      <c r="Q224" s="84"/>
      <c r="R224" s="84"/>
      <c r="S224" s="84"/>
      <c r="T224" s="295"/>
      <c r="U224" s="295"/>
      <c r="V224" s="295"/>
      <c r="W224" s="295"/>
    </row>
    <row r="225" spans="4:23" ht="13.15" customHeight="1" x14ac:dyDescent="0.2">
      <c r="D225" s="6"/>
      <c r="H225" s="84"/>
      <c r="I225" s="84"/>
      <c r="J225" s="84"/>
      <c r="K225" s="84"/>
      <c r="L225" s="84"/>
      <c r="M225" s="84"/>
      <c r="N225" s="84"/>
      <c r="O225" s="84"/>
      <c r="P225" s="84"/>
      <c r="Q225" s="84"/>
      <c r="R225" s="84"/>
      <c r="S225" s="84"/>
      <c r="T225" s="295"/>
      <c r="U225" s="295"/>
      <c r="V225" s="295"/>
      <c r="W225" s="295"/>
    </row>
    <row r="226" spans="4:23" ht="13.15" customHeight="1" x14ac:dyDescent="0.2">
      <c r="D226" s="6"/>
      <c r="H226" s="84"/>
      <c r="I226" s="84"/>
      <c r="J226" s="84"/>
      <c r="K226" s="84"/>
      <c r="L226" s="84"/>
      <c r="M226" s="84"/>
      <c r="N226" s="84"/>
      <c r="O226" s="84"/>
      <c r="P226" s="84"/>
      <c r="Q226" s="84"/>
      <c r="R226" s="84"/>
      <c r="S226" s="84"/>
      <c r="T226" s="295"/>
      <c r="U226" s="295"/>
      <c r="V226" s="295"/>
      <c r="W226" s="295"/>
    </row>
    <row r="227" spans="4:23" ht="13.15" customHeight="1" x14ac:dyDescent="0.2">
      <c r="D227" s="6"/>
      <c r="H227" s="84"/>
      <c r="I227" s="84"/>
      <c r="J227" s="84"/>
      <c r="K227" s="84"/>
      <c r="L227" s="84"/>
      <c r="M227" s="84"/>
      <c r="N227" s="84"/>
      <c r="O227" s="84"/>
      <c r="P227" s="84"/>
      <c r="Q227" s="84"/>
      <c r="R227" s="84"/>
      <c r="S227" s="84"/>
      <c r="T227" s="295"/>
      <c r="U227" s="295"/>
      <c r="V227" s="295"/>
      <c r="W227" s="295"/>
    </row>
    <row r="228" spans="4:23" ht="13.15" customHeight="1" x14ac:dyDescent="0.2">
      <c r="D228" s="6"/>
      <c r="H228" s="84"/>
      <c r="I228" s="84"/>
      <c r="J228" s="84"/>
      <c r="K228" s="84"/>
      <c r="L228" s="84"/>
      <c r="M228" s="84"/>
      <c r="N228" s="84"/>
      <c r="O228" s="84"/>
      <c r="P228" s="84"/>
      <c r="Q228" s="84"/>
      <c r="R228" s="84"/>
      <c r="S228" s="84"/>
      <c r="T228" s="295"/>
      <c r="U228" s="295"/>
      <c r="V228" s="295"/>
      <c r="W228" s="295"/>
    </row>
    <row r="229" spans="4:23" ht="13.15" customHeight="1" x14ac:dyDescent="0.2">
      <c r="D229" s="6"/>
      <c r="H229" s="84"/>
      <c r="I229" s="84"/>
      <c r="J229" s="84"/>
      <c r="K229" s="84"/>
      <c r="L229" s="84"/>
      <c r="M229" s="84"/>
      <c r="N229" s="84"/>
      <c r="O229" s="84"/>
      <c r="P229" s="84"/>
      <c r="Q229" s="84"/>
      <c r="R229" s="84"/>
      <c r="S229" s="84"/>
      <c r="T229" s="295"/>
      <c r="U229" s="295"/>
      <c r="V229" s="295"/>
      <c r="W229" s="295"/>
    </row>
    <row r="230" spans="4:23" ht="13.15" customHeight="1" x14ac:dyDescent="0.2">
      <c r="D230" s="6"/>
      <c r="H230" s="84"/>
      <c r="I230" s="84"/>
      <c r="J230" s="84"/>
      <c r="K230" s="84"/>
      <c r="L230" s="84"/>
      <c r="M230" s="84"/>
      <c r="N230" s="84"/>
      <c r="O230" s="84"/>
      <c r="P230" s="84"/>
      <c r="Q230" s="84"/>
      <c r="R230" s="84"/>
      <c r="S230" s="84"/>
      <c r="T230" s="295"/>
      <c r="U230" s="295"/>
      <c r="V230" s="295"/>
      <c r="W230" s="295"/>
    </row>
    <row r="231" spans="4:23" ht="13.15" customHeight="1" x14ac:dyDescent="0.2">
      <c r="D231" s="6"/>
      <c r="H231" s="84"/>
      <c r="I231" s="84"/>
      <c r="J231" s="84"/>
      <c r="K231" s="84"/>
      <c r="L231" s="84"/>
      <c r="M231" s="84"/>
      <c r="N231" s="84"/>
      <c r="O231" s="84"/>
      <c r="P231" s="84"/>
      <c r="Q231" s="84"/>
      <c r="R231" s="84"/>
      <c r="S231" s="84"/>
      <c r="T231" s="295"/>
      <c r="U231" s="295"/>
      <c r="V231" s="295"/>
      <c r="W231" s="295"/>
    </row>
    <row r="232" spans="4:23" ht="13.15" customHeight="1" x14ac:dyDescent="0.2">
      <c r="D232" s="6"/>
      <c r="H232" s="84"/>
      <c r="I232" s="84"/>
      <c r="J232" s="84"/>
      <c r="K232" s="84"/>
      <c r="L232" s="84"/>
      <c r="M232" s="84"/>
      <c r="N232" s="84"/>
      <c r="O232" s="84"/>
      <c r="P232" s="84"/>
      <c r="Q232" s="84"/>
      <c r="R232" s="84"/>
      <c r="S232" s="84"/>
      <c r="T232" s="295"/>
      <c r="U232" s="295"/>
      <c r="V232" s="295"/>
      <c r="W232" s="295"/>
    </row>
    <row r="233" spans="4:23" ht="13.15" customHeight="1" x14ac:dyDescent="0.2">
      <c r="D233" s="6"/>
      <c r="H233" s="84"/>
      <c r="I233" s="84"/>
      <c r="J233" s="84"/>
      <c r="K233" s="84"/>
      <c r="L233" s="84"/>
      <c r="M233" s="84"/>
      <c r="N233" s="84"/>
      <c r="O233" s="84"/>
      <c r="P233" s="84"/>
      <c r="Q233" s="84"/>
      <c r="R233" s="84"/>
      <c r="S233" s="84"/>
      <c r="T233" s="295"/>
      <c r="U233" s="295"/>
      <c r="V233" s="295"/>
      <c r="W233" s="295"/>
    </row>
    <row r="234" spans="4:23" ht="13.15" customHeight="1" x14ac:dyDescent="0.2">
      <c r="D234" s="6"/>
      <c r="H234" s="84"/>
      <c r="I234" s="84"/>
      <c r="J234" s="84"/>
      <c r="K234" s="84"/>
      <c r="L234" s="84"/>
      <c r="M234" s="84"/>
      <c r="N234" s="84"/>
      <c r="O234" s="84"/>
      <c r="P234" s="84"/>
      <c r="Q234" s="84"/>
      <c r="R234" s="84"/>
      <c r="S234" s="84"/>
      <c r="T234" s="295"/>
      <c r="U234" s="295"/>
      <c r="V234" s="295"/>
      <c r="W234" s="295"/>
    </row>
    <row r="235" spans="4:23" ht="13.15" customHeight="1" x14ac:dyDescent="0.2">
      <c r="D235" s="6"/>
      <c r="H235" s="84"/>
      <c r="I235" s="84"/>
      <c r="J235" s="84"/>
      <c r="K235" s="84"/>
      <c r="L235" s="84"/>
      <c r="M235" s="84"/>
      <c r="N235" s="84"/>
      <c r="O235" s="84"/>
      <c r="P235" s="84"/>
      <c r="Q235" s="84"/>
      <c r="R235" s="84"/>
      <c r="S235" s="84"/>
      <c r="T235" s="295"/>
      <c r="U235" s="295"/>
      <c r="V235" s="295"/>
      <c r="W235" s="295"/>
    </row>
    <row r="236" spans="4:23" ht="13.15" customHeight="1" x14ac:dyDescent="0.2">
      <c r="D236" s="6"/>
      <c r="H236" s="84"/>
      <c r="I236" s="84"/>
      <c r="J236" s="84"/>
      <c r="K236" s="84"/>
      <c r="L236" s="84"/>
      <c r="M236" s="84"/>
      <c r="N236" s="84"/>
      <c r="O236" s="84"/>
      <c r="P236" s="84"/>
      <c r="Q236" s="84"/>
      <c r="R236" s="84"/>
      <c r="S236" s="84"/>
      <c r="T236" s="295"/>
      <c r="U236" s="295"/>
      <c r="V236" s="295"/>
      <c r="W236" s="295"/>
    </row>
    <row r="237" spans="4:23" ht="13.15" customHeight="1" x14ac:dyDescent="0.2">
      <c r="D237" s="6"/>
      <c r="H237" s="84"/>
      <c r="I237" s="84"/>
      <c r="J237" s="84"/>
      <c r="K237" s="84"/>
      <c r="L237" s="84"/>
      <c r="M237" s="84"/>
      <c r="N237" s="84"/>
      <c r="O237" s="84"/>
      <c r="P237" s="84"/>
      <c r="Q237" s="84"/>
      <c r="R237" s="84"/>
      <c r="S237" s="84"/>
      <c r="T237" s="295"/>
      <c r="U237" s="295"/>
      <c r="V237" s="295"/>
      <c r="W237" s="295"/>
    </row>
    <row r="238" spans="4:23" ht="13.15" customHeight="1" x14ac:dyDescent="0.2">
      <c r="D238" s="6"/>
      <c r="H238" s="84"/>
      <c r="I238" s="84"/>
      <c r="J238" s="84"/>
      <c r="K238" s="84"/>
      <c r="L238" s="84"/>
      <c r="M238" s="84"/>
      <c r="N238" s="84"/>
      <c r="O238" s="84"/>
      <c r="P238" s="84"/>
      <c r="Q238" s="84"/>
      <c r="R238" s="84"/>
      <c r="S238" s="84"/>
      <c r="T238" s="295"/>
      <c r="U238" s="295"/>
      <c r="V238" s="295"/>
      <c r="W238" s="295"/>
    </row>
    <row r="239" spans="4:23" ht="13.15" customHeight="1" x14ac:dyDescent="0.2">
      <c r="D239" s="6"/>
      <c r="H239" s="84"/>
      <c r="I239" s="84"/>
      <c r="J239" s="84"/>
      <c r="K239" s="84"/>
      <c r="L239" s="84"/>
      <c r="M239" s="84"/>
      <c r="N239" s="84"/>
      <c r="O239" s="84"/>
      <c r="P239" s="84"/>
      <c r="Q239" s="84"/>
      <c r="R239" s="84"/>
      <c r="S239" s="84"/>
      <c r="T239" s="295"/>
      <c r="U239" s="295"/>
      <c r="V239" s="295"/>
      <c r="W239" s="295"/>
    </row>
    <row r="240" spans="4:23" ht="13.15" customHeight="1" x14ac:dyDescent="0.2">
      <c r="D240" s="6"/>
      <c r="H240" s="84"/>
      <c r="I240" s="84"/>
      <c r="J240" s="84"/>
      <c r="K240" s="84"/>
      <c r="L240" s="84"/>
      <c r="M240" s="84"/>
      <c r="N240" s="84"/>
      <c r="O240" s="84"/>
      <c r="P240" s="84"/>
      <c r="Q240" s="84"/>
      <c r="R240" s="84"/>
      <c r="S240" s="84"/>
      <c r="T240" s="295"/>
      <c r="U240" s="295"/>
      <c r="V240" s="295"/>
      <c r="W240" s="295"/>
    </row>
    <row r="241" spans="4:23" ht="13.15" customHeight="1" x14ac:dyDescent="0.2">
      <c r="D241" s="6"/>
      <c r="H241" s="84"/>
      <c r="I241" s="84"/>
      <c r="J241" s="84"/>
      <c r="K241" s="84"/>
      <c r="L241" s="84"/>
      <c r="M241" s="84"/>
      <c r="N241" s="84"/>
      <c r="O241" s="84"/>
      <c r="P241" s="84"/>
      <c r="Q241" s="84"/>
      <c r="R241" s="84"/>
      <c r="S241" s="84"/>
      <c r="T241" s="295"/>
      <c r="U241" s="295"/>
      <c r="V241" s="295"/>
      <c r="W241" s="295"/>
    </row>
    <row r="242" spans="4:23" ht="13.15" customHeight="1" x14ac:dyDescent="0.2">
      <c r="D242" s="6"/>
      <c r="H242" s="84"/>
      <c r="I242" s="84"/>
      <c r="J242" s="84"/>
      <c r="K242" s="84"/>
      <c r="L242" s="84"/>
      <c r="M242" s="84"/>
      <c r="N242" s="84"/>
      <c r="O242" s="84"/>
      <c r="P242" s="84"/>
      <c r="Q242" s="84"/>
      <c r="R242" s="84"/>
      <c r="S242" s="84"/>
      <c r="T242" s="295"/>
      <c r="U242" s="295"/>
      <c r="V242" s="295"/>
      <c r="W242" s="295"/>
    </row>
    <row r="243" spans="4:23" ht="13.15" customHeight="1" x14ac:dyDescent="0.2">
      <c r="D243" s="6"/>
      <c r="H243" s="84"/>
      <c r="I243" s="84"/>
      <c r="J243" s="84"/>
      <c r="K243" s="84"/>
      <c r="L243" s="84"/>
      <c r="M243" s="84"/>
      <c r="N243" s="84"/>
      <c r="O243" s="84"/>
      <c r="P243" s="84"/>
      <c r="Q243" s="84"/>
      <c r="R243" s="84"/>
      <c r="S243" s="84"/>
      <c r="T243" s="295"/>
      <c r="U243" s="295"/>
      <c r="V243" s="295"/>
      <c r="W243" s="295"/>
    </row>
    <row r="244" spans="4:23" ht="13.15" customHeight="1" x14ac:dyDescent="0.2">
      <c r="D244" s="6"/>
      <c r="H244" s="84"/>
      <c r="I244" s="84"/>
      <c r="J244" s="84"/>
      <c r="K244" s="84"/>
      <c r="L244" s="84"/>
      <c r="M244" s="84"/>
      <c r="N244" s="84"/>
      <c r="O244" s="84"/>
      <c r="P244" s="84"/>
      <c r="Q244" s="84"/>
      <c r="R244" s="84"/>
      <c r="S244" s="84"/>
      <c r="T244" s="295"/>
      <c r="U244" s="295"/>
      <c r="V244" s="295"/>
      <c r="W244" s="295"/>
    </row>
    <row r="245" spans="4:23" ht="13.15" customHeight="1" x14ac:dyDescent="0.2">
      <c r="D245" s="6"/>
      <c r="H245" s="84"/>
      <c r="I245" s="84"/>
      <c r="J245" s="84"/>
      <c r="K245" s="84"/>
      <c r="L245" s="84"/>
      <c r="M245" s="84"/>
      <c r="N245" s="84"/>
      <c r="O245" s="84"/>
      <c r="P245" s="84"/>
      <c r="Q245" s="84"/>
      <c r="R245" s="84"/>
      <c r="S245" s="84"/>
      <c r="T245" s="295"/>
      <c r="U245" s="295"/>
      <c r="V245" s="295"/>
      <c r="W245" s="295"/>
    </row>
    <row r="246" spans="4:23" ht="13.15" customHeight="1" x14ac:dyDescent="0.2">
      <c r="D246" s="6"/>
      <c r="H246" s="84"/>
      <c r="I246" s="84"/>
      <c r="J246" s="84"/>
      <c r="K246" s="84"/>
      <c r="L246" s="84"/>
      <c r="M246" s="84"/>
      <c r="N246" s="84"/>
      <c r="O246" s="84"/>
      <c r="P246" s="84"/>
      <c r="Q246" s="84"/>
      <c r="R246" s="84"/>
      <c r="S246" s="84"/>
      <c r="T246" s="295"/>
      <c r="U246" s="295"/>
      <c r="V246" s="295"/>
      <c r="W246" s="295"/>
    </row>
    <row r="247" spans="4:23" ht="13.15" customHeight="1" x14ac:dyDescent="0.2">
      <c r="D247" s="6"/>
      <c r="H247" s="84"/>
      <c r="I247" s="84"/>
      <c r="J247" s="84"/>
      <c r="K247" s="84"/>
      <c r="L247" s="84"/>
      <c r="M247" s="84"/>
      <c r="N247" s="84"/>
      <c r="O247" s="84"/>
      <c r="P247" s="84"/>
      <c r="Q247" s="84"/>
      <c r="R247" s="84"/>
      <c r="S247" s="84"/>
      <c r="T247" s="295"/>
      <c r="U247" s="295"/>
      <c r="V247" s="295"/>
      <c r="W247" s="295"/>
    </row>
    <row r="248" spans="4:23" ht="13.15" customHeight="1" x14ac:dyDescent="0.2">
      <c r="D248" s="6"/>
      <c r="H248" s="84"/>
      <c r="I248" s="84"/>
      <c r="J248" s="84"/>
      <c r="K248" s="84"/>
      <c r="L248" s="84"/>
      <c r="M248" s="84"/>
      <c r="N248" s="84"/>
      <c r="O248" s="84"/>
      <c r="P248" s="84"/>
      <c r="Q248" s="84"/>
      <c r="R248" s="84"/>
      <c r="S248" s="84"/>
      <c r="T248" s="295"/>
      <c r="U248" s="295"/>
      <c r="V248" s="295"/>
      <c r="W248" s="295"/>
    </row>
    <row r="249" spans="4:23" ht="13.15" customHeight="1" x14ac:dyDescent="0.2">
      <c r="D249" s="6"/>
      <c r="H249" s="84"/>
      <c r="I249" s="84"/>
      <c r="J249" s="84"/>
      <c r="K249" s="84"/>
      <c r="L249" s="84"/>
      <c r="M249" s="84"/>
      <c r="N249" s="84"/>
      <c r="O249" s="84"/>
      <c r="P249" s="84"/>
      <c r="Q249" s="84"/>
      <c r="R249" s="84"/>
      <c r="S249" s="84"/>
      <c r="T249" s="295"/>
      <c r="U249" s="295"/>
      <c r="V249" s="295"/>
      <c r="W249" s="295"/>
    </row>
    <row r="250" spans="4:23" ht="13.15" customHeight="1" x14ac:dyDescent="0.2">
      <c r="D250" s="6"/>
      <c r="H250" s="84"/>
      <c r="I250" s="84"/>
      <c r="J250" s="84"/>
      <c r="K250" s="84"/>
      <c r="L250" s="84"/>
      <c r="M250" s="84"/>
      <c r="N250" s="84"/>
      <c r="O250" s="84"/>
      <c r="P250" s="84"/>
      <c r="Q250" s="84"/>
      <c r="R250" s="84"/>
      <c r="S250" s="84"/>
      <c r="T250" s="295"/>
      <c r="U250" s="295"/>
      <c r="V250" s="295"/>
      <c r="W250" s="295"/>
    </row>
    <row r="251" spans="4:23" ht="13.15" customHeight="1" x14ac:dyDescent="0.2">
      <c r="D251" s="6"/>
      <c r="H251" s="84"/>
      <c r="I251" s="84"/>
      <c r="J251" s="84"/>
      <c r="K251" s="84"/>
      <c r="L251" s="84"/>
      <c r="M251" s="84"/>
      <c r="N251" s="84"/>
      <c r="O251" s="84"/>
      <c r="P251" s="84"/>
      <c r="Q251" s="84"/>
      <c r="R251" s="84"/>
      <c r="S251" s="84"/>
      <c r="T251" s="295"/>
      <c r="U251" s="295"/>
      <c r="V251" s="295"/>
      <c r="W251" s="295"/>
    </row>
    <row r="252" spans="4:23" ht="13.15" customHeight="1" x14ac:dyDescent="0.2">
      <c r="D252" s="6"/>
      <c r="H252" s="84"/>
      <c r="I252" s="84"/>
      <c r="J252" s="84"/>
      <c r="K252" s="84"/>
      <c r="L252" s="84"/>
      <c r="M252" s="84"/>
      <c r="N252" s="84"/>
      <c r="O252" s="84"/>
      <c r="P252" s="84"/>
      <c r="Q252" s="84"/>
      <c r="R252" s="84"/>
      <c r="S252" s="84"/>
      <c r="T252" s="295"/>
      <c r="U252" s="295"/>
      <c r="V252" s="295"/>
      <c r="W252" s="295"/>
    </row>
    <row r="253" spans="4:23" ht="13.15" customHeight="1" x14ac:dyDescent="0.2">
      <c r="D253" s="6"/>
      <c r="H253" s="84"/>
      <c r="I253" s="84"/>
      <c r="J253" s="84"/>
      <c r="K253" s="84"/>
      <c r="L253" s="84"/>
      <c r="M253" s="84"/>
      <c r="N253" s="84"/>
      <c r="O253" s="84"/>
      <c r="P253" s="84"/>
      <c r="Q253" s="84"/>
      <c r="R253" s="84"/>
      <c r="S253" s="84"/>
      <c r="T253" s="295"/>
      <c r="U253" s="295"/>
      <c r="V253" s="295"/>
      <c r="W253" s="295"/>
    </row>
  </sheetData>
  <sheetProtection algorithmName="SHA-512" hashValue="3BdhR0CbZgG71v+u+KB16QGnEaS1xOOQcKIxsQS9zMpI1PtT01VaDh+rxmaR6rxQuNZIMLzR//IiXTzZf1mmjA==" saltValue="5ch9XNhULilTb6Az2FE6hg==" spinCount="100000" sheet="1" objects="1" scenarios="1"/>
  <dataValidations count="1">
    <dataValidation type="list" allowBlank="1" showInputMessage="1" showErrorMessage="1" sqref="R52:S76 R21:S45">
      <formula1>"ja,nee"</formula1>
    </dataValidation>
  </dataValidations>
  <pageMargins left="0.70866141732283472" right="0.70866141732283472" top="0.74803149606299213" bottom="0.74803149606299213" header="0.31496062992125984" footer="0.31496062992125984"/>
  <pageSetup paperSize="9" scale="45"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topLeftCell="A16" zoomScale="90" zoomScaleNormal="90" zoomScaleSheetLayoutView="85" workbookViewId="0">
      <selection activeCell="D23" sqref="D23"/>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34</v>
      </c>
      <c r="F16" s="188"/>
      <c r="G16" s="187" t="s">
        <v>113</v>
      </c>
      <c r="H16" s="189"/>
      <c r="I16" s="189"/>
      <c r="J16" s="194" t="s">
        <v>117</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119</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februari'!E21</f>
        <v>De Brouwerij</v>
      </c>
      <c r="E23" s="212" t="str">
        <f>+'1 februari'!F21</f>
        <v>01JH</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IF(Q23="nee",0,IF((J23-O23)&lt;0,0,(J23-O23)*(tab!$C$19*tab!$E$8+tab!$D$23)))</f>
        <v>4073.884935</v>
      </c>
      <c r="T23" s="123">
        <f>IF((J23-O23)&lt;=0,0,IF((G23-L23)*tab!$E$29+(H23-M23)*tab!$F$29+(I23-N23)*tab!$G$29&lt;=0,0,(G23-L23)*tab!$E$29+(H23-M23)*tab!$F$29+(I23-N23)*tab!$G$29))</f>
        <v>0</v>
      </c>
      <c r="U23" s="123">
        <f>IF(SUM(S23:T23)&lt;0,0,SUM(S23:T23))</f>
        <v>4073.884935</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februari'!E22</f>
        <v>Yulius Onderwijs</v>
      </c>
      <c r="E24" s="212" t="str">
        <f>+'1 februari'!F22</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IF(Q24="nee",0,IF((J24-O24)&lt;0,0,(J24-O24)*(tab!$C$19*tab!$E$8+tab!$D$23)))</f>
        <v>4073.884935</v>
      </c>
      <c r="T24" s="123">
        <f>IF((J24-O24)&lt;=0,0,IF((G24-L24)*tab!$E$29+(H24-M24)*tab!$F$29+(I24-N24)*tab!$G$29&lt;=0,0,(G24-L24)*tab!$E$29+(H24-M24)*tab!$F$29+(I24-N24)*tab!$G$29))</f>
        <v>0</v>
      </c>
      <c r="U24" s="123">
        <f t="shared" ref="U24:U52" si="2">IF(SUM(S24:T24)&lt;0,0,SUM(S24:T24))</f>
        <v>4073.884935</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februari'!E23</f>
        <v>SO/VSO Respont (Asteria)</v>
      </c>
      <c r="E25" s="212" t="str">
        <f>+'1 februari'!F23</f>
        <v>04EY</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IF(Q25="nee",0,IF((J25-O25)&lt;0,0,(J25-O25)*(tab!$C$19*tab!$E$8+tab!$D$23)))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februari'!E24</f>
        <v>De Twijn/De Driemaster</v>
      </c>
      <c r="E26" s="212" t="str">
        <f>+'1 februari'!F24</f>
        <v>19VD</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IF(Q26="nee",0,IF((J26-O26)&lt;0,0,(J26-O26)*(tab!$C$19*tab!$E$8+tab!$D$23)))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februari'!E25</f>
        <v>de Piloot</v>
      </c>
      <c r="E27" s="212" t="str">
        <f>+'1 februari'!F25</f>
        <v>20VT</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IF(Q27="nee",0,IF((J27-O27)&lt;0,0,(J27-O27)*(tab!$C$19*tab!$E$8+tab!$D$23)))</f>
        <v>4073.884935</v>
      </c>
      <c r="T27" s="123">
        <f>IF((J27-O27)&lt;=0,0,IF((G27-L27)*tab!$E$29+(H27-M27)*tab!$F$29+(I27-N27)*tab!$G$29&lt;=0,0,(G27-L27)*tab!$E$29+(H27-M27)*tab!$F$29+(I27-N27)*tab!$G$29))</f>
        <v>0</v>
      </c>
      <c r="U27" s="123">
        <f t="shared" si="2"/>
        <v>4073.884935</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februari'!E26</f>
        <v>ZMLK De Rank</v>
      </c>
      <c r="E28" s="212" t="str">
        <f>+'1 februari'!F26</f>
        <v>26MN</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IF(Q28="nee",0,IF((J28-O28)&lt;0,0,(J28-O28)*(tab!$C$19*tab!$E$8+tab!$D$23)))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februari'!E27</f>
        <v>(V)SO Rehoboth</v>
      </c>
      <c r="E29" s="212" t="str">
        <f>+'1 februari'!F27</f>
        <v>26MW</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IF(Q29="nee",0,IF((J29-O29)&lt;0,0,(J29-O29)*(tab!$C$19*tab!$E$8+tab!$D$23)))</f>
        <v>4073.884935</v>
      </c>
      <c r="T29" s="123">
        <f>IF((J29-O29)&lt;=0,0,IF((G29-L29)*tab!$E$29+(H29-M29)*tab!$F$29+(I29-N29)*tab!$G$29&lt;=0,0,(G29-L29)*tab!$E$29+(H29-M29)*tab!$F$29+(I29-N29)*tab!$G$29))</f>
        <v>65020.584019999995</v>
      </c>
      <c r="U29" s="123">
        <f t="shared" si="2"/>
        <v>69094.468954999989</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februari'!E28</f>
        <v>Obadjaschool</v>
      </c>
      <c r="E30" s="212" t="str">
        <f>+'1 februari'!F28</f>
        <v>26NC</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IF(Q30="nee",0,IF((J30-O30)&lt;0,0,(J30-O30)*(tab!$C$19*tab!$E$8+tab!$D$23)))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februari'!E29</f>
        <v>SSBO Ebenhaezer</v>
      </c>
      <c r="E31" s="212" t="str">
        <f>+'1 februari'!F29</f>
        <v>26NE</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IF(Q31="nee",0,IF((J31-O31)&lt;0,0,(J31-O31)*(tab!$C$19*tab!$E$8+tab!$D$23)))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februari'!E30</f>
        <v>Samuelschool</v>
      </c>
      <c r="E32" s="212" t="str">
        <f>+'1 februari'!F30</f>
        <v>26NU</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IF(Q32="nee",0,IF((J32-O32)&lt;0,0,(J32-O32)*(tab!$C$19*tab!$E$8+tab!$D$23)))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februari'!E31</f>
        <v/>
      </c>
      <c r="E33" s="212" t="str">
        <f>+'1 februari'!F31</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IF(Q33="nee",0,IF((J33-O33)&lt;0,0,(J33-O33)*(tab!$C$19*tab!$E$8+tab!$D$23)))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februari'!E32</f>
        <v/>
      </c>
      <c r="E34" s="212" t="str">
        <f>+'1 februari'!F32</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IF(Q34="nee",0,IF((J34-O34)&lt;0,0,(J34-O34)*(tab!$C$19*tab!$E$8+tab!$D$23)))</f>
        <v>12221.654805</v>
      </c>
      <c r="T34" s="123">
        <f>IF((J34-O34)&lt;=0,0,IF((G34-L34)*tab!$E$29+(H34-M34)*tab!$F$29+(I34-N34)*tab!$G$29&lt;=0,0,(G34-L34)*tab!$E$29+(H34-M34)*tab!$F$29+(I34-N34)*tab!$G$29))</f>
        <v>42646.283007999999</v>
      </c>
      <c r="U34" s="123">
        <f t="shared" si="2"/>
        <v>54867.937812999997</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februari'!E33</f>
        <v/>
      </c>
      <c r="E35" s="212" t="str">
        <f>+'1 februari'!F33</f>
        <v/>
      </c>
      <c r="F35" s="43"/>
      <c r="G35" s="44"/>
      <c r="H35" s="44"/>
      <c r="I35" s="44"/>
      <c r="J35" s="68">
        <f t="shared" si="0"/>
        <v>0</v>
      </c>
      <c r="K35" s="42"/>
      <c r="L35" s="44"/>
      <c r="M35" s="44"/>
      <c r="N35" s="44"/>
      <c r="O35" s="68">
        <f t="shared" si="1"/>
        <v>0</v>
      </c>
      <c r="P35" s="42"/>
      <c r="Q35" s="93" t="s">
        <v>55</v>
      </c>
      <c r="R35" s="93" t="s">
        <v>55</v>
      </c>
      <c r="S35" s="123">
        <f>IF(Q35="nee",0,IF((J35-O35)&lt;0,0,(J35-O35)*(tab!$C$19*tab!$E$8+tab!$D$23)))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februari'!E34</f>
        <v/>
      </c>
      <c r="E36" s="212" t="str">
        <f>+'1 februari'!F34</f>
        <v/>
      </c>
      <c r="F36" s="43"/>
      <c r="G36" s="44"/>
      <c r="H36" s="44"/>
      <c r="I36" s="44"/>
      <c r="J36" s="68">
        <f t="shared" si="0"/>
        <v>0</v>
      </c>
      <c r="K36" s="42"/>
      <c r="L36" s="44"/>
      <c r="M36" s="44"/>
      <c r="N36" s="44"/>
      <c r="O36" s="68">
        <f t="shared" si="1"/>
        <v>0</v>
      </c>
      <c r="P36" s="42"/>
      <c r="Q36" s="93" t="s">
        <v>55</v>
      </c>
      <c r="R36" s="93" t="s">
        <v>55</v>
      </c>
      <c r="S36" s="123">
        <f>IF(Q36="nee",0,IF((J36-O36)&lt;0,0,(J36-O36)*(tab!$C$19*tab!$E$8+tab!$D$23)))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februari'!E35</f>
        <v/>
      </c>
      <c r="E37" s="212" t="str">
        <f>+'1 februari'!F35</f>
        <v/>
      </c>
      <c r="F37" s="43"/>
      <c r="G37" s="44"/>
      <c r="H37" s="44"/>
      <c r="I37" s="44"/>
      <c r="J37" s="68">
        <f t="shared" si="0"/>
        <v>0</v>
      </c>
      <c r="K37" s="42"/>
      <c r="L37" s="44"/>
      <c r="M37" s="44"/>
      <c r="N37" s="44"/>
      <c r="O37" s="68">
        <f t="shared" si="1"/>
        <v>0</v>
      </c>
      <c r="P37" s="42"/>
      <c r="Q37" s="93" t="s">
        <v>55</v>
      </c>
      <c r="R37" s="93" t="s">
        <v>55</v>
      </c>
      <c r="S37" s="123">
        <f>IF(Q37="nee",0,IF((J37-O37)&lt;0,0,(J37-O37)*(tab!$C$19*tab!$E$8+tab!$D$23)))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februari'!E36</f>
        <v/>
      </c>
      <c r="E38" s="212" t="str">
        <f>+'1 februari'!F36</f>
        <v/>
      </c>
      <c r="F38" s="43"/>
      <c r="G38" s="44"/>
      <c r="H38" s="44"/>
      <c r="I38" s="44"/>
      <c r="J38" s="68">
        <f t="shared" si="0"/>
        <v>0</v>
      </c>
      <c r="K38" s="42"/>
      <c r="L38" s="44"/>
      <c r="M38" s="44"/>
      <c r="N38" s="44"/>
      <c r="O38" s="68">
        <f t="shared" si="1"/>
        <v>0</v>
      </c>
      <c r="P38" s="42"/>
      <c r="Q38" s="93" t="s">
        <v>55</v>
      </c>
      <c r="R38" s="93" t="s">
        <v>55</v>
      </c>
      <c r="S38" s="123">
        <f>IF(Q38="nee",0,IF((J38-O38)&lt;0,0,(J38-O38)*(tab!$C$19*tab!$E$8+tab!$D$23)))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februari'!E37</f>
        <v/>
      </c>
      <c r="E39" s="212" t="str">
        <f>+'1 februari'!F37</f>
        <v/>
      </c>
      <c r="F39" s="43"/>
      <c r="G39" s="44"/>
      <c r="H39" s="44"/>
      <c r="I39" s="44"/>
      <c r="J39" s="68">
        <f t="shared" si="0"/>
        <v>0</v>
      </c>
      <c r="K39" s="42"/>
      <c r="L39" s="44"/>
      <c r="M39" s="44"/>
      <c r="N39" s="44"/>
      <c r="O39" s="68">
        <f t="shared" si="1"/>
        <v>0</v>
      </c>
      <c r="P39" s="42"/>
      <c r="Q39" s="93" t="s">
        <v>55</v>
      </c>
      <c r="R39" s="93" t="s">
        <v>55</v>
      </c>
      <c r="S39" s="123">
        <f>IF(Q39="nee",0,IF((J39-O39)&lt;0,0,(J39-O39)*(tab!$C$19*tab!$E$8+tab!$D$23)))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februari'!E38</f>
        <v/>
      </c>
      <c r="E40" s="212" t="str">
        <f>+'1 februari'!F38</f>
        <v/>
      </c>
      <c r="F40" s="43"/>
      <c r="G40" s="44"/>
      <c r="H40" s="44"/>
      <c r="I40" s="44"/>
      <c r="J40" s="68">
        <f t="shared" si="0"/>
        <v>0</v>
      </c>
      <c r="K40" s="42"/>
      <c r="L40" s="44"/>
      <c r="M40" s="44"/>
      <c r="N40" s="44"/>
      <c r="O40" s="68">
        <f t="shared" si="1"/>
        <v>0</v>
      </c>
      <c r="P40" s="42"/>
      <c r="Q40" s="93" t="s">
        <v>55</v>
      </c>
      <c r="R40" s="93" t="s">
        <v>55</v>
      </c>
      <c r="S40" s="123">
        <f>IF(Q40="nee",0,IF((J40-O40)&lt;0,0,(J40-O40)*(tab!$C$19*tab!$E$8+tab!$D$23)))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februari'!E39</f>
        <v/>
      </c>
      <c r="E41" s="212" t="str">
        <f>+'1 februari'!F39</f>
        <v/>
      </c>
      <c r="F41" s="43"/>
      <c r="G41" s="44"/>
      <c r="H41" s="44"/>
      <c r="I41" s="44"/>
      <c r="J41" s="68">
        <f t="shared" si="0"/>
        <v>0</v>
      </c>
      <c r="K41" s="42"/>
      <c r="L41" s="44"/>
      <c r="M41" s="44"/>
      <c r="N41" s="44"/>
      <c r="O41" s="68">
        <f t="shared" si="1"/>
        <v>0</v>
      </c>
      <c r="P41" s="42"/>
      <c r="Q41" s="93" t="s">
        <v>55</v>
      </c>
      <c r="R41" s="93" t="s">
        <v>55</v>
      </c>
      <c r="S41" s="123">
        <f>IF(Q41="nee",0,IF((J41-O41)&lt;0,0,(J41-O41)*(tab!$C$19*tab!$E$8+tab!$D$23)))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februari'!E40</f>
        <v/>
      </c>
      <c r="E42" s="212" t="str">
        <f>+'1 februari'!F40</f>
        <v/>
      </c>
      <c r="F42" s="43"/>
      <c r="G42" s="44"/>
      <c r="H42" s="44"/>
      <c r="I42" s="44"/>
      <c r="J42" s="68">
        <f t="shared" si="0"/>
        <v>0</v>
      </c>
      <c r="K42" s="42"/>
      <c r="L42" s="44"/>
      <c r="M42" s="44"/>
      <c r="N42" s="44"/>
      <c r="O42" s="68">
        <f t="shared" si="1"/>
        <v>0</v>
      </c>
      <c r="P42" s="42"/>
      <c r="Q42" s="93" t="s">
        <v>55</v>
      </c>
      <c r="R42" s="93" t="s">
        <v>55</v>
      </c>
      <c r="S42" s="123">
        <f>IF(Q42="nee",0,IF((J42-O42)&lt;0,0,(J42-O42)*(tab!$C$19*tab!$E$8+tab!$D$23)))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februari'!E41</f>
        <v/>
      </c>
      <c r="E43" s="212" t="str">
        <f>+'1 februari'!F41</f>
        <v/>
      </c>
      <c r="F43" s="43"/>
      <c r="G43" s="44"/>
      <c r="H43" s="44"/>
      <c r="I43" s="44"/>
      <c r="J43" s="68">
        <f t="shared" si="0"/>
        <v>0</v>
      </c>
      <c r="K43" s="42"/>
      <c r="L43" s="44"/>
      <c r="M43" s="44"/>
      <c r="N43" s="44"/>
      <c r="O43" s="68">
        <f t="shared" si="1"/>
        <v>0</v>
      </c>
      <c r="P43" s="42"/>
      <c r="Q43" s="93" t="s">
        <v>55</v>
      </c>
      <c r="R43" s="93" t="s">
        <v>55</v>
      </c>
      <c r="S43" s="123">
        <f>IF(Q43="nee",0,IF((J43-O43)&lt;0,0,(J43-O43)*(tab!$C$19*tab!$E$8+tab!$D$23)))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februari'!E42</f>
        <v/>
      </c>
      <c r="E44" s="212" t="str">
        <f>+'1 februari'!F42</f>
        <v/>
      </c>
      <c r="F44" s="43"/>
      <c r="G44" s="44"/>
      <c r="H44" s="44"/>
      <c r="I44" s="44"/>
      <c r="J44" s="68">
        <f t="shared" si="0"/>
        <v>0</v>
      </c>
      <c r="K44" s="42"/>
      <c r="L44" s="44"/>
      <c r="M44" s="44"/>
      <c r="N44" s="44"/>
      <c r="O44" s="68">
        <f t="shared" si="1"/>
        <v>0</v>
      </c>
      <c r="P44" s="42"/>
      <c r="Q44" s="93" t="s">
        <v>55</v>
      </c>
      <c r="R44" s="93" t="s">
        <v>55</v>
      </c>
      <c r="S44" s="123">
        <f>IF(Q44="nee",0,IF((J44-O44)&lt;0,0,(J44-O44)*(tab!$C$19*tab!$E$8+tab!$D$23)))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februari'!E43</f>
        <v/>
      </c>
      <c r="E45" s="212" t="str">
        <f>+'1 februari'!F43</f>
        <v/>
      </c>
      <c r="F45" s="43"/>
      <c r="G45" s="44"/>
      <c r="H45" s="44"/>
      <c r="I45" s="44"/>
      <c r="J45" s="68">
        <f t="shared" si="0"/>
        <v>0</v>
      </c>
      <c r="K45" s="42"/>
      <c r="L45" s="44"/>
      <c r="M45" s="44"/>
      <c r="N45" s="44"/>
      <c r="O45" s="68">
        <f t="shared" si="1"/>
        <v>0</v>
      </c>
      <c r="P45" s="42"/>
      <c r="Q45" s="93" t="s">
        <v>55</v>
      </c>
      <c r="R45" s="93" t="s">
        <v>55</v>
      </c>
      <c r="S45" s="123">
        <f>IF(Q45="nee",0,IF((J45-O45)&lt;0,0,(J45-O45)*(tab!$C$19*tab!$E$8+tab!$D$23)))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februari'!E44</f>
        <v/>
      </c>
      <c r="E46" s="212" t="str">
        <f>+'1 februari'!F44</f>
        <v/>
      </c>
      <c r="F46" s="43"/>
      <c r="G46" s="44"/>
      <c r="H46" s="44"/>
      <c r="I46" s="44"/>
      <c r="J46" s="68">
        <f t="shared" si="0"/>
        <v>0</v>
      </c>
      <c r="K46" s="42"/>
      <c r="L46" s="44"/>
      <c r="M46" s="44"/>
      <c r="N46" s="44"/>
      <c r="O46" s="68">
        <f t="shared" si="1"/>
        <v>0</v>
      </c>
      <c r="P46" s="42"/>
      <c r="Q46" s="93" t="s">
        <v>55</v>
      </c>
      <c r="R46" s="93" t="s">
        <v>55</v>
      </c>
      <c r="S46" s="123">
        <f>IF(Q46="nee",0,IF((J46-O46)&lt;0,0,(J46-O46)*(tab!$C$19*tab!$E$8+tab!$D$23)))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februari'!E45</f>
        <v/>
      </c>
      <c r="E47" s="212" t="str">
        <f>+'1 februari'!F45</f>
        <v/>
      </c>
      <c r="F47" s="43"/>
      <c r="G47" s="44"/>
      <c r="H47" s="44"/>
      <c r="I47" s="44"/>
      <c r="J47" s="68">
        <f t="shared" si="0"/>
        <v>0</v>
      </c>
      <c r="K47" s="42"/>
      <c r="L47" s="44"/>
      <c r="M47" s="44"/>
      <c r="N47" s="44"/>
      <c r="O47" s="68">
        <f t="shared" si="1"/>
        <v>0</v>
      </c>
      <c r="P47" s="42"/>
      <c r="Q47" s="93" t="s">
        <v>55</v>
      </c>
      <c r="R47" s="93" t="s">
        <v>55</v>
      </c>
      <c r="S47" s="123">
        <f>IF(Q47="nee",0,IF((J47-O47)&lt;0,0,(J47-O47)*(tab!$C$19*tab!$E$8+tab!$D$23)))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februari'!#REF!</f>
        <v>#REF!</v>
      </c>
      <c r="E48" s="212" t="e">
        <f>+'1 februari'!#REF!</f>
        <v>#REF!</v>
      </c>
      <c r="F48" s="43"/>
      <c r="G48" s="44"/>
      <c r="H48" s="44"/>
      <c r="I48" s="44"/>
      <c r="J48" s="68">
        <f t="shared" si="0"/>
        <v>0</v>
      </c>
      <c r="K48" s="42"/>
      <c r="L48" s="44"/>
      <c r="M48" s="44"/>
      <c r="N48" s="44"/>
      <c r="O48" s="68">
        <f t="shared" si="1"/>
        <v>0</v>
      </c>
      <c r="P48" s="42"/>
      <c r="Q48" s="93" t="s">
        <v>55</v>
      </c>
      <c r="R48" s="93" t="s">
        <v>55</v>
      </c>
      <c r="S48" s="123">
        <f>IF(Q48="nee",0,IF((J48-O48)&lt;0,0,(J48-O48)*(tab!$C$19*tab!$E$8+tab!$D$23)))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februari'!#REF!</f>
        <v>#REF!</v>
      </c>
      <c r="E49" s="212" t="e">
        <f>+'1 februari'!#REF!</f>
        <v>#REF!</v>
      </c>
      <c r="F49" s="43"/>
      <c r="G49" s="44"/>
      <c r="H49" s="44"/>
      <c r="I49" s="44"/>
      <c r="J49" s="68">
        <f t="shared" si="0"/>
        <v>0</v>
      </c>
      <c r="K49" s="42"/>
      <c r="L49" s="44"/>
      <c r="M49" s="44"/>
      <c r="N49" s="44"/>
      <c r="O49" s="68">
        <f t="shared" si="1"/>
        <v>0</v>
      </c>
      <c r="P49" s="42"/>
      <c r="Q49" s="93" t="s">
        <v>55</v>
      </c>
      <c r="R49" s="93" t="s">
        <v>55</v>
      </c>
      <c r="S49" s="123">
        <f>IF(Q49="nee",0,IF((J49-O49)&lt;0,0,(J49-O49)*(tab!$C$19*tab!$E$8+tab!$D$23)))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februari'!#REF!</f>
        <v>#REF!</v>
      </c>
      <c r="E50" s="212" t="e">
        <f>+'1 februari'!#REF!</f>
        <v>#REF!</v>
      </c>
      <c r="F50" s="43"/>
      <c r="G50" s="44"/>
      <c r="H50" s="44"/>
      <c r="I50" s="44"/>
      <c r="J50" s="68">
        <f t="shared" si="0"/>
        <v>0</v>
      </c>
      <c r="K50" s="42"/>
      <c r="L50" s="44"/>
      <c r="M50" s="44"/>
      <c r="N50" s="44"/>
      <c r="O50" s="68">
        <f t="shared" si="1"/>
        <v>0</v>
      </c>
      <c r="P50" s="42"/>
      <c r="Q50" s="93" t="s">
        <v>55</v>
      </c>
      <c r="R50" s="93" t="s">
        <v>55</v>
      </c>
      <c r="S50" s="123">
        <f>IF(Q50="nee",0,IF((J50-O50)&lt;0,0,(J50-O50)*(tab!$C$19*tab!$E$8+tab!$D$23)))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februari'!#REF!</f>
        <v>#REF!</v>
      </c>
      <c r="E51" s="212" t="e">
        <f>+'1 februari'!#REF!</f>
        <v>#REF!</v>
      </c>
      <c r="F51" s="43"/>
      <c r="G51" s="44"/>
      <c r="H51" s="44"/>
      <c r="I51" s="44"/>
      <c r="J51" s="68">
        <f t="shared" si="0"/>
        <v>0</v>
      </c>
      <c r="K51" s="42"/>
      <c r="L51" s="44"/>
      <c r="M51" s="44"/>
      <c r="N51" s="44"/>
      <c r="O51" s="68">
        <f t="shared" si="1"/>
        <v>0</v>
      </c>
      <c r="P51" s="42"/>
      <c r="Q51" s="93" t="s">
        <v>55</v>
      </c>
      <c r="R51" s="93" t="s">
        <v>55</v>
      </c>
      <c r="S51" s="123">
        <f>IF(Q51="nee",0,IF((J51-O51)&lt;0,0,(J51-O51)*(tab!$C$19*tab!$E$8+tab!$D$23)))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februari'!#REF!</f>
        <v>#REF!</v>
      </c>
      <c r="E52" s="212" t="e">
        <f>+'1 februari'!#REF!</f>
        <v>#REF!</v>
      </c>
      <c r="F52" s="43"/>
      <c r="G52" s="44"/>
      <c r="H52" s="44"/>
      <c r="I52" s="44"/>
      <c r="J52" s="68">
        <f t="shared" si="0"/>
        <v>0</v>
      </c>
      <c r="K52" s="42"/>
      <c r="L52" s="44"/>
      <c r="M52" s="44"/>
      <c r="N52" s="44"/>
      <c r="O52" s="68">
        <f t="shared" si="1"/>
        <v>0</v>
      </c>
      <c r="P52" s="42"/>
      <c r="Q52" s="93" t="s">
        <v>55</v>
      </c>
      <c r="R52" s="93" t="s">
        <v>55</v>
      </c>
      <c r="S52" s="123">
        <f>IF(Q52="nee",0,IF((J52-O52)&lt;0,0,(J52-O52)*(tab!$C$19*tab!$E$8+tab!$D$23)))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28517.194544999998</v>
      </c>
      <c r="T53" s="195">
        <f t="shared" si="4"/>
        <v>107666.86702799999</v>
      </c>
      <c r="U53" s="195">
        <f t="shared" si="4"/>
        <v>136184.06157299998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De Brouwerij</v>
      </c>
      <c r="E59" s="68" t="str">
        <f t="shared" si="5"/>
        <v>01JH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IF(Q59="nee",0,IF((J59-O59)&lt;0,0,(J59-O59)*(tab!$C$20*tab!$E$8+tab!$D$23)))</f>
        <v>2971.5887069999999</v>
      </c>
      <c r="T59" s="123">
        <f>IF((J59-O59)&lt;=0,0,IF((G59-L59)*tab!$E$30+(H59-M59)*tab!$F$30+(I59-N59)*tab!$G$30&lt;=0,0,(G59-L59)*tab!$E$30+(H59-M59)*tab!$F$30+(I59-N59)*tab!$G$30))</f>
        <v>0</v>
      </c>
      <c r="U59" s="123">
        <f>IF(SUM(S59:T59)&lt;0,0,SUM(S59:T59))</f>
        <v>2971.5887069999999</v>
      </c>
      <c r="V59" s="181"/>
      <c r="W59" s="123">
        <f>IF(R59="nee",0,IF((J59-O59)&lt;0,0,(J59-O59)*tab!$C$58))</f>
        <v>578.78</v>
      </c>
      <c r="X59" s="123">
        <f>IF(R59="nee",0,IF((J59-O59)&lt;=0,0,IF((G59-L59)*tab!$G$58+(H59-M59)*tab!$H$58+(I59-N59)*tab!$I$58&lt;=0,0,(G59-L59)*tab!$G$58+(H59-M59)*tab!$H$58+(I59-N59)*tab!$I$58)))</f>
        <v>63.829999999999927</v>
      </c>
      <c r="Y59" s="123">
        <f>SUM(W59:X59)</f>
        <v>642.6099999999999</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IF(Q60="nee",0,IF((J60-O60)&lt;0,0,(J60-O60)*(tab!$C$20*tab!$E$8+tab!$D$23)))</f>
        <v>2971.5887069999999</v>
      </c>
      <c r="T60" s="123">
        <f>IF((J60-O60)&lt;=0,0,IF((G60-L60)*tab!$E$30+(H60-M60)*tab!$F$30+(I60-N60)*tab!$G$30&lt;=0,0,(G60-L60)*tab!$E$30+(H60-M60)*tab!$F$30+(I60-N60)*tab!$G$30))</f>
        <v>0</v>
      </c>
      <c r="U60" s="123">
        <f t="shared" ref="U60:U88" si="9">IF(SUM(S60:T60)&lt;0,0,SUM(S60:T60))</f>
        <v>2971.5887069999999</v>
      </c>
      <c r="V60" s="181"/>
      <c r="W60" s="123">
        <f>IF(R60="nee",0,IF((J60-O60)&lt;0,0,(J60-O60)*tab!$C$58))</f>
        <v>578.78</v>
      </c>
      <c r="X60" s="123">
        <f>IF(R60="nee",0,IF((J60-O60)&lt;=0,0,IF((G60-L60)*tab!$G$58+(H60-M60)*tab!$H$58+(I60-N60)*tab!$I$58&lt;=0,0,(G60-L60)*tab!$G$58+(H60-M60)*tab!$H$58+(I60-N60)*tab!$I$58)))</f>
        <v>0</v>
      </c>
      <c r="Y60" s="123">
        <f t="shared" ref="Y60:Y88" si="10">SUM(W60:X60)</f>
        <v>578.78</v>
      </c>
      <c r="Z60" s="5"/>
      <c r="AA60" s="22"/>
    </row>
    <row r="61" spans="2:27" ht="12" customHeight="1" x14ac:dyDescent="0.2">
      <c r="B61" s="18"/>
      <c r="C61" s="1">
        <v>3</v>
      </c>
      <c r="D61" s="67" t="str">
        <f t="shared" si="5"/>
        <v>SO/VSO Respont (Asteria)</v>
      </c>
      <c r="E61" s="68" t="str">
        <f t="shared" si="5"/>
        <v>04EY</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IF(Q61="nee",0,IF((J61-O61)&lt;0,0,(J61-O61)*(tab!$C$20*tab!$E$8+tab!$D$23)))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De Twijn/De Driemaster</v>
      </c>
      <c r="E62" s="68" t="str">
        <f t="shared" si="5"/>
        <v>19VD</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IF(Q62="nee",0,IF((J62-O62)&lt;0,0,(J62-O62)*(tab!$C$20*tab!$E$8+tab!$D$23)))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de Piloot</v>
      </c>
      <c r="E63" s="68" t="str">
        <f t="shared" si="5"/>
        <v>20VT</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IF(Q63="nee",0,IF((J63-O63)&lt;0,0,(J63-O63)*(tab!$C$20*tab!$E$8+tab!$D$23)))</f>
        <v>0</v>
      </c>
      <c r="T63" s="123">
        <f>IF((J63-O63)&lt;=0,0,IF((G63-L63)*tab!$E$30+(H63-M63)*tab!$F$30+(I63-N63)*tab!$G$30&lt;=0,0,(G63-L63)*tab!$E$30+(H63-M63)*tab!$F$30+(I63-N63)*tab!$G$30))</f>
        <v>0</v>
      </c>
      <c r="U63" s="123">
        <f t="shared" si="9"/>
        <v>0</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ZMLK De Rank</v>
      </c>
      <c r="E64" s="68" t="str">
        <f t="shared" si="5"/>
        <v>26MN</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IF(Q64="nee",0,IF((J64-O64)&lt;0,0,(J64-O64)*(tab!$C$20*tab!$E$8+tab!$D$23)))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(V)SO Rehoboth</v>
      </c>
      <c r="E65" s="68" t="str">
        <f t="shared" si="5"/>
        <v>26MW</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IF(Q65="nee",0,IF((J65-O65)&lt;0,0,(J65-O65)*(tab!$C$20*tab!$E$8+tab!$D$23)))</f>
        <v>0</v>
      </c>
      <c r="T65" s="123">
        <f>IF((J65-O65)&lt;=0,0,IF((G65-L65)*tab!$E$30+(H65-M65)*tab!$F$30+(I65-N65)*tab!$G$30&lt;=0,0,(G65-L65)*tab!$E$30+(H65-M65)*tab!$F$30+(I65-N65)*tab!$G$30))</f>
        <v>0</v>
      </c>
      <c r="U65" s="123">
        <f t="shared" si="9"/>
        <v>0</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Obadjaschool</v>
      </c>
      <c r="E66" s="68" t="str">
        <f t="shared" si="5"/>
        <v>26NC</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IF(Q66="nee",0,IF((J66-O66)&lt;0,0,(J66-O66)*(tab!$C$20*tab!$E$8+tab!$D$23)))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SSBO Ebenhaezer</v>
      </c>
      <c r="E67" s="68" t="str">
        <f t="shared" si="5"/>
        <v>26NE</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IF(Q67="nee",0,IF((J67-O67)&lt;0,0,(J67-O67)*(tab!$C$20*tab!$E$8+tab!$D$23)))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Samuelschool</v>
      </c>
      <c r="E68" s="68" t="str">
        <f t="shared" si="5"/>
        <v>26NU</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IF(Q68="nee",0,IF((J68-O68)&lt;0,0,(J68-O68)*(tab!$C$20*tab!$E$8+tab!$D$23)))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IF(Q69="nee",0,IF((J69-O69)&lt;0,0,(J69-O69)*(tab!$C$20*tab!$E$8+tab!$D$23)))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IF(Q70="nee",0,IF((J70-O70)&lt;0,0,(J70-O70)*(tab!$C$20*tab!$E$8+tab!$D$23)))</f>
        <v>8914.7661210000006</v>
      </c>
      <c r="T70" s="123">
        <f>IF((J70-O70)&lt;=0,0,IF((G70-L70)*tab!$E$30+(H70-M70)*tab!$F$30+(I70-N70)*tab!$G$30&lt;=0,0,(G70-L70)*tab!$E$30+(H70-M70)*tab!$F$30+(I70-N70)*tab!$G$30))</f>
        <v>44011.783704999994</v>
      </c>
      <c r="U70" s="123">
        <f t="shared" si="9"/>
        <v>52926.549825999995</v>
      </c>
      <c r="V70" s="181"/>
      <c r="W70" s="123">
        <f>IF(R70="nee",0,IF((J70-O70)&lt;0,0,(J70-O70)*tab!$C$58))</f>
        <v>1736.34</v>
      </c>
      <c r="X70" s="123">
        <f>IF(R70="nee",0,IF((J70-O70)&lt;=0,0,IF((G70-L70)*tab!$G$58+(H70-M70)*tab!$H$58+(I70-N70)*tab!$I$58&lt;=0,0,(G70-L70)*tab!$G$58+(H70-M70)*tab!$H$58+(I70-N70)*tab!$I$58)))</f>
        <v>3685.2200000000003</v>
      </c>
      <c r="Y70" s="123">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IF(Q71="nee",0,IF((J71-O71)&lt;0,0,(J71-O71)*(tab!$C$20*tab!$E$8+tab!$D$23)))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IF(Q72="nee",0,IF((J72-O72)&lt;0,0,(J72-O72)*(tab!$C$20*tab!$E$8+tab!$D$23)))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IF(Q73="nee",0,IF((J73-O73)&lt;0,0,(J73-O73)*(tab!$C$20*tab!$E$8+tab!$D$23)))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IF(Q74="nee",0,IF((J74-O74)&lt;0,0,(J74-O74)*(tab!$C$20*tab!$E$8+tab!$D$23)))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IF(Q75="nee",0,IF((J75-O75)&lt;0,0,(J75-O75)*(tab!$C$20*tab!$E$8+tab!$D$23)))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IF(Q76="nee",0,IF((J76-O76)&lt;0,0,(J76-O76)*(tab!$C$20*tab!$E$8+tab!$D$23)))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IF(Q77="nee",0,IF((J77-O77)&lt;0,0,(J77-O77)*(tab!$C$20*tab!$E$8+tab!$D$23)))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IF(Q78="nee",0,IF((J78-O78)&lt;0,0,(J78-O78)*(tab!$C$20*tab!$E$8+tab!$D$23)))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IF(Q79="nee",0,IF((J79-O79)&lt;0,0,(J79-O79)*(tab!$C$20*tab!$E$8+tab!$D$23)))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IF(Q80="nee",0,IF((J80-O80)&lt;0,0,(J80-O80)*(tab!$C$20*tab!$E$8+tab!$D$23)))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IF(Q81="nee",0,IF((J81-O81)&lt;0,0,(J81-O81)*(tab!$C$20*tab!$E$8+tab!$D$23)))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IF(Q82="nee",0,IF((J82-O82)&lt;0,0,(J82-O82)*(tab!$C$20*tab!$E$8+tab!$D$23)))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IF(Q83="nee",0,IF((J83-O83)&lt;0,0,(J83-O83)*(tab!$C$20*tab!$E$8+tab!$D$23)))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IF(Q84="nee",0,IF((J84-O84)&lt;0,0,(J84-O84)*(tab!$C$20*tab!$E$8+tab!$D$23)))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IF(Q85="nee",0,IF((J85-O85)&lt;0,0,(J85-O85)*(tab!$C$20*tab!$E$8+tab!$D$23)))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IF(Q86="nee",0,IF((J86-O86)&lt;0,0,(J86-O86)*(tab!$C$20*tab!$E$8+tab!$D$23)))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IF(Q87="nee",0,IF((J87-O87)&lt;0,0,(J87-O87)*(tab!$C$20*tab!$E$8+tab!$D$23)))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IF(Q88="nee",0,IF((J88-O88)&lt;0,0,(J88-O88)*(tab!$C$20*tab!$E$8+tab!$D$23)))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14857.943535</v>
      </c>
      <c r="T89" s="195">
        <f t="shared" si="11"/>
        <v>44011.783704999994</v>
      </c>
      <c r="U89" s="195">
        <f t="shared" si="11"/>
        <v>58869.727239999993</v>
      </c>
      <c r="V89" s="114"/>
      <c r="W89" s="196">
        <f>SUM(W59:W88)</f>
        <v>2893.8999999999996</v>
      </c>
      <c r="X89" s="196">
        <f>SUM(X59:X88)</f>
        <v>3749.05</v>
      </c>
      <c r="Y89" s="196">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
        <v>128</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IF(Q95="nee",0,IF((J95-O95)&lt;0,0,(J95-O95)*(tab!$C$21*tab!$E$8+tab!$D$23)))</f>
        <v>5355.6247350000003</v>
      </c>
      <c r="T95" s="123">
        <f>IF((J95-O95)&lt;=0,0,IF((G95-L95)*tab!$E$31+(H95-M95)*tab!$F$31+(I95-N95)*tab!$G$31&lt;=0,0,(G95-L95)*tab!$E$31+(H95-M95)*tab!$F$31+(I95-N95)*tab!$G$31))</f>
        <v>0</v>
      </c>
      <c r="U95" s="123">
        <f>IF(SUM(S95:T95)&lt;0,0,SUM(S95:T95))</f>
        <v>5355.6247350000003</v>
      </c>
      <c r="V95" s="181"/>
      <c r="W95" s="123">
        <f>IF(R95="nee",0,IF((J95-O95)&lt;0,0,(J95-O95)*tab!$C$59))</f>
        <v>1198.19</v>
      </c>
      <c r="X95" s="123">
        <f>IF(R95="nee",0,IF((J95-O95)&lt;=0,0,IF((G95-L95)*tab!$G$59+(H95-M95)*tab!$H$59+(I95-N95)*tab!$I$59&lt;=0,0,(G95-L95)*tab!$G$59+(H95-M95)*tab!$H$59+(I95-N95)*tab!$I$59)))</f>
        <v>117.85000000000014</v>
      </c>
      <c r="Y95" s="123">
        <f>SUM(W95:X95)</f>
        <v>1316.0400000000002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IF(Q96="nee",0,IF((J96-O96)&lt;0,0,(J96-O96)*(tab!$C$21*tab!$E$8+tab!$D$23)))</f>
        <v>5355.6247350000003</v>
      </c>
      <c r="T96" s="123">
        <f>IF((J96-O96)&lt;=0,0,IF((G96-L96)*tab!$E$31+(H96-M96)*tab!$F$31+(I96-N96)*tab!$G$31&lt;=0,0,(G96-L96)*tab!$E$31+(H96-M96)*tab!$F$31+(I96-N96)*tab!$G$31))</f>
        <v>0</v>
      </c>
      <c r="U96" s="123">
        <f t="shared" ref="U96:U124" si="15">IF(SUM(S96:T96)&lt;0,0,SUM(S96:T96))</f>
        <v>5355.6247350000003</v>
      </c>
      <c r="V96" s="181"/>
      <c r="W96" s="123">
        <f>IF(R96="nee",0,IF((J96-O96)&lt;0,0,(J96-O96)*tab!$C$59))</f>
        <v>1198.19</v>
      </c>
      <c r="X96" s="123">
        <f>IF(R96="nee",0,IF((J96-O96)&lt;=0,0,IF((G96-L96)*tab!$G$59+(H96-M96)*tab!$H$59+(I96-N96)*tab!$I$59&lt;=0,0,(G96-L96)*tab!$G$59+(H96-M96)*tab!$H$59+(I96-N96)*tab!$I$59)))</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IF(Q97="nee",0,IF((J97-O97)&lt;0,0,(J97-O97)*(tab!$C$21*tab!$E$8+tab!$D$23)))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IF(Q98="nee",0,IF((J98-O98)&lt;0,0,(J98-O98)*(tab!$C$21*tab!$E$8+tab!$D$23)))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IF(Q99="nee",0,IF((J99-O99)&lt;0,0,(J99-O99)*(tab!$C$21*tab!$E$8+tab!$D$23)))</f>
        <v>0</v>
      </c>
      <c r="T99" s="123">
        <f>IF((J99-O99)&lt;=0,0,IF((G99-L99)*tab!$E$31+(H99-M99)*tab!$F$31+(I99-N99)*tab!$G$31&lt;=0,0,(G99-L99)*tab!$E$31+(H99-M99)*tab!$F$31+(I99-N99)*tab!$G$31))</f>
        <v>0</v>
      </c>
      <c r="U99" s="123">
        <f t="shared" si="15"/>
        <v>0</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IF(Q100="nee",0,IF((J100-O100)&lt;0,0,(J100-O100)*(tab!$C$21*tab!$E$8+tab!$D$23)))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IF(Q101="nee",0,IF((J101-O101)&lt;0,0,(J101-O101)*(tab!$C$21*tab!$E$8+tab!$D$23)))</f>
        <v>0</v>
      </c>
      <c r="T101" s="123">
        <f>IF((J101-O101)&lt;=0,0,IF((G101-L101)*tab!$E$31+(H101-M101)*tab!$F$31+(I101-N101)*tab!$G$31&lt;=0,0,(G101-L101)*tab!$E$31+(H101-M101)*tab!$F$31+(I101-N101)*tab!$G$31))</f>
        <v>0</v>
      </c>
      <c r="U101" s="123">
        <f t="shared" si="15"/>
        <v>0</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IF(Q102="nee",0,IF((J102-O102)&lt;0,0,(J102-O102)*(tab!$C$21*tab!$E$8+tab!$D$23)))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IF(Q103="nee",0,IF((J103-O103)&lt;0,0,(J103-O103)*(tab!$C$21*tab!$E$8+tab!$D$23)))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IF(Q104="nee",0,IF((J104-O104)&lt;0,0,(J104-O104)*(tab!$C$21*tab!$E$8+tab!$D$23)))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IF(Q105="nee",0,IF((J105-O105)&lt;0,0,(J105-O105)*(tab!$C$21*tab!$E$8+tab!$D$23)))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IF(Q106="nee",0,IF((J106-O106)&lt;0,0,(J106-O106)*(tab!$C$21*tab!$E$8+tab!$D$23)))</f>
        <v>16066.874205</v>
      </c>
      <c r="T106" s="123">
        <f>IF((J106-O106)&lt;=0,0,IF((G106-L106)*tab!$E$31+(H106-M106)*tab!$F$31+(I106-N106)*tab!$G$31&lt;=0,0,(G106-L106)*tab!$E$31+(H106-M106)*tab!$F$31+(I106-N106)*tab!$G$31))</f>
        <v>45646.832662999994</v>
      </c>
      <c r="U106" s="123">
        <f t="shared" si="15"/>
        <v>61713.706867999994</v>
      </c>
      <c r="V106" s="181"/>
      <c r="W106" s="123">
        <f>IF(R106="nee",0,IF((J106-O106)&lt;0,0,(J106-O106)*tab!$C$59))</f>
        <v>3594.57</v>
      </c>
      <c r="X106" s="123">
        <f>IF(R106="nee",0,IF((J106-O106)&lt;=0,0,IF((G106-L106)*tab!$G$59+(H106-M106)*tab!$H$59+(I106-N106)*tab!$I$59&lt;=0,0,(G106-L106)*tab!$G$59+(H106-M106)*tab!$H$59+(I106-N106)*tab!$I$59)))</f>
        <v>2664.58</v>
      </c>
      <c r="Y106" s="123">
        <f t="shared" si="16"/>
        <v>6259.15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IF(Q107="nee",0,IF((J107-O107)&lt;0,0,(J107-O107)*(tab!$C$21*tab!$E$8+tab!$D$23)))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IF(Q108="nee",0,IF((J108-O108)&lt;0,0,(J108-O108)*(tab!$C$21*tab!$E$8+tab!$D$23)))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IF(Q109="nee",0,IF((J109-O109)&lt;0,0,(J109-O109)*(tab!$C$21*tab!$E$8+tab!$D$23)))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IF(Q110="nee",0,IF((J110-O110)&lt;0,0,(J110-O110)*(tab!$C$21*tab!$E$8+tab!$D$23)))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IF(Q111="nee",0,IF((J111-O111)&lt;0,0,(J111-O111)*(tab!$C$21*tab!$E$8+tab!$D$23)))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IF(Q112="nee",0,IF((J112-O112)&lt;0,0,(J112-O112)*(tab!$C$21*tab!$E$8+tab!$D$23)))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IF(Q113="nee",0,IF((J113-O113)&lt;0,0,(J113-O113)*(tab!$C$21*tab!$E$8+tab!$D$23)))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IF(Q114="nee",0,IF((J114-O114)&lt;0,0,(J114-O114)*(tab!$C$21*tab!$E$8+tab!$D$23)))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IF(Q115="nee",0,IF((J115-O115)&lt;0,0,(J115-O115)*(tab!$C$21*tab!$E$8+tab!$D$23)))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IF(Q116="nee",0,IF((J116-O116)&lt;0,0,(J116-O116)*(tab!$C$21*tab!$E$8+tab!$D$23)))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IF(Q117="nee",0,IF((J117-O117)&lt;0,0,(J117-O117)*(tab!$C$21*tab!$E$8+tab!$D$23)))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IF(Q118="nee",0,IF((J118-O118)&lt;0,0,(J118-O118)*(tab!$C$21*tab!$E$8+tab!$D$23)))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IF(Q119="nee",0,IF((J119-O119)&lt;0,0,(J119-O119)*(tab!$C$21*tab!$E$8+tab!$D$23)))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IF(Q120="nee",0,IF((J120-O120)&lt;0,0,(J120-O120)*(tab!$C$21*tab!$E$8+tab!$D$23)))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IF(Q121="nee",0,IF((J121-O121)&lt;0,0,(J121-O121)*(tab!$C$21*tab!$E$8+tab!$D$23)))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IF(Q122="nee",0,IF((J122-O122)&lt;0,0,(J122-O122)*(tab!$C$21*tab!$E$8+tab!$D$23)))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IF(Q123="nee",0,IF((J123-O123)&lt;0,0,(J123-O123)*(tab!$C$21*tab!$E$8+tab!$D$23)))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IF(Q124="nee",0,IF((J124-O124)&lt;0,0,(J124-O124)*(tab!$C$21*tab!$E$8+tab!$D$23)))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26778.123675000003</v>
      </c>
      <c r="T125" s="197">
        <f t="shared" si="17"/>
        <v>45646.832662999994</v>
      </c>
      <c r="U125" s="197">
        <f t="shared" si="17"/>
        <v>72424.956337999989</v>
      </c>
      <c r="V125" s="117"/>
      <c r="W125" s="196">
        <f>SUM(W95:W124)</f>
        <v>5990.9500000000007</v>
      </c>
      <c r="X125" s="196">
        <f>SUM(X95:X124)</f>
        <v>2782.4300000000003</v>
      </c>
      <c r="Y125" s="196">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8">
        <f>+S53</f>
        <v>28517.194544999998</v>
      </c>
      <c r="T130" s="198">
        <f>+T53</f>
        <v>107666.86702799999</v>
      </c>
      <c r="U130" s="198">
        <f>+U53</f>
        <v>136184.06157299998</v>
      </c>
      <c r="V130" s="94"/>
      <c r="W130" s="53">
        <f>+W53</f>
        <v>4613.9799999999996</v>
      </c>
      <c r="X130" s="53">
        <f>+X53</f>
        <v>8490.4599999999991</v>
      </c>
      <c r="Y130" s="53">
        <f>+Y53</f>
        <v>13104.439999999999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8">
        <f>+S89</f>
        <v>14857.943535</v>
      </c>
      <c r="T131" s="198">
        <f>+T89</f>
        <v>44011.783704999994</v>
      </c>
      <c r="U131" s="198">
        <f>+U89</f>
        <v>58869.727239999993</v>
      </c>
      <c r="V131" s="94"/>
      <c r="W131" s="53">
        <f>+W89</f>
        <v>2893.8999999999996</v>
      </c>
      <c r="X131" s="53">
        <f>+X89</f>
        <v>3749.05</v>
      </c>
      <c r="Y131" s="53">
        <f>+Y89</f>
        <v>6642.9500000000007</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26778.123675000003</v>
      </c>
      <c r="T132" s="198">
        <f t="shared" si="18"/>
        <v>45646.832662999994</v>
      </c>
      <c r="U132" s="198">
        <f t="shared" si="18"/>
        <v>72424.956337999989</v>
      </c>
      <c r="V132" s="94"/>
      <c r="W132" s="60">
        <f>+W125</f>
        <v>5990.9500000000007</v>
      </c>
      <c r="X132" s="60">
        <f>+X125</f>
        <v>2782.4300000000003</v>
      </c>
      <c r="Y132" s="60">
        <f>+Y125</f>
        <v>8773.380000000001</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111</v>
      </c>
      <c r="E134" s="38"/>
      <c r="F134" s="45"/>
      <c r="G134" s="98"/>
      <c r="H134" s="98"/>
      <c r="I134" s="98"/>
      <c r="J134" s="47"/>
      <c r="K134" s="47"/>
      <c r="L134" s="98"/>
      <c r="M134" s="98"/>
      <c r="N134" s="98"/>
      <c r="O134" s="47"/>
      <c r="P134" s="47"/>
      <c r="Q134" s="47"/>
      <c r="R134" s="47"/>
      <c r="S134" s="196">
        <f>SUM(S130:S133)</f>
        <v>70153.261755</v>
      </c>
      <c r="T134" s="196">
        <f>SUM(T130:T133)</f>
        <v>197325.483396</v>
      </c>
      <c r="U134" s="196">
        <f>SUM(U130:U133)</f>
        <v>267478.74515099998</v>
      </c>
      <c r="V134" s="54"/>
      <c r="W134" s="199">
        <f>SUM(W130:W133)</f>
        <v>13498.83</v>
      </c>
      <c r="X134" s="199">
        <f>SUM(X130:X133)</f>
        <v>15021.939999999999</v>
      </c>
      <c r="Y134" s="199">
        <f>SUM(Y130:Y133)</f>
        <v>28520.77</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35</v>
      </c>
      <c r="F16" s="188"/>
      <c r="G16" s="187" t="s">
        <v>113</v>
      </c>
      <c r="H16" s="189"/>
      <c r="I16" s="189"/>
      <c r="J16" s="194" t="s">
        <v>118</v>
      </c>
      <c r="K16" s="189"/>
      <c r="L16" s="183"/>
      <c r="M16" s="183"/>
      <c r="N16" s="183"/>
      <c r="O16" s="21"/>
      <c r="P16" s="183"/>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120</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2016'!D23</f>
        <v>De Brouwerij</v>
      </c>
      <c r="E23" s="211" t="str">
        <f>+'1 febr 2016'!E23</f>
        <v>01JH</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IF(Q23="nee",0,IF((J23-O23)&lt;0,0,(J23-O23)*(tab!$C$19*tab!$F$8+tab!$D$23)))</f>
        <v>4073.884935</v>
      </c>
      <c r="T23" s="123">
        <f>IF((J23-O23)&lt;=0,0,IF((G23-L23)*tab!$E$29+(H23-M23)*tab!$F$29+(I23-N23)*tab!$G$29&lt;=0,0,(G23-L23)*tab!$E$29+(H23-M23)*tab!$F$29+(I23-N23)*tab!$G$29))</f>
        <v>0</v>
      </c>
      <c r="U23" s="123">
        <f>IF(SUM(S23:T23)&lt;0,0,SUM(S23:T23))</f>
        <v>4073.884935</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2016'!D24</f>
        <v>Yulius Onderwijs</v>
      </c>
      <c r="E24" s="211" t="str">
        <f>+'1 febr 2016'!E24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IF(Q24="nee",0,IF((J24-O24)&lt;0,0,(J24-O24)*(tab!$C$19*tab!$F$8+tab!$D$23)))</f>
        <v>4073.884935</v>
      </c>
      <c r="T24" s="123">
        <f>IF((J24-O24)&lt;=0,0,IF((G24-L24)*tab!$E$29+(H24-M24)*tab!$F$29+(I24-N24)*tab!$G$29&lt;=0,0,(G24-L24)*tab!$E$29+(H24-M24)*tab!$F$29+(I24-N24)*tab!$G$29))</f>
        <v>0</v>
      </c>
      <c r="U24" s="123">
        <f t="shared" ref="U24:U52" si="2">IF(SUM(S24:T24)&lt;0,0,SUM(S24:T24))</f>
        <v>4073.884935</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2016'!D25</f>
        <v>SO/VSO Respont (Asteria)</v>
      </c>
      <c r="E25" s="211" t="str">
        <f>+'1 febr 2016'!E25</f>
        <v>04EY</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IF(Q25="nee",0,IF((J25-O25)&lt;0,0,(J25-O25)*(tab!$C$19*tab!$F$8+tab!$D$23)))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2016'!D26</f>
        <v>De Twijn/De Driemaster</v>
      </c>
      <c r="E26" s="211" t="str">
        <f>+'1 febr 2016'!E26</f>
        <v>19VD</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IF(Q26="nee",0,IF((J26-O26)&lt;0,0,(J26-O26)*(tab!$C$19*tab!$F$8+tab!$D$23)))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2016'!D27</f>
        <v>de Piloot</v>
      </c>
      <c r="E27" s="211" t="str">
        <f>+'1 febr 2016'!E27</f>
        <v>20VT</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IF(Q27="nee",0,IF((J27-O27)&lt;0,0,(J27-O27)*(tab!$C$19*tab!$F$8+tab!$D$23)))</f>
        <v>4073.884935</v>
      </c>
      <c r="T27" s="123">
        <f>IF((J27-O27)&lt;=0,0,IF((G27-L27)*tab!$E$29+(H27-M27)*tab!$F$29+(I27-N27)*tab!$G$29&lt;=0,0,(G27-L27)*tab!$E$29+(H27-M27)*tab!$F$29+(I27-N27)*tab!$G$29))</f>
        <v>0</v>
      </c>
      <c r="U27" s="123">
        <f t="shared" si="2"/>
        <v>4073.884935</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2016'!D28</f>
        <v>ZMLK De Rank</v>
      </c>
      <c r="E28" s="211" t="str">
        <f>+'1 febr 2016'!E28</f>
        <v>26MN</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IF(Q28="nee",0,IF((J28-O28)&lt;0,0,(J28-O28)*(tab!$C$19*tab!$F$8+tab!$D$23)))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2016'!D29</f>
        <v>(V)SO Rehoboth</v>
      </c>
      <c r="E29" s="211" t="str">
        <f>+'1 febr 2016'!E29</f>
        <v>26MW</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IF(Q29="nee",0,IF((J29-O29)&lt;0,0,(J29-O29)*(tab!$C$19*tab!$F$8+tab!$D$23)))</f>
        <v>4073.884935</v>
      </c>
      <c r="T29" s="123">
        <f>IF((J29-O29)&lt;=0,0,IF((G29-L29)*tab!$E$29+(H29-M29)*tab!$F$29+(I29-N29)*tab!$G$29&lt;=0,0,(G29-L29)*tab!$E$29+(H29-M29)*tab!$F$29+(I29-N29)*tab!$G$29))</f>
        <v>65020.584019999995</v>
      </c>
      <c r="U29" s="123">
        <f t="shared" si="2"/>
        <v>69094.468954999989</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2016'!D30</f>
        <v>Obadjaschool</v>
      </c>
      <c r="E30" s="211" t="str">
        <f>+'1 febr 2016'!E30</f>
        <v>26NC</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IF(Q30="nee",0,IF((J30-O30)&lt;0,0,(J30-O30)*(tab!$C$19*tab!$F$8+tab!$D$23)))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2016'!D31</f>
        <v>SSBO Ebenhaezer</v>
      </c>
      <c r="E31" s="211" t="str">
        <f>+'1 febr 2016'!E31</f>
        <v>26NE</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IF(Q31="nee",0,IF((J31-O31)&lt;0,0,(J31-O31)*(tab!$C$19*tab!$F$8+tab!$D$23)))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2016'!D32</f>
        <v>Samuelschool</v>
      </c>
      <c r="E32" s="211" t="str">
        <f>+'1 febr 2016'!E32</f>
        <v>26NU</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IF(Q32="nee",0,IF((J32-O32)&lt;0,0,(J32-O32)*(tab!$C$19*tab!$F$8+tab!$D$23)))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2016'!D33</f>
        <v/>
      </c>
      <c r="E33" s="211" t="str">
        <f>+'1 febr 2016'!E33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IF(Q33="nee",0,IF((J33-O33)&lt;0,0,(J33-O33)*(tab!$C$19*tab!$F$8+tab!$D$23)))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2016'!D34</f>
        <v/>
      </c>
      <c r="E34" s="211" t="str">
        <f>+'1 febr 2016'!E34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IF(Q34="nee",0,IF((J34-O34)&lt;0,0,(J34-O34)*(tab!$C$19*tab!$F$8+tab!$D$23)))</f>
        <v>12221.654805</v>
      </c>
      <c r="T34" s="123">
        <f>IF((J34-O34)&lt;=0,0,IF((G34-L34)*tab!$E$29+(H34-M34)*tab!$F$29+(I34-N34)*tab!$G$29&lt;=0,0,(G34-L34)*tab!$E$29+(H34-M34)*tab!$F$29+(I34-N34)*tab!$G$29))</f>
        <v>42646.283007999999</v>
      </c>
      <c r="U34" s="123">
        <f t="shared" si="2"/>
        <v>54867.937812999997</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2016'!D35</f>
        <v/>
      </c>
      <c r="E35" s="211" t="str">
        <f>+'1 febr 2016'!E35</f>
        <v/>
      </c>
      <c r="F35" s="43"/>
      <c r="G35" s="44"/>
      <c r="H35" s="44"/>
      <c r="I35" s="44"/>
      <c r="J35" s="68">
        <f t="shared" si="0"/>
        <v>0</v>
      </c>
      <c r="K35" s="42"/>
      <c r="L35" s="44"/>
      <c r="M35" s="44"/>
      <c r="N35" s="44"/>
      <c r="O35" s="68">
        <f t="shared" si="1"/>
        <v>0</v>
      </c>
      <c r="P35" s="42"/>
      <c r="Q35" s="93" t="s">
        <v>55</v>
      </c>
      <c r="R35" s="93" t="s">
        <v>55</v>
      </c>
      <c r="S35" s="123">
        <f>IF(Q35="nee",0,IF((J35-O35)&lt;0,0,(J35-O35)*(tab!$C$19*tab!$F$8+tab!$D$23)))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2016'!D36</f>
        <v/>
      </c>
      <c r="E36" s="211" t="str">
        <f>+'1 febr 2016'!E36</f>
        <v/>
      </c>
      <c r="F36" s="43"/>
      <c r="G36" s="44"/>
      <c r="H36" s="44"/>
      <c r="I36" s="44"/>
      <c r="J36" s="68">
        <f t="shared" si="0"/>
        <v>0</v>
      </c>
      <c r="K36" s="42"/>
      <c r="L36" s="44"/>
      <c r="M36" s="44"/>
      <c r="N36" s="44"/>
      <c r="O36" s="68">
        <f t="shared" si="1"/>
        <v>0</v>
      </c>
      <c r="P36" s="42"/>
      <c r="Q36" s="93" t="s">
        <v>55</v>
      </c>
      <c r="R36" s="93" t="s">
        <v>55</v>
      </c>
      <c r="S36" s="123">
        <f>IF(Q36="nee",0,IF((J36-O36)&lt;0,0,(J36-O36)*(tab!$C$19*tab!$F$8+tab!$D$23)))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2016'!D37</f>
        <v/>
      </c>
      <c r="E37" s="211" t="str">
        <f>+'1 febr 2016'!E37</f>
        <v/>
      </c>
      <c r="F37" s="43"/>
      <c r="G37" s="44"/>
      <c r="H37" s="44"/>
      <c r="I37" s="44"/>
      <c r="J37" s="68">
        <f t="shared" si="0"/>
        <v>0</v>
      </c>
      <c r="K37" s="42"/>
      <c r="L37" s="44"/>
      <c r="M37" s="44"/>
      <c r="N37" s="44"/>
      <c r="O37" s="68">
        <f t="shared" si="1"/>
        <v>0</v>
      </c>
      <c r="P37" s="42"/>
      <c r="Q37" s="93" t="s">
        <v>55</v>
      </c>
      <c r="R37" s="93" t="s">
        <v>55</v>
      </c>
      <c r="S37" s="123">
        <f>IF(Q37="nee",0,IF((J37-O37)&lt;0,0,(J37-O37)*(tab!$C$19*tab!$F$8+tab!$D$23)))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2016'!D38</f>
        <v/>
      </c>
      <c r="E38" s="211" t="str">
        <f>+'1 febr 2016'!E38</f>
        <v/>
      </c>
      <c r="F38" s="43"/>
      <c r="G38" s="44"/>
      <c r="H38" s="44"/>
      <c r="I38" s="44"/>
      <c r="J38" s="68">
        <f t="shared" si="0"/>
        <v>0</v>
      </c>
      <c r="K38" s="42"/>
      <c r="L38" s="44"/>
      <c r="M38" s="44"/>
      <c r="N38" s="44"/>
      <c r="O38" s="68">
        <f t="shared" si="1"/>
        <v>0</v>
      </c>
      <c r="P38" s="42"/>
      <c r="Q38" s="93" t="s">
        <v>55</v>
      </c>
      <c r="R38" s="93" t="s">
        <v>55</v>
      </c>
      <c r="S38" s="123">
        <f>IF(Q38="nee",0,IF((J38-O38)&lt;0,0,(J38-O38)*(tab!$C$19*tab!$F$8+tab!$D$23)))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2016'!D39</f>
        <v/>
      </c>
      <c r="E39" s="211" t="str">
        <f>+'1 febr 2016'!E39</f>
        <v/>
      </c>
      <c r="F39" s="43"/>
      <c r="G39" s="44"/>
      <c r="H39" s="44"/>
      <c r="I39" s="44"/>
      <c r="J39" s="68">
        <f t="shared" si="0"/>
        <v>0</v>
      </c>
      <c r="K39" s="42"/>
      <c r="L39" s="44"/>
      <c r="M39" s="44"/>
      <c r="N39" s="44"/>
      <c r="O39" s="68">
        <f t="shared" si="1"/>
        <v>0</v>
      </c>
      <c r="P39" s="42"/>
      <c r="Q39" s="93" t="s">
        <v>55</v>
      </c>
      <c r="R39" s="93" t="s">
        <v>55</v>
      </c>
      <c r="S39" s="123">
        <f>IF(Q39="nee",0,IF((J39-O39)&lt;0,0,(J39-O39)*(tab!$C$19*tab!$F$8+tab!$D$23)))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2016'!D40</f>
        <v/>
      </c>
      <c r="E40" s="211" t="str">
        <f>+'1 febr 2016'!E40</f>
        <v/>
      </c>
      <c r="F40" s="43"/>
      <c r="G40" s="44"/>
      <c r="H40" s="44"/>
      <c r="I40" s="44"/>
      <c r="J40" s="68">
        <f t="shared" si="0"/>
        <v>0</v>
      </c>
      <c r="K40" s="42"/>
      <c r="L40" s="44"/>
      <c r="M40" s="44"/>
      <c r="N40" s="44"/>
      <c r="O40" s="68">
        <f t="shared" si="1"/>
        <v>0</v>
      </c>
      <c r="P40" s="42"/>
      <c r="Q40" s="93" t="s">
        <v>55</v>
      </c>
      <c r="R40" s="93" t="s">
        <v>55</v>
      </c>
      <c r="S40" s="123">
        <f>IF(Q40="nee",0,IF((J40-O40)&lt;0,0,(J40-O40)*(tab!$C$19*tab!$F$8+tab!$D$23)))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2016'!D41</f>
        <v/>
      </c>
      <c r="E41" s="211" t="str">
        <f>+'1 febr 2016'!E41</f>
        <v/>
      </c>
      <c r="F41" s="43"/>
      <c r="G41" s="44"/>
      <c r="H41" s="44"/>
      <c r="I41" s="44"/>
      <c r="J41" s="68">
        <f t="shared" si="0"/>
        <v>0</v>
      </c>
      <c r="K41" s="42"/>
      <c r="L41" s="44"/>
      <c r="M41" s="44"/>
      <c r="N41" s="44"/>
      <c r="O41" s="68">
        <f t="shared" si="1"/>
        <v>0</v>
      </c>
      <c r="P41" s="42"/>
      <c r="Q41" s="93" t="s">
        <v>55</v>
      </c>
      <c r="R41" s="93" t="s">
        <v>55</v>
      </c>
      <c r="S41" s="123">
        <f>IF(Q41="nee",0,IF((J41-O41)&lt;0,0,(J41-O41)*(tab!$C$19*tab!$F$8+tab!$D$23)))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2016'!D42</f>
        <v/>
      </c>
      <c r="E42" s="211" t="str">
        <f>+'1 febr 2016'!E42</f>
        <v/>
      </c>
      <c r="F42" s="43"/>
      <c r="G42" s="44"/>
      <c r="H42" s="44"/>
      <c r="I42" s="44"/>
      <c r="J42" s="68">
        <f t="shared" si="0"/>
        <v>0</v>
      </c>
      <c r="K42" s="42"/>
      <c r="L42" s="44"/>
      <c r="M42" s="44"/>
      <c r="N42" s="44"/>
      <c r="O42" s="68">
        <f t="shared" si="1"/>
        <v>0</v>
      </c>
      <c r="P42" s="42"/>
      <c r="Q42" s="93" t="s">
        <v>55</v>
      </c>
      <c r="R42" s="93" t="s">
        <v>55</v>
      </c>
      <c r="S42" s="123">
        <f>IF(Q42="nee",0,IF((J42-O42)&lt;0,0,(J42-O42)*(tab!$C$19*tab!$F$8+tab!$D$23)))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2016'!D43</f>
        <v/>
      </c>
      <c r="E43" s="211" t="str">
        <f>+'1 febr 2016'!E43</f>
        <v/>
      </c>
      <c r="F43" s="43"/>
      <c r="G43" s="44"/>
      <c r="H43" s="44"/>
      <c r="I43" s="44"/>
      <c r="J43" s="68">
        <f t="shared" si="0"/>
        <v>0</v>
      </c>
      <c r="K43" s="42"/>
      <c r="L43" s="44"/>
      <c r="M43" s="44"/>
      <c r="N43" s="44"/>
      <c r="O43" s="68">
        <f t="shared" si="1"/>
        <v>0</v>
      </c>
      <c r="P43" s="42"/>
      <c r="Q43" s="93" t="s">
        <v>55</v>
      </c>
      <c r="R43" s="93" t="s">
        <v>55</v>
      </c>
      <c r="S43" s="123">
        <f>IF(Q43="nee",0,IF((J43-O43)&lt;0,0,(J43-O43)*(tab!$C$19*tab!$F$8+tab!$D$23)))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2016'!D44</f>
        <v/>
      </c>
      <c r="E44" s="211" t="str">
        <f>+'1 febr 2016'!E44</f>
        <v/>
      </c>
      <c r="F44" s="43"/>
      <c r="G44" s="44"/>
      <c r="H44" s="44"/>
      <c r="I44" s="44"/>
      <c r="J44" s="68">
        <f t="shared" si="0"/>
        <v>0</v>
      </c>
      <c r="K44" s="42"/>
      <c r="L44" s="44"/>
      <c r="M44" s="44"/>
      <c r="N44" s="44"/>
      <c r="O44" s="68">
        <f t="shared" si="1"/>
        <v>0</v>
      </c>
      <c r="P44" s="42"/>
      <c r="Q44" s="93" t="s">
        <v>55</v>
      </c>
      <c r="R44" s="93" t="s">
        <v>55</v>
      </c>
      <c r="S44" s="123">
        <f>IF(Q44="nee",0,IF((J44-O44)&lt;0,0,(J44-O44)*(tab!$C$19*tab!$F$8+tab!$D$23)))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2016'!D45</f>
        <v/>
      </c>
      <c r="E45" s="211" t="str">
        <f>+'1 febr 2016'!E45</f>
        <v/>
      </c>
      <c r="F45" s="43"/>
      <c r="G45" s="44"/>
      <c r="H45" s="44"/>
      <c r="I45" s="44"/>
      <c r="J45" s="68">
        <f t="shared" si="0"/>
        <v>0</v>
      </c>
      <c r="K45" s="42"/>
      <c r="L45" s="44"/>
      <c r="M45" s="44"/>
      <c r="N45" s="44"/>
      <c r="O45" s="68">
        <f t="shared" si="1"/>
        <v>0</v>
      </c>
      <c r="P45" s="42"/>
      <c r="Q45" s="93" t="s">
        <v>55</v>
      </c>
      <c r="R45" s="93" t="s">
        <v>55</v>
      </c>
      <c r="S45" s="123">
        <f>IF(Q45="nee",0,IF((J45-O45)&lt;0,0,(J45-O45)*(tab!$C$19*tab!$F$8+tab!$D$23)))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2016'!D46</f>
        <v/>
      </c>
      <c r="E46" s="211" t="str">
        <f>+'1 febr 2016'!E46</f>
        <v/>
      </c>
      <c r="F46" s="43"/>
      <c r="G46" s="44"/>
      <c r="H46" s="44"/>
      <c r="I46" s="44"/>
      <c r="J46" s="68">
        <f t="shared" si="0"/>
        <v>0</v>
      </c>
      <c r="K46" s="42"/>
      <c r="L46" s="44"/>
      <c r="M46" s="44"/>
      <c r="N46" s="44"/>
      <c r="O46" s="68">
        <f t="shared" si="1"/>
        <v>0</v>
      </c>
      <c r="P46" s="42"/>
      <c r="Q46" s="93" t="s">
        <v>55</v>
      </c>
      <c r="R46" s="93" t="s">
        <v>55</v>
      </c>
      <c r="S46" s="123">
        <f>IF(Q46="nee",0,IF((J46-O46)&lt;0,0,(J46-O46)*(tab!$C$19*tab!$F$8+tab!$D$23)))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2016'!D47</f>
        <v/>
      </c>
      <c r="E47" s="211" t="str">
        <f>+'1 febr 2016'!E47</f>
        <v/>
      </c>
      <c r="F47" s="43"/>
      <c r="G47" s="44"/>
      <c r="H47" s="44"/>
      <c r="I47" s="44"/>
      <c r="J47" s="68">
        <f t="shared" si="0"/>
        <v>0</v>
      </c>
      <c r="K47" s="42"/>
      <c r="L47" s="44"/>
      <c r="M47" s="44"/>
      <c r="N47" s="44"/>
      <c r="O47" s="68">
        <f t="shared" si="1"/>
        <v>0</v>
      </c>
      <c r="P47" s="42"/>
      <c r="Q47" s="93" t="s">
        <v>55</v>
      </c>
      <c r="R47" s="93" t="s">
        <v>55</v>
      </c>
      <c r="S47" s="123">
        <f>IF(Q47="nee",0,IF((J47-O47)&lt;0,0,(J47-O47)*(tab!$C$19*tab!$F$8+tab!$D$23)))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2016'!D48</f>
        <v>#REF!</v>
      </c>
      <c r="E48" s="211" t="e">
        <f>+'1 febr 2016'!E48</f>
        <v>#REF!</v>
      </c>
      <c r="F48" s="43"/>
      <c r="G48" s="44"/>
      <c r="H48" s="44"/>
      <c r="I48" s="44"/>
      <c r="J48" s="68">
        <f t="shared" si="0"/>
        <v>0</v>
      </c>
      <c r="K48" s="42"/>
      <c r="L48" s="44"/>
      <c r="M48" s="44"/>
      <c r="N48" s="44"/>
      <c r="O48" s="68">
        <f t="shared" si="1"/>
        <v>0</v>
      </c>
      <c r="P48" s="42"/>
      <c r="Q48" s="93" t="s">
        <v>55</v>
      </c>
      <c r="R48" s="93" t="s">
        <v>55</v>
      </c>
      <c r="S48" s="123">
        <f>IF(Q48="nee",0,IF((J48-O48)&lt;0,0,(J48-O48)*(tab!$C$19*tab!$F$8+tab!$D$23)))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2016'!D49</f>
        <v>#REF!</v>
      </c>
      <c r="E49" s="211" t="e">
        <f>+'1 febr 2016'!E49</f>
        <v>#REF!</v>
      </c>
      <c r="F49" s="43"/>
      <c r="G49" s="44"/>
      <c r="H49" s="44"/>
      <c r="I49" s="44"/>
      <c r="J49" s="68">
        <f t="shared" si="0"/>
        <v>0</v>
      </c>
      <c r="K49" s="42"/>
      <c r="L49" s="44"/>
      <c r="M49" s="44"/>
      <c r="N49" s="44"/>
      <c r="O49" s="68">
        <f t="shared" si="1"/>
        <v>0</v>
      </c>
      <c r="P49" s="42"/>
      <c r="Q49" s="93" t="s">
        <v>55</v>
      </c>
      <c r="R49" s="93" t="s">
        <v>55</v>
      </c>
      <c r="S49" s="123">
        <f>IF(Q49="nee",0,IF((J49-O49)&lt;0,0,(J49-O49)*(tab!$C$19*tab!$F$8+tab!$D$23)))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2016'!D50</f>
        <v>#REF!</v>
      </c>
      <c r="E50" s="211" t="e">
        <f>+'1 febr 2016'!E50</f>
        <v>#REF!</v>
      </c>
      <c r="F50" s="43"/>
      <c r="G50" s="44"/>
      <c r="H50" s="44"/>
      <c r="I50" s="44"/>
      <c r="J50" s="68">
        <f t="shared" si="0"/>
        <v>0</v>
      </c>
      <c r="K50" s="42"/>
      <c r="L50" s="44"/>
      <c r="M50" s="44"/>
      <c r="N50" s="44"/>
      <c r="O50" s="68">
        <f t="shared" si="1"/>
        <v>0</v>
      </c>
      <c r="P50" s="42"/>
      <c r="Q50" s="93" t="s">
        <v>55</v>
      </c>
      <c r="R50" s="93" t="s">
        <v>55</v>
      </c>
      <c r="S50" s="123">
        <f>IF(Q50="nee",0,IF((J50-O50)&lt;0,0,(J50-O50)*(tab!$C$19*tab!$F$8+tab!$D$23)))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2016'!D51</f>
        <v>#REF!</v>
      </c>
      <c r="E51" s="211" t="e">
        <f>+'1 febr 2016'!E51</f>
        <v>#REF!</v>
      </c>
      <c r="F51" s="43"/>
      <c r="G51" s="44"/>
      <c r="H51" s="44"/>
      <c r="I51" s="44"/>
      <c r="J51" s="68">
        <f t="shared" si="0"/>
        <v>0</v>
      </c>
      <c r="K51" s="42"/>
      <c r="L51" s="44"/>
      <c r="M51" s="44"/>
      <c r="N51" s="44"/>
      <c r="O51" s="68">
        <f t="shared" si="1"/>
        <v>0</v>
      </c>
      <c r="P51" s="42"/>
      <c r="Q51" s="93" t="s">
        <v>55</v>
      </c>
      <c r="R51" s="93" t="s">
        <v>55</v>
      </c>
      <c r="S51" s="123">
        <f>IF(Q51="nee",0,IF((J51-O51)&lt;0,0,(J51-O51)*(tab!$C$19*tab!$F$8+tab!$D$23)))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2016'!D52</f>
        <v>#REF!</v>
      </c>
      <c r="E52" s="211" t="e">
        <f>+'1 febr 2016'!E52</f>
        <v>#REF!</v>
      </c>
      <c r="F52" s="43"/>
      <c r="G52" s="44"/>
      <c r="H52" s="44"/>
      <c r="I52" s="44"/>
      <c r="J52" s="68">
        <f t="shared" si="0"/>
        <v>0</v>
      </c>
      <c r="K52" s="42"/>
      <c r="L52" s="44"/>
      <c r="M52" s="44"/>
      <c r="N52" s="44"/>
      <c r="O52" s="68">
        <f t="shared" si="1"/>
        <v>0</v>
      </c>
      <c r="P52" s="42"/>
      <c r="Q52" s="93" t="s">
        <v>55</v>
      </c>
      <c r="R52" s="93" t="s">
        <v>55</v>
      </c>
      <c r="S52" s="123">
        <f>IF(Q52="nee",0,IF((J52-O52)&lt;0,0,(J52-O52)*(tab!$C$19*tab!$F$8+tab!$D$23)))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28517.194544999998</v>
      </c>
      <c r="T53" s="195">
        <f t="shared" si="4"/>
        <v>107666.86702799999</v>
      </c>
      <c r="U53" s="195">
        <f t="shared" si="4"/>
        <v>136184.06157299998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De Brouwerij</v>
      </c>
      <c r="E59" s="68" t="str">
        <f t="shared" si="5"/>
        <v>01JH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2971.5887069999999</v>
      </c>
      <c r="T59" s="123">
        <f>IF((J59-O59)&lt;=0,0,IF((G59-L59)*tab!$E$30+(H59-M59)*tab!$F$30+(I59-N59)*tab!$G$30&lt;=0,0,(G59-L59)*tab!$E$30+(H59-M59)*tab!$F$30+(I59-N59)*tab!$G$30))</f>
        <v>0</v>
      </c>
      <c r="U59" s="123">
        <f>IF(SUM(S59:T59)&lt;0,0,SUM(S59:T59))</f>
        <v>2971.5887069999999</v>
      </c>
      <c r="V59" s="181"/>
      <c r="W59" s="123">
        <f>IF(R59="nee",0,IF((J59-O59)&lt;0,0,(J59-O59)*tab!$C$58))</f>
        <v>578.78</v>
      </c>
      <c r="X59" s="123">
        <f>IF(R59="nee",0,IF((J59-O59)&lt;=0,0,IF((G59-L59)*tab!$G$58+(H59-M59)*tab!$H$58+(I59-N59)*tab!$I$58&lt;=0,0,(G59-L59)*tab!$G$58+(H59-M59)*tab!$H$58+(I59-N59)*tab!$I$58)))</f>
        <v>63.829999999999927</v>
      </c>
      <c r="Y59" s="123">
        <f>SUM(W59:X59)</f>
        <v>642.6099999999999</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2971.5887069999999</v>
      </c>
      <c r="T60" s="123">
        <f>IF((J60-O60)&lt;=0,0,IF((G60-L60)*tab!$E$30+(H60-M60)*tab!$F$30+(I60-N60)*tab!$G$30&lt;=0,0,(G60-L60)*tab!$E$30+(H60-M60)*tab!$F$30+(I60-N60)*tab!$G$30))</f>
        <v>0</v>
      </c>
      <c r="U60" s="123">
        <f t="shared" ref="U60:U88" si="9">IF(SUM(S60:T60)&lt;0,0,SUM(S60:T60))</f>
        <v>2971.5887069999999</v>
      </c>
      <c r="V60" s="181"/>
      <c r="W60" s="123">
        <f>IF(R60="nee",0,IF((J60-O60)&lt;0,0,(J60-O60)*tab!$C$58))</f>
        <v>578.78</v>
      </c>
      <c r="X60" s="123">
        <f>IF(R60="nee",0,IF((J60-O60)&lt;=0,0,IF((G60-L60)*tab!$G$58+(H60-M60)*tab!$H$58+(I60-N60)*tab!$I$58&lt;=0,0,(G60-L60)*tab!$G$58+(H60-M60)*tab!$H$58+(I60-N60)*tab!$I$58)))</f>
        <v>0</v>
      </c>
      <c r="Y60" s="123">
        <f t="shared" ref="Y60:Y88" si="10">SUM(W60:X60)</f>
        <v>578.78</v>
      </c>
      <c r="Z60" s="5"/>
      <c r="AA60" s="22"/>
    </row>
    <row r="61" spans="2:27" ht="12" customHeight="1" x14ac:dyDescent="0.2">
      <c r="B61" s="18"/>
      <c r="C61" s="1">
        <v>3</v>
      </c>
      <c r="D61" s="67" t="str">
        <f t="shared" si="5"/>
        <v>SO/VSO Respont (Asteria)</v>
      </c>
      <c r="E61" s="68" t="str">
        <f t="shared" si="5"/>
        <v>04EY</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De Twijn/De Driemaster</v>
      </c>
      <c r="E62" s="68" t="str">
        <f t="shared" si="5"/>
        <v>19VD</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de Piloot</v>
      </c>
      <c r="E63" s="68" t="str">
        <f t="shared" si="5"/>
        <v>20VT</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2971.5887069999999</v>
      </c>
      <c r="T63" s="123">
        <f>IF((J63-O63)&lt;=0,0,IF((G63-L63)*tab!$E$30+(H63-M63)*tab!$F$30+(I63-N63)*tab!$G$30&lt;=0,0,(G63-L63)*tab!$E$30+(H63-M63)*tab!$F$30+(I63-N63)*tab!$G$30))</f>
        <v>0</v>
      </c>
      <c r="U63" s="123">
        <f t="shared" si="9"/>
        <v>2971.5887069999999</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ZMLK De Rank</v>
      </c>
      <c r="E64" s="68" t="str">
        <f t="shared" si="5"/>
        <v>26MN</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(V)SO Rehoboth</v>
      </c>
      <c r="E65" s="68" t="str">
        <f t="shared" si="5"/>
        <v>26MW</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2971.5887069999999</v>
      </c>
      <c r="T65" s="123">
        <f>IF((J65-O65)&lt;=0,0,IF((G65-L65)*tab!$E$30+(H65-M65)*tab!$F$30+(I65-N65)*tab!$G$30&lt;=0,0,(G65-L65)*tab!$E$30+(H65-M65)*tab!$F$30+(I65-N65)*tab!$G$30))</f>
        <v>0</v>
      </c>
      <c r="U65" s="123">
        <f t="shared" si="9"/>
        <v>2971.5887069999999</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Obadjaschool</v>
      </c>
      <c r="E66" s="68" t="str">
        <f t="shared" si="5"/>
        <v>26NC</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SSBO Ebenhaezer</v>
      </c>
      <c r="E67" s="68" t="str">
        <f t="shared" si="5"/>
        <v>26NE</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Samuelschool</v>
      </c>
      <c r="E68" s="68" t="str">
        <f t="shared" si="5"/>
        <v>26NU</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8914.7661210000006</v>
      </c>
      <c r="T70" s="123">
        <f>IF((J70-O70)&lt;=0,0,IF((G70-L70)*tab!$E$30+(H70-M70)*tab!$F$30+(I70-N70)*tab!$G$30&lt;=0,0,(G70-L70)*tab!$E$30+(H70-M70)*tab!$F$30+(I70-N70)*tab!$G$30))</f>
        <v>44011.783704999994</v>
      </c>
      <c r="U70" s="123">
        <f t="shared" si="9"/>
        <v>52926.549825999995</v>
      </c>
      <c r="V70" s="181"/>
      <c r="W70" s="123">
        <f>IF(R70="nee",0,IF((J70-O70)&lt;0,0,(J70-O70)*tab!$C$58))</f>
        <v>1736.34</v>
      </c>
      <c r="X70" s="123">
        <f>IF(R70="nee",0,IF((J70-O70)&lt;=0,0,IF((G70-L70)*tab!$G$58+(H70-M70)*tab!$H$58+(I70-N70)*tab!$I$58&lt;=0,0,(G70-L70)*tab!$G$58+(H70-M70)*tab!$H$58+(I70-N70)*tab!$I$58)))</f>
        <v>3685.2200000000003</v>
      </c>
      <c r="Y70" s="123">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20801.120949</v>
      </c>
      <c r="T89" s="195">
        <f t="shared" si="11"/>
        <v>44011.783704999994</v>
      </c>
      <c r="U89" s="195">
        <f t="shared" si="11"/>
        <v>64812.904653999998</v>
      </c>
      <c r="V89" s="114"/>
      <c r="W89" s="196">
        <f>SUM(W59:W88)</f>
        <v>2893.8999999999996</v>
      </c>
      <c r="X89" s="196">
        <f>SUM(X59:X88)</f>
        <v>3749.05</v>
      </c>
      <c r="Y89" s="196">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De Brouwerij</v>
      </c>
      <c r="E95" s="118" t="str">
        <f>+E59</f>
        <v>01JH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5355.6247350000003</v>
      </c>
      <c r="T95" s="123">
        <f>IF((J95-O95)&lt;=0,0,IF((G95-L95)*tab!$E$31+(H95-M95)*tab!$F$31+(I95-N95)*tab!$G$31&lt;=0,0,(G95-L95)*tab!$E$31+(H95-M95)*tab!$F$31+(I95-N95)*tab!$G$31))</f>
        <v>0</v>
      </c>
      <c r="U95" s="123">
        <f>IF(SUM(S95:T95)&lt;0,0,SUM(S95:T95))</f>
        <v>5355.6247350000003</v>
      </c>
      <c r="V95" s="181"/>
      <c r="W95" s="123">
        <f>IF(R95="nee",0,IF((J95-O95)&lt;0,0,(J95-O95)*tab!$C$59))</f>
        <v>1198.19</v>
      </c>
      <c r="X95" s="123">
        <f>IF(R95="nee",0,IF((J95-O95)&lt;=0,0,IF((G95-L95)*tab!$G$59+(H95-M95)*tab!$H$59+(I95-N95)*tab!$I$59&lt;=0,0,(G95-L95)*tab!$G$59+(H95-M95)*tab!$H$59+(I95-N95)*tab!$I$59)))</f>
        <v>117.85000000000014</v>
      </c>
      <c r="Y95" s="123">
        <f>SUM(W95:X95)</f>
        <v>1316.0400000000002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5355.6247350000003</v>
      </c>
      <c r="T96" s="123">
        <f>IF((J96-O96)&lt;=0,0,IF((G96-L96)*tab!$E$31+(H96-M96)*tab!$F$31+(I96-N96)*tab!$G$31&lt;=0,0,(G96-L96)*tab!$E$31+(H96-M96)*tab!$F$31+(I96-N96)*tab!$G$31))</f>
        <v>0</v>
      </c>
      <c r="U96" s="123">
        <f t="shared" ref="U96:U124" si="15">IF(SUM(S96:T96)&lt;0,0,SUM(S96:T96))</f>
        <v>5355.6247350000003</v>
      </c>
      <c r="V96" s="181"/>
      <c r="W96" s="123">
        <f>IF(R96="nee",0,IF((J96-O96)&lt;0,0,(J96-O96)*tab!$C$59))</f>
        <v>1198.19</v>
      </c>
      <c r="X96" s="123">
        <f>IF(R96="nee",0,IF((J96-O96)&lt;=0,0,IF((G96-L96)*tab!$G$59+(H96-M96)*tab!$H$59+(I96-N96)*tab!$I$59&lt;=0,0,(G96-L96)*tab!$G$59+(H96-M96)*tab!$H$59+(I96-N96)*tab!$I$59)))</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5355.6247350000003</v>
      </c>
      <c r="T99" s="123">
        <f>IF((J99-O99)&lt;=0,0,IF((G99-L99)*tab!$E$31+(H99-M99)*tab!$F$31+(I99-N99)*tab!$G$31&lt;=0,0,(G99-L99)*tab!$E$31+(H99-M99)*tab!$F$31+(I99-N99)*tab!$G$31))</f>
        <v>0</v>
      </c>
      <c r="U99" s="123">
        <f t="shared" si="15"/>
        <v>5355.6247350000003</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5355.6247350000003</v>
      </c>
      <c r="T101" s="123">
        <f>IF((J101-O101)&lt;=0,0,IF((G101-L101)*tab!$E$31+(H101-M101)*tab!$F$31+(I101-N101)*tab!$G$31&lt;=0,0,(G101-L101)*tab!$E$31+(H101-M101)*tab!$F$31+(I101-N101)*tab!$G$31))</f>
        <v>0</v>
      </c>
      <c r="U101" s="123">
        <f t="shared" si="15"/>
        <v>5355.6247350000003</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16066.874205</v>
      </c>
      <c r="T106" s="123">
        <f>IF((J106-O106)&lt;=0,0,IF((G106-L106)*tab!$E$31+(H106-M106)*tab!$F$31+(I106-N106)*tab!$G$31&lt;=0,0,(G106-L106)*tab!$E$31+(H106-M106)*tab!$F$31+(I106-N106)*tab!$G$31))</f>
        <v>45646.832662999994</v>
      </c>
      <c r="U106" s="123">
        <f t="shared" si="15"/>
        <v>61713.706867999994</v>
      </c>
      <c r="V106" s="181"/>
      <c r="W106" s="123">
        <f>IF(R106="nee",0,IF((J106-O106)&lt;0,0,(J106-O106)*tab!$C$59))</f>
        <v>3594.57</v>
      </c>
      <c r="X106" s="123">
        <f>IF(R106="nee",0,IF((J106-O106)&lt;=0,0,IF((G106-L106)*tab!$G$59+(H106-M106)*tab!$H$59+(I106-N106)*tab!$I$59&lt;=0,0,(G106-L106)*tab!$G$59+(H106-M106)*tab!$H$59+(I106-N106)*tab!$I$59)))</f>
        <v>2664.58</v>
      </c>
      <c r="Y106" s="123">
        <f t="shared" si="16"/>
        <v>6259.15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37489.373145000005</v>
      </c>
      <c r="T125" s="197">
        <f t="shared" si="17"/>
        <v>45646.832662999994</v>
      </c>
      <c r="U125" s="197">
        <f t="shared" si="17"/>
        <v>83136.205807999999</v>
      </c>
      <c r="V125" s="117"/>
      <c r="W125" s="196">
        <f>SUM(W95:W124)</f>
        <v>5990.9500000000007</v>
      </c>
      <c r="X125" s="196">
        <f>SUM(X95:X124)</f>
        <v>2782.4300000000003</v>
      </c>
      <c r="Y125" s="196">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28517.194544999998</v>
      </c>
      <c r="T130" s="198">
        <f>+T53</f>
        <v>107666.86702799999</v>
      </c>
      <c r="U130" s="198">
        <f>+U53</f>
        <v>136184.06157299998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20801.120949</v>
      </c>
      <c r="T131" s="198">
        <f>+T89</f>
        <v>44011.783704999994</v>
      </c>
      <c r="U131" s="198">
        <f>+U89</f>
        <v>64812.904653999998</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37489.373145000005</v>
      </c>
      <c r="T132" s="198">
        <f t="shared" si="18"/>
        <v>45646.832662999994</v>
      </c>
      <c r="U132" s="198">
        <f t="shared" si="18"/>
        <v>83136.205807999999</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6">
        <f>SUM(S130:S133)</f>
        <v>86807.688639</v>
      </c>
      <c r="T134" s="196">
        <f>SUM(T130:T133)</f>
        <v>197325.483396</v>
      </c>
      <c r="U134" s="196">
        <f>SUM(U130:U133)</f>
        <v>284133.172035</v>
      </c>
      <c r="V134" s="54"/>
      <c r="W134" s="199">
        <f>SUM(W130:W133)</f>
        <v>13498.83</v>
      </c>
      <c r="X134" s="199">
        <f>SUM(X130:X133)</f>
        <v>15021.939999999999</v>
      </c>
      <c r="Y134" s="199">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36</v>
      </c>
      <c r="F16" s="188"/>
      <c r="G16" s="187" t="s">
        <v>113</v>
      </c>
      <c r="H16" s="189"/>
      <c r="I16" s="189"/>
      <c r="J16" s="194" t="s">
        <v>122</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121</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2017'!D23</f>
        <v>De Brouwerij</v>
      </c>
      <c r="E23" s="211" t="str">
        <f>+'1 febr 2017'!E23</f>
        <v>01JH</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IF(Q23="nee",0,IF((J23-O23)&lt;0,0,(J23-O23)*(tab!$C$19*tab!$G$8+tab!$D$23)))</f>
        <v>4073.884935</v>
      </c>
      <c r="T23" s="123">
        <f>IF((J23-O23)&lt;=0,0,IF((G23-L23)*tab!$E$29+(H23-M23)*tab!$F$29+(I23-N23)*tab!$G$29&lt;=0,0,(G23-L23)*tab!$E$29+(H23-M23)*tab!$F$29+(I23-N23)*tab!$G$29))</f>
        <v>0</v>
      </c>
      <c r="U23" s="123">
        <f>IF(SUM(S23:T23)&lt;0,0,SUM(S23:T23))</f>
        <v>4073.884935</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2017'!D24</f>
        <v>Yulius Onderwijs</v>
      </c>
      <c r="E24" s="211" t="str">
        <f>+'1 febr 2017'!E24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IF(Q24="nee",0,IF((J24-O24)&lt;0,0,(J24-O24)*(tab!$C$19*tab!$G$8+tab!$D$23)))</f>
        <v>4073.884935</v>
      </c>
      <c r="T24" s="123">
        <f>IF((J24-O24)&lt;=0,0,IF((G24-L24)*tab!$E$29+(H24-M24)*tab!$F$29+(I24-N24)*tab!$G$29&lt;=0,0,(G24-L24)*tab!$E$29+(H24-M24)*tab!$F$29+(I24-N24)*tab!$G$29))</f>
        <v>0</v>
      </c>
      <c r="U24" s="123">
        <f t="shared" ref="U24:U52" si="2">IF(SUM(S24:T24)&lt;0,0,SUM(S24:T24))</f>
        <v>4073.884935</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2017'!D25</f>
        <v>SO/VSO Respont (Asteria)</v>
      </c>
      <c r="E25" s="211" t="str">
        <f>+'1 febr 2017'!E25</f>
        <v>04EY</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IF(Q25="nee",0,IF((J25-O25)&lt;0,0,(J25-O25)*(tab!$C$19*tab!$G$8+tab!$D$23)))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2017'!D26</f>
        <v>De Twijn/De Driemaster</v>
      </c>
      <c r="E26" s="211" t="str">
        <f>+'1 febr 2017'!E26</f>
        <v>19VD</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IF(Q26="nee",0,IF((J26-O26)&lt;0,0,(J26-O26)*(tab!$C$19*tab!$G$8+tab!$D$23)))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2017'!D27</f>
        <v>de Piloot</v>
      </c>
      <c r="E27" s="211" t="str">
        <f>+'1 febr 2017'!E27</f>
        <v>20VT</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IF(Q27="nee",0,IF((J27-O27)&lt;0,0,(J27-O27)*(tab!$C$19*tab!$G$8+tab!$D$23)))</f>
        <v>4073.884935</v>
      </c>
      <c r="T27" s="123">
        <f>IF((J27-O27)&lt;=0,0,IF((G27-L27)*tab!$E$29+(H27-M27)*tab!$F$29+(I27-N27)*tab!$G$29&lt;=0,0,(G27-L27)*tab!$E$29+(H27-M27)*tab!$F$29+(I27-N27)*tab!$G$29))</f>
        <v>0</v>
      </c>
      <c r="U27" s="123">
        <f t="shared" si="2"/>
        <v>4073.884935</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2017'!D28</f>
        <v>ZMLK De Rank</v>
      </c>
      <c r="E28" s="211" t="str">
        <f>+'1 febr 2017'!E28</f>
        <v>26MN</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IF(Q28="nee",0,IF((J28-O28)&lt;0,0,(J28-O28)*(tab!$C$19*tab!$G$8+tab!$D$23)))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2017'!D29</f>
        <v>(V)SO Rehoboth</v>
      </c>
      <c r="E29" s="211" t="str">
        <f>+'1 febr 2017'!E29</f>
        <v>26MW</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IF(Q29="nee",0,IF((J29-O29)&lt;0,0,(J29-O29)*(tab!$C$19*tab!$G$8+tab!$D$23)))</f>
        <v>4073.884935</v>
      </c>
      <c r="T29" s="123">
        <f>IF((J29-O29)&lt;=0,0,IF((G29-L29)*tab!$E$29+(H29-M29)*tab!$F$29+(I29-N29)*tab!$G$29&lt;=0,0,(G29-L29)*tab!$E$29+(H29-M29)*tab!$F$29+(I29-N29)*tab!$G$29))</f>
        <v>65020.584019999995</v>
      </c>
      <c r="U29" s="123">
        <f t="shared" si="2"/>
        <v>69094.468954999989</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2017'!D30</f>
        <v>Obadjaschool</v>
      </c>
      <c r="E30" s="211" t="str">
        <f>+'1 febr 2017'!E30</f>
        <v>26NC</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IF(Q30="nee",0,IF((J30-O30)&lt;0,0,(J30-O30)*(tab!$C$19*tab!$G$8+tab!$D$23)))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2017'!D31</f>
        <v>SSBO Ebenhaezer</v>
      </c>
      <c r="E31" s="211" t="str">
        <f>+'1 febr 2017'!E31</f>
        <v>26NE</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IF(Q31="nee",0,IF((J31-O31)&lt;0,0,(J31-O31)*(tab!$C$19*tab!$G$8+tab!$D$23)))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2017'!D32</f>
        <v>Samuelschool</v>
      </c>
      <c r="E32" s="211" t="str">
        <f>+'1 febr 2017'!E32</f>
        <v>26NU</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IF(Q32="nee",0,IF((J32-O32)&lt;0,0,(J32-O32)*(tab!$C$19*tab!$G$8+tab!$D$23)))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2017'!D33</f>
        <v/>
      </c>
      <c r="E33" s="211" t="str">
        <f>+'1 febr 2017'!E33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IF(Q33="nee",0,IF((J33-O33)&lt;0,0,(J33-O33)*(tab!$C$19*tab!$G$8+tab!$D$23)))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2017'!D34</f>
        <v/>
      </c>
      <c r="E34" s="211" t="str">
        <f>+'1 febr 2017'!E34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IF(Q34="nee",0,IF((J34-O34)&lt;0,0,(J34-O34)*(tab!$C$19*tab!$G$8+tab!$D$23)))</f>
        <v>12221.654805</v>
      </c>
      <c r="T34" s="123">
        <f>IF((J34-O34)&lt;=0,0,IF((G34-L34)*tab!$E$29+(H34-M34)*tab!$F$29+(I34-N34)*tab!$G$29&lt;=0,0,(G34-L34)*tab!$E$29+(H34-M34)*tab!$F$29+(I34-N34)*tab!$G$29))</f>
        <v>42646.283007999999</v>
      </c>
      <c r="U34" s="123">
        <f t="shared" si="2"/>
        <v>54867.937812999997</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2017'!D35</f>
        <v/>
      </c>
      <c r="E35" s="211" t="str">
        <f>+'1 febr 2017'!E35</f>
        <v/>
      </c>
      <c r="F35" s="43"/>
      <c r="G35" s="44"/>
      <c r="H35" s="44"/>
      <c r="I35" s="44"/>
      <c r="J35" s="68">
        <f t="shared" si="0"/>
        <v>0</v>
      </c>
      <c r="K35" s="42"/>
      <c r="L35" s="44"/>
      <c r="M35" s="44"/>
      <c r="N35" s="44"/>
      <c r="O35" s="68">
        <f t="shared" si="1"/>
        <v>0</v>
      </c>
      <c r="P35" s="42"/>
      <c r="Q35" s="93" t="s">
        <v>55</v>
      </c>
      <c r="R35" s="93" t="s">
        <v>55</v>
      </c>
      <c r="S35" s="123">
        <f>IF(Q35="nee",0,IF((J35-O35)&lt;0,0,(J35-O35)*(tab!$C$19*tab!$G$8+tab!$D$23)))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2017'!D36</f>
        <v/>
      </c>
      <c r="E36" s="211" t="str">
        <f>+'1 febr 2017'!E36</f>
        <v/>
      </c>
      <c r="F36" s="43"/>
      <c r="G36" s="44"/>
      <c r="H36" s="44"/>
      <c r="I36" s="44"/>
      <c r="J36" s="68">
        <f t="shared" si="0"/>
        <v>0</v>
      </c>
      <c r="K36" s="42"/>
      <c r="L36" s="44"/>
      <c r="M36" s="44"/>
      <c r="N36" s="44"/>
      <c r="O36" s="68">
        <f t="shared" si="1"/>
        <v>0</v>
      </c>
      <c r="P36" s="42"/>
      <c r="Q36" s="93" t="s">
        <v>55</v>
      </c>
      <c r="R36" s="93" t="s">
        <v>55</v>
      </c>
      <c r="S36" s="123">
        <f>IF(Q36="nee",0,IF((J36-O36)&lt;0,0,(J36-O36)*(tab!$C$19*tab!$G$8+tab!$D$23)))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2017'!D37</f>
        <v/>
      </c>
      <c r="E37" s="211" t="str">
        <f>+'1 febr 2017'!E37</f>
        <v/>
      </c>
      <c r="F37" s="43"/>
      <c r="G37" s="44"/>
      <c r="H37" s="44"/>
      <c r="I37" s="44"/>
      <c r="J37" s="68">
        <f t="shared" si="0"/>
        <v>0</v>
      </c>
      <c r="K37" s="42"/>
      <c r="L37" s="44"/>
      <c r="M37" s="44"/>
      <c r="N37" s="44"/>
      <c r="O37" s="68">
        <f t="shared" si="1"/>
        <v>0</v>
      </c>
      <c r="P37" s="42"/>
      <c r="Q37" s="93" t="s">
        <v>55</v>
      </c>
      <c r="R37" s="93" t="s">
        <v>55</v>
      </c>
      <c r="S37" s="123">
        <f>IF(Q37="nee",0,IF((J37-O37)&lt;0,0,(J37-O37)*(tab!$C$19*tab!$G$8+tab!$D$23)))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2017'!D38</f>
        <v/>
      </c>
      <c r="E38" s="211" t="str">
        <f>+'1 febr 2017'!E38</f>
        <v/>
      </c>
      <c r="F38" s="43"/>
      <c r="G38" s="44"/>
      <c r="H38" s="44"/>
      <c r="I38" s="44"/>
      <c r="J38" s="68">
        <f t="shared" si="0"/>
        <v>0</v>
      </c>
      <c r="K38" s="42"/>
      <c r="L38" s="44"/>
      <c r="M38" s="44"/>
      <c r="N38" s="44"/>
      <c r="O38" s="68">
        <f t="shared" si="1"/>
        <v>0</v>
      </c>
      <c r="P38" s="42"/>
      <c r="Q38" s="93" t="s">
        <v>55</v>
      </c>
      <c r="R38" s="93" t="s">
        <v>55</v>
      </c>
      <c r="S38" s="123">
        <f>IF(Q38="nee",0,IF((J38-O38)&lt;0,0,(J38-O38)*(tab!$C$19*tab!$G$8+tab!$D$23)))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2017'!D39</f>
        <v/>
      </c>
      <c r="E39" s="211" t="str">
        <f>+'1 febr 2017'!E39</f>
        <v/>
      </c>
      <c r="F39" s="43"/>
      <c r="G39" s="44"/>
      <c r="H39" s="44"/>
      <c r="I39" s="44"/>
      <c r="J39" s="68">
        <f t="shared" si="0"/>
        <v>0</v>
      </c>
      <c r="K39" s="42"/>
      <c r="L39" s="44"/>
      <c r="M39" s="44"/>
      <c r="N39" s="44"/>
      <c r="O39" s="68">
        <f t="shared" si="1"/>
        <v>0</v>
      </c>
      <c r="P39" s="42"/>
      <c r="Q39" s="93" t="s">
        <v>55</v>
      </c>
      <c r="R39" s="93" t="s">
        <v>55</v>
      </c>
      <c r="S39" s="123">
        <f>IF(Q39="nee",0,IF((J39-O39)&lt;0,0,(J39-O39)*(tab!$C$19*tab!$G$8+tab!$D$23)))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2017'!D40</f>
        <v/>
      </c>
      <c r="E40" s="211" t="str">
        <f>+'1 febr 2017'!E40</f>
        <v/>
      </c>
      <c r="F40" s="43"/>
      <c r="G40" s="44"/>
      <c r="H40" s="44"/>
      <c r="I40" s="44"/>
      <c r="J40" s="68">
        <f t="shared" si="0"/>
        <v>0</v>
      </c>
      <c r="K40" s="42"/>
      <c r="L40" s="44"/>
      <c r="M40" s="44"/>
      <c r="N40" s="44"/>
      <c r="O40" s="68">
        <f t="shared" si="1"/>
        <v>0</v>
      </c>
      <c r="P40" s="42"/>
      <c r="Q40" s="93" t="s">
        <v>55</v>
      </c>
      <c r="R40" s="93" t="s">
        <v>55</v>
      </c>
      <c r="S40" s="123">
        <f>IF(Q40="nee",0,IF((J40-O40)&lt;0,0,(J40-O40)*(tab!$C$19*tab!$G$8+tab!$D$23)))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2017'!D41</f>
        <v/>
      </c>
      <c r="E41" s="211" t="str">
        <f>+'1 febr 2017'!E41</f>
        <v/>
      </c>
      <c r="F41" s="43"/>
      <c r="G41" s="44"/>
      <c r="H41" s="44"/>
      <c r="I41" s="44"/>
      <c r="J41" s="68">
        <f t="shared" si="0"/>
        <v>0</v>
      </c>
      <c r="K41" s="42"/>
      <c r="L41" s="44"/>
      <c r="M41" s="44"/>
      <c r="N41" s="44"/>
      <c r="O41" s="68">
        <f t="shared" si="1"/>
        <v>0</v>
      </c>
      <c r="P41" s="42"/>
      <c r="Q41" s="93" t="s">
        <v>55</v>
      </c>
      <c r="R41" s="93" t="s">
        <v>55</v>
      </c>
      <c r="S41" s="123">
        <f>IF(Q41="nee",0,IF((J41-O41)&lt;0,0,(J41-O41)*(tab!$C$19*tab!$G$8+tab!$D$23)))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2017'!D42</f>
        <v/>
      </c>
      <c r="E42" s="211" t="str">
        <f>+'1 febr 2017'!E42</f>
        <v/>
      </c>
      <c r="F42" s="43"/>
      <c r="G42" s="44"/>
      <c r="H42" s="44"/>
      <c r="I42" s="44"/>
      <c r="J42" s="68">
        <f t="shared" si="0"/>
        <v>0</v>
      </c>
      <c r="K42" s="42"/>
      <c r="L42" s="44"/>
      <c r="M42" s="44"/>
      <c r="N42" s="44"/>
      <c r="O42" s="68">
        <f t="shared" si="1"/>
        <v>0</v>
      </c>
      <c r="P42" s="42"/>
      <c r="Q42" s="93" t="s">
        <v>55</v>
      </c>
      <c r="R42" s="93" t="s">
        <v>55</v>
      </c>
      <c r="S42" s="123">
        <f>IF(Q42="nee",0,IF((J42-O42)&lt;0,0,(J42-O42)*(tab!$C$19*tab!$G$8+tab!$D$23)))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2017'!D43</f>
        <v/>
      </c>
      <c r="E43" s="211" t="str">
        <f>+'1 febr 2017'!E43</f>
        <v/>
      </c>
      <c r="F43" s="43"/>
      <c r="G43" s="44"/>
      <c r="H43" s="44"/>
      <c r="I43" s="44"/>
      <c r="J43" s="68">
        <f t="shared" si="0"/>
        <v>0</v>
      </c>
      <c r="K43" s="42"/>
      <c r="L43" s="44"/>
      <c r="M43" s="44"/>
      <c r="N43" s="44"/>
      <c r="O43" s="68">
        <f t="shared" si="1"/>
        <v>0</v>
      </c>
      <c r="P43" s="42"/>
      <c r="Q43" s="93" t="s">
        <v>55</v>
      </c>
      <c r="R43" s="93" t="s">
        <v>55</v>
      </c>
      <c r="S43" s="123">
        <f>IF(Q43="nee",0,IF((J43-O43)&lt;0,0,(J43-O43)*(tab!$C$19*tab!$G$8+tab!$D$23)))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2017'!D44</f>
        <v/>
      </c>
      <c r="E44" s="211" t="str">
        <f>+'1 febr 2017'!E44</f>
        <v/>
      </c>
      <c r="F44" s="43"/>
      <c r="G44" s="44"/>
      <c r="H44" s="44"/>
      <c r="I44" s="44"/>
      <c r="J44" s="68">
        <f t="shared" si="0"/>
        <v>0</v>
      </c>
      <c r="K44" s="42"/>
      <c r="L44" s="44"/>
      <c r="M44" s="44"/>
      <c r="N44" s="44"/>
      <c r="O44" s="68">
        <f t="shared" si="1"/>
        <v>0</v>
      </c>
      <c r="P44" s="42"/>
      <c r="Q44" s="93" t="s">
        <v>55</v>
      </c>
      <c r="R44" s="93" t="s">
        <v>55</v>
      </c>
      <c r="S44" s="123">
        <f>IF(Q44="nee",0,IF((J44-O44)&lt;0,0,(J44-O44)*(tab!$C$19*tab!$G$8+tab!$D$23)))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2017'!D45</f>
        <v/>
      </c>
      <c r="E45" s="211" t="str">
        <f>+'1 febr 2017'!E45</f>
        <v/>
      </c>
      <c r="F45" s="43"/>
      <c r="G45" s="44"/>
      <c r="H45" s="44"/>
      <c r="I45" s="44"/>
      <c r="J45" s="68">
        <f t="shared" si="0"/>
        <v>0</v>
      </c>
      <c r="K45" s="42"/>
      <c r="L45" s="44"/>
      <c r="M45" s="44"/>
      <c r="N45" s="44"/>
      <c r="O45" s="68">
        <f t="shared" si="1"/>
        <v>0</v>
      </c>
      <c r="P45" s="42"/>
      <c r="Q45" s="93" t="s">
        <v>55</v>
      </c>
      <c r="R45" s="93" t="s">
        <v>55</v>
      </c>
      <c r="S45" s="123">
        <f>IF(Q45="nee",0,IF((J45-O45)&lt;0,0,(J45-O45)*(tab!$C$19*tab!$G$8+tab!$D$23)))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2017'!D46</f>
        <v/>
      </c>
      <c r="E46" s="211" t="str">
        <f>+'1 febr 2017'!E46</f>
        <v/>
      </c>
      <c r="F46" s="43"/>
      <c r="G46" s="44"/>
      <c r="H46" s="44"/>
      <c r="I46" s="44"/>
      <c r="J46" s="68">
        <f t="shared" si="0"/>
        <v>0</v>
      </c>
      <c r="K46" s="42"/>
      <c r="L46" s="44"/>
      <c r="M46" s="44"/>
      <c r="N46" s="44"/>
      <c r="O46" s="68">
        <f t="shared" si="1"/>
        <v>0</v>
      </c>
      <c r="P46" s="42"/>
      <c r="Q46" s="93" t="s">
        <v>55</v>
      </c>
      <c r="R46" s="93" t="s">
        <v>55</v>
      </c>
      <c r="S46" s="123">
        <f>IF(Q46="nee",0,IF((J46-O46)&lt;0,0,(J46-O46)*(tab!$C$19*tab!$G$8+tab!$D$23)))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2017'!D47</f>
        <v/>
      </c>
      <c r="E47" s="211" t="str">
        <f>+'1 febr 2017'!E47</f>
        <v/>
      </c>
      <c r="F47" s="43"/>
      <c r="G47" s="44"/>
      <c r="H47" s="44"/>
      <c r="I47" s="44"/>
      <c r="J47" s="68">
        <f t="shared" si="0"/>
        <v>0</v>
      </c>
      <c r="K47" s="42"/>
      <c r="L47" s="44"/>
      <c r="M47" s="44"/>
      <c r="N47" s="44"/>
      <c r="O47" s="68">
        <f t="shared" si="1"/>
        <v>0</v>
      </c>
      <c r="P47" s="42"/>
      <c r="Q47" s="93" t="s">
        <v>55</v>
      </c>
      <c r="R47" s="93" t="s">
        <v>55</v>
      </c>
      <c r="S47" s="123">
        <f>IF(Q47="nee",0,IF((J47-O47)&lt;0,0,(J47-O47)*(tab!$C$19*tab!$G$8+tab!$D$23)))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2017'!D48</f>
        <v>#REF!</v>
      </c>
      <c r="E48" s="211" t="e">
        <f>+'1 febr 2017'!E48</f>
        <v>#REF!</v>
      </c>
      <c r="F48" s="43"/>
      <c r="G48" s="44"/>
      <c r="H48" s="44"/>
      <c r="I48" s="44"/>
      <c r="J48" s="68">
        <f t="shared" si="0"/>
        <v>0</v>
      </c>
      <c r="K48" s="42"/>
      <c r="L48" s="44"/>
      <c r="M48" s="44"/>
      <c r="N48" s="44"/>
      <c r="O48" s="68">
        <f t="shared" si="1"/>
        <v>0</v>
      </c>
      <c r="P48" s="42"/>
      <c r="Q48" s="93" t="s">
        <v>55</v>
      </c>
      <c r="R48" s="93" t="s">
        <v>55</v>
      </c>
      <c r="S48" s="123">
        <f>IF(Q48="nee",0,IF((J48-O48)&lt;0,0,(J48-O48)*(tab!$C$19*tab!$G$8+tab!$D$23)))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2017'!D49</f>
        <v>#REF!</v>
      </c>
      <c r="E49" s="211" t="e">
        <f>+'1 febr 2017'!E49</f>
        <v>#REF!</v>
      </c>
      <c r="F49" s="43"/>
      <c r="G49" s="44"/>
      <c r="H49" s="44"/>
      <c r="I49" s="44"/>
      <c r="J49" s="68">
        <f t="shared" si="0"/>
        <v>0</v>
      </c>
      <c r="K49" s="42"/>
      <c r="L49" s="44"/>
      <c r="M49" s="44"/>
      <c r="N49" s="44"/>
      <c r="O49" s="68">
        <f t="shared" si="1"/>
        <v>0</v>
      </c>
      <c r="P49" s="42"/>
      <c r="Q49" s="93" t="s">
        <v>55</v>
      </c>
      <c r="R49" s="93" t="s">
        <v>55</v>
      </c>
      <c r="S49" s="123">
        <f>IF(Q49="nee",0,IF((J49-O49)&lt;0,0,(J49-O49)*(tab!$C$19*tab!$G$8+tab!$D$23)))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2017'!D50</f>
        <v>#REF!</v>
      </c>
      <c r="E50" s="211" t="e">
        <f>+'1 febr 2017'!E50</f>
        <v>#REF!</v>
      </c>
      <c r="F50" s="43"/>
      <c r="G50" s="44"/>
      <c r="H50" s="44"/>
      <c r="I50" s="44"/>
      <c r="J50" s="68">
        <f t="shared" si="0"/>
        <v>0</v>
      </c>
      <c r="K50" s="42"/>
      <c r="L50" s="44"/>
      <c r="M50" s="44"/>
      <c r="N50" s="44"/>
      <c r="O50" s="68">
        <f t="shared" si="1"/>
        <v>0</v>
      </c>
      <c r="P50" s="42"/>
      <c r="Q50" s="93" t="s">
        <v>55</v>
      </c>
      <c r="R50" s="93" t="s">
        <v>55</v>
      </c>
      <c r="S50" s="123">
        <f>IF(Q50="nee",0,IF((J50-O50)&lt;0,0,(J50-O50)*(tab!$C$19*tab!$G$8+tab!$D$23)))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2017'!D51</f>
        <v>#REF!</v>
      </c>
      <c r="E51" s="211" t="e">
        <f>+'1 febr 2017'!E51</f>
        <v>#REF!</v>
      </c>
      <c r="F51" s="43"/>
      <c r="G51" s="44"/>
      <c r="H51" s="44"/>
      <c r="I51" s="44"/>
      <c r="J51" s="68">
        <f t="shared" si="0"/>
        <v>0</v>
      </c>
      <c r="K51" s="42"/>
      <c r="L51" s="44"/>
      <c r="M51" s="44"/>
      <c r="N51" s="44"/>
      <c r="O51" s="68">
        <f t="shared" si="1"/>
        <v>0</v>
      </c>
      <c r="P51" s="42"/>
      <c r="Q51" s="93" t="s">
        <v>55</v>
      </c>
      <c r="R51" s="93" t="s">
        <v>55</v>
      </c>
      <c r="S51" s="123">
        <f>IF(Q51="nee",0,IF((J51-O51)&lt;0,0,(J51-O51)*(tab!$C$19*tab!$G$8+tab!$D$23)))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2017'!D52</f>
        <v>#REF!</v>
      </c>
      <c r="E52" s="211" t="e">
        <f>+'1 febr 2017'!E52</f>
        <v>#REF!</v>
      </c>
      <c r="F52" s="43"/>
      <c r="G52" s="44"/>
      <c r="H52" s="44"/>
      <c r="I52" s="44"/>
      <c r="J52" s="68">
        <f t="shared" si="0"/>
        <v>0</v>
      </c>
      <c r="K52" s="42"/>
      <c r="L52" s="44"/>
      <c r="M52" s="44"/>
      <c r="N52" s="44"/>
      <c r="O52" s="68">
        <f t="shared" si="1"/>
        <v>0</v>
      </c>
      <c r="P52" s="42"/>
      <c r="Q52" s="93" t="s">
        <v>55</v>
      </c>
      <c r="R52" s="93" t="s">
        <v>55</v>
      </c>
      <c r="S52" s="123">
        <f>IF(Q52="nee",0,IF((J52-O52)&lt;0,0,(J52-O52)*(tab!$C$19*tab!$G$8+tab!$D$23)))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28517.194544999998</v>
      </c>
      <c r="T53" s="195">
        <f t="shared" si="4"/>
        <v>107666.86702799999</v>
      </c>
      <c r="U53" s="195">
        <f t="shared" si="4"/>
        <v>136184.06157299998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De Brouwerij</v>
      </c>
      <c r="E59" s="68" t="str">
        <f t="shared" si="5"/>
        <v>01JH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2971.5887069999999</v>
      </c>
      <c r="T59" s="123">
        <f>IF((J59-O59)&lt;=0,0,IF((G59-L59)*tab!$E$30+(H59-M59)*tab!$F$30+(I59-N59)*tab!$G$30&lt;=0,0,(G59-L59)*tab!$E$30+(H59-M59)*tab!$F$30+(I59-N59)*tab!$G$30))</f>
        <v>0</v>
      </c>
      <c r="U59" s="123">
        <f>IF(SUM(S59:T59)&lt;0,0,SUM(S59:T59))</f>
        <v>2971.5887069999999</v>
      </c>
      <c r="V59" s="181"/>
      <c r="W59" s="123">
        <f>IF(R59="nee",0,IF((J59-O59)&lt;0,0,(J59-O59)*tab!$C$58))</f>
        <v>578.78</v>
      </c>
      <c r="X59" s="123">
        <f>IF(R59="nee",0,IF((J59-O59)&lt;=0,0,IF((G59-L59)*tab!$G$58+(H59-M59)*tab!$H$58+(I59-N59)*tab!$I$58&lt;=0,0,(G59-L59)*tab!$G$58+(H59-M59)*tab!$H$58+(I59-N59)*tab!$I$58)))</f>
        <v>63.829999999999927</v>
      </c>
      <c r="Y59" s="123">
        <f>SUM(W59:X59)</f>
        <v>642.6099999999999</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2971.5887069999999</v>
      </c>
      <c r="T60" s="123">
        <f>IF((J60-O60)&lt;=0,0,IF((G60-L60)*tab!$E$30+(H60-M60)*tab!$F$30+(I60-N60)*tab!$G$30&lt;=0,0,(G60-L60)*tab!$E$30+(H60-M60)*tab!$F$30+(I60-N60)*tab!$G$30))</f>
        <v>0</v>
      </c>
      <c r="U60" s="123">
        <f t="shared" ref="U60:U88" si="9">IF(SUM(S60:T60)&lt;0,0,SUM(S60:T60))</f>
        <v>2971.5887069999999</v>
      </c>
      <c r="V60" s="181"/>
      <c r="W60" s="123">
        <f>IF(R60="nee",0,IF((J60-O60)&lt;0,0,(J60-O60)*tab!$C$58))</f>
        <v>578.78</v>
      </c>
      <c r="X60" s="123">
        <f>IF(R60="nee",0,IF((J60-O60)&lt;=0,0,IF((G60-L60)*tab!$G$58+(H60-M60)*tab!$H$58+(I60-N60)*tab!$I$58&lt;=0,0,(G60-L60)*tab!$G$58+(H60-M60)*tab!$H$58+(I60-N60)*tab!$I$58)))</f>
        <v>0</v>
      </c>
      <c r="Y60" s="123">
        <f t="shared" ref="Y60:Y88" si="10">SUM(W60:X60)</f>
        <v>578.78</v>
      </c>
      <c r="Z60" s="5"/>
      <c r="AA60" s="22"/>
    </row>
    <row r="61" spans="2:27" ht="12" customHeight="1" x14ac:dyDescent="0.2">
      <c r="B61" s="18"/>
      <c r="C61" s="1">
        <v>3</v>
      </c>
      <c r="D61" s="67" t="str">
        <f t="shared" si="5"/>
        <v>SO/VSO Respont (Asteria)</v>
      </c>
      <c r="E61" s="68" t="str">
        <f t="shared" si="5"/>
        <v>04EY</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De Twijn/De Driemaster</v>
      </c>
      <c r="E62" s="68" t="str">
        <f t="shared" si="5"/>
        <v>19VD</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de Piloot</v>
      </c>
      <c r="E63" s="68" t="str">
        <f t="shared" si="5"/>
        <v>20VT</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2971.5887069999999</v>
      </c>
      <c r="T63" s="123">
        <f>IF((J63-O63)&lt;=0,0,IF((G63-L63)*tab!$E$30+(H63-M63)*tab!$F$30+(I63-N63)*tab!$G$30&lt;=0,0,(G63-L63)*tab!$E$30+(H63-M63)*tab!$F$30+(I63-N63)*tab!$G$30))</f>
        <v>0</v>
      </c>
      <c r="U63" s="123">
        <f t="shared" si="9"/>
        <v>2971.5887069999999</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ZMLK De Rank</v>
      </c>
      <c r="E64" s="68" t="str">
        <f t="shared" si="5"/>
        <v>26MN</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(V)SO Rehoboth</v>
      </c>
      <c r="E65" s="68" t="str">
        <f t="shared" si="5"/>
        <v>26MW</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2971.5887069999999</v>
      </c>
      <c r="T65" s="123">
        <f>IF((J65-O65)&lt;=0,0,IF((G65-L65)*tab!$E$30+(H65-M65)*tab!$F$30+(I65-N65)*tab!$G$30&lt;=0,0,(G65-L65)*tab!$E$30+(H65-M65)*tab!$F$30+(I65-N65)*tab!$G$30))</f>
        <v>0</v>
      </c>
      <c r="U65" s="123">
        <f t="shared" si="9"/>
        <v>2971.5887069999999</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Obadjaschool</v>
      </c>
      <c r="E66" s="68" t="str">
        <f t="shared" si="5"/>
        <v>26NC</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SSBO Ebenhaezer</v>
      </c>
      <c r="E67" s="68" t="str">
        <f t="shared" si="5"/>
        <v>26NE</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Samuelschool</v>
      </c>
      <c r="E68" s="68" t="str">
        <f t="shared" si="5"/>
        <v>26NU</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8914.7661210000006</v>
      </c>
      <c r="T70" s="123">
        <f>IF((J70-O70)&lt;=0,0,IF((G70-L70)*tab!$E$30+(H70-M70)*tab!$F$30+(I70-N70)*tab!$G$30&lt;=0,0,(G70-L70)*tab!$E$30+(H70-M70)*tab!$F$30+(I70-N70)*tab!$G$30))</f>
        <v>44011.783704999994</v>
      </c>
      <c r="U70" s="123">
        <f t="shared" si="9"/>
        <v>52926.549825999995</v>
      </c>
      <c r="V70" s="181"/>
      <c r="W70" s="123">
        <f>IF(R70="nee",0,IF((J70-O70)&lt;0,0,(J70-O70)*tab!$C$58))</f>
        <v>1736.34</v>
      </c>
      <c r="X70" s="123">
        <f>IF(R70="nee",0,IF((J70-O70)&lt;=0,0,IF((G70-L70)*tab!$G$58+(H70-M70)*tab!$H$58+(I70-N70)*tab!$I$58&lt;=0,0,(G70-L70)*tab!$G$58+(H70-M70)*tab!$H$58+(I70-N70)*tab!$I$58)))</f>
        <v>3685.2200000000003</v>
      </c>
      <c r="Y70" s="123">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20801.120949</v>
      </c>
      <c r="T89" s="195">
        <f t="shared" si="11"/>
        <v>44011.783704999994</v>
      </c>
      <c r="U89" s="195">
        <f t="shared" si="11"/>
        <v>64812.904653999998</v>
      </c>
      <c r="V89" s="114"/>
      <c r="W89" s="196">
        <f>SUM(W59:W88)</f>
        <v>2893.8999999999996</v>
      </c>
      <c r="X89" s="196">
        <f>SUM(X59:X88)</f>
        <v>3749.05</v>
      </c>
      <c r="Y89" s="196">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De Brouwerij</v>
      </c>
      <c r="E95" s="118" t="str">
        <f>+E59</f>
        <v>01JH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5355.6247350000003</v>
      </c>
      <c r="T95" s="123">
        <f>IF((J95-O95)&lt;=0,0,IF((G95-L95)*tab!$E$31+(H95-M95)*tab!$F$31+(I95-N95)*tab!$G$31&lt;=0,0,(G95-L95)*tab!$E$31+(H95-M95)*tab!$F$31+(I95-N95)*tab!$G$31))</f>
        <v>0</v>
      </c>
      <c r="U95" s="123">
        <f>IF(SUM(S95:T95)&lt;0,0,SUM(S95:T95))</f>
        <v>5355.6247350000003</v>
      </c>
      <c r="V95" s="181"/>
      <c r="W95" s="123">
        <f>IF(R95="nee",0,IF((J95-O95)&lt;0,0,(J95-O95)*tab!$C$59))</f>
        <v>1198.19</v>
      </c>
      <c r="X95" s="123">
        <f>IF(R95="nee",0,IF((J95-O95)&lt;=0,0,IF((G95-L95)*tab!$G$59+(H95-M95)*tab!$H$59+(I95-N95)*tab!$I$59&lt;=0,0,(G95-L95)*tab!$G$59+(H95-M95)*tab!$H$59+(I95-N95)*tab!$I$59)))</f>
        <v>117.85000000000014</v>
      </c>
      <c r="Y95" s="123">
        <f>SUM(W95:X95)</f>
        <v>1316.0400000000002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5355.6247350000003</v>
      </c>
      <c r="T96" s="123">
        <f>IF((J96-O96)&lt;=0,0,IF((G96-L96)*tab!$E$31+(H96-M96)*tab!$F$31+(I96-N96)*tab!$G$31&lt;=0,0,(G96-L96)*tab!$E$31+(H96-M96)*tab!$F$31+(I96-N96)*tab!$G$31))</f>
        <v>0</v>
      </c>
      <c r="U96" s="123">
        <f t="shared" ref="U96:U124" si="15">IF(SUM(S96:T96)&lt;0,0,SUM(S96:T96))</f>
        <v>5355.6247350000003</v>
      </c>
      <c r="V96" s="181"/>
      <c r="W96" s="123">
        <f>IF(R96="nee",0,IF((J96-O96)&lt;0,0,(J96-O96)*tab!$C$59))</f>
        <v>1198.19</v>
      </c>
      <c r="X96" s="123">
        <f>IF(R96="nee",0,IF((J96-O96)&lt;=0,0,IF((G96-L96)*tab!$G$59+(H96-M96)*tab!$H$59+(I96-N96)*tab!$I$59&lt;=0,0,(G96-L96)*tab!$G$59+(H96-M96)*tab!$H$59+(I96-N96)*tab!$I$59)))</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5355.6247350000003</v>
      </c>
      <c r="T99" s="123">
        <f>IF((J99-O99)&lt;=0,0,IF((G99-L99)*tab!$E$31+(H99-M99)*tab!$F$31+(I99-N99)*tab!$G$31&lt;=0,0,(G99-L99)*tab!$E$31+(H99-M99)*tab!$F$31+(I99-N99)*tab!$G$31))</f>
        <v>0</v>
      </c>
      <c r="U99" s="123">
        <f t="shared" si="15"/>
        <v>5355.6247350000003</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5355.6247350000003</v>
      </c>
      <c r="T101" s="123">
        <f>IF((J101-O101)&lt;=0,0,IF((G101-L101)*tab!$E$31+(H101-M101)*tab!$F$31+(I101-N101)*tab!$G$31&lt;=0,0,(G101-L101)*tab!$E$31+(H101-M101)*tab!$F$31+(I101-N101)*tab!$G$31))</f>
        <v>0</v>
      </c>
      <c r="U101" s="123">
        <f t="shared" si="15"/>
        <v>5355.6247350000003</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16066.874205</v>
      </c>
      <c r="T106" s="123">
        <f>IF((J106-O106)&lt;=0,0,IF((G106-L106)*tab!$E$31+(H106-M106)*tab!$F$31+(I106-N106)*tab!$G$31&lt;=0,0,(G106-L106)*tab!$E$31+(H106-M106)*tab!$F$31+(I106-N106)*tab!$G$31))</f>
        <v>45646.832662999994</v>
      </c>
      <c r="U106" s="123">
        <f t="shared" si="15"/>
        <v>61713.706867999994</v>
      </c>
      <c r="V106" s="181"/>
      <c r="W106" s="123">
        <f>IF(R106="nee",0,IF((J106-O106)&lt;0,0,(J106-O106)*tab!$C$59))</f>
        <v>3594.57</v>
      </c>
      <c r="X106" s="123">
        <f>IF(R106="nee",0,IF((J106-O106)&lt;=0,0,IF((G106-L106)*tab!$G$59+(H106-M106)*tab!$H$59+(I106-N106)*tab!$I$59&lt;=0,0,(G106-L106)*tab!$G$59+(H106-M106)*tab!$H$59+(I106-N106)*tab!$I$59)))</f>
        <v>2664.58</v>
      </c>
      <c r="Y106" s="123">
        <f t="shared" si="16"/>
        <v>6259.15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37489.373145000005</v>
      </c>
      <c r="T125" s="197">
        <f t="shared" si="17"/>
        <v>45646.832662999994</v>
      </c>
      <c r="U125" s="197">
        <f t="shared" si="17"/>
        <v>83136.205807999999</v>
      </c>
      <c r="V125" s="117"/>
      <c r="W125" s="196">
        <f>SUM(W95:W124)</f>
        <v>5990.9500000000007</v>
      </c>
      <c r="X125" s="196">
        <f>SUM(X95:X124)</f>
        <v>2782.4300000000003</v>
      </c>
      <c r="Y125" s="196">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28517.194544999998</v>
      </c>
      <c r="T130" s="198">
        <f>+T53</f>
        <v>107666.86702799999</v>
      </c>
      <c r="U130" s="198">
        <f>+U53</f>
        <v>136184.06157299998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20801.120949</v>
      </c>
      <c r="T131" s="198">
        <f>+T89</f>
        <v>44011.783704999994</v>
      </c>
      <c r="U131" s="198">
        <f>+U89</f>
        <v>64812.904653999998</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37489.373145000005</v>
      </c>
      <c r="T132" s="198">
        <f t="shared" si="18"/>
        <v>45646.832662999994</v>
      </c>
      <c r="U132" s="198">
        <f t="shared" si="18"/>
        <v>83136.205807999999</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6">
        <f>SUM(S130:S133)</f>
        <v>86807.688639</v>
      </c>
      <c r="T134" s="196">
        <f>SUM(T130:T133)</f>
        <v>197325.483396</v>
      </c>
      <c r="U134" s="196">
        <f>SUM(U130:U133)</f>
        <v>284133.172035</v>
      </c>
      <c r="V134" s="54"/>
      <c r="W134" s="199">
        <f>SUM(W130:W133)</f>
        <v>13498.83</v>
      </c>
      <c r="X134" s="199">
        <f>SUM(X130:X133)</f>
        <v>15021.939999999999</v>
      </c>
      <c r="Y134" s="199">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37</v>
      </c>
      <c r="F16" s="188"/>
      <c r="G16" s="187" t="s">
        <v>113</v>
      </c>
      <c r="H16" s="189"/>
      <c r="I16" s="189"/>
      <c r="J16" s="194" t="s">
        <v>124</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123</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2018'!D23</f>
        <v>De Brouwerij</v>
      </c>
      <c r="E23" s="211" t="str">
        <f>+'1 febr 2018'!E23</f>
        <v>01JH</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IF(Q23="nee",0,IF((J23-O23)&lt;0,0,(J23-O23)*(tab!$C$19*tab!$H$8+tab!$D$23)))</f>
        <v>4073.884935</v>
      </c>
      <c r="T23" s="123">
        <f>IF((J23-O23)&lt;=0,0,IF((G23-L23)*tab!$E$29+(H23-M23)*tab!$F$29+(I23-N23)*tab!$G$29&lt;=0,0,(G23-L23)*tab!$E$29+(H23-M23)*tab!$F$29+(I23-N23)*tab!$G$29))</f>
        <v>0</v>
      </c>
      <c r="U23" s="123">
        <f>IF(SUM(S23:T23)&lt;0,0,SUM(S23:T23))</f>
        <v>4073.884935</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2018'!D24</f>
        <v>Yulius Onderwijs</v>
      </c>
      <c r="E24" s="211" t="str">
        <f>+'1 febr 2018'!E24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IF(Q24="nee",0,IF((J24-O24)&lt;0,0,(J24-O24)*(tab!$C$19*tab!$H$8+tab!$D$23)))</f>
        <v>4073.884935</v>
      </c>
      <c r="T24" s="123">
        <f>IF((J24-O24)&lt;=0,0,IF((G24-L24)*tab!$E$29+(H24-M24)*tab!$F$29+(I24-N24)*tab!$G$29&lt;=0,0,(G24-L24)*tab!$E$29+(H24-M24)*tab!$F$29+(I24-N24)*tab!$G$29))</f>
        <v>0</v>
      </c>
      <c r="U24" s="123">
        <f t="shared" ref="U24:U52" si="2">IF(SUM(S24:T24)&lt;0,0,SUM(S24:T24))</f>
        <v>4073.884935</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2018'!D25</f>
        <v>SO/VSO Respont (Asteria)</v>
      </c>
      <c r="E25" s="211" t="str">
        <f>+'1 febr 2018'!E25</f>
        <v>04EY</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IF(Q25="nee",0,IF((J25-O25)&lt;0,0,(J25-O25)*(tab!$C$19*tab!$H$8+tab!$D$23)))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2018'!D26</f>
        <v>De Twijn/De Driemaster</v>
      </c>
      <c r="E26" s="211" t="str">
        <f>+'1 febr 2018'!E26</f>
        <v>19VD</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IF(Q26="nee",0,IF((J26-O26)&lt;0,0,(J26-O26)*(tab!$C$19*tab!$H$8+tab!$D$23)))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2018'!D27</f>
        <v>de Piloot</v>
      </c>
      <c r="E27" s="211" t="str">
        <f>+'1 febr 2018'!E27</f>
        <v>20VT</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IF(Q27="nee",0,IF((J27-O27)&lt;0,0,(J27-O27)*(tab!$C$19*tab!$H$8+tab!$D$23)))</f>
        <v>4073.884935</v>
      </c>
      <c r="T27" s="123">
        <f>IF((J27-O27)&lt;=0,0,IF((G27-L27)*tab!$E$29+(H27-M27)*tab!$F$29+(I27-N27)*tab!$G$29&lt;=0,0,(G27-L27)*tab!$E$29+(H27-M27)*tab!$F$29+(I27-N27)*tab!$G$29))</f>
        <v>0</v>
      </c>
      <c r="U27" s="123">
        <f t="shared" si="2"/>
        <v>4073.884935</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2018'!D28</f>
        <v>ZMLK De Rank</v>
      </c>
      <c r="E28" s="211" t="str">
        <f>+'1 febr 2018'!E28</f>
        <v>26MN</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IF(Q28="nee",0,IF((J28-O28)&lt;0,0,(J28-O28)*(tab!$C$19*tab!$H$8+tab!$D$23)))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2018'!D29</f>
        <v>(V)SO Rehoboth</v>
      </c>
      <c r="E29" s="211" t="str">
        <f>+'1 febr 2018'!E29</f>
        <v>26MW</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IF(Q29="nee",0,IF((J29-O29)&lt;0,0,(J29-O29)*(tab!$C$19*tab!$H$8+tab!$D$23)))</f>
        <v>4073.884935</v>
      </c>
      <c r="T29" s="123">
        <f>IF((J29-O29)&lt;=0,0,IF((G29-L29)*tab!$E$29+(H29-M29)*tab!$F$29+(I29-N29)*tab!$G$29&lt;=0,0,(G29-L29)*tab!$E$29+(H29-M29)*tab!$F$29+(I29-N29)*tab!$G$29))</f>
        <v>65020.584019999995</v>
      </c>
      <c r="U29" s="123">
        <f t="shared" si="2"/>
        <v>69094.468954999989</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2018'!D30</f>
        <v>Obadjaschool</v>
      </c>
      <c r="E30" s="211" t="str">
        <f>+'1 febr 2018'!E30</f>
        <v>26NC</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IF(Q30="nee",0,IF((J30-O30)&lt;0,0,(J30-O30)*(tab!$C$19*tab!$H$8+tab!$D$23)))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2018'!D31</f>
        <v>SSBO Ebenhaezer</v>
      </c>
      <c r="E31" s="211" t="str">
        <f>+'1 febr 2018'!E31</f>
        <v>26NE</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IF(Q31="nee",0,IF((J31-O31)&lt;0,0,(J31-O31)*(tab!$C$19*tab!$H$8+tab!$D$23)))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2018'!D32</f>
        <v>Samuelschool</v>
      </c>
      <c r="E32" s="211" t="str">
        <f>+'1 febr 2018'!E32</f>
        <v>26NU</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IF(Q32="nee",0,IF((J32-O32)&lt;0,0,(J32-O32)*(tab!$C$19*tab!$H$8+tab!$D$23)))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2018'!D33</f>
        <v/>
      </c>
      <c r="E33" s="211" t="str">
        <f>+'1 febr 2018'!E33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IF(Q33="nee",0,IF((J33-O33)&lt;0,0,(J33-O33)*(tab!$C$19*tab!$H$8+tab!$D$23)))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2018'!D34</f>
        <v/>
      </c>
      <c r="E34" s="211" t="str">
        <f>+'1 febr 2018'!E34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IF(Q34="nee",0,IF((J34-O34)&lt;0,0,(J34-O34)*(tab!$C$19*tab!$H$8+tab!$D$23)))</f>
        <v>12221.654805</v>
      </c>
      <c r="T34" s="123">
        <f>IF((J34-O34)&lt;=0,0,IF((G34-L34)*tab!$E$29+(H34-M34)*tab!$F$29+(I34-N34)*tab!$G$29&lt;=0,0,(G34-L34)*tab!$E$29+(H34-M34)*tab!$F$29+(I34-N34)*tab!$G$29))</f>
        <v>42646.283007999999</v>
      </c>
      <c r="U34" s="123">
        <f t="shared" si="2"/>
        <v>54867.937812999997</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2018'!D35</f>
        <v/>
      </c>
      <c r="E35" s="211" t="str">
        <f>+'1 febr 2018'!E35</f>
        <v/>
      </c>
      <c r="F35" s="43"/>
      <c r="G35" s="44"/>
      <c r="H35" s="44"/>
      <c r="I35" s="44"/>
      <c r="J35" s="68">
        <f t="shared" si="0"/>
        <v>0</v>
      </c>
      <c r="K35" s="42"/>
      <c r="L35" s="44"/>
      <c r="M35" s="44"/>
      <c r="N35" s="44"/>
      <c r="O35" s="68">
        <f t="shared" si="1"/>
        <v>0</v>
      </c>
      <c r="P35" s="42"/>
      <c r="Q35" s="93" t="s">
        <v>55</v>
      </c>
      <c r="R35" s="93" t="s">
        <v>55</v>
      </c>
      <c r="S35" s="123">
        <f>IF(Q35="nee",0,IF((J35-O35)&lt;0,0,(J35-O35)*(tab!$C$19*tab!$H$8+tab!$D$23)))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2018'!D36</f>
        <v/>
      </c>
      <c r="E36" s="211" t="str">
        <f>+'1 febr 2018'!E36</f>
        <v/>
      </c>
      <c r="F36" s="43"/>
      <c r="G36" s="44"/>
      <c r="H36" s="44"/>
      <c r="I36" s="44"/>
      <c r="J36" s="68">
        <f t="shared" si="0"/>
        <v>0</v>
      </c>
      <c r="K36" s="42"/>
      <c r="L36" s="44"/>
      <c r="M36" s="44"/>
      <c r="N36" s="44"/>
      <c r="O36" s="68">
        <f t="shared" si="1"/>
        <v>0</v>
      </c>
      <c r="P36" s="42"/>
      <c r="Q36" s="93" t="s">
        <v>55</v>
      </c>
      <c r="R36" s="93" t="s">
        <v>55</v>
      </c>
      <c r="S36" s="123">
        <f>IF(Q36="nee",0,IF((J36-O36)&lt;0,0,(J36-O36)*(tab!$C$19*tab!$H$8+tab!$D$23)))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2018'!D37</f>
        <v/>
      </c>
      <c r="E37" s="211" t="str">
        <f>+'1 febr 2018'!E37</f>
        <v/>
      </c>
      <c r="F37" s="43"/>
      <c r="G37" s="44"/>
      <c r="H37" s="44"/>
      <c r="I37" s="44"/>
      <c r="J37" s="68">
        <f t="shared" si="0"/>
        <v>0</v>
      </c>
      <c r="K37" s="42"/>
      <c r="L37" s="44"/>
      <c r="M37" s="44"/>
      <c r="N37" s="44"/>
      <c r="O37" s="68">
        <f t="shared" si="1"/>
        <v>0</v>
      </c>
      <c r="P37" s="42"/>
      <c r="Q37" s="93" t="s">
        <v>55</v>
      </c>
      <c r="R37" s="93" t="s">
        <v>55</v>
      </c>
      <c r="S37" s="123">
        <f>IF(Q37="nee",0,IF((J37-O37)&lt;0,0,(J37-O37)*(tab!$C$19*tab!$H$8+tab!$D$23)))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2018'!D38</f>
        <v/>
      </c>
      <c r="E38" s="211" t="str">
        <f>+'1 febr 2018'!E38</f>
        <v/>
      </c>
      <c r="F38" s="43"/>
      <c r="G38" s="44"/>
      <c r="H38" s="44"/>
      <c r="I38" s="44"/>
      <c r="J38" s="68">
        <f t="shared" si="0"/>
        <v>0</v>
      </c>
      <c r="K38" s="42"/>
      <c r="L38" s="44"/>
      <c r="M38" s="44"/>
      <c r="N38" s="44"/>
      <c r="O38" s="68">
        <f t="shared" si="1"/>
        <v>0</v>
      </c>
      <c r="P38" s="42"/>
      <c r="Q38" s="93" t="s">
        <v>55</v>
      </c>
      <c r="R38" s="93" t="s">
        <v>55</v>
      </c>
      <c r="S38" s="123">
        <f>IF(Q38="nee",0,IF((J38-O38)&lt;0,0,(J38-O38)*(tab!$C$19*tab!$H$8+tab!$D$23)))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2018'!D39</f>
        <v/>
      </c>
      <c r="E39" s="211" t="str">
        <f>+'1 febr 2018'!E39</f>
        <v/>
      </c>
      <c r="F39" s="43"/>
      <c r="G39" s="44"/>
      <c r="H39" s="44"/>
      <c r="I39" s="44"/>
      <c r="J39" s="68">
        <f t="shared" si="0"/>
        <v>0</v>
      </c>
      <c r="K39" s="42"/>
      <c r="L39" s="44"/>
      <c r="M39" s="44"/>
      <c r="N39" s="44"/>
      <c r="O39" s="68">
        <f t="shared" si="1"/>
        <v>0</v>
      </c>
      <c r="P39" s="42"/>
      <c r="Q39" s="93" t="s">
        <v>55</v>
      </c>
      <c r="R39" s="93" t="s">
        <v>55</v>
      </c>
      <c r="S39" s="123">
        <f>IF(Q39="nee",0,IF((J39-O39)&lt;0,0,(J39-O39)*(tab!$C$19*tab!$H$8+tab!$D$23)))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2018'!D40</f>
        <v/>
      </c>
      <c r="E40" s="211" t="str">
        <f>+'1 febr 2018'!E40</f>
        <v/>
      </c>
      <c r="F40" s="43"/>
      <c r="G40" s="44"/>
      <c r="H40" s="44"/>
      <c r="I40" s="44"/>
      <c r="J40" s="68">
        <f t="shared" si="0"/>
        <v>0</v>
      </c>
      <c r="K40" s="42"/>
      <c r="L40" s="44"/>
      <c r="M40" s="44"/>
      <c r="N40" s="44"/>
      <c r="O40" s="68">
        <f t="shared" si="1"/>
        <v>0</v>
      </c>
      <c r="P40" s="42"/>
      <c r="Q40" s="93" t="s">
        <v>55</v>
      </c>
      <c r="R40" s="93" t="s">
        <v>55</v>
      </c>
      <c r="S40" s="123">
        <f>IF(Q40="nee",0,IF((J40-O40)&lt;0,0,(J40-O40)*(tab!$C$19*tab!$H$8+tab!$D$23)))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2018'!D41</f>
        <v/>
      </c>
      <c r="E41" s="211" t="str">
        <f>+'1 febr 2018'!E41</f>
        <v/>
      </c>
      <c r="F41" s="43"/>
      <c r="G41" s="44"/>
      <c r="H41" s="44"/>
      <c r="I41" s="44"/>
      <c r="J41" s="68">
        <f t="shared" si="0"/>
        <v>0</v>
      </c>
      <c r="K41" s="42"/>
      <c r="L41" s="44"/>
      <c r="M41" s="44"/>
      <c r="N41" s="44"/>
      <c r="O41" s="68">
        <f t="shared" si="1"/>
        <v>0</v>
      </c>
      <c r="P41" s="42"/>
      <c r="Q41" s="93" t="s">
        <v>55</v>
      </c>
      <c r="R41" s="93" t="s">
        <v>55</v>
      </c>
      <c r="S41" s="123">
        <f>IF(Q41="nee",0,IF((J41-O41)&lt;0,0,(J41-O41)*(tab!$C$19*tab!$H$8+tab!$D$23)))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2018'!D42</f>
        <v/>
      </c>
      <c r="E42" s="211" t="str">
        <f>+'1 febr 2018'!E42</f>
        <v/>
      </c>
      <c r="F42" s="43"/>
      <c r="G42" s="44"/>
      <c r="H42" s="44"/>
      <c r="I42" s="44"/>
      <c r="J42" s="68">
        <f t="shared" si="0"/>
        <v>0</v>
      </c>
      <c r="K42" s="42"/>
      <c r="L42" s="44"/>
      <c r="M42" s="44"/>
      <c r="N42" s="44"/>
      <c r="O42" s="68">
        <f t="shared" si="1"/>
        <v>0</v>
      </c>
      <c r="P42" s="42"/>
      <c r="Q42" s="93" t="s">
        <v>55</v>
      </c>
      <c r="R42" s="93" t="s">
        <v>55</v>
      </c>
      <c r="S42" s="123">
        <f>IF(Q42="nee",0,IF((J42-O42)&lt;0,0,(J42-O42)*(tab!$C$19*tab!$H$8+tab!$D$23)))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2018'!D43</f>
        <v/>
      </c>
      <c r="E43" s="211" t="str">
        <f>+'1 febr 2018'!E43</f>
        <v/>
      </c>
      <c r="F43" s="43"/>
      <c r="G43" s="44"/>
      <c r="H43" s="44"/>
      <c r="I43" s="44"/>
      <c r="J43" s="68">
        <f t="shared" si="0"/>
        <v>0</v>
      </c>
      <c r="K43" s="42"/>
      <c r="L43" s="44"/>
      <c r="M43" s="44"/>
      <c r="N43" s="44"/>
      <c r="O43" s="68">
        <f t="shared" si="1"/>
        <v>0</v>
      </c>
      <c r="P43" s="42"/>
      <c r="Q43" s="93" t="s">
        <v>55</v>
      </c>
      <c r="R43" s="93" t="s">
        <v>55</v>
      </c>
      <c r="S43" s="123">
        <f>IF(Q43="nee",0,IF((J43-O43)&lt;0,0,(J43-O43)*(tab!$C$19*tab!$H$8+tab!$D$23)))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2018'!D44</f>
        <v/>
      </c>
      <c r="E44" s="211" t="str">
        <f>+'1 febr 2018'!E44</f>
        <v/>
      </c>
      <c r="F44" s="43"/>
      <c r="G44" s="44"/>
      <c r="H44" s="44"/>
      <c r="I44" s="44"/>
      <c r="J44" s="68">
        <f t="shared" si="0"/>
        <v>0</v>
      </c>
      <c r="K44" s="42"/>
      <c r="L44" s="44"/>
      <c r="M44" s="44"/>
      <c r="N44" s="44"/>
      <c r="O44" s="68">
        <f t="shared" si="1"/>
        <v>0</v>
      </c>
      <c r="P44" s="42"/>
      <c r="Q44" s="93" t="s">
        <v>55</v>
      </c>
      <c r="R44" s="93" t="s">
        <v>55</v>
      </c>
      <c r="S44" s="123">
        <f>IF(Q44="nee",0,IF((J44-O44)&lt;0,0,(J44-O44)*(tab!$C$19*tab!$H$8+tab!$D$23)))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2018'!D45</f>
        <v/>
      </c>
      <c r="E45" s="211" t="str">
        <f>+'1 febr 2018'!E45</f>
        <v/>
      </c>
      <c r="F45" s="43"/>
      <c r="G45" s="44"/>
      <c r="H45" s="44"/>
      <c r="I45" s="44"/>
      <c r="J45" s="68">
        <f t="shared" si="0"/>
        <v>0</v>
      </c>
      <c r="K45" s="42"/>
      <c r="L45" s="44"/>
      <c r="M45" s="44"/>
      <c r="N45" s="44"/>
      <c r="O45" s="68">
        <f t="shared" si="1"/>
        <v>0</v>
      </c>
      <c r="P45" s="42"/>
      <c r="Q45" s="93" t="s">
        <v>55</v>
      </c>
      <c r="R45" s="93" t="s">
        <v>55</v>
      </c>
      <c r="S45" s="123">
        <f>IF(Q45="nee",0,IF((J45-O45)&lt;0,0,(J45-O45)*(tab!$C$19*tab!$H$8+tab!$D$23)))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2018'!D46</f>
        <v/>
      </c>
      <c r="E46" s="211" t="str">
        <f>+'1 febr 2018'!E46</f>
        <v/>
      </c>
      <c r="F46" s="43"/>
      <c r="G46" s="44"/>
      <c r="H46" s="44"/>
      <c r="I46" s="44"/>
      <c r="J46" s="68">
        <f t="shared" si="0"/>
        <v>0</v>
      </c>
      <c r="K46" s="42"/>
      <c r="L46" s="44"/>
      <c r="M46" s="44"/>
      <c r="N46" s="44"/>
      <c r="O46" s="68">
        <f t="shared" si="1"/>
        <v>0</v>
      </c>
      <c r="P46" s="42"/>
      <c r="Q46" s="93" t="s">
        <v>55</v>
      </c>
      <c r="R46" s="93" t="s">
        <v>55</v>
      </c>
      <c r="S46" s="123">
        <f>IF(Q46="nee",0,IF((J46-O46)&lt;0,0,(J46-O46)*(tab!$C$19*tab!$H$8+tab!$D$23)))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2018'!D47</f>
        <v/>
      </c>
      <c r="E47" s="211" t="str">
        <f>+'1 febr 2018'!E47</f>
        <v/>
      </c>
      <c r="F47" s="43"/>
      <c r="G47" s="44"/>
      <c r="H47" s="44"/>
      <c r="I47" s="44"/>
      <c r="J47" s="68">
        <f t="shared" si="0"/>
        <v>0</v>
      </c>
      <c r="K47" s="42"/>
      <c r="L47" s="44"/>
      <c r="M47" s="44"/>
      <c r="N47" s="44"/>
      <c r="O47" s="68">
        <f t="shared" si="1"/>
        <v>0</v>
      </c>
      <c r="P47" s="42"/>
      <c r="Q47" s="93" t="s">
        <v>55</v>
      </c>
      <c r="R47" s="93" t="s">
        <v>55</v>
      </c>
      <c r="S47" s="123">
        <f>IF(Q47="nee",0,IF((J47-O47)&lt;0,0,(J47-O47)*(tab!$C$19*tab!$H$8+tab!$D$23)))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2018'!D48</f>
        <v>#REF!</v>
      </c>
      <c r="E48" s="211" t="e">
        <f>+'1 febr 2018'!E48</f>
        <v>#REF!</v>
      </c>
      <c r="F48" s="43"/>
      <c r="G48" s="44"/>
      <c r="H48" s="44"/>
      <c r="I48" s="44"/>
      <c r="J48" s="68">
        <f t="shared" si="0"/>
        <v>0</v>
      </c>
      <c r="K48" s="42"/>
      <c r="L48" s="44"/>
      <c r="M48" s="44"/>
      <c r="N48" s="44"/>
      <c r="O48" s="68">
        <f t="shared" si="1"/>
        <v>0</v>
      </c>
      <c r="P48" s="42"/>
      <c r="Q48" s="93" t="s">
        <v>55</v>
      </c>
      <c r="R48" s="93" t="s">
        <v>55</v>
      </c>
      <c r="S48" s="123">
        <f>IF(Q48="nee",0,IF((J48-O48)&lt;0,0,(J48-O48)*(tab!$C$19*tab!$H$8+tab!$D$23)))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2018'!D49</f>
        <v>#REF!</v>
      </c>
      <c r="E49" s="211" t="e">
        <f>+'1 febr 2018'!E49</f>
        <v>#REF!</v>
      </c>
      <c r="F49" s="43"/>
      <c r="G49" s="44"/>
      <c r="H49" s="44"/>
      <c r="I49" s="44"/>
      <c r="J49" s="68">
        <f t="shared" si="0"/>
        <v>0</v>
      </c>
      <c r="K49" s="42"/>
      <c r="L49" s="44"/>
      <c r="M49" s="44"/>
      <c r="N49" s="44"/>
      <c r="O49" s="68">
        <f t="shared" si="1"/>
        <v>0</v>
      </c>
      <c r="P49" s="42"/>
      <c r="Q49" s="93" t="s">
        <v>55</v>
      </c>
      <c r="R49" s="93" t="s">
        <v>55</v>
      </c>
      <c r="S49" s="123">
        <f>IF(Q49="nee",0,IF((J49-O49)&lt;0,0,(J49-O49)*(tab!$C$19*tab!$H$8+tab!$D$23)))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2018'!D50</f>
        <v>#REF!</v>
      </c>
      <c r="E50" s="211" t="e">
        <f>+'1 febr 2018'!E50</f>
        <v>#REF!</v>
      </c>
      <c r="F50" s="43"/>
      <c r="G50" s="44"/>
      <c r="H50" s="44"/>
      <c r="I50" s="44"/>
      <c r="J50" s="68">
        <f t="shared" si="0"/>
        <v>0</v>
      </c>
      <c r="K50" s="42"/>
      <c r="L50" s="44"/>
      <c r="M50" s="44"/>
      <c r="N50" s="44"/>
      <c r="O50" s="68">
        <f t="shared" si="1"/>
        <v>0</v>
      </c>
      <c r="P50" s="42"/>
      <c r="Q50" s="93" t="s">
        <v>55</v>
      </c>
      <c r="R50" s="93" t="s">
        <v>55</v>
      </c>
      <c r="S50" s="123">
        <f>IF(Q50="nee",0,IF((J50-O50)&lt;0,0,(J50-O50)*(tab!$C$19*tab!$H$8+tab!$D$23)))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2018'!D51</f>
        <v>#REF!</v>
      </c>
      <c r="E51" s="211" t="e">
        <f>+'1 febr 2018'!E51</f>
        <v>#REF!</v>
      </c>
      <c r="F51" s="43"/>
      <c r="G51" s="44"/>
      <c r="H51" s="44"/>
      <c r="I51" s="44"/>
      <c r="J51" s="68">
        <f t="shared" si="0"/>
        <v>0</v>
      </c>
      <c r="K51" s="42"/>
      <c r="L51" s="44"/>
      <c r="M51" s="44"/>
      <c r="N51" s="44"/>
      <c r="O51" s="68">
        <f t="shared" si="1"/>
        <v>0</v>
      </c>
      <c r="P51" s="42"/>
      <c r="Q51" s="93" t="s">
        <v>55</v>
      </c>
      <c r="R51" s="93" t="s">
        <v>55</v>
      </c>
      <c r="S51" s="123">
        <f>IF(Q51="nee",0,IF((J51-O51)&lt;0,0,(J51-O51)*(tab!$C$19*tab!$H$8+tab!$D$23)))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2018'!D52</f>
        <v>#REF!</v>
      </c>
      <c r="E52" s="211" t="e">
        <f>+'1 febr 2018'!E52</f>
        <v>#REF!</v>
      </c>
      <c r="F52" s="43"/>
      <c r="G52" s="44"/>
      <c r="H52" s="44"/>
      <c r="I52" s="44"/>
      <c r="J52" s="68">
        <f t="shared" si="0"/>
        <v>0</v>
      </c>
      <c r="K52" s="42"/>
      <c r="L52" s="44"/>
      <c r="M52" s="44"/>
      <c r="N52" s="44"/>
      <c r="O52" s="68">
        <f t="shared" si="1"/>
        <v>0</v>
      </c>
      <c r="P52" s="42"/>
      <c r="Q52" s="93" t="s">
        <v>55</v>
      </c>
      <c r="R52" s="93" t="s">
        <v>55</v>
      </c>
      <c r="S52" s="123">
        <f>IF(Q52="nee",0,IF((J52-O52)&lt;0,0,(J52-O52)*(tab!$C$19*tab!$H$8+tab!$D$23)))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28517.194544999998</v>
      </c>
      <c r="T53" s="195">
        <f t="shared" si="4"/>
        <v>107666.86702799999</v>
      </c>
      <c r="U53" s="195">
        <f t="shared" si="4"/>
        <v>136184.06157299998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De Brouwerij</v>
      </c>
      <c r="E59" s="68" t="str">
        <f t="shared" si="5"/>
        <v>01JH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IF(Q23="nee",0,IF((J23-O23)&lt;0,0,(J23-O23)*(tab!$C$20*tab!$H$8+tab!$D$23)))</f>
        <v>2971.5887069999999</v>
      </c>
      <c r="T59" s="123">
        <f>IF((J59-O59)&lt;=0,0,IF((G59-L59)*tab!$E$30+(H59-M59)*tab!$F$30+(I59-N59)*tab!$G$30&lt;=0,0,(G59-L59)*tab!$E$30+(H59-M59)*tab!$F$30+(I59-N59)*tab!$G$30))</f>
        <v>0</v>
      </c>
      <c r="U59" s="123">
        <f>IF(SUM(S59:T59)&lt;0,0,SUM(S59:T59))</f>
        <v>2971.5887069999999</v>
      </c>
      <c r="V59" s="181"/>
      <c r="W59" s="123">
        <f>IF(R59="nee",0,IF((J59-O59)&lt;0,0,(J59-O59)*tab!$C$58))</f>
        <v>578.78</v>
      </c>
      <c r="X59" s="123">
        <f>IF(R59="nee",0,IF((J59-O59)&lt;=0,0,IF((G59-L59)*tab!$G$57+(H59-M59)*tab!$H$57+(I59-N59)*tab!$I$57&lt;=0,0,(G59-L59)*tab!$G$57+(H59-M59)*tab!$H$57+(I59-N59)*tab!$I$57)))</f>
        <v>0</v>
      </c>
      <c r="Y59" s="123">
        <f>SUM(W59:X59)</f>
        <v>578.78</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IF(Q24="nee",0,IF((J24-O24)&lt;0,0,(J24-O24)*(tab!$C$20*tab!$H$8+tab!$D$23)))</f>
        <v>2971.5887069999999</v>
      </c>
      <c r="T60" s="123">
        <f>IF((J60-O60)&lt;=0,0,IF((G60-L60)*tab!$E$30+(H60-M60)*tab!$F$30+(I60-N60)*tab!$G$30&lt;=0,0,(G60-L60)*tab!$E$30+(H60-M60)*tab!$F$30+(I60-N60)*tab!$G$30))</f>
        <v>0</v>
      </c>
      <c r="U60" s="123">
        <f t="shared" ref="U60:U88" si="9">IF(SUM(S60:T60)&lt;0,0,SUM(S60:T60))</f>
        <v>2971.5887069999999</v>
      </c>
      <c r="V60" s="181"/>
      <c r="W60" s="123">
        <f>IF(R60="nee",0,IF((J60-O60)&lt;0,0,(J60-O60)*tab!$C$58))</f>
        <v>578.78</v>
      </c>
      <c r="X60" s="123">
        <f>IF(R60="nee",0,IF((J60-O60)&lt;=0,0,IF((G60-L60)*tab!$G$57+(H60-M60)*tab!$H$57+(I60-N60)*tab!$I$57&lt;=0,0,(G60-L60)*tab!$G$57+(H60-M60)*tab!$H$57+(I60-N60)*tab!$I$57)))</f>
        <v>0</v>
      </c>
      <c r="Y60" s="123">
        <f t="shared" ref="Y60:Y88" si="10">SUM(W60:X60)</f>
        <v>578.78</v>
      </c>
      <c r="Z60" s="5"/>
      <c r="AA60" s="22"/>
    </row>
    <row r="61" spans="2:27" ht="12" customHeight="1" x14ac:dyDescent="0.2">
      <c r="B61" s="18"/>
      <c r="C61" s="1">
        <v>3</v>
      </c>
      <c r="D61" s="67" t="str">
        <f t="shared" si="5"/>
        <v>SO/VSO Respont (Asteria)</v>
      </c>
      <c r="E61" s="68" t="str">
        <f t="shared" si="5"/>
        <v>04EY</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IF(Q25="nee",0,IF((J25-O25)&lt;0,0,(J25-O25)*(tab!$C$20*tab!$H$8+tab!$D$23)))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De Twijn/De Driemaster</v>
      </c>
      <c r="E62" s="68" t="str">
        <f t="shared" si="5"/>
        <v>19VD</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IF(Q26="nee",0,IF((J26-O26)&lt;0,0,(J26-O26)*(tab!$C$20*tab!$H$8+tab!$D$23)))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de Piloot</v>
      </c>
      <c r="E63" s="68" t="str">
        <f t="shared" si="5"/>
        <v>20VT</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IF(Q27="nee",0,IF((J27-O27)&lt;0,0,(J27-O27)*(tab!$C$20*tab!$H$8+tab!$D$23)))</f>
        <v>2971.5887069999999</v>
      </c>
      <c r="T63" s="123">
        <f>IF((J63-O63)&lt;=0,0,IF((G63-L63)*tab!$E$30+(H63-M63)*tab!$F$30+(I63-N63)*tab!$G$30&lt;=0,0,(G63-L63)*tab!$E$30+(H63-M63)*tab!$F$30+(I63-N63)*tab!$G$30))</f>
        <v>0</v>
      </c>
      <c r="U63" s="123">
        <f t="shared" si="9"/>
        <v>2971.5887069999999</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ZMLK De Rank</v>
      </c>
      <c r="E64" s="68" t="str">
        <f t="shared" si="5"/>
        <v>26MN</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IF(Q28="nee",0,IF((J28-O28)&lt;0,0,(J28-O28)*(tab!$C$20*tab!$H$8+tab!$D$23)))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(V)SO Rehoboth</v>
      </c>
      <c r="E65" s="68" t="str">
        <f t="shared" si="5"/>
        <v>26MW</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IF(Q29="nee",0,IF((J29-O29)&lt;0,0,(J29-O29)*(tab!$C$20*tab!$H$8+tab!$D$23)))</f>
        <v>2971.5887069999999</v>
      </c>
      <c r="T65" s="123">
        <f>IF((J65-O65)&lt;=0,0,IF((G65-L65)*tab!$E$30+(H65-M65)*tab!$F$30+(I65-N65)*tab!$G$30&lt;=0,0,(G65-L65)*tab!$E$30+(H65-M65)*tab!$F$30+(I65-N65)*tab!$G$30))</f>
        <v>0</v>
      </c>
      <c r="U65" s="123">
        <f t="shared" si="9"/>
        <v>2971.5887069999999</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Obadjaschool</v>
      </c>
      <c r="E66" s="68" t="str">
        <f t="shared" si="5"/>
        <v>26NC</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IF(Q30="nee",0,IF((J30-O30)&lt;0,0,(J30-O30)*(tab!$C$20*tab!$H$8+tab!$D$23)))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SSBO Ebenhaezer</v>
      </c>
      <c r="E67" s="68" t="str">
        <f t="shared" si="5"/>
        <v>26NE</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IF(Q31="nee",0,IF((J31-O31)&lt;0,0,(J31-O31)*(tab!$C$20*tab!$H$8+tab!$D$23)))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Samuelschool</v>
      </c>
      <c r="E68" s="68" t="str">
        <f t="shared" si="5"/>
        <v>26NU</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IF(Q32="nee",0,IF((J32-O32)&lt;0,0,(J32-O32)*(tab!$C$20*tab!$H$8+tab!$D$23)))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IF(Q33="nee",0,IF((J33-O33)&lt;0,0,(J33-O33)*(tab!$C$20*tab!$H$8+tab!$D$23)))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IF(Q34="nee",0,IF((J34-O34)&lt;0,0,(J34-O34)*(tab!$C$20*tab!$H$8+tab!$D$23)))</f>
        <v>8914.7661210000006</v>
      </c>
      <c r="T70" s="123">
        <f>IF((J70-O70)&lt;=0,0,IF((G70-L70)*tab!$E$30+(H70-M70)*tab!$F$30+(I70-N70)*tab!$G$30&lt;=0,0,(G70-L70)*tab!$E$30+(H70-M70)*tab!$F$30+(I70-N70)*tab!$G$30))</f>
        <v>44011.783704999994</v>
      </c>
      <c r="U70" s="123">
        <f t="shared" si="9"/>
        <v>52926.549825999995</v>
      </c>
      <c r="V70" s="181"/>
      <c r="W70" s="123">
        <f>IF(R70="nee",0,IF((J70-O70)&lt;0,0,(J70-O70)*tab!$C$58))</f>
        <v>1736.34</v>
      </c>
      <c r="X70" s="123">
        <f>IF(R70="nee",0,IF((J70-O70)&lt;=0,0,IF((G70-L70)*tab!$G$57+(H70-M70)*tab!$H$57+(I70-N70)*tab!$I$57&lt;=0,0,(G70-L70)*tab!$G$57+(H70-M70)*tab!$H$57+(I70-N70)*tab!$I$57)))</f>
        <v>3528.3999999999996</v>
      </c>
      <c r="Y70" s="123">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IF(Q35="nee",0,IF((J35-O35)&lt;0,0,(J35-O35)*(tab!$C$20*tab!$H$8+tab!$D$23)))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IF(Q36="nee",0,IF((J36-O36)&lt;0,0,(J36-O36)*(tab!$C$20*tab!$H$8+tab!$D$23)))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IF(Q37="nee",0,IF((J37-O37)&lt;0,0,(J37-O37)*(tab!$C$20*tab!$H$8+tab!$D$23)))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IF(Q38="nee",0,IF((J38-O38)&lt;0,0,(J38-O38)*(tab!$C$20*tab!$H$8+tab!$D$23)))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IF(Q39="nee",0,IF((J39-O39)&lt;0,0,(J39-O39)*(tab!$C$20*tab!$H$8+tab!$D$23)))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IF(Q40="nee",0,IF((J40-O40)&lt;0,0,(J40-O40)*(tab!$C$20*tab!$H$8+tab!$D$23)))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IF(Q41="nee",0,IF((J41-O41)&lt;0,0,(J41-O41)*(tab!$C$20*tab!$H$8+tab!$D$23)))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IF(Q42="nee",0,IF((J42-O42)&lt;0,0,(J42-O42)*(tab!$C$20*tab!$H$8+tab!$D$23)))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IF(Q43="nee",0,IF((J43-O43)&lt;0,0,(J43-O43)*(tab!$C$20*tab!$H$8+tab!$D$23)))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IF(Q44="nee",0,IF((J44-O44)&lt;0,0,(J44-O44)*(tab!$C$20*tab!$H$8+tab!$D$23)))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IF(Q45="nee",0,IF((J45-O45)&lt;0,0,(J45-O45)*(tab!$C$20*tab!$H$8+tab!$D$23)))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IF(Q46="nee",0,IF((J46-O46)&lt;0,0,(J46-O46)*(tab!$C$20*tab!$H$8+tab!$D$23)))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IF(Q47="nee",0,IF((J47-O47)&lt;0,0,(J47-O47)*(tab!$C$20*tab!$H$8+tab!$D$23)))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IF(Q48="nee",0,IF((J48-O48)&lt;0,0,(J48-O48)*(tab!$C$20*tab!$H$8+tab!$D$23)))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IF(Q49="nee",0,IF((J49-O49)&lt;0,0,(J49-O49)*(tab!$C$20*tab!$H$8+tab!$D$23)))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IF(Q50="nee",0,IF((J50-O50)&lt;0,0,(J50-O50)*(tab!$C$20*tab!$H$8+tab!$D$23)))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IF(Q51="nee",0,IF((J51-O51)&lt;0,0,(J51-O51)*(tab!$C$20*tab!$H$8+tab!$D$23)))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IF(Q52="nee",0,IF((J52-O52)&lt;0,0,(J52-O52)*(tab!$C$20*tab!$H$8+tab!$D$23)))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20801.120949</v>
      </c>
      <c r="T89" s="195">
        <f t="shared" si="11"/>
        <v>44011.783704999994</v>
      </c>
      <c r="U89" s="195">
        <f t="shared" si="11"/>
        <v>64812.904653999998</v>
      </c>
      <c r="V89" s="114"/>
      <c r="W89" s="196">
        <f>SUM(W59:W88)</f>
        <v>2893.8999999999996</v>
      </c>
      <c r="X89" s="196">
        <f>SUM(X59:X88)</f>
        <v>3528.3999999999996</v>
      </c>
      <c r="Y89" s="196">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De Brouwerij</v>
      </c>
      <c r="E95" s="118" t="str">
        <f>+E59</f>
        <v>01JH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IF(Q23="nee",0,IF((J23-O23)&lt;0,0,(J23-O23)*(tab!$C$21*tab!$H$8+tab!$D$23)))</f>
        <v>5355.6247350000003</v>
      </c>
      <c r="T95" s="123">
        <f>IF((J95-O95)&lt;=0,0,IF((G95-L95)*tab!$E$31+(H95-M95)*tab!$F$31+(I95-N95)*tab!$G$31&lt;=0,0,(G95-L95)*tab!$E$31+(H95-M95)*tab!$F$31+(I95-N95)*tab!$G$31))</f>
        <v>0</v>
      </c>
      <c r="U95" s="123">
        <f>IF(SUM(S95:T95)&lt;0,0,SUM(S95:T95))</f>
        <v>5355.6247350000003</v>
      </c>
      <c r="V95" s="181"/>
      <c r="W95" s="123">
        <f>IF(R95="nee",0,IF((J95-O95)&lt;0,0,(J95-O95)*tab!$C$59))</f>
        <v>1198.19</v>
      </c>
      <c r="X95" s="123">
        <f>IF(R95="nee",0,IF((J95-O95)&lt;=0,0,IF((G95-L95)*tab!$G$57+(H95-M95)*tab!$H$57+(I95-N95)*tab!$I$57&lt;=0,0,(G95-L95)*tab!$G$57+(H95-M95)*tab!$H$57+(I95-N95)*tab!$I$57)))</f>
        <v>0</v>
      </c>
      <c r="Y95" s="123">
        <f>SUM(W95:X95)</f>
        <v>1198.19</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IF(Q24="nee",0,IF((J24-O24)&lt;0,0,(J24-O24)*(tab!$C$21*tab!$H$8+tab!$D$23)))</f>
        <v>5355.6247350000003</v>
      </c>
      <c r="T96" s="123">
        <f>IF((J96-O96)&lt;=0,0,IF((G96-L96)*tab!$E$31+(H96-M96)*tab!$F$31+(I96-N96)*tab!$G$31&lt;=0,0,(G96-L96)*tab!$E$31+(H96-M96)*tab!$F$31+(I96-N96)*tab!$G$31))</f>
        <v>0</v>
      </c>
      <c r="U96" s="123">
        <f t="shared" ref="U96:U124" si="15">IF(SUM(S96:T96)&lt;0,0,SUM(S96:T96))</f>
        <v>5355.6247350000003</v>
      </c>
      <c r="V96" s="181"/>
      <c r="W96" s="123">
        <f>IF(R96="nee",0,IF((J96-O96)&lt;0,0,(J96-O96)*tab!$C$59))</f>
        <v>1198.19</v>
      </c>
      <c r="X96" s="123">
        <f>IF(R96="nee",0,IF((J96-O96)&lt;=0,0,IF((G96-L96)*tab!$G$57+(H96-M96)*tab!$H$57+(I96-N96)*tab!$I$57&lt;=0,0,(G96-L96)*tab!$G$57+(H96-M96)*tab!$H$57+(I96-N96)*tab!$I$57)))</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IF(Q25="nee",0,IF((J25-O25)&lt;0,0,(J25-O25)*(tab!$C$21*tab!$H$8+tab!$D$23)))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IF(Q26="nee",0,IF((J26-O26)&lt;0,0,(J26-O26)*(tab!$C$21*tab!$H$8+tab!$D$23)))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IF(Q27="nee",0,IF((J27-O27)&lt;0,0,(J27-O27)*(tab!$C$21*tab!$H$8+tab!$D$23)))</f>
        <v>5355.6247350000003</v>
      </c>
      <c r="T99" s="123">
        <f>IF((J99-O99)&lt;=0,0,IF((G99-L99)*tab!$E$31+(H99-M99)*tab!$F$31+(I99-N99)*tab!$G$31&lt;=0,0,(G99-L99)*tab!$E$31+(H99-M99)*tab!$F$31+(I99-N99)*tab!$G$31))</f>
        <v>0</v>
      </c>
      <c r="U99" s="123">
        <f t="shared" si="15"/>
        <v>5355.6247350000003</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IF(Q28="nee",0,IF((J28-O28)&lt;0,0,(J28-O28)*(tab!$C$21*tab!$H$8+tab!$D$23)))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IF(Q29="nee",0,IF((J29-O29)&lt;0,0,(J29-O29)*(tab!$C$21*tab!$H$8+tab!$D$23)))</f>
        <v>5355.6247350000003</v>
      </c>
      <c r="T101" s="123">
        <f>IF((J101-O101)&lt;=0,0,IF((G101-L101)*tab!$E$31+(H101-M101)*tab!$F$31+(I101-N101)*tab!$G$31&lt;=0,0,(G101-L101)*tab!$E$31+(H101-M101)*tab!$F$31+(I101-N101)*tab!$G$31))</f>
        <v>0</v>
      </c>
      <c r="U101" s="123">
        <f t="shared" si="15"/>
        <v>5355.6247350000003</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IF(Q30="nee",0,IF((J30-O30)&lt;0,0,(J30-O30)*(tab!$C$21*tab!$H$8+tab!$D$23)))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IF(Q31="nee",0,IF((J31-O31)&lt;0,0,(J31-O31)*(tab!$C$21*tab!$H$8+tab!$D$23)))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IF(Q32="nee",0,IF((J32-O32)&lt;0,0,(J32-O32)*(tab!$C$21*tab!$H$8+tab!$D$23)))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IF(Q33="nee",0,IF((J33-O33)&lt;0,0,(J33-O33)*(tab!$C$21*tab!$H$8+tab!$D$23)))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IF(Q34="nee",0,IF((J34-O34)&lt;0,0,(J34-O34)*(tab!$C$21*tab!$H$8+tab!$D$23)))</f>
        <v>16066.874205</v>
      </c>
      <c r="T106" s="123">
        <f>IF((J106-O106)&lt;=0,0,IF((G106-L106)*tab!$E$31+(H106-M106)*tab!$F$31+(I106-N106)*tab!$G$31&lt;=0,0,(G106-L106)*tab!$E$31+(H106-M106)*tab!$F$31+(I106-N106)*tab!$G$31))</f>
        <v>45646.832662999994</v>
      </c>
      <c r="U106" s="123">
        <f t="shared" si="15"/>
        <v>61713.706867999994</v>
      </c>
      <c r="V106" s="181"/>
      <c r="W106" s="123">
        <f>IF(R106="nee",0,IF((J106-O106)&lt;0,0,(J106-O106)*tab!$C$59))</f>
        <v>3594.57</v>
      </c>
      <c r="X106" s="123">
        <f>IF(R106="nee",0,IF((J106-O106)&lt;=0,0,IF((G106-L106)*tab!$G$57+(H106-M106)*tab!$H$57+(I106-N106)*tab!$I$57&lt;=0,0,(G106-L106)*tab!$G$57+(H106-M106)*tab!$H$57+(I106-N106)*tab!$I$57)))</f>
        <v>3528.3999999999996</v>
      </c>
      <c r="Y106" s="123">
        <f t="shared" si="16"/>
        <v>7122.9699999999993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IF(Q35="nee",0,IF((J35-O35)&lt;0,0,(J35-O35)*(tab!$C$21*tab!$H$8+tab!$D$23)))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IF(Q36="nee",0,IF((J36-O36)&lt;0,0,(J36-O36)*(tab!$C$21*tab!$H$8+tab!$D$23)))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IF(Q37="nee",0,IF((J37-O37)&lt;0,0,(J37-O37)*(tab!$C$21*tab!$H$8+tab!$D$23)))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IF(Q38="nee",0,IF((J38-O38)&lt;0,0,(J38-O38)*(tab!$C$21*tab!$H$8+tab!$D$23)))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IF(Q39="nee",0,IF((J39-O39)&lt;0,0,(J39-O39)*(tab!$C$21*tab!$H$8+tab!$D$23)))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IF(Q40="nee",0,IF((J40-O40)&lt;0,0,(J40-O40)*(tab!$C$21*tab!$H$8+tab!$D$23)))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IF(Q41="nee",0,IF((J41-O41)&lt;0,0,(J41-O41)*(tab!$C$21*tab!$H$8+tab!$D$23)))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IF(Q42="nee",0,IF((J42-O42)&lt;0,0,(J42-O42)*(tab!$C$21*tab!$H$8+tab!$D$23)))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IF(Q43="nee",0,IF((J43-O43)&lt;0,0,(J43-O43)*(tab!$C$21*tab!$H$8+tab!$D$23)))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IF(Q44="nee",0,IF((J44-O44)&lt;0,0,(J44-O44)*(tab!$C$21*tab!$H$8+tab!$D$23)))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IF(Q45="nee",0,IF((J45-O45)&lt;0,0,(J45-O45)*(tab!$C$21*tab!$H$8+tab!$D$23)))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IF(Q46="nee",0,IF((J46-O46)&lt;0,0,(J46-O46)*(tab!$C$21*tab!$H$8+tab!$D$23)))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IF(Q47="nee",0,IF((J47-O47)&lt;0,0,(J47-O47)*(tab!$C$21*tab!$H$8+tab!$D$23)))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IF(Q48="nee",0,IF((J48-O48)&lt;0,0,(J48-O48)*(tab!$C$21*tab!$H$8+tab!$D$23)))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IF(Q49="nee",0,IF((J49-O49)&lt;0,0,(J49-O49)*(tab!$C$21*tab!$H$8+tab!$D$23)))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IF(Q50="nee",0,IF((J50-O50)&lt;0,0,(J50-O50)*(tab!$C$21*tab!$H$8+tab!$D$23)))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IF(Q51="nee",0,IF((J51-O51)&lt;0,0,(J51-O51)*(tab!$C$21*tab!$H$8+tab!$D$23)))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IF(Q52="nee",0,IF((J52-O52)&lt;0,0,(J52-O52)*(tab!$C$21*tab!$H$8+tab!$D$23)))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37489.373145000005</v>
      </c>
      <c r="T125" s="197">
        <f t="shared" si="17"/>
        <v>45646.832662999994</v>
      </c>
      <c r="U125" s="197">
        <f t="shared" si="17"/>
        <v>83136.205807999999</v>
      </c>
      <c r="V125" s="117"/>
      <c r="W125" s="196">
        <f>SUM(W95:W124)</f>
        <v>5990.9500000000007</v>
      </c>
      <c r="X125" s="196">
        <f>SUM(X95:X124)</f>
        <v>3528.3999999999996</v>
      </c>
      <c r="Y125" s="196">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8">
        <f>+S53</f>
        <v>28517.194544999998</v>
      </c>
      <c r="T130" s="198">
        <f>+T53</f>
        <v>107666.86702799999</v>
      </c>
      <c r="U130" s="198">
        <f>+U53</f>
        <v>136184.06157299998</v>
      </c>
      <c r="V130" s="94"/>
      <c r="W130" s="53">
        <f>+W53</f>
        <v>4613.9799999999996</v>
      </c>
      <c r="X130" s="53">
        <f>+X53</f>
        <v>8490.4599999999991</v>
      </c>
      <c r="Y130" s="53">
        <f>+Y53</f>
        <v>13104.439999999999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8">
        <f>+S89</f>
        <v>20801.120949</v>
      </c>
      <c r="T131" s="198">
        <f>+T89</f>
        <v>44011.783704999994</v>
      </c>
      <c r="U131" s="198">
        <f>+U89</f>
        <v>64812.904653999998</v>
      </c>
      <c r="V131" s="94"/>
      <c r="W131" s="53">
        <f>+W89</f>
        <v>2893.8999999999996</v>
      </c>
      <c r="X131" s="53">
        <f>+X89</f>
        <v>3528.3999999999996</v>
      </c>
      <c r="Y131" s="53">
        <f>+Y89</f>
        <v>6422.2999999999993</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37489.373145000005</v>
      </c>
      <c r="T132" s="198">
        <f t="shared" si="18"/>
        <v>45646.832662999994</v>
      </c>
      <c r="U132" s="198">
        <f t="shared" si="18"/>
        <v>83136.205807999999</v>
      </c>
      <c r="V132" s="94"/>
      <c r="W132" s="60">
        <f>+W125</f>
        <v>5990.9500000000007</v>
      </c>
      <c r="X132" s="60">
        <f>+X125</f>
        <v>3528.3999999999996</v>
      </c>
      <c r="Y132" s="60">
        <f>+Y125</f>
        <v>9519.3499999999985</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111</v>
      </c>
      <c r="E134" s="38"/>
      <c r="F134" s="45"/>
      <c r="G134" s="98"/>
      <c r="H134" s="98"/>
      <c r="I134" s="98"/>
      <c r="J134" s="47"/>
      <c r="K134" s="47"/>
      <c r="L134" s="98"/>
      <c r="M134" s="98"/>
      <c r="N134" s="98"/>
      <c r="O134" s="47"/>
      <c r="P134" s="47"/>
      <c r="Q134" s="47"/>
      <c r="R134" s="47"/>
      <c r="S134" s="196">
        <f>SUM(S130:S133)</f>
        <v>86807.688639</v>
      </c>
      <c r="T134" s="196">
        <f>SUM(T130:T133)</f>
        <v>197325.483396</v>
      </c>
      <c r="U134" s="196">
        <f>SUM(U130:U133)</f>
        <v>284133.172035</v>
      </c>
      <c r="V134" s="54"/>
      <c r="W134" s="199">
        <f>SUM(W130:W133)</f>
        <v>13498.83</v>
      </c>
      <c r="X134" s="199">
        <f>SUM(X130:X133)</f>
        <v>15547.259999999998</v>
      </c>
      <c r="Y134" s="199">
        <f>SUM(Y130:Y133)</f>
        <v>29046.089999999997</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46</v>
      </c>
      <c r="F16" s="188"/>
      <c r="G16" s="187" t="s">
        <v>113</v>
      </c>
      <c r="H16" s="189"/>
      <c r="I16" s="189"/>
      <c r="J16" s="194" t="s">
        <v>126</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125</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2019'!D23</f>
        <v>De Brouwerij</v>
      </c>
      <c r="E23" s="211" t="str">
        <f>+'1 febr 2019'!E23</f>
        <v>01JH</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IF(Q23="nee",0,IF((J23-O23)&lt;0,0,(J23-O23)*(tab!$C$19*tab!$I$8+tab!$D$23)))</f>
        <v>4073.884935</v>
      </c>
      <c r="T23" s="123">
        <f>IF((J23-O23)&lt;=0,0,IF((G23-L23)*tab!$E$29+(H23-M23)*tab!$F$29+(I23-N23)*tab!$G$29&lt;=0,0,(G23-L23)*tab!$E$29+(H23-M23)*tab!$F$29+(I23-N23)*tab!$G$29))</f>
        <v>0</v>
      </c>
      <c r="U23" s="123">
        <f>IF(SUM(S23:T23)&lt;0,0,SUM(S23:T23))</f>
        <v>4073.884935</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2019'!D24</f>
        <v>Yulius Onderwijs</v>
      </c>
      <c r="E24" s="211" t="str">
        <f>+'1 febr 2019'!E24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IF(Q24="nee",0,IF((J24-O24)&lt;0,0,(J24-O24)*(tab!$C$19*tab!$I$8+tab!$D$23)))</f>
        <v>4073.884935</v>
      </c>
      <c r="T24" s="123">
        <f>IF((J24-O24)&lt;=0,0,IF((G24-L24)*tab!$E$29+(H24-M24)*tab!$F$29+(I24-N24)*tab!$G$29&lt;=0,0,(G24-L24)*tab!$E$29+(H24-M24)*tab!$F$29+(I24-N24)*tab!$G$29))</f>
        <v>0</v>
      </c>
      <c r="U24" s="123">
        <f t="shared" ref="U24:U52" si="2">IF(SUM(S24:T24)&lt;0,0,SUM(S24:T24))</f>
        <v>4073.884935</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2019'!D25</f>
        <v>SO/VSO Respont (Asteria)</v>
      </c>
      <c r="E25" s="211" t="str">
        <f>+'1 febr 2019'!E25</f>
        <v>04EY</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IF(Q25="nee",0,IF((J25-O25)&lt;0,0,(J25-O25)*(tab!$C$19*tab!$I$8+tab!$D$23)))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2019'!D26</f>
        <v>De Twijn/De Driemaster</v>
      </c>
      <c r="E26" s="211" t="str">
        <f>+'1 febr 2019'!E26</f>
        <v>19VD</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IF(Q26="nee",0,IF((J26-O26)&lt;0,0,(J26-O26)*(tab!$C$19*tab!$I$8+tab!$D$23)))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2019'!D27</f>
        <v>de Piloot</v>
      </c>
      <c r="E27" s="211" t="str">
        <f>+'1 febr 2019'!E27</f>
        <v>20VT</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IF(Q27="nee",0,IF((J27-O27)&lt;0,0,(J27-O27)*(tab!$C$19*tab!$I$8+tab!$D$23)))</f>
        <v>4073.884935</v>
      </c>
      <c r="T27" s="123">
        <f>IF((J27-O27)&lt;=0,0,IF((G27-L27)*tab!$E$29+(H27-M27)*tab!$F$29+(I27-N27)*tab!$G$29&lt;=0,0,(G27-L27)*tab!$E$29+(H27-M27)*tab!$F$29+(I27-N27)*tab!$G$29))</f>
        <v>0</v>
      </c>
      <c r="U27" s="123">
        <f t="shared" si="2"/>
        <v>4073.884935</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2019'!D28</f>
        <v>ZMLK De Rank</v>
      </c>
      <c r="E28" s="211" t="str">
        <f>+'1 febr 2019'!E28</f>
        <v>26MN</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IF(Q28="nee",0,IF((J28-O28)&lt;0,0,(J28-O28)*(tab!$C$19*tab!$I$8+tab!$D$23)))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2019'!D29</f>
        <v>(V)SO Rehoboth</v>
      </c>
      <c r="E29" s="211" t="str">
        <f>+'1 febr 2019'!E29</f>
        <v>26MW</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IF(Q29="nee",0,IF((J29-O29)&lt;0,0,(J29-O29)*(tab!$C$19*tab!$I$8+tab!$D$23)))</f>
        <v>4073.884935</v>
      </c>
      <c r="T29" s="123">
        <f>IF((J29-O29)&lt;=0,0,IF((G29-L29)*tab!$E$29+(H29-M29)*tab!$F$29+(I29-N29)*tab!$G$29&lt;=0,0,(G29-L29)*tab!$E$29+(H29-M29)*tab!$F$29+(I29-N29)*tab!$G$29))</f>
        <v>65020.584019999995</v>
      </c>
      <c r="U29" s="123">
        <f t="shared" si="2"/>
        <v>69094.468954999989</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2019'!D30</f>
        <v>Obadjaschool</v>
      </c>
      <c r="E30" s="211" t="str">
        <f>+'1 febr 2019'!E30</f>
        <v>26NC</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IF(Q30="nee",0,IF((J30-O30)&lt;0,0,(J30-O30)*(tab!$C$19*tab!$I$8+tab!$D$23)))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2019'!D31</f>
        <v>SSBO Ebenhaezer</v>
      </c>
      <c r="E31" s="211" t="str">
        <f>+'1 febr 2019'!E31</f>
        <v>26NE</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IF(Q31="nee",0,IF((J31-O31)&lt;0,0,(J31-O31)*(tab!$C$19*tab!$I$8+tab!$D$23)))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2019'!D32</f>
        <v>Samuelschool</v>
      </c>
      <c r="E32" s="211" t="str">
        <f>+'1 febr 2019'!E32</f>
        <v>26NU</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IF(Q32="nee",0,IF((J32-O32)&lt;0,0,(J32-O32)*(tab!$C$19*tab!$I$8+tab!$D$23)))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2019'!D33</f>
        <v/>
      </c>
      <c r="E33" s="211" t="str">
        <f>+'1 febr 2019'!E33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IF(Q33="nee",0,IF((J33-O33)&lt;0,0,(J33-O33)*(tab!$C$19*tab!$I$8+tab!$D$23)))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2019'!D34</f>
        <v/>
      </c>
      <c r="E34" s="211" t="str">
        <f>+'1 febr 2019'!E34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IF(Q34="nee",0,IF((J34-O34)&lt;0,0,(J34-O34)*(tab!$C$19*tab!$I$8+tab!$D$23)))</f>
        <v>12221.654805</v>
      </c>
      <c r="T34" s="123">
        <f>IF((J34-O34)&lt;=0,0,IF((G34-L34)*tab!$E$29+(H34-M34)*tab!$F$29+(I34-N34)*tab!$G$29&lt;=0,0,(G34-L34)*tab!$E$29+(H34-M34)*tab!$F$29+(I34-N34)*tab!$G$29))</f>
        <v>42646.283007999999</v>
      </c>
      <c r="U34" s="123">
        <f t="shared" si="2"/>
        <v>54867.937812999997</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2019'!D35</f>
        <v/>
      </c>
      <c r="E35" s="211" t="str">
        <f>+'1 febr 2019'!E35</f>
        <v/>
      </c>
      <c r="F35" s="43"/>
      <c r="G35" s="44"/>
      <c r="H35" s="44"/>
      <c r="I35" s="44"/>
      <c r="J35" s="68">
        <f t="shared" si="0"/>
        <v>0</v>
      </c>
      <c r="K35" s="42"/>
      <c r="L35" s="44"/>
      <c r="M35" s="44"/>
      <c r="N35" s="44"/>
      <c r="O35" s="68">
        <f t="shared" si="1"/>
        <v>0</v>
      </c>
      <c r="P35" s="42"/>
      <c r="Q35" s="93" t="s">
        <v>55</v>
      </c>
      <c r="R35" s="93" t="s">
        <v>55</v>
      </c>
      <c r="S35" s="123">
        <f>IF(Q35="nee",0,IF((J35-O35)&lt;0,0,(J35-O35)*(tab!$C$19*tab!$I$8+tab!$D$23)))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2019'!D36</f>
        <v/>
      </c>
      <c r="E36" s="211" t="str">
        <f>+'1 febr 2019'!E36</f>
        <v/>
      </c>
      <c r="F36" s="43"/>
      <c r="G36" s="44"/>
      <c r="H36" s="44"/>
      <c r="I36" s="44"/>
      <c r="J36" s="68">
        <f t="shared" si="0"/>
        <v>0</v>
      </c>
      <c r="K36" s="42"/>
      <c r="L36" s="44"/>
      <c r="M36" s="44"/>
      <c r="N36" s="44"/>
      <c r="O36" s="68">
        <f t="shared" si="1"/>
        <v>0</v>
      </c>
      <c r="P36" s="42"/>
      <c r="Q36" s="93" t="s">
        <v>55</v>
      </c>
      <c r="R36" s="93" t="s">
        <v>55</v>
      </c>
      <c r="S36" s="123">
        <f>IF(Q36="nee",0,IF((J36-O36)&lt;0,0,(J36-O36)*(tab!$C$19*tab!$I$8+tab!$D$23)))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2019'!D37</f>
        <v/>
      </c>
      <c r="E37" s="211" t="str">
        <f>+'1 febr 2019'!E37</f>
        <v/>
      </c>
      <c r="F37" s="43"/>
      <c r="G37" s="44"/>
      <c r="H37" s="44"/>
      <c r="I37" s="44"/>
      <c r="J37" s="68">
        <f t="shared" si="0"/>
        <v>0</v>
      </c>
      <c r="K37" s="42"/>
      <c r="L37" s="44"/>
      <c r="M37" s="44"/>
      <c r="N37" s="44"/>
      <c r="O37" s="68">
        <f t="shared" si="1"/>
        <v>0</v>
      </c>
      <c r="P37" s="42"/>
      <c r="Q37" s="93" t="s">
        <v>55</v>
      </c>
      <c r="R37" s="93" t="s">
        <v>55</v>
      </c>
      <c r="S37" s="123">
        <f>IF(Q37="nee",0,IF((J37-O37)&lt;0,0,(J37-O37)*(tab!$C$19*tab!$I$8+tab!$D$23)))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2019'!D38</f>
        <v/>
      </c>
      <c r="E38" s="211" t="str">
        <f>+'1 febr 2019'!E38</f>
        <v/>
      </c>
      <c r="F38" s="43"/>
      <c r="G38" s="44"/>
      <c r="H38" s="44"/>
      <c r="I38" s="44"/>
      <c r="J38" s="68">
        <f t="shared" si="0"/>
        <v>0</v>
      </c>
      <c r="K38" s="42"/>
      <c r="L38" s="44"/>
      <c r="M38" s="44"/>
      <c r="N38" s="44"/>
      <c r="O38" s="68">
        <f t="shared" si="1"/>
        <v>0</v>
      </c>
      <c r="P38" s="42"/>
      <c r="Q38" s="93" t="s">
        <v>55</v>
      </c>
      <c r="R38" s="93" t="s">
        <v>55</v>
      </c>
      <c r="S38" s="123">
        <f>IF(Q38="nee",0,IF((J38-O38)&lt;0,0,(J38-O38)*(tab!$C$19*tab!$I$8+tab!$D$23)))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2019'!D39</f>
        <v/>
      </c>
      <c r="E39" s="211" t="str">
        <f>+'1 febr 2019'!E39</f>
        <v/>
      </c>
      <c r="F39" s="43"/>
      <c r="G39" s="44"/>
      <c r="H39" s="44"/>
      <c r="I39" s="44"/>
      <c r="J39" s="68">
        <f t="shared" si="0"/>
        <v>0</v>
      </c>
      <c r="K39" s="42"/>
      <c r="L39" s="44"/>
      <c r="M39" s="44"/>
      <c r="N39" s="44"/>
      <c r="O39" s="68">
        <f t="shared" si="1"/>
        <v>0</v>
      </c>
      <c r="P39" s="42"/>
      <c r="Q39" s="93" t="s">
        <v>55</v>
      </c>
      <c r="R39" s="93" t="s">
        <v>55</v>
      </c>
      <c r="S39" s="123">
        <f>IF(Q39="nee",0,IF((J39-O39)&lt;0,0,(J39-O39)*(tab!$C$19*tab!$I$8+tab!$D$23)))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2019'!D40</f>
        <v/>
      </c>
      <c r="E40" s="211" t="str">
        <f>+'1 febr 2019'!E40</f>
        <v/>
      </c>
      <c r="F40" s="43"/>
      <c r="G40" s="44"/>
      <c r="H40" s="44"/>
      <c r="I40" s="44"/>
      <c r="J40" s="68">
        <f t="shared" si="0"/>
        <v>0</v>
      </c>
      <c r="K40" s="42"/>
      <c r="L40" s="44"/>
      <c r="M40" s="44"/>
      <c r="N40" s="44"/>
      <c r="O40" s="68">
        <f t="shared" si="1"/>
        <v>0</v>
      </c>
      <c r="P40" s="42"/>
      <c r="Q40" s="93" t="s">
        <v>55</v>
      </c>
      <c r="R40" s="93" t="s">
        <v>55</v>
      </c>
      <c r="S40" s="123">
        <f>IF(Q40="nee",0,IF((J40-O40)&lt;0,0,(J40-O40)*(tab!$C$19*tab!$I$8+tab!$D$23)))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2019'!D41</f>
        <v/>
      </c>
      <c r="E41" s="211" t="str">
        <f>+'1 febr 2019'!E41</f>
        <v/>
      </c>
      <c r="F41" s="43"/>
      <c r="G41" s="44"/>
      <c r="H41" s="44"/>
      <c r="I41" s="44"/>
      <c r="J41" s="68">
        <f t="shared" si="0"/>
        <v>0</v>
      </c>
      <c r="K41" s="42"/>
      <c r="L41" s="44"/>
      <c r="M41" s="44"/>
      <c r="N41" s="44"/>
      <c r="O41" s="68">
        <f t="shared" si="1"/>
        <v>0</v>
      </c>
      <c r="P41" s="42"/>
      <c r="Q41" s="93" t="s">
        <v>55</v>
      </c>
      <c r="R41" s="93" t="s">
        <v>55</v>
      </c>
      <c r="S41" s="123">
        <f>IF(Q41="nee",0,IF((J41-O41)&lt;0,0,(J41-O41)*(tab!$C$19*tab!$I$8+tab!$D$23)))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2019'!D42</f>
        <v/>
      </c>
      <c r="E42" s="211" t="str">
        <f>+'1 febr 2019'!E42</f>
        <v/>
      </c>
      <c r="F42" s="43"/>
      <c r="G42" s="44"/>
      <c r="H42" s="44"/>
      <c r="I42" s="44"/>
      <c r="J42" s="68">
        <f t="shared" si="0"/>
        <v>0</v>
      </c>
      <c r="K42" s="42"/>
      <c r="L42" s="44"/>
      <c r="M42" s="44"/>
      <c r="N42" s="44"/>
      <c r="O42" s="68">
        <f t="shared" si="1"/>
        <v>0</v>
      </c>
      <c r="P42" s="42"/>
      <c r="Q42" s="93" t="s">
        <v>55</v>
      </c>
      <c r="R42" s="93" t="s">
        <v>55</v>
      </c>
      <c r="S42" s="123">
        <f>IF(Q42="nee",0,IF((J42-O42)&lt;0,0,(J42-O42)*(tab!$C$19*tab!$I$8+tab!$D$23)))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2019'!D43</f>
        <v/>
      </c>
      <c r="E43" s="211" t="str">
        <f>+'1 febr 2019'!E43</f>
        <v/>
      </c>
      <c r="F43" s="43"/>
      <c r="G43" s="44"/>
      <c r="H43" s="44"/>
      <c r="I43" s="44"/>
      <c r="J43" s="68">
        <f t="shared" si="0"/>
        <v>0</v>
      </c>
      <c r="K43" s="42"/>
      <c r="L43" s="44"/>
      <c r="M43" s="44"/>
      <c r="N43" s="44"/>
      <c r="O43" s="68">
        <f t="shared" si="1"/>
        <v>0</v>
      </c>
      <c r="P43" s="42"/>
      <c r="Q43" s="93" t="s">
        <v>55</v>
      </c>
      <c r="R43" s="93" t="s">
        <v>55</v>
      </c>
      <c r="S43" s="123">
        <f>IF(Q43="nee",0,IF((J43-O43)&lt;0,0,(J43-O43)*(tab!$C$19*tab!$I$8+tab!$D$23)))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2019'!D44</f>
        <v/>
      </c>
      <c r="E44" s="211" t="str">
        <f>+'1 febr 2019'!E44</f>
        <v/>
      </c>
      <c r="F44" s="43"/>
      <c r="G44" s="44"/>
      <c r="H44" s="44"/>
      <c r="I44" s="44"/>
      <c r="J44" s="68">
        <f t="shared" si="0"/>
        <v>0</v>
      </c>
      <c r="K44" s="42"/>
      <c r="L44" s="44"/>
      <c r="M44" s="44"/>
      <c r="N44" s="44"/>
      <c r="O44" s="68">
        <f t="shared" si="1"/>
        <v>0</v>
      </c>
      <c r="P44" s="42"/>
      <c r="Q44" s="93" t="s">
        <v>55</v>
      </c>
      <c r="R44" s="93" t="s">
        <v>55</v>
      </c>
      <c r="S44" s="123">
        <f>IF(Q44="nee",0,IF((J44-O44)&lt;0,0,(J44-O44)*(tab!$C$19*tab!$I$8+tab!$D$23)))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2019'!D45</f>
        <v/>
      </c>
      <c r="E45" s="211" t="str">
        <f>+'1 febr 2019'!E45</f>
        <v/>
      </c>
      <c r="F45" s="43"/>
      <c r="G45" s="44"/>
      <c r="H45" s="44"/>
      <c r="I45" s="44"/>
      <c r="J45" s="68">
        <f t="shared" si="0"/>
        <v>0</v>
      </c>
      <c r="K45" s="42"/>
      <c r="L45" s="44"/>
      <c r="M45" s="44"/>
      <c r="N45" s="44"/>
      <c r="O45" s="68">
        <f t="shared" si="1"/>
        <v>0</v>
      </c>
      <c r="P45" s="42"/>
      <c r="Q45" s="93" t="s">
        <v>55</v>
      </c>
      <c r="R45" s="93" t="s">
        <v>55</v>
      </c>
      <c r="S45" s="123">
        <f>IF(Q45="nee",0,IF((J45-O45)&lt;0,0,(J45-O45)*(tab!$C$19*tab!$I$8+tab!$D$23)))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2019'!D46</f>
        <v/>
      </c>
      <c r="E46" s="211" t="str">
        <f>+'1 febr 2019'!E46</f>
        <v/>
      </c>
      <c r="F46" s="43"/>
      <c r="G46" s="44"/>
      <c r="H46" s="44"/>
      <c r="I46" s="44"/>
      <c r="J46" s="68">
        <f t="shared" si="0"/>
        <v>0</v>
      </c>
      <c r="K46" s="42"/>
      <c r="L46" s="44"/>
      <c r="M46" s="44"/>
      <c r="N46" s="44"/>
      <c r="O46" s="68">
        <f t="shared" si="1"/>
        <v>0</v>
      </c>
      <c r="P46" s="42"/>
      <c r="Q46" s="93" t="s">
        <v>55</v>
      </c>
      <c r="R46" s="93" t="s">
        <v>55</v>
      </c>
      <c r="S46" s="123">
        <f>IF(Q46="nee",0,IF((J46-O46)&lt;0,0,(J46-O46)*(tab!$C$19*tab!$I$8+tab!$D$23)))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2019'!D47</f>
        <v/>
      </c>
      <c r="E47" s="211" t="str">
        <f>+'1 febr 2019'!E47</f>
        <v/>
      </c>
      <c r="F47" s="43"/>
      <c r="G47" s="44"/>
      <c r="H47" s="44"/>
      <c r="I47" s="44"/>
      <c r="J47" s="68">
        <f t="shared" si="0"/>
        <v>0</v>
      </c>
      <c r="K47" s="42"/>
      <c r="L47" s="44"/>
      <c r="M47" s="44"/>
      <c r="N47" s="44"/>
      <c r="O47" s="68">
        <f t="shared" si="1"/>
        <v>0</v>
      </c>
      <c r="P47" s="42"/>
      <c r="Q47" s="93" t="s">
        <v>55</v>
      </c>
      <c r="R47" s="93" t="s">
        <v>55</v>
      </c>
      <c r="S47" s="123">
        <f>IF(Q47="nee",0,IF((J47-O47)&lt;0,0,(J47-O47)*(tab!$C$19*tab!$I$8+tab!$D$23)))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2019'!D48</f>
        <v>#REF!</v>
      </c>
      <c r="E48" s="211" t="e">
        <f>+'1 febr 2019'!E48</f>
        <v>#REF!</v>
      </c>
      <c r="F48" s="43"/>
      <c r="G48" s="44"/>
      <c r="H48" s="44"/>
      <c r="I48" s="44"/>
      <c r="J48" s="68">
        <f t="shared" si="0"/>
        <v>0</v>
      </c>
      <c r="K48" s="42"/>
      <c r="L48" s="44"/>
      <c r="M48" s="44"/>
      <c r="N48" s="44"/>
      <c r="O48" s="68">
        <f t="shared" si="1"/>
        <v>0</v>
      </c>
      <c r="P48" s="42"/>
      <c r="Q48" s="93" t="s">
        <v>55</v>
      </c>
      <c r="R48" s="93" t="s">
        <v>55</v>
      </c>
      <c r="S48" s="123">
        <f>IF(Q48="nee",0,IF((J48-O48)&lt;0,0,(J48-O48)*(tab!$C$19*tab!$I$8+tab!$D$23)))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2019'!D49</f>
        <v>#REF!</v>
      </c>
      <c r="E49" s="211" t="e">
        <f>+'1 febr 2019'!E49</f>
        <v>#REF!</v>
      </c>
      <c r="F49" s="43"/>
      <c r="G49" s="44"/>
      <c r="H49" s="44"/>
      <c r="I49" s="44"/>
      <c r="J49" s="68">
        <f t="shared" si="0"/>
        <v>0</v>
      </c>
      <c r="K49" s="42"/>
      <c r="L49" s="44"/>
      <c r="M49" s="44"/>
      <c r="N49" s="44"/>
      <c r="O49" s="68">
        <f t="shared" si="1"/>
        <v>0</v>
      </c>
      <c r="P49" s="42"/>
      <c r="Q49" s="93" t="s">
        <v>55</v>
      </c>
      <c r="R49" s="93" t="s">
        <v>55</v>
      </c>
      <c r="S49" s="123">
        <f>IF(Q49="nee",0,IF((J49-O49)&lt;0,0,(J49-O49)*(tab!$C$19*tab!$I$8+tab!$D$23)))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2019'!D50</f>
        <v>#REF!</v>
      </c>
      <c r="E50" s="211" t="e">
        <f>+'1 febr 2019'!E50</f>
        <v>#REF!</v>
      </c>
      <c r="F50" s="43"/>
      <c r="G50" s="44"/>
      <c r="H50" s="44"/>
      <c r="I50" s="44"/>
      <c r="J50" s="68">
        <f t="shared" si="0"/>
        <v>0</v>
      </c>
      <c r="K50" s="42"/>
      <c r="L50" s="44"/>
      <c r="M50" s="44"/>
      <c r="N50" s="44"/>
      <c r="O50" s="68">
        <f t="shared" si="1"/>
        <v>0</v>
      </c>
      <c r="P50" s="42"/>
      <c r="Q50" s="93" t="s">
        <v>55</v>
      </c>
      <c r="R50" s="93" t="s">
        <v>55</v>
      </c>
      <c r="S50" s="123">
        <f>IF(Q50="nee",0,IF((J50-O50)&lt;0,0,(J50-O50)*(tab!$C$19*tab!$I$8+tab!$D$23)))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2019'!D51</f>
        <v>#REF!</v>
      </c>
      <c r="E51" s="211" t="e">
        <f>+'1 febr 2019'!E51</f>
        <v>#REF!</v>
      </c>
      <c r="F51" s="43"/>
      <c r="G51" s="44"/>
      <c r="H51" s="44"/>
      <c r="I51" s="44"/>
      <c r="J51" s="68">
        <f t="shared" si="0"/>
        <v>0</v>
      </c>
      <c r="K51" s="42"/>
      <c r="L51" s="44"/>
      <c r="M51" s="44"/>
      <c r="N51" s="44"/>
      <c r="O51" s="68">
        <f t="shared" si="1"/>
        <v>0</v>
      </c>
      <c r="P51" s="42"/>
      <c r="Q51" s="93" t="s">
        <v>55</v>
      </c>
      <c r="R51" s="93" t="s">
        <v>55</v>
      </c>
      <c r="S51" s="123">
        <f>IF(Q51="nee",0,IF((J51-O51)&lt;0,0,(J51-O51)*(tab!$C$19*tab!$I$8+tab!$D$23)))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2019'!D52</f>
        <v>#REF!</v>
      </c>
      <c r="E52" s="211" t="e">
        <f>+'1 febr 2019'!E52</f>
        <v>#REF!</v>
      </c>
      <c r="F52" s="43"/>
      <c r="G52" s="44"/>
      <c r="H52" s="44"/>
      <c r="I52" s="44"/>
      <c r="J52" s="68">
        <f t="shared" si="0"/>
        <v>0</v>
      </c>
      <c r="K52" s="42"/>
      <c r="L52" s="44"/>
      <c r="M52" s="44"/>
      <c r="N52" s="44"/>
      <c r="O52" s="68">
        <f t="shared" si="1"/>
        <v>0</v>
      </c>
      <c r="P52" s="42"/>
      <c r="Q52" s="93" t="s">
        <v>55</v>
      </c>
      <c r="R52" s="93" t="s">
        <v>55</v>
      </c>
      <c r="S52" s="123">
        <f>IF(Q52="nee",0,IF((J52-O52)&lt;0,0,(J52-O52)*(tab!$C$19*tab!$I$8+tab!$D$23)))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28517.194544999998</v>
      </c>
      <c r="T53" s="195">
        <f t="shared" si="4"/>
        <v>107666.86702799999</v>
      </c>
      <c r="U53" s="195">
        <f t="shared" si="4"/>
        <v>136184.06157299998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De Brouwerij</v>
      </c>
      <c r="E59" s="68" t="str">
        <f t="shared" si="5"/>
        <v>01JH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IF(Q23="nee",0,IF((J23-O23)&lt;0,0,(J23-O23)*(tab!$C$20*tab!$I$8+tab!$D$23)))</f>
        <v>2971.5887069999999</v>
      </c>
      <c r="T59" s="123">
        <f>IF((J59-O59)&lt;=0,0,IF((G59-L59)*tab!$E$30+(H59-M59)*tab!$F$30+(I59-N59)*tab!$G$30&lt;=0,0,(G59-L59)*tab!$E$30+(H59-M59)*tab!$F$30+(I59-N59)*tab!$G$30))</f>
        <v>0</v>
      </c>
      <c r="U59" s="123">
        <f>IF(SUM(S59:T59)&lt;0,0,SUM(S59:T59))</f>
        <v>2971.5887069999999</v>
      </c>
      <c r="V59" s="181"/>
      <c r="W59" s="123">
        <f>IF(R59="nee",0,IF((J59-O59)&lt;0,0,(J59-O59)*tab!$C$58))</f>
        <v>578.78</v>
      </c>
      <c r="X59" s="123">
        <f>IF(R59="nee",0,IF((J59-O59)&lt;=0,0,IF((G59-L59)*tab!$G$57+(H59-M59)*tab!$H$57+(I59-N59)*tab!$I$57&lt;=0,0,(G59-L59)*tab!$G$57+(H59-M59)*tab!$H$57+(I59-N59)*tab!$I$57)))</f>
        <v>0</v>
      </c>
      <c r="Y59" s="123">
        <f>SUM(W59:X59)</f>
        <v>578.78</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IF(Q24="nee",0,IF((J24-O24)&lt;0,0,(J24-O24)*(tab!$C$20*tab!$I$8+tab!$D$23)))</f>
        <v>2971.5887069999999</v>
      </c>
      <c r="T60" s="123">
        <f>IF((J60-O60)&lt;=0,0,IF((G60-L60)*tab!$E$30+(H60-M60)*tab!$F$30+(I60-N60)*tab!$G$30&lt;=0,0,(G60-L60)*tab!$E$30+(H60-M60)*tab!$F$30+(I60-N60)*tab!$G$30))</f>
        <v>0</v>
      </c>
      <c r="U60" s="123">
        <f t="shared" ref="U60:U88" si="9">IF(SUM(S60:T60)&lt;0,0,SUM(S60:T60))</f>
        <v>2971.5887069999999</v>
      </c>
      <c r="V60" s="181"/>
      <c r="W60" s="123">
        <f>IF(R60="nee",0,IF((J60-O60)&lt;0,0,(J60-O60)*tab!$C$58))</f>
        <v>578.78</v>
      </c>
      <c r="X60" s="123">
        <f>IF(R60="nee",0,IF((J60-O60)&lt;=0,0,IF((G60-L60)*tab!$G$57+(H60-M60)*tab!$H$57+(I60-N60)*tab!$I$57&lt;=0,0,(G60-L60)*tab!$G$57+(H60-M60)*tab!$H$57+(I60-N60)*tab!$I$57)))</f>
        <v>0</v>
      </c>
      <c r="Y60" s="123">
        <f t="shared" ref="Y60:Y88" si="10">SUM(W60:X60)</f>
        <v>578.78</v>
      </c>
      <c r="Z60" s="5"/>
      <c r="AA60" s="22"/>
    </row>
    <row r="61" spans="2:27" ht="12" customHeight="1" x14ac:dyDescent="0.2">
      <c r="B61" s="18"/>
      <c r="C61" s="1">
        <v>3</v>
      </c>
      <c r="D61" s="67" t="str">
        <f t="shared" si="5"/>
        <v>SO/VSO Respont (Asteria)</v>
      </c>
      <c r="E61" s="68" t="str">
        <f t="shared" si="5"/>
        <v>04EY</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IF(Q25="nee",0,IF((J25-O25)&lt;0,0,(J25-O25)*(tab!$C$20*tab!$I$8+tab!$D$23)))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De Twijn/De Driemaster</v>
      </c>
      <c r="E62" s="68" t="str">
        <f t="shared" si="5"/>
        <v>19VD</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IF(Q26="nee",0,IF((J26-O26)&lt;0,0,(J26-O26)*(tab!$C$20*tab!$I$8+tab!$D$23)))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de Piloot</v>
      </c>
      <c r="E63" s="68" t="str">
        <f t="shared" si="5"/>
        <v>20VT</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IF(Q27="nee",0,IF((J27-O27)&lt;0,0,(J27-O27)*(tab!$C$20*tab!$I$8+tab!$D$23)))</f>
        <v>2971.5887069999999</v>
      </c>
      <c r="T63" s="123">
        <f>IF((J63-O63)&lt;=0,0,IF((G63-L63)*tab!$E$30+(H63-M63)*tab!$F$30+(I63-N63)*tab!$G$30&lt;=0,0,(G63-L63)*tab!$E$30+(H63-M63)*tab!$F$30+(I63-N63)*tab!$G$30))</f>
        <v>0</v>
      </c>
      <c r="U63" s="123">
        <f t="shared" si="9"/>
        <v>2971.5887069999999</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ZMLK De Rank</v>
      </c>
      <c r="E64" s="68" t="str">
        <f t="shared" si="5"/>
        <v>26MN</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IF(Q28="nee",0,IF((J28-O28)&lt;0,0,(J28-O28)*(tab!$C$20*tab!$I$8+tab!$D$23)))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(V)SO Rehoboth</v>
      </c>
      <c r="E65" s="68" t="str">
        <f t="shared" si="5"/>
        <v>26MW</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IF(Q29="nee",0,IF((J29-O29)&lt;0,0,(J29-O29)*(tab!$C$20*tab!$I$8+tab!$D$23)))</f>
        <v>2971.5887069999999</v>
      </c>
      <c r="T65" s="123">
        <f>IF((J65-O65)&lt;=0,0,IF((G65-L65)*tab!$E$30+(H65-M65)*tab!$F$30+(I65-N65)*tab!$G$30&lt;=0,0,(G65-L65)*tab!$E$30+(H65-M65)*tab!$F$30+(I65-N65)*tab!$G$30))</f>
        <v>0</v>
      </c>
      <c r="U65" s="123">
        <f t="shared" si="9"/>
        <v>2971.5887069999999</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Obadjaschool</v>
      </c>
      <c r="E66" s="68" t="str">
        <f t="shared" si="5"/>
        <v>26NC</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IF(Q30="nee",0,IF((J30-O30)&lt;0,0,(J30-O30)*(tab!$C$20*tab!$I$8+tab!$D$23)))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SSBO Ebenhaezer</v>
      </c>
      <c r="E67" s="68" t="str">
        <f t="shared" si="5"/>
        <v>26NE</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IF(Q31="nee",0,IF((J31-O31)&lt;0,0,(J31-O31)*(tab!$C$20*tab!$I$8+tab!$D$23)))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Samuelschool</v>
      </c>
      <c r="E68" s="68" t="str">
        <f t="shared" si="5"/>
        <v>26NU</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IF(Q32="nee",0,IF((J32-O32)&lt;0,0,(J32-O32)*(tab!$C$20*tab!$I$8+tab!$D$23)))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IF(Q33="nee",0,IF((J33-O33)&lt;0,0,(J33-O33)*(tab!$C$20*tab!$I$8+tab!$D$23)))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IF(Q34="nee",0,IF((J34-O34)&lt;0,0,(J34-O34)*(tab!$C$20*tab!$I$8+tab!$D$23)))</f>
        <v>8914.7661210000006</v>
      </c>
      <c r="T70" s="123">
        <f>IF((J70-O70)&lt;=0,0,IF((G70-L70)*tab!$E$30+(H70-M70)*tab!$F$30+(I70-N70)*tab!$G$30&lt;=0,0,(G70-L70)*tab!$E$30+(H70-M70)*tab!$F$30+(I70-N70)*tab!$G$30))</f>
        <v>44011.783704999994</v>
      </c>
      <c r="U70" s="123">
        <f t="shared" si="9"/>
        <v>52926.549825999995</v>
      </c>
      <c r="V70" s="181"/>
      <c r="W70" s="123">
        <f>IF(R70="nee",0,IF((J70-O70)&lt;0,0,(J70-O70)*tab!$C$58))</f>
        <v>1736.34</v>
      </c>
      <c r="X70" s="123">
        <f>IF(R70="nee",0,IF((J70-O70)&lt;=0,0,IF((G70-L70)*tab!$G$57+(H70-M70)*tab!$H$57+(I70-N70)*tab!$I$57&lt;=0,0,(G70-L70)*tab!$G$57+(H70-M70)*tab!$H$57+(I70-N70)*tab!$I$57)))</f>
        <v>3528.3999999999996</v>
      </c>
      <c r="Y70" s="123">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IF(Q35="nee",0,IF((J35-O35)&lt;0,0,(J35-O35)*(tab!$C$20*tab!$I$8+tab!$D$23)))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IF(Q36="nee",0,IF((J36-O36)&lt;0,0,(J36-O36)*(tab!$C$20*tab!$I$8+tab!$D$23)))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IF(Q37="nee",0,IF((J37-O37)&lt;0,0,(J37-O37)*(tab!$C$20*tab!$I$8+tab!$D$23)))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IF(Q38="nee",0,IF((J38-O38)&lt;0,0,(J38-O38)*(tab!$C$20*tab!$I$8+tab!$D$23)))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IF(Q39="nee",0,IF((J39-O39)&lt;0,0,(J39-O39)*(tab!$C$20*tab!$I$8+tab!$D$23)))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IF(Q40="nee",0,IF((J40-O40)&lt;0,0,(J40-O40)*(tab!$C$20*tab!$I$8+tab!$D$23)))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IF(Q41="nee",0,IF((J41-O41)&lt;0,0,(J41-O41)*(tab!$C$20*tab!$I$8+tab!$D$23)))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IF(Q42="nee",0,IF((J42-O42)&lt;0,0,(J42-O42)*(tab!$C$20*tab!$I$8+tab!$D$23)))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IF(Q43="nee",0,IF((J43-O43)&lt;0,0,(J43-O43)*(tab!$C$20*tab!$I$8+tab!$D$23)))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IF(Q44="nee",0,IF((J44-O44)&lt;0,0,(J44-O44)*(tab!$C$20*tab!$I$8+tab!$D$23)))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IF(Q45="nee",0,IF((J45-O45)&lt;0,0,(J45-O45)*(tab!$C$20*tab!$I$8+tab!$D$23)))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IF(Q46="nee",0,IF((J46-O46)&lt;0,0,(J46-O46)*(tab!$C$20*tab!$I$8+tab!$D$23)))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IF(Q47="nee",0,IF((J47-O47)&lt;0,0,(J47-O47)*(tab!$C$20*tab!$I$8+tab!$D$23)))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IF(Q48="nee",0,IF((J48-O48)&lt;0,0,(J48-O48)*(tab!$C$20*tab!$I$8+tab!$D$23)))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IF(Q49="nee",0,IF((J49-O49)&lt;0,0,(J49-O49)*(tab!$C$20*tab!$I$8+tab!$D$23)))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IF(Q50="nee",0,IF((J50-O50)&lt;0,0,(J50-O50)*(tab!$C$20*tab!$I$8+tab!$D$23)))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IF(Q51="nee",0,IF((J51-O51)&lt;0,0,(J51-O51)*(tab!$C$20*tab!$I$8+tab!$D$23)))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IF(Q52="nee",0,IF((J52-O52)&lt;0,0,(J52-O52)*(tab!$C$20*tab!$I$8+tab!$D$23)))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20801.120949</v>
      </c>
      <c r="T89" s="195">
        <f t="shared" si="11"/>
        <v>44011.783704999994</v>
      </c>
      <c r="U89" s="195">
        <f t="shared" si="11"/>
        <v>64812.904653999998</v>
      </c>
      <c r="V89" s="114"/>
      <c r="W89" s="196">
        <f>SUM(W59:W88)</f>
        <v>2893.8999999999996</v>
      </c>
      <c r="X89" s="196">
        <f>SUM(X59:X88)</f>
        <v>3528.3999999999996</v>
      </c>
      <c r="Y89" s="196">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De Brouwerij</v>
      </c>
      <c r="E95" s="118" t="str">
        <f>+E59</f>
        <v>01JH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IF(Q23="nee",0,IF((J23-O23)&lt;0,0,(J23-O23)*(tab!$C$21*tab!$I$8+tab!$D$23)))</f>
        <v>5355.6247350000003</v>
      </c>
      <c r="T95" s="123">
        <f>IF((J95-O95)&lt;=0,0,IF((G95-L95)*tab!$E$31+(H95-M95)*tab!$F$31+(I95-N95)*tab!$G$31&lt;=0,0,(G95-L95)*tab!$E$31+(H95-M95)*tab!$F$31+(I95-N95)*tab!$G$31))</f>
        <v>0</v>
      </c>
      <c r="U95" s="123">
        <f>IF(SUM(S95:T95)&lt;0,0,SUM(S95:T95))</f>
        <v>5355.6247350000003</v>
      </c>
      <c r="V95" s="181"/>
      <c r="W95" s="123">
        <f>IF(R95="nee",0,IF((J95-O95)&lt;0,0,(J95-O95)*tab!$C$59))</f>
        <v>1198.19</v>
      </c>
      <c r="X95" s="123">
        <f>IF(R95="nee",0,IF((J95-O95)&lt;=0,0,IF((G95-L95)*tab!$G$57+(H95-M95)*tab!$H$57+(I95-N95)*tab!$I$57&lt;=0,0,(G95-L95)*tab!$G$57+(H95-M95)*tab!$H$57+(I95-N95)*tab!$I$57)))</f>
        <v>0</v>
      </c>
      <c r="Y95" s="123">
        <f>SUM(W95:X95)</f>
        <v>1198.19</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IF(Q24="nee",0,IF((J24-O24)&lt;0,0,(J24-O24)*(tab!$C$21*tab!$I$8+tab!$D$23)))</f>
        <v>5355.6247350000003</v>
      </c>
      <c r="T96" s="123">
        <f>IF((J96-O96)&lt;=0,0,IF((G96-L96)*tab!$E$31+(H96-M96)*tab!$F$31+(I96-N96)*tab!$G$31&lt;=0,0,(G96-L96)*tab!$E$31+(H96-M96)*tab!$F$31+(I96-N96)*tab!$G$31))</f>
        <v>0</v>
      </c>
      <c r="U96" s="123">
        <f t="shared" ref="U96:U124" si="15">IF(SUM(S96:T96)&lt;0,0,SUM(S96:T96))</f>
        <v>5355.6247350000003</v>
      </c>
      <c r="V96" s="181"/>
      <c r="W96" s="123">
        <f>IF(R96="nee",0,IF((J96-O96)&lt;0,0,(J96-O96)*tab!$C$59))</f>
        <v>1198.19</v>
      </c>
      <c r="X96" s="123">
        <f>IF(R96="nee",0,IF((J96-O96)&lt;=0,0,IF((G96-L96)*tab!$G$57+(H96-M96)*tab!$H$57+(I96-N96)*tab!$I$57&lt;=0,0,(G96-L96)*tab!$G$57+(H96-M96)*tab!$H$57+(I96-N96)*tab!$I$57)))</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IF(Q25="nee",0,IF((J25-O25)&lt;0,0,(J25-O25)*(tab!$C$21*tab!$I$8+tab!$D$23)))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IF(Q26="nee",0,IF((J26-O26)&lt;0,0,(J26-O26)*(tab!$C$21*tab!$I$8+tab!$D$23)))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IF(Q27="nee",0,IF((J27-O27)&lt;0,0,(J27-O27)*(tab!$C$21*tab!$I$8+tab!$D$23)))</f>
        <v>5355.6247350000003</v>
      </c>
      <c r="T99" s="123">
        <f>IF((J99-O99)&lt;=0,0,IF((G99-L99)*tab!$E$31+(H99-M99)*tab!$F$31+(I99-N99)*tab!$G$31&lt;=0,0,(G99-L99)*tab!$E$31+(H99-M99)*tab!$F$31+(I99-N99)*tab!$G$31))</f>
        <v>0</v>
      </c>
      <c r="U99" s="123">
        <f t="shared" si="15"/>
        <v>5355.6247350000003</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IF(Q28="nee",0,IF((J28-O28)&lt;0,0,(J28-O28)*(tab!$C$21*tab!$I$8+tab!$D$23)))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IF(Q29="nee",0,IF((J29-O29)&lt;0,0,(J29-O29)*(tab!$C$21*tab!$I$8+tab!$D$23)))</f>
        <v>5355.6247350000003</v>
      </c>
      <c r="T101" s="123">
        <f>IF((J101-O101)&lt;=0,0,IF((G101-L101)*tab!$E$31+(H101-M101)*tab!$F$31+(I101-N101)*tab!$G$31&lt;=0,0,(G101-L101)*tab!$E$31+(H101-M101)*tab!$F$31+(I101-N101)*tab!$G$31))</f>
        <v>0</v>
      </c>
      <c r="U101" s="123">
        <f t="shared" si="15"/>
        <v>5355.6247350000003</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IF(Q30="nee",0,IF((J30-O30)&lt;0,0,(J30-O30)*(tab!$C$21*tab!$I$8+tab!$D$23)))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IF(Q31="nee",0,IF((J31-O31)&lt;0,0,(J31-O31)*(tab!$C$21*tab!$I$8+tab!$D$23)))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IF(Q32="nee",0,IF((J32-O32)&lt;0,0,(J32-O32)*(tab!$C$21*tab!$I$8+tab!$D$23)))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IF(Q33="nee",0,IF((J33-O33)&lt;0,0,(J33-O33)*(tab!$C$21*tab!$I$8+tab!$D$23)))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IF(Q34="nee",0,IF((J34-O34)&lt;0,0,(J34-O34)*(tab!$C$21*tab!$I$8+tab!$D$23)))</f>
        <v>16066.874205</v>
      </c>
      <c r="T106" s="123">
        <f>IF((J106-O106)&lt;=0,0,IF((G106-L106)*tab!$E$31+(H106-M106)*tab!$F$31+(I106-N106)*tab!$G$31&lt;=0,0,(G106-L106)*tab!$E$31+(H106-M106)*tab!$F$31+(I106-N106)*tab!$G$31))</f>
        <v>45646.832662999994</v>
      </c>
      <c r="U106" s="123">
        <f t="shared" si="15"/>
        <v>61713.706867999994</v>
      </c>
      <c r="V106" s="181"/>
      <c r="W106" s="123">
        <f>IF(R106="nee",0,IF((J106-O106)&lt;0,0,(J106-O106)*tab!$C$59))</f>
        <v>3594.57</v>
      </c>
      <c r="X106" s="123">
        <f>IF(R106="nee",0,IF((J106-O106)&lt;=0,0,IF((G106-L106)*tab!$G$57+(H106-M106)*tab!$H$57+(I106-N106)*tab!$I$57&lt;=0,0,(G106-L106)*tab!$G$57+(H106-M106)*tab!$H$57+(I106-N106)*tab!$I$57)))</f>
        <v>3528.3999999999996</v>
      </c>
      <c r="Y106" s="123">
        <f t="shared" si="16"/>
        <v>7122.9699999999993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IF(Q35="nee",0,IF((J35-O35)&lt;0,0,(J35-O35)*(tab!$C$21*tab!$I$8+tab!$D$23)))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IF(Q36="nee",0,IF((J36-O36)&lt;0,0,(J36-O36)*(tab!$C$21*tab!$I$8+tab!$D$23)))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IF(Q37="nee",0,IF((J37-O37)&lt;0,0,(J37-O37)*(tab!$C$21*tab!$I$8+tab!$D$23)))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IF(Q38="nee",0,IF((J38-O38)&lt;0,0,(J38-O38)*(tab!$C$21*tab!$I$8+tab!$D$23)))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IF(Q39="nee",0,IF((J39-O39)&lt;0,0,(J39-O39)*(tab!$C$21*tab!$I$8+tab!$D$23)))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IF(Q40="nee",0,IF((J40-O40)&lt;0,0,(J40-O40)*(tab!$C$21*tab!$I$8+tab!$D$23)))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IF(Q41="nee",0,IF((J41-O41)&lt;0,0,(J41-O41)*(tab!$C$21*tab!$I$8+tab!$D$23)))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IF(Q42="nee",0,IF((J42-O42)&lt;0,0,(J42-O42)*(tab!$C$21*tab!$I$8+tab!$D$23)))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IF(Q43="nee",0,IF((J43-O43)&lt;0,0,(J43-O43)*(tab!$C$21*tab!$I$8+tab!$D$23)))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IF(Q44="nee",0,IF((J44-O44)&lt;0,0,(J44-O44)*(tab!$C$21*tab!$I$8+tab!$D$23)))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IF(Q45="nee",0,IF((J45-O45)&lt;0,0,(J45-O45)*(tab!$C$21*tab!$I$8+tab!$D$23)))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IF(Q46="nee",0,IF((J46-O46)&lt;0,0,(J46-O46)*(tab!$C$21*tab!$I$8+tab!$D$23)))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IF(Q47="nee",0,IF((J47-O47)&lt;0,0,(J47-O47)*(tab!$C$21*tab!$I$8+tab!$D$23)))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IF(Q48="nee",0,IF((J48-O48)&lt;0,0,(J48-O48)*(tab!$C$21*tab!$I$8+tab!$D$23)))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IF(Q49="nee",0,IF((J49-O49)&lt;0,0,(J49-O49)*(tab!$C$21*tab!$I$8+tab!$D$23)))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IF(Q50="nee",0,IF((J50-O50)&lt;0,0,(J50-O50)*(tab!$C$21*tab!$I$8+tab!$D$23)))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IF(Q51="nee",0,IF((J51-O51)&lt;0,0,(J51-O51)*(tab!$C$21*tab!$I$8+tab!$D$23)))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IF(Q52="nee",0,IF((J52-O52)&lt;0,0,(J52-O52)*(tab!$C$21*tab!$I$8+tab!$D$23)))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37489.373145000005</v>
      </c>
      <c r="T125" s="197">
        <f t="shared" si="17"/>
        <v>45646.832662999994</v>
      </c>
      <c r="U125" s="197">
        <f t="shared" si="17"/>
        <v>83136.205807999999</v>
      </c>
      <c r="V125" s="117"/>
      <c r="W125" s="196">
        <f>SUM(W95:W124)</f>
        <v>5990.9500000000007</v>
      </c>
      <c r="X125" s="196">
        <f>SUM(X95:X124)</f>
        <v>3528.3999999999996</v>
      </c>
      <c r="Y125" s="196">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8">
        <f>+S53</f>
        <v>28517.194544999998</v>
      </c>
      <c r="T130" s="198">
        <f>+T53</f>
        <v>107666.86702799999</v>
      </c>
      <c r="U130" s="198">
        <f>+U53</f>
        <v>136184.06157299998</v>
      </c>
      <c r="V130" s="94"/>
      <c r="W130" s="53">
        <f>+W53</f>
        <v>4613.9799999999996</v>
      </c>
      <c r="X130" s="53">
        <f>+X53</f>
        <v>8490.4599999999991</v>
      </c>
      <c r="Y130" s="53">
        <f>+Y53</f>
        <v>13104.439999999999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8">
        <f>+S89</f>
        <v>20801.120949</v>
      </c>
      <c r="T131" s="198">
        <f>+T89</f>
        <v>44011.783704999994</v>
      </c>
      <c r="U131" s="198">
        <f>+U89</f>
        <v>64812.904653999998</v>
      </c>
      <c r="V131" s="94"/>
      <c r="W131" s="53">
        <f>+W89</f>
        <v>2893.8999999999996</v>
      </c>
      <c r="X131" s="53">
        <f>+X89</f>
        <v>3528.3999999999996</v>
      </c>
      <c r="Y131" s="53">
        <f>+Y89</f>
        <v>6422.2999999999993</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37489.373145000005</v>
      </c>
      <c r="T132" s="198">
        <f t="shared" si="18"/>
        <v>45646.832662999994</v>
      </c>
      <c r="U132" s="198">
        <f t="shared" si="18"/>
        <v>83136.205807999999</v>
      </c>
      <c r="V132" s="94"/>
      <c r="W132" s="60">
        <f>+W125</f>
        <v>5990.9500000000007</v>
      </c>
      <c r="X132" s="60">
        <f>+X125</f>
        <v>3528.3999999999996</v>
      </c>
      <c r="Y132" s="60">
        <f>+Y125</f>
        <v>9519.3499999999985</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111</v>
      </c>
      <c r="E134" s="38"/>
      <c r="F134" s="45"/>
      <c r="G134" s="98"/>
      <c r="H134" s="98"/>
      <c r="I134" s="98"/>
      <c r="J134" s="47"/>
      <c r="K134" s="47"/>
      <c r="L134" s="98"/>
      <c r="M134" s="98"/>
      <c r="N134" s="98"/>
      <c r="O134" s="47"/>
      <c r="P134" s="47"/>
      <c r="Q134" s="47"/>
      <c r="R134" s="47"/>
      <c r="S134" s="196">
        <f>SUM(S130:S133)</f>
        <v>86807.688639</v>
      </c>
      <c r="T134" s="196">
        <f>SUM(T130:T133)</f>
        <v>197325.483396</v>
      </c>
      <c r="U134" s="196">
        <f>SUM(U130:U133)</f>
        <v>284133.172035</v>
      </c>
      <c r="V134" s="54"/>
      <c r="W134" s="199">
        <f>SUM(W130:W133)</f>
        <v>13498.83</v>
      </c>
      <c r="X134" s="199">
        <f>SUM(X130:X133)</f>
        <v>15547.259999999998</v>
      </c>
      <c r="Y134" s="199">
        <f>SUM(Y130:Y133)</f>
        <v>29046.089999999997</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4" customWidth="1"/>
    <col min="15" max="15" width="13.85546875" style="214" customWidth="1"/>
    <col min="16" max="16" width="14.5703125" style="214" customWidth="1"/>
    <col min="17" max="17" width="2.28515625" style="214" customWidth="1"/>
    <col min="18" max="18" width="12.28515625" style="214" customWidth="1"/>
    <col min="19" max="19" width="13.42578125" style="214" customWidth="1"/>
    <col min="20" max="20" width="12.7109375" style="214" customWidth="1"/>
    <col min="21" max="21" width="2.7109375" style="214" customWidth="1"/>
    <col min="22" max="22" width="2.85546875" style="214" customWidth="1"/>
    <col min="23" max="52" width="9.140625" style="214"/>
    <col min="53" max="16384" width="9.140625" style="6"/>
  </cols>
  <sheetData>
    <row r="2" spans="2:52" ht="12.75" customHeight="1" x14ac:dyDescent="0.2">
      <c r="B2" s="8"/>
      <c r="C2" s="9"/>
      <c r="D2" s="63"/>
      <c r="E2" s="10"/>
      <c r="F2" s="10"/>
      <c r="G2" s="10"/>
      <c r="H2" s="10"/>
      <c r="I2" s="10"/>
      <c r="J2" s="10"/>
      <c r="K2" s="10"/>
      <c r="L2" s="10"/>
      <c r="M2" s="225"/>
    </row>
    <row r="3" spans="2:52" ht="12.75" customHeight="1" x14ac:dyDescent="0.2">
      <c r="B3" s="18"/>
      <c r="C3" s="19"/>
      <c r="D3" s="65"/>
      <c r="E3" s="20"/>
      <c r="F3" s="20"/>
      <c r="G3" s="20"/>
      <c r="H3" s="20"/>
      <c r="I3" s="20"/>
      <c r="J3" s="20"/>
      <c r="K3" s="20"/>
      <c r="L3" s="20"/>
      <c r="M3" s="226"/>
    </row>
    <row r="4" spans="2:52" s="12" customFormat="1" ht="18" customHeight="1" x14ac:dyDescent="0.3">
      <c r="B4" s="13"/>
      <c r="C4" s="235" t="s">
        <v>147</v>
      </c>
      <c r="D4" s="64"/>
      <c r="E4" s="15"/>
      <c r="F4" s="15"/>
      <c r="G4" s="15"/>
      <c r="H4" s="15"/>
      <c r="I4" s="15"/>
      <c r="J4" s="15"/>
      <c r="K4" s="15"/>
      <c r="L4" s="15"/>
      <c r="M4" s="227"/>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row>
    <row r="5" spans="2:52" s="12" customFormat="1" ht="15.75" x14ac:dyDescent="0.25">
      <c r="B5" s="13"/>
      <c r="C5" s="72" t="str">
        <f>+F9</f>
        <v>Reformatorisch Samenwerkingsverband PO</v>
      </c>
      <c r="D5" s="14"/>
      <c r="E5" s="236"/>
      <c r="F5" s="15"/>
      <c r="G5" s="15"/>
      <c r="H5" s="17"/>
      <c r="I5" s="15"/>
      <c r="J5" s="15"/>
      <c r="K5" s="15"/>
      <c r="L5" s="15"/>
      <c r="M5" s="227"/>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row>
    <row r="6" spans="2:52" s="12" customFormat="1" x14ac:dyDescent="0.2">
      <c r="B6" s="13"/>
      <c r="C6" s="14"/>
      <c r="D6" s="14"/>
      <c r="E6" s="236"/>
      <c r="F6" s="15"/>
      <c r="G6" s="15"/>
      <c r="H6" s="17"/>
      <c r="I6" s="15"/>
      <c r="J6" s="15"/>
      <c r="K6" s="15"/>
      <c r="L6" s="15"/>
      <c r="M6" s="227"/>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row>
    <row r="7" spans="2:52" s="12" customFormat="1" ht="12.75" customHeight="1" x14ac:dyDescent="0.25">
      <c r="B7" s="13"/>
      <c r="C7" s="14"/>
      <c r="D7" s="14"/>
      <c r="E7" s="72"/>
      <c r="F7" s="15"/>
      <c r="G7" s="15"/>
      <c r="H7" s="17"/>
      <c r="I7" s="15"/>
      <c r="J7" s="15"/>
      <c r="K7" s="15"/>
      <c r="L7" s="15"/>
      <c r="M7" s="227"/>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row>
    <row r="8" spans="2:52" s="12" customFormat="1" ht="12.75" customHeight="1" x14ac:dyDescent="0.2">
      <c r="B8" s="13"/>
      <c r="C8" s="266"/>
      <c r="D8" s="266"/>
      <c r="E8" s="85"/>
      <c r="F8" s="86"/>
      <c r="G8" s="205"/>
      <c r="H8" s="205"/>
      <c r="I8" s="238"/>
      <c r="J8" s="238"/>
      <c r="K8" s="238"/>
      <c r="L8" s="261"/>
      <c r="M8" s="227"/>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row>
    <row r="9" spans="2:52" s="12" customFormat="1" x14ac:dyDescent="0.2">
      <c r="B9" s="13"/>
      <c r="C9" s="266"/>
      <c r="D9" s="264" t="s">
        <v>130</v>
      </c>
      <c r="F9" s="286" t="str">
        <f>+'1 februari'!H9</f>
        <v>Reformatorisch Samenwerkingsverband PO</v>
      </c>
      <c r="G9" s="287"/>
      <c r="I9" s="261"/>
      <c r="J9" s="261"/>
      <c r="K9" s="261"/>
      <c r="L9" s="261"/>
      <c r="M9" s="227"/>
      <c r="N9" s="69"/>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row>
    <row r="10" spans="2:52" s="12" customFormat="1" x14ac:dyDescent="0.2">
      <c r="B10" s="13"/>
      <c r="C10" s="266"/>
      <c r="D10" s="264" t="s">
        <v>49</v>
      </c>
      <c r="F10" s="265" t="str">
        <f>+'1 februari'!H10</f>
        <v>PO0001</v>
      </c>
      <c r="G10" s="267"/>
      <c r="I10" s="261"/>
      <c r="J10" s="261"/>
      <c r="K10" s="261"/>
      <c r="L10" s="261"/>
      <c r="M10" s="227"/>
      <c r="N10" s="69"/>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row>
    <row r="11" spans="2:52" s="12" customFormat="1" ht="12.75" customHeight="1" x14ac:dyDescent="0.2">
      <c r="B11" s="13"/>
      <c r="C11" s="266"/>
      <c r="D11" s="266"/>
      <c r="E11" s="85"/>
      <c r="F11" s="86"/>
      <c r="G11" s="205"/>
      <c r="H11" s="205"/>
      <c r="I11" s="261"/>
      <c r="J11" s="261"/>
      <c r="K11" s="261"/>
      <c r="L11" s="261"/>
      <c r="M11" s="227"/>
      <c r="N11" s="69"/>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row>
    <row r="12" spans="2:52" s="12" customFormat="1" ht="12.75" customHeight="1" x14ac:dyDescent="0.2">
      <c r="B12" s="13"/>
      <c r="C12" s="260"/>
      <c r="D12" s="260"/>
      <c r="E12" s="268"/>
      <c r="F12" s="261"/>
      <c r="G12" s="261"/>
      <c r="H12" s="240"/>
      <c r="I12" s="261"/>
      <c r="J12" s="261"/>
      <c r="K12" s="261"/>
      <c r="L12" s="261"/>
      <c r="M12" s="227"/>
      <c r="N12" s="69"/>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row>
    <row r="13" spans="2:52" s="12" customFormat="1" ht="12.75" customHeight="1" x14ac:dyDescent="0.2">
      <c r="B13" s="13"/>
      <c r="C13" s="266"/>
      <c r="D13" s="266"/>
      <c r="E13" s="269"/>
      <c r="F13" s="269"/>
      <c r="G13" s="269"/>
      <c r="H13" s="269"/>
      <c r="I13" s="270"/>
      <c r="J13" s="270"/>
      <c r="K13" s="270"/>
      <c r="L13" s="270"/>
      <c r="M13" s="227"/>
      <c r="N13" s="69"/>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row>
    <row r="14" spans="2:52" s="182" customFormat="1" x14ac:dyDescent="0.2">
      <c r="B14" s="78"/>
      <c r="C14" s="271"/>
      <c r="D14" s="285" t="s">
        <v>132</v>
      </c>
      <c r="E14" s="273"/>
      <c r="F14" s="282" t="s">
        <v>33</v>
      </c>
      <c r="G14" s="282" t="s">
        <v>116</v>
      </c>
      <c r="H14" s="282" t="s">
        <v>35</v>
      </c>
      <c r="I14" s="282" t="s">
        <v>36</v>
      </c>
      <c r="J14" s="282" t="s">
        <v>37</v>
      </c>
      <c r="K14" s="282" t="s">
        <v>46</v>
      </c>
      <c r="L14" s="270"/>
      <c r="M14" s="227"/>
      <c r="N14" s="69"/>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row>
    <row r="15" spans="2:52" ht="12.75" customHeight="1" x14ac:dyDescent="0.2">
      <c r="B15" s="18"/>
      <c r="C15" s="216"/>
      <c r="D15" s="274" t="s">
        <v>65</v>
      </c>
      <c r="E15" s="215"/>
      <c r="F15" s="275">
        <f>'1 februari'!V46</f>
        <v>266350.31625500001</v>
      </c>
      <c r="G15" s="275">
        <f>F15</f>
        <v>266350.31625500001</v>
      </c>
      <c r="H15" s="275">
        <f t="shared" ref="H15:K15" si="0">G15</f>
        <v>266350.31625500001</v>
      </c>
      <c r="I15" s="275">
        <f t="shared" si="0"/>
        <v>266350.31625500001</v>
      </c>
      <c r="J15" s="275">
        <f t="shared" si="0"/>
        <v>266350.31625500001</v>
      </c>
      <c r="K15" s="275">
        <f t="shared" si="0"/>
        <v>266350.31625500001</v>
      </c>
      <c r="L15" s="270"/>
      <c r="M15" s="227"/>
      <c r="N15" s="69"/>
    </row>
    <row r="16" spans="2:52" x14ac:dyDescent="0.2">
      <c r="B16" s="18"/>
      <c r="C16" s="216"/>
      <c r="D16" s="274" t="s">
        <v>136</v>
      </c>
      <c r="E16" s="215"/>
      <c r="F16" s="275">
        <f>'1 februari'!V77</f>
        <v>134508.021996</v>
      </c>
      <c r="G16" s="275">
        <f>F16</f>
        <v>134508.021996</v>
      </c>
      <c r="H16" s="275">
        <f t="shared" ref="H16:K16" si="1">G16</f>
        <v>134508.021996</v>
      </c>
      <c r="I16" s="275">
        <f t="shared" si="1"/>
        <v>134508.021996</v>
      </c>
      <c r="J16" s="275">
        <f t="shared" si="1"/>
        <v>134508.021996</v>
      </c>
      <c r="K16" s="275">
        <f t="shared" si="1"/>
        <v>134508.021996</v>
      </c>
      <c r="L16" s="269"/>
      <c r="M16" s="228"/>
    </row>
    <row r="17" spans="2:52" s="104" customFormat="1" ht="12.75" customHeight="1" x14ac:dyDescent="0.2">
      <c r="B17" s="75"/>
      <c r="C17" s="276"/>
      <c r="D17" s="272" t="s">
        <v>134</v>
      </c>
      <c r="E17" s="277"/>
      <c r="F17" s="278">
        <f t="shared" ref="F17:G17" si="2">SUM(F15:F16)</f>
        <v>400858.33825100004</v>
      </c>
      <c r="G17" s="278">
        <f t="shared" si="2"/>
        <v>400858.33825100004</v>
      </c>
      <c r="H17" s="278">
        <f t="shared" ref="H17:K17" si="3">SUM(H15:H16)</f>
        <v>400858.33825100004</v>
      </c>
      <c r="I17" s="278">
        <f t="shared" si="3"/>
        <v>400858.33825100004</v>
      </c>
      <c r="J17" s="278">
        <f t="shared" si="3"/>
        <v>400858.33825100004</v>
      </c>
      <c r="K17" s="278">
        <f t="shared" si="3"/>
        <v>400858.33825100004</v>
      </c>
      <c r="L17" s="269"/>
      <c r="M17" s="228"/>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row>
    <row r="18" spans="2:52" s="104" customFormat="1" ht="12.75" customHeight="1" x14ac:dyDescent="0.2">
      <c r="B18" s="75"/>
      <c r="C18" s="276"/>
      <c r="D18" s="279"/>
      <c r="E18" s="277"/>
      <c r="F18" s="283"/>
      <c r="G18" s="283"/>
      <c r="H18" s="283"/>
      <c r="I18" s="283"/>
      <c r="J18" s="283"/>
      <c r="K18" s="283"/>
      <c r="L18" s="269"/>
      <c r="M18" s="228"/>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row>
    <row r="19" spans="2:52" s="99" customFormat="1" ht="12.75" customHeight="1" x14ac:dyDescent="0.2">
      <c r="B19" s="80"/>
      <c r="C19" s="280"/>
      <c r="D19" s="285" t="s">
        <v>133</v>
      </c>
      <c r="E19" s="281"/>
      <c r="F19" s="284">
        <f>+tab!D4</f>
        <v>2015</v>
      </c>
      <c r="G19" s="284">
        <f>+tab!E4</f>
        <v>2016</v>
      </c>
      <c r="H19" s="284">
        <f>+tab!F4</f>
        <v>2017</v>
      </c>
      <c r="I19" s="284">
        <f>+tab!G4</f>
        <v>2018</v>
      </c>
      <c r="J19" s="284">
        <f>+tab!H4</f>
        <v>2019</v>
      </c>
      <c r="K19" s="284">
        <f>+tab!I4</f>
        <v>2020</v>
      </c>
      <c r="L19" s="269"/>
      <c r="M19" s="228"/>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row>
    <row r="20" spans="2:52" s="99" customFormat="1" ht="12.75" customHeight="1" x14ac:dyDescent="0.2">
      <c r="B20" s="80"/>
      <c r="C20" s="280"/>
      <c r="D20" s="274" t="s">
        <v>65</v>
      </c>
      <c r="E20" s="281"/>
      <c r="F20" s="275">
        <f>'1 februari'!Z46</f>
        <v>26573.949999999997</v>
      </c>
      <c r="G20" s="275">
        <f>F20</f>
        <v>26573.949999999997</v>
      </c>
      <c r="H20" s="275">
        <f t="shared" ref="H20:K20" si="4">G20</f>
        <v>26573.949999999997</v>
      </c>
      <c r="I20" s="275">
        <f t="shared" si="4"/>
        <v>26573.949999999997</v>
      </c>
      <c r="J20" s="275">
        <f t="shared" si="4"/>
        <v>26573.949999999997</v>
      </c>
      <c r="K20" s="275">
        <f t="shared" si="4"/>
        <v>26573.949999999997</v>
      </c>
      <c r="L20" s="269"/>
      <c r="M20" s="228"/>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row>
    <row r="21" spans="2:52" x14ac:dyDescent="0.2">
      <c r="B21" s="18"/>
      <c r="C21" s="216"/>
      <c r="D21" s="274" t="s">
        <v>136</v>
      </c>
      <c r="E21" s="215"/>
      <c r="F21" s="275">
        <f>'1 februari'!Z77</f>
        <v>16785.599999999999</v>
      </c>
      <c r="G21" s="275">
        <f>F21</f>
        <v>16785.599999999999</v>
      </c>
      <c r="H21" s="275">
        <f t="shared" ref="H21:K21" si="5">G21</f>
        <v>16785.599999999999</v>
      </c>
      <c r="I21" s="275">
        <f t="shared" si="5"/>
        <v>16785.599999999999</v>
      </c>
      <c r="J21" s="275">
        <f t="shared" si="5"/>
        <v>16785.599999999999</v>
      </c>
      <c r="K21" s="275">
        <f t="shared" si="5"/>
        <v>16785.599999999999</v>
      </c>
      <c r="L21" s="269"/>
      <c r="M21" s="228"/>
    </row>
    <row r="22" spans="2:52" ht="12.75" customHeight="1" x14ac:dyDescent="0.2">
      <c r="B22" s="18"/>
      <c r="C22" s="216"/>
      <c r="D22" s="272" t="s">
        <v>135</v>
      </c>
      <c r="E22" s="215"/>
      <c r="F22" s="278">
        <f t="shared" ref="F22:G22" si="6">SUM(F20:F21)</f>
        <v>43359.549999999996</v>
      </c>
      <c r="G22" s="278">
        <f t="shared" si="6"/>
        <v>43359.549999999996</v>
      </c>
      <c r="H22" s="278">
        <f t="shared" ref="H22:K22" si="7">SUM(H20:H21)</f>
        <v>43359.549999999996</v>
      </c>
      <c r="I22" s="278">
        <f t="shared" si="7"/>
        <v>43359.549999999996</v>
      </c>
      <c r="J22" s="278">
        <f t="shared" si="7"/>
        <v>43359.549999999996</v>
      </c>
      <c r="K22" s="278">
        <f t="shared" si="7"/>
        <v>43359.549999999996</v>
      </c>
      <c r="L22" s="269"/>
      <c r="M22" s="228"/>
    </row>
    <row r="23" spans="2:52" ht="12.75" customHeight="1" x14ac:dyDescent="0.2">
      <c r="B23" s="18"/>
      <c r="C23" s="216"/>
      <c r="D23" s="216"/>
      <c r="E23" s="215"/>
      <c r="F23" s="215"/>
      <c r="G23" s="215"/>
      <c r="H23" s="215"/>
      <c r="I23" s="215"/>
      <c r="J23" s="215"/>
      <c r="K23" s="215"/>
      <c r="L23" s="269"/>
      <c r="M23" s="228"/>
    </row>
    <row r="24" spans="2:52" ht="12.75" customHeight="1" x14ac:dyDescent="0.2">
      <c r="B24" s="18"/>
      <c r="C24" s="19"/>
      <c r="D24" s="19"/>
      <c r="E24" s="230"/>
      <c r="F24" s="230"/>
      <c r="G24" s="230"/>
      <c r="H24" s="230"/>
      <c r="I24" s="230"/>
      <c r="J24" s="230"/>
      <c r="K24" s="230"/>
      <c r="L24" s="230"/>
      <c r="M24" s="228"/>
    </row>
    <row r="25" spans="2:52" ht="12.75" customHeight="1" x14ac:dyDescent="0.2">
      <c r="B25" s="55"/>
      <c r="C25" s="56"/>
      <c r="D25" s="231"/>
      <c r="E25" s="231"/>
      <c r="F25" s="231"/>
      <c r="G25" s="231"/>
      <c r="H25" s="231"/>
      <c r="I25" s="231"/>
      <c r="J25" s="231"/>
      <c r="K25" s="231"/>
      <c r="L25" s="231"/>
      <c r="M25" s="229"/>
    </row>
    <row r="26" spans="2:52" s="214" customFormat="1" ht="12.75" customHeight="1" x14ac:dyDescent="0.2"/>
    <row r="27" spans="2:52" s="214" customFormat="1" ht="12.75" customHeight="1" x14ac:dyDescent="0.2"/>
    <row r="28" spans="2:52" s="214" customFormat="1" ht="12.75" customHeight="1" x14ac:dyDescent="0.2"/>
    <row r="29" spans="2:52" s="214" customFormat="1" ht="12.75" customHeight="1" x14ac:dyDescent="0.2"/>
    <row r="30" spans="2:52" s="214" customFormat="1" ht="12.75" customHeight="1" x14ac:dyDescent="0.2"/>
    <row r="31" spans="2:52" s="214" customFormat="1" ht="12.75" customHeight="1" x14ac:dyDescent="0.2"/>
    <row r="32" spans="2:52" s="214" customFormat="1" ht="12.75" customHeight="1" x14ac:dyDescent="0.2"/>
    <row r="33" s="214" customFormat="1" ht="12.75" customHeight="1" x14ac:dyDescent="0.2"/>
    <row r="34" s="214" customFormat="1" ht="12.75" customHeight="1" x14ac:dyDescent="0.2"/>
    <row r="35" s="214" customFormat="1" ht="12.75" customHeight="1" x14ac:dyDescent="0.2"/>
    <row r="36" s="214" customFormat="1" ht="12.75" customHeight="1" x14ac:dyDescent="0.2"/>
    <row r="37" s="214" customFormat="1" ht="12.75" customHeight="1" x14ac:dyDescent="0.2"/>
    <row r="38" s="214" customFormat="1" ht="12.75" customHeight="1" x14ac:dyDescent="0.2"/>
    <row r="39" s="214" customFormat="1" ht="12.75" customHeight="1" x14ac:dyDescent="0.2"/>
    <row r="40" s="214" customFormat="1" ht="12.75" customHeight="1" x14ac:dyDescent="0.2"/>
    <row r="41" s="214" customFormat="1" ht="12.75" customHeight="1" x14ac:dyDescent="0.2"/>
    <row r="42" s="214" customFormat="1" ht="12.75" customHeight="1" x14ac:dyDescent="0.2"/>
    <row r="43" s="214" customFormat="1" ht="12.75" customHeight="1" x14ac:dyDescent="0.2"/>
    <row r="44" s="214" customFormat="1" ht="12.75" customHeight="1" x14ac:dyDescent="0.2"/>
    <row r="45" s="214" customFormat="1" ht="12.75" customHeight="1" x14ac:dyDescent="0.2"/>
    <row r="46" s="214" customFormat="1" ht="12.75" customHeight="1" x14ac:dyDescent="0.2"/>
    <row r="47" s="214" customFormat="1" ht="12.75" customHeight="1" x14ac:dyDescent="0.2"/>
    <row r="48" s="214"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47</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51</v>
      </c>
    </row>
    <row r="65" spans="1:52" ht="12.75" customHeight="1" x14ac:dyDescent="0.2">
      <c r="D65" s="4" t="s">
        <v>30</v>
      </c>
    </row>
    <row r="66" spans="1:52" ht="12.75" customHeight="1" x14ac:dyDescent="0.2">
      <c r="D66" s="4" t="s">
        <v>53</v>
      </c>
    </row>
    <row r="68" spans="1:52" s="7" customFormat="1" ht="12.75" customHeight="1" x14ac:dyDescent="0.2">
      <c r="A68" s="6"/>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row>
    <row r="69" spans="1:52" s="7" customFormat="1" ht="12.75" customHeight="1" x14ac:dyDescent="0.2">
      <c r="A69" s="6"/>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row>
    <row r="70" spans="1:52" s="7" customFormat="1" ht="12.75" customHeight="1" x14ac:dyDescent="0.2">
      <c r="A70" s="6"/>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row>
    <row r="71" spans="1:52" s="7" customFormat="1" ht="12.75" customHeight="1" x14ac:dyDescent="0.2">
      <c r="A71" s="6"/>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row>
    <row r="72" spans="1:52" s="7" customFormat="1" ht="12.75" customHeight="1" x14ac:dyDescent="0.2">
      <c r="A72" s="6"/>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row>
    <row r="73" spans="1:52" s="7" customFormat="1" ht="12.75" customHeight="1" x14ac:dyDescent="0.2">
      <c r="A73" s="6"/>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0" zoomScaleNormal="80" workbookViewId="0"/>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45</v>
      </c>
      <c r="D2" s="124" t="s">
        <v>33</v>
      </c>
      <c r="E2" s="124" t="s">
        <v>116</v>
      </c>
      <c r="F2" s="124" t="s">
        <v>35</v>
      </c>
      <c r="G2" s="124" t="s">
        <v>36</v>
      </c>
      <c r="H2" s="124" t="s">
        <v>37</v>
      </c>
      <c r="I2" s="124" t="s">
        <v>46</v>
      </c>
      <c r="J2" s="124" t="s">
        <v>72</v>
      </c>
      <c r="K2" s="124" t="s">
        <v>73</v>
      </c>
    </row>
    <row r="3" spans="2:13" s="3" customFormat="1" x14ac:dyDescent="0.2">
      <c r="B3" s="3" t="s">
        <v>38</v>
      </c>
      <c r="C3" s="125">
        <v>41548</v>
      </c>
      <c r="D3" s="125">
        <v>41913</v>
      </c>
      <c r="E3" s="125">
        <v>42278</v>
      </c>
      <c r="F3" s="125">
        <v>42644</v>
      </c>
      <c r="G3" s="125">
        <v>43009</v>
      </c>
      <c r="H3" s="125">
        <v>43374</v>
      </c>
      <c r="I3" s="125">
        <v>43739</v>
      </c>
      <c r="J3" s="125">
        <v>44105</v>
      </c>
      <c r="K3" s="125">
        <v>44470</v>
      </c>
    </row>
    <row r="4" spans="2:13" s="3" customFormat="1" x14ac:dyDescent="0.2">
      <c r="B4" s="3" t="s">
        <v>39</v>
      </c>
      <c r="C4" s="3">
        <v>2014</v>
      </c>
      <c r="D4" s="3">
        <v>2015</v>
      </c>
      <c r="E4" s="124">
        <v>2016</v>
      </c>
      <c r="F4" s="3">
        <v>2017</v>
      </c>
      <c r="G4" s="3">
        <v>2018</v>
      </c>
      <c r="H4" s="3">
        <v>2019</v>
      </c>
      <c r="I4" s="3">
        <v>2020</v>
      </c>
      <c r="J4" s="3">
        <v>2021</v>
      </c>
      <c r="K4" s="3">
        <v>2022</v>
      </c>
    </row>
    <row r="5" spans="2:13" s="3" customFormat="1" x14ac:dyDescent="0.2">
      <c r="B5" s="3" t="s">
        <v>52</v>
      </c>
      <c r="C5" s="125">
        <v>41671</v>
      </c>
      <c r="D5" s="125">
        <v>42036</v>
      </c>
      <c r="E5" s="125">
        <v>42401</v>
      </c>
      <c r="F5" s="125">
        <v>42767</v>
      </c>
      <c r="G5" s="125">
        <v>43132</v>
      </c>
      <c r="H5" s="125">
        <v>43497</v>
      </c>
      <c r="I5" s="125">
        <v>43862</v>
      </c>
      <c r="J5" s="125">
        <v>44228</v>
      </c>
      <c r="K5" s="125">
        <v>44593</v>
      </c>
    </row>
    <row r="7" spans="2:13" x14ac:dyDescent="0.2">
      <c r="B7" s="126" t="s">
        <v>40</v>
      </c>
      <c r="C7" s="126"/>
      <c r="D7" s="126"/>
      <c r="E7" s="126"/>
    </row>
    <row r="8" spans="2:13" x14ac:dyDescent="0.2">
      <c r="B8" s="127" t="s">
        <v>41</v>
      </c>
      <c r="C8" s="220">
        <v>61673.47</v>
      </c>
      <c r="D8" s="220">
        <v>63941.2</v>
      </c>
      <c r="E8" s="220">
        <v>64086.99</v>
      </c>
      <c r="F8" s="220">
        <f t="shared" ref="F8:I8" si="0">+E8</f>
        <v>64086.99</v>
      </c>
      <c r="G8" s="220">
        <f t="shared" si="0"/>
        <v>64086.99</v>
      </c>
      <c r="H8" s="220">
        <f t="shared" si="0"/>
        <v>64086.99</v>
      </c>
      <c r="I8" s="220">
        <f t="shared" si="0"/>
        <v>64086.99</v>
      </c>
    </row>
    <row r="9" spans="2:13" x14ac:dyDescent="0.2">
      <c r="B9" s="127" t="s">
        <v>129</v>
      </c>
      <c r="C9" s="220">
        <v>36874.15</v>
      </c>
      <c r="D9" s="220">
        <v>38130.449999999997</v>
      </c>
      <c r="E9" s="220">
        <v>38184.21</v>
      </c>
      <c r="F9" s="220">
        <f t="shared" ref="F9:I12" si="1">+E9</f>
        <v>38184.21</v>
      </c>
      <c r="G9" s="220">
        <f t="shared" si="1"/>
        <v>38184.21</v>
      </c>
      <c r="H9" s="220">
        <f t="shared" si="1"/>
        <v>38184.21</v>
      </c>
      <c r="I9" s="220">
        <f t="shared" si="1"/>
        <v>38184.21</v>
      </c>
    </row>
    <row r="10" spans="2:13" x14ac:dyDescent="0.2">
      <c r="B10" s="127" t="s">
        <v>42</v>
      </c>
      <c r="C10" s="220">
        <v>21543.97</v>
      </c>
      <c r="D10" s="220">
        <v>22209.62</v>
      </c>
      <c r="E10" s="220">
        <v>22239.26</v>
      </c>
      <c r="F10" s="220">
        <f t="shared" si="1"/>
        <v>22239.26</v>
      </c>
      <c r="G10" s="220">
        <f t="shared" si="1"/>
        <v>22239.26</v>
      </c>
      <c r="H10" s="220">
        <f t="shared" si="1"/>
        <v>22239.26</v>
      </c>
      <c r="I10" s="220">
        <f t="shared" si="1"/>
        <v>22239.26</v>
      </c>
    </row>
    <row r="11" spans="2:13" x14ac:dyDescent="0.2">
      <c r="B11" s="127" t="s">
        <v>43</v>
      </c>
      <c r="C11" s="220">
        <v>975.91</v>
      </c>
      <c r="D11" s="220">
        <v>1006.07</v>
      </c>
      <c r="E11" s="220">
        <v>1007.41</v>
      </c>
      <c r="F11" s="220">
        <f t="shared" si="1"/>
        <v>1007.41</v>
      </c>
      <c r="G11" s="220">
        <f t="shared" si="1"/>
        <v>1007.41</v>
      </c>
      <c r="H11" s="220">
        <f t="shared" si="1"/>
        <v>1007.41</v>
      </c>
      <c r="I11" s="220">
        <f t="shared" si="1"/>
        <v>1007.41</v>
      </c>
    </row>
    <row r="12" spans="2:13" x14ac:dyDescent="0.2">
      <c r="B12" s="127" t="s">
        <v>44</v>
      </c>
      <c r="C12" s="221">
        <v>41.12</v>
      </c>
      <c r="D12" s="222">
        <v>41.48</v>
      </c>
      <c r="E12" s="222">
        <v>41.54</v>
      </c>
      <c r="F12" s="222">
        <f t="shared" si="1"/>
        <v>41.54</v>
      </c>
      <c r="G12" s="222">
        <f t="shared" si="1"/>
        <v>41.54</v>
      </c>
      <c r="H12" s="222">
        <f t="shared" si="1"/>
        <v>41.54</v>
      </c>
      <c r="I12" s="222">
        <f t="shared" si="1"/>
        <v>41.54</v>
      </c>
    </row>
    <row r="14" spans="2:13" x14ac:dyDescent="0.2">
      <c r="B14" s="128" t="s">
        <v>77</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9">
        <f>+C19*C$8</f>
        <v>3484.5510550000004</v>
      </c>
      <c r="E19" s="139">
        <v>6.3700000000000007E-2</v>
      </c>
      <c r="F19" s="139">
        <v>6.1600000000000002E-2</v>
      </c>
      <c r="G19" s="138">
        <v>0.13039999999999999</v>
      </c>
      <c r="H19" s="139">
        <v>0.1182</v>
      </c>
      <c r="I19" s="139">
        <v>0.22869999999999999</v>
      </c>
      <c r="J19" s="138">
        <v>0.28960000000000002</v>
      </c>
      <c r="K19" s="415">
        <v>480.78999999999996</v>
      </c>
      <c r="L19" s="415">
        <v>623.96999999999991</v>
      </c>
      <c r="M19" s="416">
        <v>850.2299999999999</v>
      </c>
    </row>
    <row r="20" spans="2:13" x14ac:dyDescent="0.2">
      <c r="B20" s="137" t="s">
        <v>4</v>
      </c>
      <c r="C20" s="138">
        <v>3.9300000000000002E-2</v>
      </c>
      <c r="D20" s="219">
        <f t="shared" ref="D20:D21" si="2">+C20*C$8</f>
        <v>2423.7673710000004</v>
      </c>
      <c r="E20" s="139">
        <v>8.0100000000000005E-2</v>
      </c>
      <c r="F20" s="139">
        <v>7.8799999999999995E-2</v>
      </c>
      <c r="G20" s="138">
        <v>0.14760000000000001</v>
      </c>
      <c r="H20" s="139">
        <v>6.8699999999999997E-2</v>
      </c>
      <c r="I20" s="139">
        <v>0.22869999999999999</v>
      </c>
      <c r="J20" s="138">
        <v>0.28960000000000002</v>
      </c>
      <c r="K20" s="415">
        <v>480.78999999999996</v>
      </c>
      <c r="L20" s="415">
        <v>623.96999999999991</v>
      </c>
      <c r="M20" s="416">
        <v>850.2299999999999</v>
      </c>
    </row>
    <row r="21" spans="2:13" x14ac:dyDescent="0.2">
      <c r="B21" s="137" t="s">
        <v>5</v>
      </c>
      <c r="C21" s="138">
        <v>7.6499999999999999E-2</v>
      </c>
      <c r="D21" s="219">
        <f t="shared" si="2"/>
        <v>4718.0204549999999</v>
      </c>
      <c r="E21" s="139">
        <v>0.10290000000000001</v>
      </c>
      <c r="F21" s="139">
        <v>0.12540000000000001</v>
      </c>
      <c r="G21" s="138">
        <v>0.12970000000000001</v>
      </c>
      <c r="H21" s="139">
        <v>5.2900000000000003E-2</v>
      </c>
      <c r="I21" s="139">
        <v>0.19620000000000001</v>
      </c>
      <c r="J21" s="138">
        <v>0.28920000000000001</v>
      </c>
      <c r="K21" s="415">
        <v>549.19000000000005</v>
      </c>
      <c r="L21" s="415">
        <v>731.75</v>
      </c>
      <c r="M21" s="416">
        <v>868.19</v>
      </c>
    </row>
    <row r="22" spans="2:13" x14ac:dyDescent="0.2">
      <c r="B22" s="137" t="s">
        <v>75</v>
      </c>
      <c r="C22" s="138">
        <v>3.85E-2</v>
      </c>
      <c r="D22" s="138"/>
      <c r="E22" s="139"/>
      <c r="F22" s="139"/>
      <c r="G22" s="138"/>
      <c r="H22" s="139"/>
      <c r="I22" s="139"/>
      <c r="J22" s="138"/>
      <c r="K22" s="139"/>
      <c r="L22" s="139"/>
      <c r="M22" s="138"/>
    </row>
    <row r="23" spans="2:13" x14ac:dyDescent="0.2">
      <c r="B23" s="137" t="s">
        <v>6</v>
      </c>
      <c r="C23" s="138"/>
      <c r="D23" s="223">
        <v>452.97</v>
      </c>
      <c r="E23" s="139"/>
      <c r="F23" s="139"/>
      <c r="G23" s="138"/>
      <c r="H23" s="139"/>
      <c r="I23" s="139"/>
      <c r="J23" s="138"/>
      <c r="K23" s="139"/>
      <c r="L23" s="139"/>
      <c r="M23" s="138"/>
    </row>
    <row r="24" spans="2:13" x14ac:dyDescent="0.2">
      <c r="B24" s="141" t="s">
        <v>74</v>
      </c>
      <c r="C24" s="142"/>
      <c r="D24" s="224">
        <v>132.69999999999999</v>
      </c>
      <c r="E24" s="144"/>
      <c r="F24" s="144"/>
      <c r="G24" s="142"/>
      <c r="H24" s="144"/>
      <c r="I24" s="144"/>
      <c r="J24" s="142"/>
      <c r="K24" s="144"/>
      <c r="L24" s="144"/>
      <c r="M24" s="142"/>
    </row>
    <row r="25" spans="2:13" x14ac:dyDescent="0.2">
      <c r="B25" s="145" t="s">
        <v>1502</v>
      </c>
      <c r="C25" s="129"/>
      <c r="D25" s="129"/>
      <c r="E25" s="129"/>
      <c r="F25" s="129"/>
      <c r="G25" s="129"/>
      <c r="H25" s="129"/>
      <c r="I25" s="129"/>
      <c r="J25" s="129"/>
      <c r="K25" s="129"/>
      <c r="L25" s="129"/>
      <c r="M25" s="129"/>
    </row>
    <row r="26" spans="2:13" x14ac:dyDescent="0.2">
      <c r="B26" s="130"/>
      <c r="C26" s="418" t="s">
        <v>21</v>
      </c>
      <c r="D26" s="419"/>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8">
        <f>ROUND(+C18*$E$10,2)</f>
        <v>26095.55</v>
      </c>
      <c r="D28" s="208">
        <f>ROUND(+C18*$E$11,2)</f>
        <v>1182.0899999999999</v>
      </c>
      <c r="E28" s="207"/>
      <c r="F28" s="206"/>
      <c r="G28" s="170"/>
      <c r="H28" s="129"/>
      <c r="I28" s="129"/>
      <c r="J28" s="129"/>
      <c r="K28" s="129"/>
      <c r="L28" s="129"/>
      <c r="M28" s="129"/>
    </row>
    <row r="29" spans="2:13" x14ac:dyDescent="0.2">
      <c r="B29" s="155" t="s">
        <v>3</v>
      </c>
      <c r="C29" s="208">
        <f t="shared" ref="C29:C32" si="3">ROUND(+C19*$E$10,2)</f>
        <v>1256.52</v>
      </c>
      <c r="D29" s="208">
        <f t="shared" ref="D29:D32" si="4">ROUND(+C19*$E$11,2)</f>
        <v>56.92</v>
      </c>
      <c r="E29" s="172">
        <f>+E19*$E$8+H19*$E$9+K19</f>
        <v>9076.5048850000021</v>
      </c>
      <c r="F29" s="169">
        <f>+F19*$E$8+I19*$E$9+L19</f>
        <v>13304.457410999998</v>
      </c>
      <c r="G29" s="140">
        <f>+G19*$E$8+J19*$E$9+M19</f>
        <v>20265.320712000001</v>
      </c>
      <c r="H29" s="129"/>
      <c r="I29" s="210">
        <f t="shared" ref="I29:K31" si="5">E29+G44</f>
        <v>9814.2148850000012</v>
      </c>
      <c r="J29" s="210">
        <f t="shared" si="5"/>
        <v>14512.567410999998</v>
      </c>
      <c r="K29" s="210">
        <f t="shared" si="5"/>
        <v>21847.900712000002</v>
      </c>
      <c r="L29" s="129"/>
      <c r="M29" s="129"/>
    </row>
    <row r="30" spans="2:13" x14ac:dyDescent="0.2">
      <c r="B30" s="155" t="s">
        <v>4</v>
      </c>
      <c r="C30" s="208">
        <f t="shared" si="3"/>
        <v>874</v>
      </c>
      <c r="D30" s="208">
        <f t="shared" si="4"/>
        <v>39.590000000000003</v>
      </c>
      <c r="E30" s="172">
        <f t="shared" ref="E30:E31" si="6">+E20*$E$8+H20*$E$9+K20</f>
        <v>8237.4131259999995</v>
      </c>
      <c r="F30" s="169">
        <f t="shared" ref="F30:F31" si="7">+F20*$E$8+I20*$E$9+L20</f>
        <v>14406.753638999997</v>
      </c>
      <c r="G30" s="140">
        <f t="shared" ref="G30:G31" si="8">+G20*$E$8+J20*$E$9+M20</f>
        <v>21367.616940000004</v>
      </c>
      <c r="H30" s="129"/>
      <c r="I30" s="210">
        <f t="shared" si="5"/>
        <v>9057.4331259999999</v>
      </c>
      <c r="J30" s="210">
        <f t="shared" si="5"/>
        <v>15695.743638999997</v>
      </c>
      <c r="K30" s="210">
        <f t="shared" si="5"/>
        <v>22943.826940000003</v>
      </c>
      <c r="L30" s="129"/>
      <c r="M30" s="129"/>
    </row>
    <row r="31" spans="2:13" x14ac:dyDescent="0.2">
      <c r="B31" s="155" t="s">
        <v>5</v>
      </c>
      <c r="C31" s="208">
        <f t="shared" si="3"/>
        <v>1701.3</v>
      </c>
      <c r="D31" s="208">
        <f t="shared" si="4"/>
        <v>77.069999999999993</v>
      </c>
      <c r="E31" s="172">
        <f t="shared" si="6"/>
        <v>9163.6859800000002</v>
      </c>
      <c r="F31" s="169">
        <f t="shared" si="7"/>
        <v>16260.000548</v>
      </c>
      <c r="G31" s="140">
        <f t="shared" si="8"/>
        <v>20223.146134999999</v>
      </c>
      <c r="H31" s="129"/>
      <c r="I31" s="210">
        <f t="shared" si="5"/>
        <v>9774.1559799999995</v>
      </c>
      <c r="J31" s="210">
        <f t="shared" si="5"/>
        <v>17211.020548</v>
      </c>
      <c r="K31" s="210">
        <f t="shared" si="5"/>
        <v>21326.236134999999</v>
      </c>
      <c r="L31" s="129"/>
      <c r="M31" s="129"/>
    </row>
    <row r="32" spans="2:13" x14ac:dyDescent="0.2">
      <c r="B32" s="156" t="s">
        <v>75</v>
      </c>
      <c r="C32" s="209">
        <f t="shared" si="3"/>
        <v>856.21</v>
      </c>
      <c r="D32" s="209">
        <f t="shared" si="4"/>
        <v>38.79</v>
      </c>
      <c r="E32" s="173"/>
      <c r="F32" s="171"/>
      <c r="G32" s="143"/>
      <c r="H32" s="129"/>
      <c r="I32" s="157"/>
      <c r="J32" s="157"/>
      <c r="K32" s="157"/>
      <c r="L32" s="129"/>
      <c r="M32" s="129"/>
    </row>
    <row r="33" spans="2:14" x14ac:dyDescent="0.2">
      <c r="B33" s="159"/>
      <c r="C33" s="158"/>
      <c r="D33" s="139"/>
      <c r="E33" s="129"/>
      <c r="F33" s="129"/>
      <c r="G33" s="129"/>
      <c r="H33" s="129"/>
      <c r="I33" s="129"/>
      <c r="J33" s="129"/>
      <c r="K33" s="129"/>
      <c r="L33" s="129"/>
      <c r="M33" s="129"/>
    </row>
    <row r="35" spans="2:14" x14ac:dyDescent="0.2">
      <c r="B35" s="161" t="s">
        <v>148</v>
      </c>
      <c r="C35" s="129"/>
      <c r="D35" s="129"/>
      <c r="E35" s="129"/>
      <c r="F35" s="129"/>
      <c r="G35" s="129"/>
      <c r="H35" s="129"/>
      <c r="I35" s="129"/>
      <c r="J35" s="129"/>
      <c r="K35" s="129"/>
      <c r="M35" s="129"/>
      <c r="N35" s="129"/>
    </row>
    <row r="36" spans="2:14" x14ac:dyDescent="0.2">
      <c r="B36" s="420" t="s">
        <v>27</v>
      </c>
      <c r="C36" s="421"/>
      <c r="D36" s="421"/>
      <c r="E36" s="421"/>
      <c r="F36" s="162"/>
      <c r="G36" s="146" t="s">
        <v>28</v>
      </c>
      <c r="H36" s="147"/>
      <c r="I36" s="148"/>
      <c r="J36" s="129"/>
      <c r="K36" s="129"/>
      <c r="L36" s="129"/>
      <c r="M36" s="129"/>
      <c r="N36" s="129"/>
    </row>
    <row r="37" spans="2:14" x14ac:dyDescent="0.2">
      <c r="B37" s="163"/>
      <c r="C37" s="213" t="s">
        <v>2</v>
      </c>
      <c r="D37" s="136" t="s">
        <v>7</v>
      </c>
      <c r="E37" s="136" t="s">
        <v>8</v>
      </c>
      <c r="F37" s="135" t="s">
        <v>70</v>
      </c>
      <c r="G37" s="149" t="s">
        <v>17</v>
      </c>
      <c r="H37" s="164" t="s">
        <v>18</v>
      </c>
      <c r="I37" s="165" t="s">
        <v>19</v>
      </c>
      <c r="J37" s="129"/>
      <c r="K37" s="129"/>
      <c r="L37" s="129"/>
      <c r="M37" s="129"/>
      <c r="N37" s="129"/>
    </row>
    <row r="38" spans="2:14" x14ac:dyDescent="0.2">
      <c r="B38" s="166" t="s">
        <v>29</v>
      </c>
      <c r="C38" s="169">
        <v>18910.650000000001</v>
      </c>
      <c r="D38" s="169">
        <v>8163.76</v>
      </c>
      <c r="E38" s="169">
        <v>14405.41</v>
      </c>
      <c r="F38" s="170">
        <v>22569.17</v>
      </c>
      <c r="G38" s="130"/>
      <c r="H38" s="131"/>
      <c r="I38" s="132"/>
      <c r="J38" s="129"/>
      <c r="K38" s="167"/>
      <c r="L38" s="167"/>
      <c r="M38" s="167"/>
      <c r="N38" s="129"/>
    </row>
    <row r="39" spans="2:14" x14ac:dyDescent="0.2">
      <c r="B39" s="61" t="s">
        <v>30</v>
      </c>
      <c r="C39" s="169">
        <v>27034.880000000001</v>
      </c>
      <c r="D39" s="169">
        <v>20424.78</v>
      </c>
      <c r="E39" s="169">
        <v>20337.28</v>
      </c>
      <c r="F39" s="140">
        <v>40762.06</v>
      </c>
      <c r="G39" s="137"/>
      <c r="H39" s="139"/>
      <c r="I39" s="138"/>
      <c r="J39" s="129"/>
      <c r="K39" s="129"/>
      <c r="L39" s="167"/>
      <c r="M39" s="129"/>
      <c r="N39" s="129"/>
    </row>
    <row r="40" spans="2:14" x14ac:dyDescent="0.2">
      <c r="B40" s="166" t="s">
        <v>51</v>
      </c>
      <c r="C40" s="169">
        <v>20782.599999999999</v>
      </c>
      <c r="D40" s="169">
        <v>8639.34</v>
      </c>
      <c r="E40" s="169">
        <v>13476.2</v>
      </c>
      <c r="F40" s="140">
        <v>22115.54</v>
      </c>
      <c r="G40" s="137"/>
      <c r="H40" s="139"/>
      <c r="I40" s="138"/>
      <c r="J40" s="129"/>
      <c r="K40" s="129"/>
      <c r="L40" s="129"/>
      <c r="M40" s="129"/>
      <c r="N40" s="129"/>
    </row>
    <row r="41" spans="2:14" x14ac:dyDescent="0.2">
      <c r="B41" s="166" t="s">
        <v>53</v>
      </c>
      <c r="C41" s="169">
        <v>24575.34</v>
      </c>
      <c r="D41" s="169">
        <v>7219.97</v>
      </c>
      <c r="E41" s="169">
        <v>9933.67</v>
      </c>
      <c r="F41" s="140">
        <v>17153.64</v>
      </c>
      <c r="G41" s="137"/>
      <c r="H41" s="139"/>
      <c r="I41" s="138"/>
      <c r="J41" s="129"/>
      <c r="K41" s="167"/>
      <c r="L41" s="167"/>
      <c r="M41" s="167"/>
      <c r="N41" s="129"/>
    </row>
    <row r="42" spans="2:14" x14ac:dyDescent="0.2">
      <c r="B42" s="61" t="s">
        <v>31</v>
      </c>
      <c r="C42" s="169">
        <v>20111.78</v>
      </c>
      <c r="D42" s="169">
        <v>10397.6</v>
      </c>
      <c r="E42" s="169">
        <v>13047.15</v>
      </c>
      <c r="F42" s="140">
        <v>23444.75</v>
      </c>
      <c r="G42" s="137"/>
      <c r="H42" s="139"/>
      <c r="I42" s="138"/>
      <c r="J42" s="129"/>
      <c r="K42" s="167"/>
      <c r="L42" s="167"/>
      <c r="M42" s="167"/>
      <c r="N42" s="129"/>
    </row>
    <row r="43" spans="2:14" x14ac:dyDescent="0.2">
      <c r="B43" s="137" t="s">
        <v>104</v>
      </c>
      <c r="C43" s="169"/>
      <c r="D43" s="169">
        <v>3972.2</v>
      </c>
      <c r="E43" s="169"/>
      <c r="F43" s="140"/>
      <c r="G43" s="137"/>
      <c r="H43" s="139"/>
      <c r="I43" s="138"/>
      <c r="J43" s="129"/>
      <c r="K43" s="129"/>
      <c r="L43" s="129"/>
      <c r="M43" s="129"/>
      <c r="N43" s="129"/>
    </row>
    <row r="44" spans="2:14" x14ac:dyDescent="0.2">
      <c r="B44" s="168" t="s">
        <v>3</v>
      </c>
      <c r="C44" s="169">
        <v>659.14</v>
      </c>
      <c r="D44" s="169"/>
      <c r="E44" s="169"/>
      <c r="F44" s="140"/>
      <c r="G44" s="172">
        <v>737.71</v>
      </c>
      <c r="H44" s="169">
        <v>1208.1099999999999</v>
      </c>
      <c r="I44" s="140">
        <v>1582.58</v>
      </c>
      <c r="J44" s="129"/>
      <c r="K44" s="129"/>
      <c r="L44" s="129"/>
      <c r="M44" s="129"/>
      <c r="N44" s="129"/>
    </row>
    <row r="45" spans="2:14" x14ac:dyDescent="0.2">
      <c r="B45" s="168" t="s">
        <v>4</v>
      </c>
      <c r="C45" s="169">
        <v>578.78</v>
      </c>
      <c r="D45" s="169"/>
      <c r="E45" s="169"/>
      <c r="F45" s="140"/>
      <c r="G45" s="172">
        <v>820.02</v>
      </c>
      <c r="H45" s="169">
        <v>1288.99</v>
      </c>
      <c r="I45" s="140">
        <v>1576.21</v>
      </c>
      <c r="J45" s="129"/>
      <c r="K45" s="129"/>
      <c r="L45" s="129"/>
      <c r="M45" s="129"/>
      <c r="N45" s="129"/>
    </row>
    <row r="46" spans="2:14" x14ac:dyDescent="0.2">
      <c r="B46" s="149" t="s">
        <v>5</v>
      </c>
      <c r="C46" s="171">
        <v>1198.19</v>
      </c>
      <c r="D46" s="171"/>
      <c r="E46" s="171"/>
      <c r="F46" s="143"/>
      <c r="G46" s="173">
        <v>610.47</v>
      </c>
      <c r="H46" s="171">
        <v>951.02</v>
      </c>
      <c r="I46" s="143">
        <v>1103.0899999999999</v>
      </c>
      <c r="J46" s="129"/>
      <c r="K46" s="129"/>
      <c r="L46" s="129"/>
      <c r="M46" s="129"/>
      <c r="N46" s="129"/>
    </row>
    <row r="48" spans="2:14" x14ac:dyDescent="0.2">
      <c r="B48" s="161" t="s">
        <v>1501</v>
      </c>
      <c r="C48" s="417">
        <v>0</v>
      </c>
      <c r="D48" s="129"/>
      <c r="E48" s="129"/>
      <c r="F48" s="129"/>
      <c r="G48" s="129"/>
      <c r="H48" s="129"/>
      <c r="I48" s="129"/>
    </row>
    <row r="49" spans="2:9" x14ac:dyDescent="0.2">
      <c r="B49" s="420" t="s">
        <v>27</v>
      </c>
      <c r="C49" s="421"/>
      <c r="D49" s="421"/>
      <c r="E49" s="421"/>
      <c r="F49" s="162"/>
      <c r="G49" s="146" t="s">
        <v>28</v>
      </c>
      <c r="H49" s="147"/>
      <c r="I49" s="148"/>
    </row>
    <row r="50" spans="2:9" x14ac:dyDescent="0.2">
      <c r="B50" s="163"/>
      <c r="C50" s="213" t="s">
        <v>2</v>
      </c>
      <c r="D50" s="136" t="s">
        <v>7</v>
      </c>
      <c r="E50" s="136" t="s">
        <v>8</v>
      </c>
      <c r="F50" s="135" t="s">
        <v>70</v>
      </c>
      <c r="G50" s="149" t="s">
        <v>17</v>
      </c>
      <c r="H50" s="164" t="s">
        <v>18</v>
      </c>
      <c r="I50" s="165" t="s">
        <v>19</v>
      </c>
    </row>
    <row r="51" spans="2:9" x14ac:dyDescent="0.2">
      <c r="B51" s="166" t="s">
        <v>29</v>
      </c>
      <c r="C51" s="169">
        <f t="shared" ref="C51:I57" si="9">ROUND(+C38*(1+$C$48),2)</f>
        <v>18910.650000000001</v>
      </c>
      <c r="D51" s="169">
        <f t="shared" si="9"/>
        <v>8163.76</v>
      </c>
      <c r="E51" s="206">
        <f>ROUND(+E38*(1+$C$48),2)-0.01</f>
        <v>14405.4</v>
      </c>
      <c r="F51" s="170">
        <f>+D51+E51</f>
        <v>22569.16</v>
      </c>
      <c r="G51" s="207"/>
      <c r="H51" s="206"/>
      <c r="I51" s="170"/>
    </row>
    <row r="52" spans="2:9" x14ac:dyDescent="0.2">
      <c r="B52" s="61" t="s">
        <v>30</v>
      </c>
      <c r="C52" s="169">
        <f t="shared" si="9"/>
        <v>27034.880000000001</v>
      </c>
      <c r="D52" s="169">
        <f t="shared" si="9"/>
        <v>20424.78</v>
      </c>
      <c r="E52" s="169">
        <f t="shared" si="9"/>
        <v>20337.28</v>
      </c>
      <c r="F52" s="140">
        <f>+D52+E52</f>
        <v>40762.06</v>
      </c>
      <c r="G52" s="172"/>
      <c r="H52" s="169"/>
      <c r="I52" s="140"/>
    </row>
    <row r="53" spans="2:9" x14ac:dyDescent="0.2">
      <c r="B53" s="166" t="s">
        <v>51</v>
      </c>
      <c r="C53" s="169">
        <f t="shared" si="9"/>
        <v>20782.599999999999</v>
      </c>
      <c r="D53" s="169">
        <f t="shared" si="9"/>
        <v>8639.34</v>
      </c>
      <c r="E53" s="169">
        <f t="shared" si="9"/>
        <v>13476.2</v>
      </c>
      <c r="F53" s="140">
        <f>+D53+E53</f>
        <v>22115.54</v>
      </c>
      <c r="G53" s="172"/>
      <c r="H53" s="169"/>
      <c r="I53" s="140"/>
    </row>
    <row r="54" spans="2:9" x14ac:dyDescent="0.2">
      <c r="B54" s="166" t="s">
        <v>53</v>
      </c>
      <c r="C54" s="169">
        <f t="shared" si="9"/>
        <v>24575.34</v>
      </c>
      <c r="D54" s="169">
        <f t="shared" si="9"/>
        <v>7219.97</v>
      </c>
      <c r="E54" s="169">
        <f t="shared" si="9"/>
        <v>9933.67</v>
      </c>
      <c r="F54" s="140">
        <f>+D54+E54</f>
        <v>17153.64</v>
      </c>
      <c r="G54" s="172"/>
      <c r="H54" s="169"/>
      <c r="I54" s="140"/>
    </row>
    <row r="55" spans="2:9" x14ac:dyDescent="0.2">
      <c r="B55" s="61" t="s">
        <v>31</v>
      </c>
      <c r="C55" s="169">
        <f t="shared" si="9"/>
        <v>20111.78</v>
      </c>
      <c r="D55" s="169">
        <f>ROUND(+D42*(1+$C$48),2)+0.01</f>
        <v>10397.61</v>
      </c>
      <c r="E55" s="169">
        <f t="shared" si="9"/>
        <v>13047.15</v>
      </c>
      <c r="F55" s="140">
        <f>+D55+E55</f>
        <v>23444.760000000002</v>
      </c>
      <c r="G55" s="172"/>
      <c r="H55" s="169"/>
      <c r="I55" s="140"/>
    </row>
    <row r="56" spans="2:9" x14ac:dyDescent="0.2">
      <c r="B56" s="137" t="s">
        <v>104</v>
      </c>
      <c r="C56" s="169"/>
      <c r="D56" s="169">
        <f t="shared" si="9"/>
        <v>3972.2</v>
      </c>
      <c r="E56" s="169"/>
      <c r="F56" s="140"/>
      <c r="G56" s="172"/>
      <c r="H56" s="169"/>
      <c r="I56" s="140"/>
    </row>
    <row r="57" spans="2:9" x14ac:dyDescent="0.2">
      <c r="B57" s="168" t="s">
        <v>3</v>
      </c>
      <c r="C57" s="169">
        <f t="shared" si="9"/>
        <v>659.14</v>
      </c>
      <c r="D57" s="169"/>
      <c r="E57" s="169"/>
      <c r="F57" s="140"/>
      <c r="G57" s="172">
        <f t="shared" si="9"/>
        <v>737.71</v>
      </c>
      <c r="H57" s="169">
        <f t="shared" si="9"/>
        <v>1208.1099999999999</v>
      </c>
      <c r="I57" s="140">
        <f t="shared" si="9"/>
        <v>1582.58</v>
      </c>
    </row>
    <row r="58" spans="2:9" x14ac:dyDescent="0.2">
      <c r="B58" s="168" t="s">
        <v>4</v>
      </c>
      <c r="C58" s="169">
        <f t="shared" ref="C58" si="10">ROUND(+C45*(1+$C$48),2)</f>
        <v>578.78</v>
      </c>
      <c r="D58" s="169"/>
      <c r="E58" s="169"/>
      <c r="F58" s="140"/>
      <c r="G58" s="172">
        <f t="shared" ref="G58:I58" si="11">ROUND(+G45*(1+$C$48),2)</f>
        <v>820.02</v>
      </c>
      <c r="H58" s="169">
        <f t="shared" si="11"/>
        <v>1288.99</v>
      </c>
      <c r="I58" s="140">
        <f t="shared" si="11"/>
        <v>1576.21</v>
      </c>
    </row>
    <row r="59" spans="2:9" x14ac:dyDescent="0.2">
      <c r="B59" s="149" t="s">
        <v>5</v>
      </c>
      <c r="C59" s="171">
        <f t="shared" ref="C59" si="12">ROUND(+C46*(1+$C$48),2)</f>
        <v>1198.19</v>
      </c>
      <c r="D59" s="171"/>
      <c r="E59" s="171"/>
      <c r="F59" s="143"/>
      <c r="G59" s="173">
        <f t="shared" ref="G59:I59" si="13">ROUND(+G46*(1+$C$48),2)</f>
        <v>610.47</v>
      </c>
      <c r="H59" s="171">
        <f t="shared" si="13"/>
        <v>951.02</v>
      </c>
      <c r="I59" s="143">
        <f t="shared" si="13"/>
        <v>1103.0899999999999</v>
      </c>
    </row>
    <row r="61" spans="2:9" x14ac:dyDescent="0.2">
      <c r="C61" s="160"/>
      <c r="D61" s="160"/>
      <c r="E61" s="160"/>
      <c r="F61" s="160"/>
      <c r="G61" s="160"/>
    </row>
    <row r="62" spans="2:9" s="167" customFormat="1" x14ac:dyDescent="0.2"/>
    <row r="63" spans="2:9" s="167" customFormat="1" x14ac:dyDescent="0.2"/>
    <row r="64" spans="2:9" s="167" customFormat="1" x14ac:dyDescent="0.2"/>
    <row r="65" spans="2:2" s="167" customFormat="1" ht="45" x14ac:dyDescent="0.25">
      <c r="B65" s="91" t="s">
        <v>137</v>
      </c>
    </row>
    <row r="66" spans="2:2" s="167" customFormat="1" x14ac:dyDescent="0.2"/>
    <row r="67" spans="2:2" s="167" customFormat="1" x14ac:dyDescent="0.2"/>
    <row r="68" spans="2:2" s="167" customFormat="1" x14ac:dyDescent="0.2"/>
    <row r="69" spans="2:2" s="167" customFormat="1" x14ac:dyDescent="0.2"/>
    <row r="70" spans="2:2" s="167" customFormat="1" x14ac:dyDescent="0.2"/>
    <row r="71" spans="2:2" s="167" customFormat="1" x14ac:dyDescent="0.2"/>
    <row r="72" spans="2:2" s="167" customFormat="1" x14ac:dyDescent="0.2"/>
    <row r="73" spans="2:2" s="167" customFormat="1" x14ac:dyDescent="0.2"/>
    <row r="74" spans="2:2" s="167" customFormat="1" x14ac:dyDescent="0.2"/>
    <row r="75" spans="2:2" s="167" customFormat="1" x14ac:dyDescent="0.2"/>
    <row r="76" spans="2:2" s="167" customFormat="1" x14ac:dyDescent="0.2"/>
    <row r="77" spans="2:2" s="167" customFormat="1" x14ac:dyDescent="0.2"/>
    <row r="78" spans="2:2" s="167" customFormat="1" x14ac:dyDescent="0.2"/>
    <row r="79" spans="2:2" s="167" customFormat="1" x14ac:dyDescent="0.2"/>
    <row r="80" spans="2:2"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row r="89" s="167" customFormat="1" x14ac:dyDescent="0.2"/>
    <row r="90" s="167" customFormat="1" x14ac:dyDescent="0.2"/>
    <row r="91" s="167" customFormat="1" x14ac:dyDescent="0.2"/>
    <row r="92" s="167" customFormat="1" x14ac:dyDescent="0.2"/>
    <row r="93" s="167" customFormat="1" x14ac:dyDescent="0.2"/>
    <row r="94" s="167" customFormat="1" x14ac:dyDescent="0.2"/>
    <row r="95" s="167" customFormat="1" x14ac:dyDescent="0.2"/>
    <row r="96" s="167" customFormat="1" x14ac:dyDescent="0.2"/>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13" s="167" customFormat="1" x14ac:dyDescent="0.2"/>
    <row r="114" s="167" customFormat="1" x14ac:dyDescent="0.2"/>
    <row r="115" s="167" customFormat="1" x14ac:dyDescent="0.2"/>
    <row r="116" s="167" customFormat="1" x14ac:dyDescent="0.2"/>
    <row r="117" s="167" customFormat="1" x14ac:dyDescent="0.2"/>
    <row r="118" s="167" customFormat="1" x14ac:dyDescent="0.2"/>
    <row r="119" s="167" customFormat="1" x14ac:dyDescent="0.2"/>
    <row r="120" s="167" customFormat="1" x14ac:dyDescent="0.2"/>
    <row r="121" s="167" customFormat="1" x14ac:dyDescent="0.2"/>
    <row r="122" s="167" customFormat="1" x14ac:dyDescent="0.2"/>
    <row r="123" s="167" customFormat="1" x14ac:dyDescent="0.2"/>
    <row r="124" s="167" customFormat="1" x14ac:dyDescent="0.2"/>
    <row r="125" s="167" customFormat="1" x14ac:dyDescent="0.2"/>
    <row r="126" s="167" customFormat="1" x14ac:dyDescent="0.2"/>
    <row r="127" s="167" customFormat="1" x14ac:dyDescent="0.2"/>
    <row r="128" s="167" customFormat="1" x14ac:dyDescent="0.2"/>
    <row r="129" s="167" customFormat="1" x14ac:dyDescent="0.2"/>
    <row r="130" s="167" customFormat="1" x14ac:dyDescent="0.2"/>
    <row r="131" s="167" customFormat="1" x14ac:dyDescent="0.2"/>
    <row r="132" s="167" customFormat="1" x14ac:dyDescent="0.2"/>
    <row r="133" s="167" customFormat="1" x14ac:dyDescent="0.2"/>
    <row r="134" s="167" customFormat="1" x14ac:dyDescent="0.2"/>
    <row r="135" s="167" customFormat="1" x14ac:dyDescent="0.2"/>
    <row r="136" s="167" customFormat="1" x14ac:dyDescent="0.2"/>
    <row r="137" s="167" customFormat="1" x14ac:dyDescent="0.2"/>
    <row r="138" s="167" customFormat="1" x14ac:dyDescent="0.2"/>
    <row r="139" s="167" customFormat="1" x14ac:dyDescent="0.2"/>
    <row r="140" s="167" customFormat="1" x14ac:dyDescent="0.2"/>
    <row r="141" s="167" customFormat="1" x14ac:dyDescent="0.2"/>
    <row r="142" s="167" customFormat="1" x14ac:dyDescent="0.2"/>
    <row r="143" s="167" customFormat="1" x14ac:dyDescent="0.2"/>
    <row r="144" s="167" customFormat="1" x14ac:dyDescent="0.2"/>
    <row r="145" s="167" customFormat="1" x14ac:dyDescent="0.2"/>
    <row r="146" s="167" customFormat="1" x14ac:dyDescent="0.2"/>
    <row r="147" s="167" customFormat="1" x14ac:dyDescent="0.2"/>
    <row r="148" s="167" customFormat="1" x14ac:dyDescent="0.2"/>
    <row r="149" s="167" customFormat="1" x14ac:dyDescent="0.2"/>
    <row r="150" s="167" customFormat="1" x14ac:dyDescent="0.2"/>
    <row r="151" s="167" customFormat="1" x14ac:dyDescent="0.2"/>
    <row r="152" s="167" customFormat="1" x14ac:dyDescent="0.2"/>
    <row r="153" s="167" customFormat="1" x14ac:dyDescent="0.2"/>
    <row r="154" s="167" customFormat="1" x14ac:dyDescent="0.2"/>
    <row r="155" s="167" customFormat="1" x14ac:dyDescent="0.2"/>
    <row r="156" s="167" customFormat="1" x14ac:dyDescent="0.2"/>
    <row r="157" s="167" customFormat="1" x14ac:dyDescent="0.2"/>
    <row r="158" s="167" customFormat="1" x14ac:dyDescent="0.2"/>
    <row r="159" s="167" customFormat="1" x14ac:dyDescent="0.2"/>
    <row r="160" s="167" customFormat="1" x14ac:dyDescent="0.2"/>
    <row r="161" s="167" customFormat="1" x14ac:dyDescent="0.2"/>
    <row r="162" s="167" customFormat="1" x14ac:dyDescent="0.2"/>
    <row r="163" s="167" customFormat="1" x14ac:dyDescent="0.2"/>
    <row r="164" s="167" customFormat="1" x14ac:dyDescent="0.2"/>
  </sheetData>
  <sheetProtection algorithmName="SHA-512" hashValue="JCoc/kHJOehu6Qc541nzYs+JwxLkW6qV+0gRzBm7bQAdz0aNckMpYL+UYVE8Qk/gGicfzdlPKBw+hIRvaVxQ1g==" saltValue="VSt4bWVE6OYj3GfAWjupn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8"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2016-05-14T12:19:07Z</cp:lastPrinted>
  <dcterms:created xsi:type="dcterms:W3CDTF">2012-10-29T13:09:26Z</dcterms:created>
  <dcterms:modified xsi:type="dcterms:W3CDTF">2016-05-18T10:46:43Z</dcterms:modified>
</cp:coreProperties>
</file>