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0530" tabRatio="840" activeTab="1"/>
  </bookViews>
  <sheets>
    <sheet name="Toelichting" sheetId="28" r:id="rId1"/>
    <sheet name="uitk 2011 tm 2014" sheetId="29" r:id="rId2"/>
    <sheet name="tab" sheetId="30" r:id="rId3"/>
    <sheet name="index obv sept data" sheetId="33" state="hidden" r:id="rId4"/>
    <sheet name="sept2011" sheetId="38" state="hidden" r:id="rId5"/>
    <sheet name="sept2012" sheetId="37" state="hidden" r:id="rId6"/>
    <sheet name="sept2013" sheetId="39" state="hidden" r:id="rId7"/>
    <sheet name="sept2014" sheetId="40" state="hidden" r:id="rId8"/>
  </sheets>
  <externalReferences>
    <externalReference r:id="rId9"/>
  </externalReferences>
  <definedNames>
    <definedName name="_xlnm.Print_Area" localSheetId="3">'index obv sept data'!$B$36:$M$53</definedName>
    <definedName name="_xlnm.Print_Area" localSheetId="0">Toelichting!$A$1:$L$189</definedName>
    <definedName name="_xlnm.Print_Area" localSheetId="1">'uitk 2011 tm 2014'!$B$2:$X$123</definedName>
    <definedName name="codegemeente">'[1]Data 2011'!$J$3:$K$418</definedName>
    <definedName name="Gemeentenaam">'uitk 2011 tm 2014'!W$126:X$545</definedName>
    <definedName name="sept2011">sept2011!$A$5:$O$423</definedName>
    <definedName name="sept2012">sept2012!$A$5:$O$420</definedName>
    <definedName name="sept2013">sept2013!$A$5:$O$413</definedName>
  </definedNames>
  <calcPr calcId="145621"/>
</workbook>
</file>

<file path=xl/calcChain.xml><?xml version="1.0" encoding="utf-8"?>
<calcChain xmlns="http://schemas.openxmlformats.org/spreadsheetml/2006/main">
  <c r="O413" i="39" l="1"/>
  <c r="N413" i="39"/>
  <c r="M413" i="39"/>
  <c r="L413" i="39"/>
  <c r="K413" i="39"/>
  <c r="J413" i="39"/>
  <c r="I413" i="39"/>
  <c r="H413" i="39"/>
  <c r="G413" i="39"/>
  <c r="F413" i="39"/>
  <c r="E413" i="39"/>
  <c r="D413" i="39"/>
  <c r="C413" i="39"/>
  <c r="D81" i="33"/>
  <c r="C81" i="33"/>
  <c r="D80" i="33"/>
  <c r="C80" i="33"/>
  <c r="D77" i="33"/>
  <c r="C77" i="33"/>
  <c r="D64" i="33" l="1"/>
  <c r="D63" i="33"/>
  <c r="D60" i="33"/>
  <c r="C64" i="33"/>
  <c r="C63" i="33"/>
  <c r="C60" i="33"/>
  <c r="H71" i="28" l="1"/>
  <c r="H70" i="28"/>
  <c r="P84" i="29" l="1"/>
  <c r="C37" i="30" l="1"/>
  <c r="C38" i="30"/>
  <c r="C39" i="30"/>
  <c r="C40" i="30"/>
  <c r="C41" i="30"/>
  <c r="C42" i="30"/>
  <c r="C36" i="30"/>
  <c r="C29" i="30"/>
  <c r="C30" i="30"/>
  <c r="C31" i="30"/>
  <c r="C32" i="30"/>
  <c r="C33" i="30"/>
  <c r="C28" i="30"/>
  <c r="G74" i="33"/>
  <c r="G75" i="33"/>
  <c r="G76" i="33"/>
  <c r="G77" i="33"/>
  <c r="G78" i="33"/>
  <c r="G79" i="33"/>
  <c r="G80" i="33"/>
  <c r="G81" i="33"/>
  <c r="G82" i="33"/>
  <c r="G83" i="33"/>
  <c r="G84" i="33"/>
  <c r="G85" i="33"/>
  <c r="G73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56" i="33"/>
  <c r="O423" i="38"/>
  <c r="N423" i="38"/>
  <c r="M423" i="38"/>
  <c r="L423" i="38"/>
  <c r="K423" i="38"/>
  <c r="J423" i="38"/>
  <c r="I423" i="38"/>
  <c r="H423" i="38"/>
  <c r="G423" i="38"/>
  <c r="F423" i="38"/>
  <c r="E423" i="38"/>
  <c r="D423" i="38"/>
  <c r="C423" i="38"/>
  <c r="F7" i="29"/>
  <c r="P7" i="29" s="1"/>
  <c r="R42" i="29"/>
  <c r="V42" i="29" s="1"/>
  <c r="L42" i="29"/>
  <c r="R41" i="29"/>
  <c r="V41" i="29" s="1"/>
  <c r="L41" i="29"/>
  <c r="R40" i="29"/>
  <c r="V40" i="29" s="1"/>
  <c r="L40" i="29"/>
  <c r="R39" i="29"/>
  <c r="V39" i="29" s="1"/>
  <c r="L39" i="29"/>
  <c r="R37" i="29"/>
  <c r="V37" i="29" s="1"/>
  <c r="L37" i="29"/>
  <c r="R36" i="29"/>
  <c r="L36" i="29"/>
  <c r="K21" i="29" s="1"/>
  <c r="K48" i="29" s="1"/>
  <c r="R22" i="29"/>
  <c r="H22" i="29"/>
  <c r="H21" i="29"/>
  <c r="C47" i="33"/>
  <c r="C46" i="33"/>
  <c r="C43" i="33"/>
  <c r="G23" i="33"/>
  <c r="G24" i="33"/>
  <c r="G25" i="33"/>
  <c r="G27" i="33"/>
  <c r="G28" i="33"/>
  <c r="G31" i="33"/>
  <c r="G32" i="33"/>
  <c r="G33" i="33"/>
  <c r="G34" i="33"/>
  <c r="G22" i="33"/>
  <c r="D30" i="33"/>
  <c r="G30" i="33" s="1"/>
  <c r="D29" i="33"/>
  <c r="G29" i="33" s="1"/>
  <c r="D26" i="33"/>
  <c r="G26" i="33" s="1"/>
  <c r="C30" i="33"/>
  <c r="C29" i="33"/>
  <c r="C26" i="33"/>
  <c r="C13" i="33"/>
  <c r="C12" i="33"/>
  <c r="C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39" i="33"/>
  <c r="G6" i="33"/>
  <c r="G7" i="33"/>
  <c r="G8" i="33"/>
  <c r="G10" i="33"/>
  <c r="G11" i="33"/>
  <c r="G14" i="33"/>
  <c r="G15" i="33"/>
  <c r="G16" i="33"/>
  <c r="G17" i="33"/>
  <c r="G5" i="33"/>
  <c r="D13" i="33"/>
  <c r="G13" i="33" s="1"/>
  <c r="D12" i="33"/>
  <c r="G12" i="33" s="1"/>
  <c r="D9" i="33"/>
  <c r="G9" i="33" s="1"/>
  <c r="V36" i="29" l="1"/>
  <c r="R21" i="29"/>
  <c r="J21" i="29"/>
  <c r="L21" i="29" s="1"/>
  <c r="J22" i="29"/>
  <c r="K22" i="29"/>
  <c r="K49" i="29" s="1"/>
  <c r="U22" i="29"/>
  <c r="U49" i="29" s="1"/>
  <c r="T22" i="29"/>
  <c r="T49" i="29" s="1"/>
  <c r="J49" i="29"/>
  <c r="F68" i="29"/>
  <c r="J48" i="29" l="1"/>
  <c r="T21" i="29"/>
  <c r="U21" i="29"/>
  <c r="U48" i="29" s="1"/>
  <c r="V49" i="29"/>
  <c r="L49" i="29"/>
  <c r="V22" i="29"/>
  <c r="L22" i="29"/>
  <c r="D43" i="33"/>
  <c r="D46" i="33"/>
  <c r="D47" i="33"/>
  <c r="R98" i="29"/>
  <c r="R100" i="29"/>
  <c r="H83" i="29"/>
  <c r="H82" i="29"/>
  <c r="L103" i="29"/>
  <c r="L97" i="29"/>
  <c r="V98" i="29"/>
  <c r="L98" i="29"/>
  <c r="P68" i="29"/>
  <c r="R97" i="29"/>
  <c r="V100" i="29"/>
  <c r="L100" i="29"/>
  <c r="R101" i="29"/>
  <c r="V101" i="29" s="1"/>
  <c r="R102" i="29"/>
  <c r="V102" i="29" s="1"/>
  <c r="R103" i="29"/>
  <c r="V103" i="29" s="1"/>
  <c r="L101" i="29"/>
  <c r="L102" i="29"/>
  <c r="D24" i="30"/>
  <c r="D23" i="30"/>
  <c r="D22" i="30"/>
  <c r="D21" i="30"/>
  <c r="D20" i="30"/>
  <c r="D19" i="30"/>
  <c r="D18" i="30"/>
  <c r="D14" i="30"/>
  <c r="D13" i="30"/>
  <c r="D12" i="30"/>
  <c r="D11" i="30"/>
  <c r="D10" i="30"/>
  <c r="L48" i="29" l="1"/>
  <c r="R82" i="29"/>
  <c r="V97" i="29"/>
  <c r="T82" i="29" s="1"/>
  <c r="T109" i="29" s="1"/>
  <c r="J83" i="29"/>
  <c r="J110" i="29" s="1"/>
  <c r="R83" i="29"/>
  <c r="T83" i="29"/>
  <c r="T110" i="29" s="1"/>
  <c r="J82" i="29"/>
  <c r="J109" i="29" s="1"/>
  <c r="U83" i="29"/>
  <c r="U110" i="29" s="1"/>
  <c r="V21" i="29"/>
  <c r="T48" i="29"/>
  <c r="V110" i="29"/>
  <c r="K82" i="29"/>
  <c r="V83" i="29"/>
  <c r="U82" i="29"/>
  <c r="K83" i="29"/>
  <c r="V48" i="29" l="1"/>
  <c r="K110" i="29"/>
  <c r="L110" i="29" s="1"/>
  <c r="L83" i="29"/>
  <c r="V82" i="29"/>
  <c r="U109" i="29"/>
  <c r="K109" i="29"/>
  <c r="L82" i="29"/>
  <c r="L109" i="29" l="1"/>
  <c r="V109" i="29"/>
  <c r="D10" i="29"/>
  <c r="H20" i="29" s="1"/>
  <c r="D69" i="29"/>
  <c r="D71" i="29" s="1"/>
  <c r="R90" i="29" l="1"/>
  <c r="R89" i="29"/>
  <c r="R88" i="29"/>
  <c r="R87" i="29"/>
  <c r="R86" i="29"/>
  <c r="R85" i="29"/>
  <c r="R84" i="29"/>
  <c r="R81" i="29"/>
  <c r="R80" i="29"/>
  <c r="R79" i="29"/>
  <c r="R78" i="29"/>
  <c r="R77" i="29"/>
  <c r="R76" i="29"/>
  <c r="H90" i="29"/>
  <c r="H89" i="29"/>
  <c r="H88" i="29"/>
  <c r="H87" i="29"/>
  <c r="H86" i="29"/>
  <c r="H85" i="29"/>
  <c r="H84" i="29"/>
  <c r="H81" i="29"/>
  <c r="L104" i="29" s="1"/>
  <c r="H80" i="29"/>
  <c r="H79" i="29"/>
  <c r="H78" i="29"/>
  <c r="H77" i="29"/>
  <c r="H76" i="29"/>
  <c r="R15" i="29"/>
  <c r="R20" i="29"/>
  <c r="V43" i="29" s="1"/>
  <c r="V104" i="29"/>
  <c r="L43" i="29"/>
  <c r="K20" i="29"/>
  <c r="K50" i="29" s="1"/>
  <c r="J20" i="29"/>
  <c r="U15" i="29"/>
  <c r="T15" i="29"/>
  <c r="U20" i="29"/>
  <c r="U50" i="29" s="1"/>
  <c r="R23" i="29"/>
  <c r="H18" i="29"/>
  <c r="R18" i="29"/>
  <c r="R24" i="29"/>
  <c r="R29" i="29"/>
  <c r="H29" i="29"/>
  <c r="H28" i="29"/>
  <c r="R26" i="29"/>
  <c r="R25" i="29"/>
  <c r="H27" i="29"/>
  <c r="H17" i="29"/>
  <c r="H16" i="29"/>
  <c r="H25" i="29"/>
  <c r="R28" i="29"/>
  <c r="R27" i="29"/>
  <c r="R16" i="29"/>
  <c r="H19" i="29"/>
  <c r="H26" i="29"/>
  <c r="R17" i="29"/>
  <c r="H24" i="29"/>
  <c r="R19" i="29"/>
  <c r="H23" i="29"/>
  <c r="T20" i="29"/>
  <c r="H15" i="29"/>
  <c r="V20" i="29" l="1"/>
  <c r="T50" i="29"/>
  <c r="U19" i="29"/>
  <c r="T19" i="29"/>
  <c r="U17" i="29"/>
  <c r="T17" i="29"/>
  <c r="K19" i="29"/>
  <c r="J19" i="29"/>
  <c r="U27" i="29"/>
  <c r="T27" i="29"/>
  <c r="J25" i="29"/>
  <c r="K25" i="29"/>
  <c r="J17" i="29"/>
  <c r="K17" i="29"/>
  <c r="U25" i="29"/>
  <c r="T25" i="29"/>
  <c r="K28" i="29"/>
  <c r="J28" i="29"/>
  <c r="U29" i="29"/>
  <c r="T29" i="29"/>
  <c r="U18" i="29"/>
  <c r="T18" i="29"/>
  <c r="U23" i="29"/>
  <c r="U52" i="29" s="1"/>
  <c r="T23" i="29"/>
  <c r="T76" i="29"/>
  <c r="U76" i="29"/>
  <c r="U90" i="29"/>
  <c r="T90" i="29"/>
  <c r="K80" i="29"/>
  <c r="J80" i="29"/>
  <c r="T89" i="29"/>
  <c r="U89" i="29"/>
  <c r="U87" i="29"/>
  <c r="T87" i="29"/>
  <c r="V87" i="29" s="1"/>
  <c r="K77" i="29"/>
  <c r="J77" i="29"/>
  <c r="L77" i="29" s="1"/>
  <c r="K76" i="29"/>
  <c r="J76" i="29"/>
  <c r="K84" i="29"/>
  <c r="K113" i="29" s="1"/>
  <c r="J84" i="29"/>
  <c r="K78" i="29"/>
  <c r="J78" i="29"/>
  <c r="U86" i="29"/>
  <c r="T86" i="29"/>
  <c r="V86" i="29" s="1"/>
  <c r="K90" i="29"/>
  <c r="J90" i="29"/>
  <c r="U79" i="29"/>
  <c r="T79" i="29"/>
  <c r="K86" i="29"/>
  <c r="J86" i="29"/>
  <c r="K15" i="29"/>
  <c r="J15" i="29"/>
  <c r="K23" i="29"/>
  <c r="K52" i="29" s="1"/>
  <c r="J23" i="29"/>
  <c r="J24" i="29"/>
  <c r="K24" i="29"/>
  <c r="K53" i="29" s="1"/>
  <c r="J26" i="29"/>
  <c r="K26" i="29"/>
  <c r="U16" i="29"/>
  <c r="T16" i="29"/>
  <c r="T28" i="29"/>
  <c r="U28" i="29"/>
  <c r="K16" i="29"/>
  <c r="J16" i="29"/>
  <c r="K27" i="29"/>
  <c r="J27" i="29"/>
  <c r="U26" i="29"/>
  <c r="T26" i="29"/>
  <c r="K29" i="29"/>
  <c r="J29" i="29"/>
  <c r="T24" i="29"/>
  <c r="U24" i="29"/>
  <c r="U53" i="29" s="1"/>
  <c r="J18" i="29"/>
  <c r="K18" i="29"/>
  <c r="V15" i="29"/>
  <c r="L20" i="29"/>
  <c r="J50" i="29"/>
  <c r="J81" i="29"/>
  <c r="K81" i="29"/>
  <c r="K111" i="29" s="1"/>
  <c r="T81" i="29"/>
  <c r="U81" i="29"/>
  <c r="U111" i="29" s="1"/>
  <c r="J85" i="29"/>
  <c r="K85" i="29"/>
  <c r="K114" i="29" s="1"/>
  <c r="U80" i="29"/>
  <c r="T80" i="29"/>
  <c r="K87" i="29"/>
  <c r="J87" i="29"/>
  <c r="U84" i="29"/>
  <c r="U113" i="29" s="1"/>
  <c r="T84" i="29"/>
  <c r="U77" i="29"/>
  <c r="T77" i="29"/>
  <c r="U88" i="29"/>
  <c r="T88" i="29"/>
  <c r="K79" i="29"/>
  <c r="J79" i="29"/>
  <c r="T85" i="29"/>
  <c r="U85" i="29"/>
  <c r="U114" i="29" s="1"/>
  <c r="U78" i="29"/>
  <c r="T78" i="29"/>
  <c r="K88" i="29"/>
  <c r="J88" i="29"/>
  <c r="J89" i="29"/>
  <c r="K89" i="29"/>
  <c r="L78" i="29" l="1"/>
  <c r="T31" i="29"/>
  <c r="L80" i="29"/>
  <c r="L86" i="29"/>
  <c r="V79" i="29"/>
  <c r="L90" i="29"/>
  <c r="V90" i="29"/>
  <c r="L29" i="29"/>
  <c r="V26" i="29"/>
  <c r="L27" i="29"/>
  <c r="L16" i="29"/>
  <c r="V16" i="29"/>
  <c r="V18" i="29"/>
  <c r="V29" i="29"/>
  <c r="L28" i="29"/>
  <c r="V25" i="29"/>
  <c r="V27" i="29"/>
  <c r="L19" i="29"/>
  <c r="V17" i="29"/>
  <c r="V19" i="29"/>
  <c r="L88" i="29"/>
  <c r="V78" i="29"/>
  <c r="L79" i="29"/>
  <c r="V88" i="29"/>
  <c r="V77" i="29"/>
  <c r="L87" i="29"/>
  <c r="V80" i="29"/>
  <c r="U31" i="29"/>
  <c r="U56" i="29" s="1"/>
  <c r="L89" i="29"/>
  <c r="T114" i="29"/>
  <c r="V85" i="29"/>
  <c r="U115" i="29"/>
  <c r="U118" i="29" s="1"/>
  <c r="L85" i="29"/>
  <c r="J114" i="29"/>
  <c r="V81" i="29"/>
  <c r="T111" i="29"/>
  <c r="L50" i="29"/>
  <c r="T56" i="29"/>
  <c r="L18" i="29"/>
  <c r="V24" i="29"/>
  <c r="T53" i="29"/>
  <c r="V28" i="29"/>
  <c r="L26" i="29"/>
  <c r="L24" i="29"/>
  <c r="J53" i="29"/>
  <c r="K54" i="29"/>
  <c r="K57" i="29" s="1"/>
  <c r="K31" i="29"/>
  <c r="K56" i="29" s="1"/>
  <c r="K115" i="29"/>
  <c r="K118" i="29" s="1"/>
  <c r="K92" i="29"/>
  <c r="K117" i="29" s="1"/>
  <c r="V89" i="29"/>
  <c r="V76" i="29"/>
  <c r="T92" i="29"/>
  <c r="U54" i="29"/>
  <c r="U57" i="29" s="1"/>
  <c r="U58" i="29" s="1"/>
  <c r="L17" i="29"/>
  <c r="L25" i="29"/>
  <c r="V50" i="29"/>
  <c r="V84" i="29"/>
  <c r="T113" i="29"/>
  <c r="L81" i="29"/>
  <c r="J111" i="29"/>
  <c r="L23" i="29"/>
  <c r="J52" i="29"/>
  <c r="J31" i="29"/>
  <c r="L15" i="29"/>
  <c r="L84" i="29"/>
  <c r="J113" i="29"/>
  <c r="L76" i="29"/>
  <c r="L92" i="29" s="1"/>
  <c r="L117" i="29" s="1"/>
  <c r="J92" i="29"/>
  <c r="U92" i="29"/>
  <c r="U117" i="29" s="1"/>
  <c r="V23" i="29"/>
  <c r="V31" i="29" s="1"/>
  <c r="V56" i="29" s="1"/>
  <c r="T52" i="29"/>
  <c r="U119" i="29" l="1"/>
  <c r="V92" i="29"/>
  <c r="V117" i="29" s="1"/>
  <c r="K58" i="29"/>
  <c r="V52" i="29"/>
  <c r="T54" i="29"/>
  <c r="L111" i="29"/>
  <c r="V113" i="29"/>
  <c r="T115" i="29"/>
  <c r="V115" i="29" s="1"/>
  <c r="K119" i="29"/>
  <c r="L53" i="29"/>
  <c r="V53" i="29"/>
  <c r="J56" i="29"/>
  <c r="J117" i="29"/>
  <c r="L113" i="29"/>
  <c r="J115" i="29"/>
  <c r="L115" i="29" s="1"/>
  <c r="L31" i="29"/>
  <c r="L56" i="29" s="1"/>
  <c r="J54" i="29"/>
  <c r="L52" i="29"/>
  <c r="T117" i="29"/>
  <c r="V111" i="29"/>
  <c r="L114" i="29"/>
  <c r="V114" i="29"/>
  <c r="V118" i="29" l="1"/>
  <c r="V119" i="29" s="1"/>
  <c r="T118" i="29"/>
  <c r="T119" i="29" s="1"/>
  <c r="L118" i="29"/>
  <c r="L119" i="29" s="1"/>
  <c r="V54" i="29"/>
  <c r="V57" i="29" s="1"/>
  <c r="V58" i="29" s="1"/>
  <c r="T57" i="29"/>
  <c r="T58" i="29" s="1"/>
  <c r="L54" i="29"/>
  <c r="L57" i="29" s="1"/>
  <c r="L58" i="29" s="1"/>
  <c r="J57" i="29"/>
  <c r="J58" i="29" s="1"/>
  <c r="J118" i="29"/>
  <c r="J119" i="29" s="1"/>
</calcChain>
</file>

<file path=xl/comments1.xml><?xml version="1.0" encoding="utf-8"?>
<comments xmlns="http://schemas.openxmlformats.org/spreadsheetml/2006/main">
  <authors>
    <author>Keizer</author>
    <author>Goedhart, R.</author>
    <author>Bé Keizer</author>
  </authors>
  <commentList>
    <comment ref="D12" author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
Opgave dec. circulaire 2012.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
Conform dec circulaire 2012
</t>
        </r>
      </text>
    </comment>
    <comment ref="D14" authorId="1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20" authorId="0">
      <text>
        <r>
          <rPr>
            <sz val="8"/>
            <color indexed="81"/>
            <rFont val="Tahoma"/>
            <family val="2"/>
          </rPr>
          <t>zie specifiactie leerlingen (V)SO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2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1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39" author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40" author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41" author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42" author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  <comment ref="D73" authorId="0">
      <text>
        <r>
          <rPr>
            <sz val="9"/>
            <color indexed="81"/>
            <rFont val="Tahoma"/>
            <family val="2"/>
          </rPr>
          <t xml:space="preserve">
Uitkeringsfactor gebaseerd op ramingen in constante prijzen. </t>
        </r>
      </text>
    </comment>
    <comment ref="F73" authorId="0">
      <text>
        <r>
          <rPr>
            <sz val="9"/>
            <color indexed="81"/>
            <rFont val="Tahoma"/>
            <family val="2"/>
          </rPr>
          <t xml:space="preserve">
Conform dec circulaire 2012
</t>
        </r>
      </text>
    </comment>
    <comment ref="P73" authorId="0">
      <text>
        <r>
          <rPr>
            <sz val="9"/>
            <color indexed="81"/>
            <rFont val="Tahoma"/>
            <family val="2"/>
          </rPr>
          <t xml:space="preserve">
Conform sept circulaire 2012
</t>
        </r>
      </text>
    </comment>
    <comment ref="D75" authorId="1">
      <text>
        <r>
          <rPr>
            <sz val="8"/>
            <color indexed="81"/>
            <rFont val="Tahoma"/>
            <family val="2"/>
          </rPr>
          <t xml:space="preserve">
Zie sept circ 2010, mei-circulaire 2011 en september-circulaire 2011</t>
        </r>
      </text>
    </comment>
    <comment ref="D81" authorId="0">
      <text>
        <r>
          <rPr>
            <sz val="8"/>
            <color indexed="81"/>
            <rFont val="Tahoma"/>
            <family val="2"/>
          </rPr>
          <t>zie specifiactie leerlingen (V)SO</t>
        </r>
      </text>
    </comment>
    <comment ref="D82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3" authorId="2">
      <text>
        <r>
          <rPr>
            <b/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4" authorId="1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het aantal leerlingen verwerkt dat uit de database wordt gehaald.</t>
        </r>
      </text>
    </comment>
    <comment ref="D100" authorId="0">
      <text>
        <r>
          <rPr>
            <sz val="10"/>
            <color indexed="81"/>
            <rFont val="Tahoma"/>
            <family val="2"/>
          </rPr>
          <t>Leerlingen (V)SO minus de leerlingen bedoeld onder b.2., b.3. en b.4.</t>
        </r>
      </text>
    </comment>
    <comment ref="D101" authorId="0">
      <text>
        <r>
          <rPr>
            <sz val="10"/>
            <color indexed="81"/>
            <rFont val="Tahoma"/>
            <family val="2"/>
          </rPr>
          <t>groepsgrootte = 2: Meerv. Gehandicapt MG (DO+BL) plus eventuele andere door de minister aangewezen soorten MG.</t>
        </r>
      </text>
    </comment>
    <comment ref="D102" authorId="0">
      <text>
        <r>
          <rPr>
            <sz val="10"/>
            <color indexed="81"/>
            <rFont val="Tahoma"/>
            <family val="2"/>
          </rPr>
          <t>groepsgrootte = 3:
Meerv. Gehandicapt 
MG (DO + ZMLK) MGA
plus eventuele andere door de minister aangewezen soorten MG.</t>
        </r>
      </text>
    </comment>
    <comment ref="D103" authorId="0">
      <text>
        <r>
          <rPr>
            <sz val="10"/>
            <color indexed="81"/>
            <rFont val="Tahoma"/>
            <family val="2"/>
          </rPr>
          <t>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D53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De maatstaven zijn de laatste ramingen van de sept. circulaire 2013.
</t>
        </r>
      </text>
    </comment>
  </commentList>
</comments>
</file>

<file path=xl/comments3.xml><?xml version="1.0" encoding="utf-8"?>
<comments xmlns="http://schemas.openxmlformats.org/spreadsheetml/2006/main">
  <authors>
    <author>flinterman</author>
  </authors>
  <commentList>
    <comment ref="H418" authorId="0">
      <text>
        <r>
          <rPr>
            <b/>
            <sz val="8"/>
            <color indexed="81"/>
            <rFont val="Tahoma"/>
            <family val="2"/>
          </rPr>
          <t>flinterman:</t>
        </r>
        <r>
          <rPr>
            <sz val="8"/>
            <color indexed="81"/>
            <rFont val="Tahoma"/>
            <family val="2"/>
          </rPr>
          <t xml:space="preserve">
foutieve mutatie in sept
</t>
        </r>
      </text>
    </comment>
  </commentList>
</comments>
</file>

<file path=xl/comments4.xml><?xml version="1.0" encoding="utf-8"?>
<comments xmlns="http://schemas.openxmlformats.org/spreadsheetml/2006/main">
  <authors>
    <author>flinterman</author>
  </authors>
  <commentList>
    <comment ref="H170" authorId="0">
      <text>
        <r>
          <rPr>
            <b/>
            <sz val="8"/>
            <color indexed="81"/>
            <rFont val="Tahoma"/>
            <family val="2"/>
          </rPr>
          <t>flinterman:</t>
        </r>
        <r>
          <rPr>
            <sz val="8"/>
            <color indexed="81"/>
            <rFont val="Tahoma"/>
            <family val="2"/>
          </rPr>
          <t xml:space="preserve">
foutieve mutatie in sept
</t>
        </r>
      </text>
    </comment>
  </commentList>
</comments>
</file>

<file path=xl/sharedStrings.xml><?xml version="1.0" encoding="utf-8"?>
<sst xmlns="http://schemas.openxmlformats.org/spreadsheetml/2006/main" count="2157" uniqueCount="684">
  <si>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</si>
  <si>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</si>
  <si>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</si>
  <si>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</si>
  <si>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</si>
  <si>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</si>
  <si>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</si>
  <si>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</si>
  <si>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</si>
  <si>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</si>
  <si>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</si>
  <si>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</si>
  <si>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</si>
  <si>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</si>
  <si>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</si>
  <si>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</si>
  <si>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</si>
  <si>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</si>
  <si>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</si>
  <si>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</si>
  <si>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</si>
  <si>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</si>
  <si>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</si>
  <si>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</si>
  <si>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</si>
  <si>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</si>
  <si>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</si>
  <si>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</si>
  <si>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</si>
  <si>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</si>
  <si>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</si>
  <si>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</si>
  <si>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</si>
  <si>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</si>
  <si>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</si>
  <si>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</si>
  <si>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</si>
  <si>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</si>
  <si>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</si>
  <si>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</si>
  <si>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</si>
  <si>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</si>
  <si>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</si>
  <si>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</si>
  <si>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</si>
  <si>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Boarnsterhim</t>
  </si>
  <si>
    <t>Boekel</t>
  </si>
  <si>
    <t>Borger-Odoorn</t>
  </si>
  <si>
    <t>Borne</t>
  </si>
  <si>
    <t>Borsele</t>
  </si>
  <si>
    <t>Boskoop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</si>
  <si>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</si>
  <si>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</si>
  <si>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</si>
  <si>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</si>
  <si>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</si>
  <si>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</si>
  <si>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</si>
  <si>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</si>
  <si>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</si>
  <si>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</si>
  <si>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</si>
  <si>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</si>
  <si>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</si>
  <si>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</si>
  <si>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</si>
  <si>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</si>
  <si>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</si>
  <si>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</si>
  <si>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</si>
  <si>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</si>
  <si>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</si>
  <si>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</si>
  <si>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</si>
  <si>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</si>
  <si>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</si>
  <si>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</si>
  <si>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</si>
  <si>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</si>
  <si>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</si>
  <si>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</si>
  <si>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Dirksland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</si>
  <si>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</si>
  <si>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</si>
  <si>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</si>
  <si>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</si>
  <si>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</si>
  <si>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</si>
  <si>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</si>
  <si>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</si>
  <si>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</si>
  <si>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</si>
  <si>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</si>
  <si>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</si>
  <si>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</si>
  <si>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</si>
  <si>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</si>
  <si>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</si>
  <si>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</si>
  <si>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</si>
  <si>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</si>
  <si>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</si>
  <si>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</si>
  <si>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</si>
  <si>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</si>
  <si>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</si>
  <si>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</si>
  <si>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</si>
  <si>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Gaasterlan-Sleat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</si>
  <si>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</si>
  <si>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</si>
  <si>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</si>
  <si>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</si>
  <si>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</si>
  <si>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</si>
  <si>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</si>
  <si>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Goedereede</t>
  </si>
  <si>
    <t>Goes</t>
  </si>
  <si>
    <t>Goirle</t>
  </si>
  <si>
    <t>Gorinchem</t>
  </si>
  <si>
    <t>Gouda</t>
  </si>
  <si>
    <t>Graafstroom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</si>
  <si>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</si>
  <si>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</si>
  <si>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</si>
  <si>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</si>
  <si>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</si>
  <si>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</si>
  <si>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</si>
  <si>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</si>
  <si>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</si>
  <si>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Haarlemmerliede Spaarnw</t>
  </si>
  <si>
    <t>Haarlemmermeer</t>
  </si>
  <si>
    <t>Halderberge</t>
  </si>
  <si>
    <t>Hardenberg</t>
  </si>
  <si>
    <t>Harderwijk</t>
  </si>
  <si>
    <t>Hardinxveld-Giessendam</t>
  </si>
  <si>
    <t>Haren</t>
  </si>
  <si>
    <t>Harenkarspel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</si>
  <si>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</si>
  <si>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</si>
  <si>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</si>
  <si>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</si>
  <si>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</si>
  <si>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</si>
  <si>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</si>
  <si>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</si>
  <si>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</si>
  <si>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</si>
  <si>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</si>
  <si>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</si>
  <si>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</si>
  <si>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</si>
  <si>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</si>
  <si>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</si>
  <si>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</si>
  <si>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</si>
  <si>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</si>
  <si>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</si>
  <si>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</si>
  <si>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</si>
  <si>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</si>
  <si>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</si>
  <si>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</si>
  <si>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</si>
  <si>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</si>
  <si>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</si>
  <si>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</si>
  <si>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</si>
  <si>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</si>
  <si>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</si>
  <si>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</si>
  <si>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</si>
  <si>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Kollumerland en Nwkruisl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</si>
  <si>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</si>
  <si>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</si>
  <si>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</si>
  <si>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</si>
  <si>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</si>
  <si>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</si>
  <si>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</si>
  <si>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</si>
  <si>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</si>
  <si>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</si>
  <si>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</si>
  <si>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</si>
  <si>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</si>
  <si>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</si>
  <si>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</si>
  <si>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</si>
  <si>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</si>
  <si>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Lemsterland</t>
  </si>
  <si>
    <t>Leudal</t>
  </si>
  <si>
    <t>Leusden</t>
  </si>
  <si>
    <t>Liesveld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</si>
  <si>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</si>
  <si>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</si>
  <si>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</si>
  <si>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</si>
  <si>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</si>
  <si>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</si>
  <si>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</si>
  <si>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</si>
  <si>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</si>
  <si>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</si>
  <si>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</si>
  <si>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</si>
  <si>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</si>
  <si>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</si>
  <si>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</si>
  <si>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</si>
  <si>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</si>
  <si>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</si>
  <si>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</si>
  <si>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</si>
  <si>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Middelharnis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</si>
  <si>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</si>
  <si>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</si>
  <si>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</si>
  <si>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</si>
  <si>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</si>
  <si>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</si>
  <si>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</si>
  <si>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</si>
  <si>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</si>
  <si>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</si>
  <si>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</si>
  <si>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</si>
  <si>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</si>
  <si>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</si>
  <si>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</si>
  <si>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</si>
  <si>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Nieuw-Lekkerland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</si>
  <si>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</si>
  <si>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</si>
  <si>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</si>
  <si>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</si>
  <si>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</si>
  <si>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</si>
  <si>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</si>
  <si>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</si>
  <si>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</si>
  <si>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</si>
  <si>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</si>
  <si>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</si>
  <si>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</si>
  <si>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</si>
  <si>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</si>
  <si>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</si>
  <si>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</si>
  <si>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</si>
  <si>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</si>
  <si>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</si>
  <si>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Oostflakkee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</si>
  <si>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</si>
  <si>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</si>
  <si>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</si>
  <si>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</si>
  <si>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</si>
  <si>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</si>
  <si>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</si>
  <si>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</si>
  <si>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</si>
  <si>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</si>
  <si>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</si>
  <si>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</si>
  <si>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</si>
  <si>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</si>
  <si>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</si>
  <si>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</si>
  <si>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</si>
  <si>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</si>
  <si>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</si>
  <si>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</si>
  <si>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</si>
  <si>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</si>
  <si>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</si>
  <si>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</si>
  <si>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</si>
  <si>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Rijnwoude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</si>
  <si>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</si>
  <si>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</si>
  <si>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</si>
  <si>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</si>
  <si>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</si>
  <si>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</si>
  <si>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</si>
  <si>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</si>
  <si>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</si>
  <si>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</si>
  <si>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</si>
  <si>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</si>
  <si>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</si>
  <si>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</si>
  <si>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</si>
  <si>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</si>
  <si>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</si>
  <si>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</si>
  <si>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</si>
  <si>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</si>
  <si>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</si>
  <si>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</si>
  <si>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</si>
  <si>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</si>
  <si>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</si>
  <si>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</si>
  <si>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</si>
  <si>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</si>
  <si>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</si>
  <si>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</si>
  <si>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</si>
  <si>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</si>
  <si>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</si>
  <si>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</si>
  <si>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</si>
  <si>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</si>
  <si>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</si>
  <si>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</si>
  <si>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</si>
  <si>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</si>
  <si>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</si>
  <si>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</si>
  <si>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</si>
  <si>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</si>
  <si>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</si>
  <si>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</si>
  <si>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</si>
  <si>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</si>
  <si>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</si>
  <si>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</si>
  <si>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</si>
  <si>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</si>
  <si>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</si>
  <si>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</si>
  <si>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</si>
  <si>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</si>
  <si>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</si>
  <si>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</si>
  <si>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</si>
  <si>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</si>
  <si>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</si>
  <si>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</si>
  <si>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</si>
  <si>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</si>
  <si>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</si>
  <si>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</si>
  <si>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</si>
  <si>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</si>
  <si>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</si>
  <si>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</si>
  <si>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</si>
  <si>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</si>
  <si>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</si>
  <si>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</si>
  <si>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</si>
  <si>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</si>
  <si>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</si>
  <si>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</si>
  <si>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</si>
  <si>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</si>
  <si>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</si>
  <si>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</si>
  <si>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</si>
  <si>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</si>
  <si>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</si>
  <si>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</si>
  <si>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</si>
  <si>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</si>
  <si>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</si>
  <si>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</si>
  <si>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</si>
  <si>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</si>
  <si>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</si>
  <si>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</si>
  <si>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</si>
  <si>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</si>
  <si>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</si>
  <si>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</si>
  <si>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</si>
  <si>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</si>
  <si>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</si>
  <si>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</si>
  <si>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</si>
  <si>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</si>
  <si>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</si>
  <si>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</si>
  <si>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</si>
  <si>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</si>
  <si>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</si>
  <si>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</si>
  <si>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</si>
  <si>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</si>
  <si>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</si>
  <si>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Zijpe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</si>
  <si>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</si>
  <si>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</si>
  <si>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</si>
  <si>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</si>
  <si>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</si>
  <si>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</si>
  <si>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</si>
  <si>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</si>
  <si>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</si>
  <si>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Skarsterlan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</si>
  <si>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</si>
  <si>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</si>
  <si>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</si>
  <si>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</si>
  <si>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</si>
  <si>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</si>
  <si>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 xml:space="preserve">De berekeningen geven inzicht in de ontvangsten van een gemeente uit het gemeentefonds in het </t>
  </si>
  <si>
    <t xml:space="preserve">kader van de onderwijshuisvesting. </t>
  </si>
  <si>
    <t xml:space="preserve">Het totale budget in het gemeentefonds is over de gemeenten verdeeld aan de hand van ongeveer </t>
  </si>
  <si>
    <t xml:space="preserve">60 verdeelmaatstaven. Een verdeelmaatstaf is een gemeentelijk kenmerk als inwonertal, </t>
  </si>
  <si>
    <t xml:space="preserve">oppervlakte van de gemeente of aantal uitkeringsontvangers. Elke verdeelmaatstaf telt </t>
  </si>
  <si>
    <t>per gemeente een aantal eenheden, bijvoorbeeld X inwoners of Y hectare. Dit zijn de zogenaamde volumina.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</si>
  <si>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</si>
  <si>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</si>
  <si>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</si>
  <si>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>Binnen die algemene uitkering worden clusters onderscheiden, zoals ‘bijstand’, ‘wegen en water’ en ‘zorg’.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</si>
  <si>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</si>
  <si>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</si>
  <si>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</si>
  <si>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</si>
  <si>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</si>
  <si>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</si>
  <si>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</si>
  <si>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</si>
  <si>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</si>
  <si>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</si>
  <si>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</si>
  <si>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Met deze handreiking is het echter mogelijk in de gesprekken met het gemeentebestuur te toetsen </t>
  </si>
  <si>
    <t xml:space="preserve">gebruiken voor de onderwijshuisvesting. </t>
  </si>
  <si>
    <t xml:space="preserve">In de begroting van uw gemeente is terug te vinden wat de gemeente van plan is uit te geven aan </t>
  </si>
  <si>
    <t xml:space="preserve">Het model berekent voorts globaal hoeveel geld beschikbaar is voor de basisscholen, het SBO en </t>
  </si>
  <si>
    <t xml:space="preserve">Praktijkonderwijs, het (V)SO en het VO afzonderlijk. Hierbij dient u zich het volgende te realiseren.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</si>
  <si>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</si>
  <si>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</si>
  <si>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</si>
  <si>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</si>
  <si>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</si>
  <si>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</si>
  <si>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>de situatie in 2002</t>
  </si>
  <si>
    <t xml:space="preserve">In 2002 was de situatie rond de middelen voor onderwijshuisvesting in het gemeentefonds nog duidelijk. </t>
  </si>
  <si>
    <t>De minister van OCW legde het in een brief aan de Tweede Kamer als volgt uit:</t>
  </si>
  <si>
    <t xml:space="preserve">De gelden voor onderwijshuisvesting zijn in het gemeentefonds verdeeld via 11 maatstaven. </t>
  </si>
  <si>
    <t>Deze zijn weergegeven in onderstaande tabel, met de bijbehorende bedragen per eenheid voor 2002.</t>
  </si>
  <si>
    <t xml:space="preserve">verdeelmaatstaf </t>
  </si>
  <si>
    <t xml:space="preserve">bedrag </t>
  </si>
  <si>
    <t>Jongeren &lt; 20</t>
  </si>
  <si>
    <t xml:space="preserve">Huishoudens met laag inkomen  </t>
  </si>
  <si>
    <t xml:space="preserve">Minderheden </t>
  </si>
  <si>
    <t xml:space="preserve">Lokaal klantenpotentieel </t>
  </si>
  <si>
    <t xml:space="preserve">Regionaal klantenpotentieel </t>
  </si>
  <si>
    <t>Leerlingen (V)SO en VO</t>
  </si>
  <si>
    <t xml:space="preserve">Streekscholen </t>
  </si>
  <si>
    <t>Groei jongeren</t>
  </si>
  <si>
    <t xml:space="preserve">Groei leerlingen VO </t>
  </si>
  <si>
    <t>Land</t>
  </si>
  <si>
    <t>Binnenwater</t>
  </si>
  <si>
    <t>Omgeving adressendichtheid</t>
  </si>
  <si>
    <t xml:space="preserve">Uitgangspunt voor het nieuwe model is geweest de gemeentefondscirculaire van mei 2005. </t>
  </si>
  <si>
    <t>In deze circulaire is voor het eerst zichtbaar gemaakt wat de herijking van de voormalige clusters</t>
  </si>
  <si>
    <t xml:space="preserve">Bijstand en Zorg betekent. Met ingang van 2005 is deze cluster vervangen door 3 nieuwe clusters, </t>
  </si>
  <si>
    <t xml:space="preserve">Met name de cluster educatie is van belang voor de berekening van de uitkering onderwijshuisvesting.  </t>
  </si>
  <si>
    <t>De wijzigingen hebben als nadeel dat de berekening minder eenduidig is vast te stellen</t>
  </si>
  <si>
    <t xml:space="preserve">dan tot 2005 het geval was. Binnen de cluster educatie zijn namelijk ook een aantal andere zaken </t>
  </si>
  <si>
    <t xml:space="preserve">opgenomen die geen betrekking hebben op onderwijshuisvesting, maar op de overige </t>
  </si>
  <si>
    <t xml:space="preserve">Binnen het cluster ‘educatie’ zijn 13 verdeelmaatstaven van toepassing, terwijl het uit twee subclusters bestaat. </t>
  </si>
  <si>
    <t xml:space="preserve">In het rapport “Onderhoud gemeentefonds: herschikken en herijken taakgebieden Bijstand en Zorg”  </t>
  </si>
  <si>
    <t>van december 2004 zijn zogenaamde ijkpunten geformuleerd voor de beide subclusters.</t>
  </si>
  <si>
    <t xml:space="preserve">De werkelijke (totale) bedragen per eenheid voor het cluster ‘educatie’ wijken enigszins af van de normen zoals die </t>
  </si>
  <si>
    <t xml:space="preserve">in het rapport waren opgenomen. Het is niet bekend hoe de herverdeling over de subclusters exact heeft plaats gevonden. </t>
  </si>
  <si>
    <t xml:space="preserve">Door de werkelijke bedragen per eenheid voor het cluster ‘educatie’ in dezelfde verhouding als in bovenstaande tabel, maar </t>
  </si>
  <si>
    <t xml:space="preserve">dan met de data van 2004, te verdelen over de beide subclusters kan een betrouwbaar ijkpunt voor huisvesting </t>
  </si>
  <si>
    <t xml:space="preserve">worden berekend. </t>
  </si>
  <si>
    <t>maar is het hele bedrag op € 25,00 na toegekend aan het subcluster OHV.</t>
  </si>
  <si>
    <t>Door deze verdeelpercentages te hanteren kan het onderscheid tussen educatie en OHV duidelijk worden gemaakt.</t>
  </si>
  <si>
    <t>algemene verdeeltabel</t>
  </si>
  <si>
    <t xml:space="preserve">Aandeel OHV </t>
  </si>
  <si>
    <t xml:space="preserve">Aandeel educatie </t>
  </si>
  <si>
    <t xml:space="preserve">Inwoners </t>
  </si>
  <si>
    <t xml:space="preserve">Leerlingen (V)SO </t>
  </si>
  <si>
    <t>Leerlingen VO</t>
  </si>
  <si>
    <t xml:space="preserve">Kernen </t>
  </si>
  <si>
    <t>Ook op de website van het ministerie van Binnenlandse zaken zijn de gegevens terug te vinden:</t>
  </si>
  <si>
    <t>Dit bedrag is structureel. Daarnaast is vanaf 2002 een bedrag van € 13,6 miljoen uit het accres genomen en</t>
  </si>
  <si>
    <t xml:space="preserve">eveneens toegevoegd aan de onderwijshuisvesting. </t>
  </si>
  <si>
    <t xml:space="preserve">In bijv. 2004 is de extra toevoeging derhalve: € 45 + 3 x € 13.6 = € 85,8 miljoen </t>
  </si>
  <si>
    <t xml:space="preserve">zijn verwerkt in het totaal van de uitkeringen en dus niet meer als zodanig herkenbaar zijn.  </t>
  </si>
  <si>
    <t xml:space="preserve">Op grond van de twee à drie keer per jaar gepubliceerde circulaires worden de bedragen aangepast zodat de uitkering </t>
  </si>
  <si>
    <t>gespecificeerd kan worden berekend.</t>
  </si>
  <si>
    <t xml:space="preserve">Overige belangrijke wijzigingen </t>
  </si>
  <si>
    <t xml:space="preserve">Naast de hiervoor genoemde wijzigingen zijn er nog een aantal belangrijke wijzigingen in 2006 opgenomen. </t>
  </si>
  <si>
    <t>1) De uitkering voor het VO is fors gestegen. Sedert 1997 was deze uitkering gefixeerd op een bedrag van € 242,19</t>
  </si>
  <si>
    <t xml:space="preserve">    In 2005 is dit bedrag opgetrokken tot € 401,40. De reden daarvan is dat in 1997 bij de decentralisatie van de huisvesting</t>
  </si>
  <si>
    <t xml:space="preserve">    men nauwelijks te maken had met investeringslasten omdat de gebouwen voor het VO om niet in eigendom van Rijk </t>
  </si>
  <si>
    <t xml:space="preserve">    naar gemeenten zijn overgedragen. Het bedrag in het gemeentefonds was daarop afgestemd.</t>
  </si>
  <si>
    <t xml:space="preserve">    Inmiddels hebben de nodige investeringen plaatsgevonden. Aangezien het gemeentefonds een kostenvolgend</t>
  </si>
  <si>
    <t xml:space="preserve">    systeem kent, was aanpassing van de uitkeringsfactor noodzakelijk. Per 1-1-2006 is dat voor 50% gebeurd. In de </t>
  </si>
  <si>
    <t xml:space="preserve">2) Zoals hiervoor aangegeven is de uitkering uit het gemeentefonds kostenvolgend. Omdat is vastgesteld dat de uitgaven </t>
  </si>
  <si>
    <t xml:space="preserve">    van gemeenten achterblijven bij de uitkering, heeft in 2006 een - overigens - beperkte bijstelling in neerwaartse zin </t>
  </si>
  <si>
    <t xml:space="preserve">    voor het PO plaatsgevonden. </t>
  </si>
  <si>
    <t>3) De toekenningen voor het speciaal onderwijs is nader uitgesplitst naar diverse soorten speciaal onderwijs.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</si>
  <si>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</si>
  <si>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</si>
  <si>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</si>
  <si>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</si>
  <si>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cumulatieve factor van 4,30, met een genormeerde groepsgrootte van 3 nog een cumulatieve factor van 2,86, met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</si>
  <si>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</si>
  <si>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</si>
  <si>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</si>
  <si>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</si>
  <si>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</si>
  <si>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</si>
  <si>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</si>
  <si>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</si>
  <si>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</si>
  <si>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</si>
  <si>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</si>
  <si>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</si>
  <si>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Educatie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</si>
  <si>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</si>
  <si>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</si>
  <si>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</si>
  <si>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</si>
  <si>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</si>
  <si>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</si>
  <si>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</si>
  <si>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</si>
  <si>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</si>
  <si>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</si>
  <si>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</si>
  <si>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</si>
  <si>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</si>
  <si>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</si>
  <si>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</si>
  <si>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</si>
  <si>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</si>
  <si>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</si>
  <si>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</si>
  <si>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</si>
  <si>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</si>
  <si>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</si>
  <si>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</si>
  <si>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</si>
  <si>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</si>
  <si>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</si>
  <si>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</si>
  <si>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</si>
  <si>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</si>
  <si>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</si>
  <si>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</si>
  <si>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</si>
  <si>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€ (a-25),00</t>
  </si>
  <si>
    <t>Bij één van de 13 maatstaven, namelijk ‘leerlingen VO’, is het bedrag (€ a) niet op die manier over de subclusters verdeeld,</t>
  </si>
  <si>
    <t xml:space="preserve">Onder circulaires zijn de circulaires te vinden met ook Excelbestanden met de gegevens per gemeente. 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</si>
  <si>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</si>
  <si>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</si>
  <si>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</si>
  <si>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</si>
  <si>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</si>
  <si>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</si>
  <si>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</si>
  <si>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</si>
  <si>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>Met ingang van 2002 is een extra bedrag van € 45 miljoen voor onderwijshuisvesting aan het fonds toegevoegd.</t>
  </si>
  <si>
    <t xml:space="preserve">    komende 10 jaar zal het resterende deel worden toegevoegd. Jaarlijks gaat het dan om een bedrag van ca. € 8,79 per leerling.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</si>
  <si>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</si>
  <si>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</si>
  <si>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</si>
  <si>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</si>
  <si>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</si>
  <si>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Gemeentenaam</t>
  </si>
  <si>
    <t>Gemeentecode</t>
  </si>
  <si>
    <t>inw</t>
  </si>
  <si>
    <t>jong</t>
  </si>
  <si>
    <t>lihh</t>
  </si>
  <si>
    <t>Kpreg</t>
  </si>
  <si>
    <t>ll-so</t>
  </si>
  <si>
    <t>ll-vo</t>
  </si>
  <si>
    <t>opp land</t>
  </si>
  <si>
    <t>OAD</t>
  </si>
  <si>
    <t>mind</t>
  </si>
  <si>
    <t>extra jong</t>
  </si>
  <si>
    <t>extra ll vo</t>
  </si>
  <si>
    <t>opp water</t>
  </si>
  <si>
    <t xml:space="preserve">gemeentelijke educatieve taken, bijv. leerlingenvervoer, onderwijsachterstandenbeleid, leerplicht e.d. </t>
  </si>
  <si>
    <t xml:space="preserve">Toch kan worden gesteld dat de uitkomsten een goed beeld geeft van de fictieve uitkering die </t>
  </si>
  <si>
    <t xml:space="preserve">de gemeente voor onderwijshuisvesting ontvangt. </t>
  </si>
  <si>
    <t>Specificatie leerlingen SBO, PRO en (V)SO</t>
  </si>
  <si>
    <t>a.2. Praktijkonderwijs</t>
  </si>
  <si>
    <t>a.1. SBO</t>
  </si>
  <si>
    <t xml:space="preserve">Van u wordt alleen invoer gevraagd in de witte cellen in het Rekenblad. Dat betreft met name de naam van de gemeente en </t>
  </si>
  <si>
    <t>de aantallen leerlingen voor de specificatie voor SBO, Praktijkonderwijs en het (voortgezet) speciaal onderwijs.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</si>
  <si>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</si>
  <si>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</si>
  <si>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</si>
  <si>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</si>
  <si>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</si>
  <si>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</si>
  <si>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</si>
  <si>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</si>
  <si>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</si>
  <si>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r>
      <t xml:space="preserve">Voor de volledigheid wordt nog opgemerkt dat het hier gaat om </t>
    </r>
    <r>
      <rPr>
        <b/>
        <sz val="10"/>
        <rFont val="Calibri"/>
        <family val="2"/>
      </rPr>
      <t xml:space="preserve">structurele </t>
    </r>
    <r>
      <rPr>
        <sz val="10"/>
        <rFont val="Calibri"/>
        <family val="2"/>
      </rPr>
      <t xml:space="preserve">bedragen die inmiddels </t>
    </r>
  </si>
  <si>
    <t>CBS</t>
  </si>
  <si>
    <t xml:space="preserve">Naam </t>
  </si>
  <si>
    <t>Inw</t>
  </si>
  <si>
    <t>Jong</t>
  </si>
  <si>
    <t>minderh</t>
  </si>
  <si>
    <t>ll_so</t>
  </si>
  <si>
    <t>ll_vo</t>
  </si>
  <si>
    <t>Extra groei</t>
  </si>
  <si>
    <t>Opp</t>
  </si>
  <si>
    <t>Oad</t>
  </si>
  <si>
    <t>(20-)</t>
  </si>
  <si>
    <t>jongeren</t>
  </si>
  <si>
    <t>leerl VO</t>
  </si>
  <si>
    <t>land</t>
  </si>
  <si>
    <t>binnenwater</t>
  </si>
  <si>
    <t>oad*wr/1000</t>
  </si>
  <si>
    <t>aantal</t>
  </si>
  <si>
    <t>Lidr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</si>
  <si>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</si>
  <si>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</si>
  <si>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</si>
  <si>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</si>
  <si>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</si>
  <si>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</si>
  <si>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</si>
  <si>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</si>
  <si>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Gemeentefonds' op de website van het ministerie van BIZA</t>
  </si>
  <si>
    <t>Hollands Kroon</t>
  </si>
  <si>
    <t>indexering 2012 en de jaren daarna</t>
  </si>
  <si>
    <t xml:space="preserve">    Overigens zijn/worden deze bedragen uit het accres gehaald. </t>
  </si>
  <si>
    <t>indexering 2013 en de jaren daarna</t>
  </si>
  <si>
    <t xml:space="preserve">September circ 2013 pg. </t>
  </si>
  <si>
    <t xml:space="preserve">obv volumina maatstaven 2013 resp. 2014 index 2014 </t>
  </si>
  <si>
    <t>indexering 2010 en de jaren daarna</t>
  </si>
  <si>
    <t xml:space="preserve">obv volumina maatstaven 2010 resp. 2011 index 2011 </t>
  </si>
  <si>
    <t>indexering 2011 en de jaren daarna</t>
  </si>
  <si>
    <t xml:space="preserve">obv volumina maatstaven 2011 resp. 2012 index 2012 </t>
  </si>
  <si>
    <t>obv volumina maatstaven 2012 resp. 2013 index 2013</t>
  </si>
  <si>
    <t>Index 2013 t.o.v. 2012 resp. 2014 t.o.v. 2013</t>
  </si>
  <si>
    <t>index 2013</t>
  </si>
  <si>
    <t>index 2014</t>
  </si>
  <si>
    <t>index 2011</t>
  </si>
  <si>
    <t>index 2012</t>
  </si>
  <si>
    <t>indexering 2014 en de jaren daarna</t>
  </si>
  <si>
    <t xml:space="preserve">obv volumina maatstaven 2014 resp. 2015 index 2014 </t>
  </si>
  <si>
    <t>index 2015</t>
  </si>
  <si>
    <t xml:space="preserve">September circ 2014 pg. </t>
  </si>
  <si>
    <t>September circ 2010 pg. 67 en September circ 2011 pg. 58</t>
  </si>
  <si>
    <t>September circ 2011 pg. 58 en September circ 2012 pg. 50</t>
  </si>
  <si>
    <t>September circ 2012 pg. 50 en</t>
  </si>
  <si>
    <t>Anna Paulowna</t>
  </si>
  <si>
    <t>Niedorp</t>
  </si>
  <si>
    <t>Wieringen</t>
  </si>
  <si>
    <t>Wieringermeer</t>
  </si>
  <si>
    <t>De gegevens van ook de laatste circulaire zijn verwerkt:</t>
  </si>
  <si>
    <t>Nadere achtergrondinformatie over uitkering gemeentefonds</t>
  </si>
  <si>
    <t xml:space="preserve">in hoeverre gemeenten het in het gemeentefonds opgenomen onderwijshuisvestingsbudget ook daadwerkelijk </t>
  </si>
  <si>
    <t>onderwijshuisvesting. Zij geven dat ook op aan het CBS.</t>
  </si>
  <si>
    <t xml:space="preserve">t.w. Werk en inkomen, Educatie resp. Maatschappelijke zorg. </t>
  </si>
  <si>
    <t>Tot 2006 is steeds dit extra bedrag van € 13,6 miljoen elk jaar uit het accres toegevoegd.</t>
  </si>
  <si>
    <t xml:space="preserve">4) In het Regeerakkkoord 2012 van Rutte II is aangekondigd dat een bedrag van € 256 mln. uit het Gemeentefonds zal worden gehaald en </t>
  </si>
  <si>
    <t xml:space="preserve">    overgedragen worden aan de lumpsumbekostiging van de schoolbesturen in het funderend onderwijs. </t>
  </si>
  <si>
    <t xml:space="preserve">    Daarover is in de decembercirculaire van 2012 het volgende opgenomen:</t>
  </si>
  <si>
    <t xml:space="preserve">    Motie Van Haersma Buma afromen gemeentefonds onderwijshuisvesting: Er vindt een uitname uit het gemeentefonds plaats van de middelen </t>
  </si>
  <si>
    <t xml:space="preserve">    die in de verdeling toegerekend worden aan onderwijshuisvesting, maar daar niet aan uitgegeven worden, zoals geconstateerd in de </t>
  </si>
  <si>
    <t xml:space="preserve">    motie Van Haersma Buma (Tweede Kamer, vergaderjaar 2011- 2012, 33 000, nr. 12). In het overleg met de VNG is van de zijde van het Rijk </t>
  </si>
  <si>
    <t xml:space="preserve">    nadrukkelijk aangegeven dat de uitname niet verbonden is aan een gemeentelijke taakwijziging – zoals in verband met het buitenonderhoud </t>
  </si>
  <si>
    <t xml:space="preserve">    primair onderwijs. Het betreft een algemene korting die door het Rijk wordt aangewend voor versterking van het primair onderwijs.</t>
  </si>
  <si>
    <t xml:space="preserve">5) Op 8 februari 2013 heeft het kabinet een wetsvoorstel vastgesteld ter advisering door de Raad van State waarin de verantwoordelijkheid </t>
  </si>
  <si>
    <t xml:space="preserve">    voor het onderhoud van scholen geheel overgedragen wordt naar de schoolbesturen funderend onderwijs. Alleen nieuwbouw en uitbreiding </t>
  </si>
  <si>
    <t xml:space="preserve">    van scholen blijft als gemeentelijke verantwoordelijkheid. Streven is dat dit per 1 jan. 2015 geëffectueerd wordt.</t>
  </si>
  <si>
    <t>groot verschil met gegevens H20 over aantal leerlingen</t>
  </si>
  <si>
    <t>groot verschil met gegevens R20 over aantal leerlingen</t>
  </si>
  <si>
    <t>groot verschil met gegevens H81 over aantal leerlingen</t>
  </si>
  <si>
    <t>groot verschil met gegevens R81 over aantal leerlingen</t>
  </si>
  <si>
    <t>Goeree-Overflakkee</t>
  </si>
  <si>
    <t>Molenwaard</t>
  </si>
  <si>
    <t>De bedragen voor 2014 zijn geindexeerd o.b.v. de data volumina 2013 en 2014 van de septembercirculaire 2013.</t>
  </si>
  <si>
    <t>Aanpassing t.o.v. versie 18 april 2013</t>
  </si>
  <si>
    <t xml:space="preserve"> - Bijstelling heeft plaats gevonden op basis van de septembercirculaire van het gemeentefonds waarin de laatste cijfers bekend zijn gemaakt.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</si>
</sst>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€&quot;\ #,##0_);\(&quot;€&quot;\ #,##0\)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.000"/>
    <numFmt numFmtId="168" formatCode="0.0000"/>
    <numFmt numFmtId="169" formatCode="_-* #,##0_-;_-* #,##0\-;_-* &quot;-&quot;??_-;_-@_-"/>
    <numFmt numFmtId="170" formatCode="_-[$€-2]\ * #,##0.00_-;_-[$€-2]\ * #,##0.00\-;_-[$€-2]\ * &quot;-&quot;??_-;_-@_-"/>
    <numFmt numFmtId="171" formatCode="_-&quot;€&quot;\ * #,##0_-;_-&quot;€&quot;\ * #,##0\-;_-&quot;€&quot;\ * &quot;-&quot;??_-;_-@_-"/>
    <numFmt numFmtId="172" formatCode="#,##0.00_ ;\-#,##0.00\ "/>
    <numFmt numFmtId="173" formatCode="[$-413]d\ mmmm\ yyyy;@"/>
    <numFmt numFmtId="174" formatCode="0.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/>
      <top style="thin">
        <color indexed="4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47"/>
      </right>
      <top style="thin">
        <color indexed="47"/>
      </top>
      <bottom style="thin">
        <color indexed="9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9"/>
      </bottom>
      <diagonal/>
    </border>
    <border>
      <left style="thin">
        <color indexed="47"/>
      </left>
      <right/>
      <top style="thin">
        <color indexed="47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34" fillId="0" borderId="0" applyNumberFormat="0" applyFill="0" applyBorder="0" applyProtection="0"/>
  </cellStyleXfs>
  <cellXfs count="186">
    <xf numFmtId="0" fontId="0" fillId="0" borderId="0" xfId="0"/>
    <xf numFmtId="0" fontId="3" fillId="0" borderId="0" xfId="0" applyFont="1"/>
    <xf numFmtId="168" fontId="0" fillId="0" borderId="0" xfId="0" applyNumberFormat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165" fontId="10" fillId="2" borderId="0" xfId="0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165" fontId="10" fillId="3" borderId="0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11" fillId="3" borderId="0" xfId="0" applyFont="1" applyFill="1" applyBorder="1" applyProtection="1"/>
    <xf numFmtId="0" fontId="14" fillId="3" borderId="0" xfId="0" applyFont="1" applyFill="1" applyBorder="1" applyProtection="1"/>
    <xf numFmtId="166" fontId="10" fillId="3" borderId="0" xfId="2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0" fillId="3" borderId="1" xfId="0" applyFont="1" applyFill="1" applyBorder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2" xfId="0" applyFont="1" applyFill="1" applyBorder="1" applyProtection="1"/>
    <xf numFmtId="0" fontId="10" fillId="3" borderId="3" xfId="0" applyFont="1" applyFill="1" applyBorder="1" applyProtection="1"/>
    <xf numFmtId="0" fontId="10" fillId="3" borderId="4" xfId="0" applyFont="1" applyFill="1" applyBorder="1" applyProtection="1"/>
    <xf numFmtId="0" fontId="10" fillId="3" borderId="5" xfId="0" applyFont="1" applyFill="1" applyBorder="1" applyProtection="1"/>
    <xf numFmtId="0" fontId="17" fillId="3" borderId="5" xfId="0" applyFont="1" applyFill="1" applyBorder="1" applyProtection="1"/>
    <xf numFmtId="0" fontId="12" fillId="3" borderId="4" xfId="0" applyFont="1" applyFill="1" applyBorder="1" applyProtection="1"/>
    <xf numFmtId="0" fontId="12" fillId="3" borderId="5" xfId="0" applyFont="1" applyFill="1" applyBorder="1" applyProtection="1"/>
    <xf numFmtId="0" fontId="14" fillId="3" borderId="4" xfId="0" applyFont="1" applyFill="1" applyBorder="1" applyProtection="1"/>
    <xf numFmtId="0" fontId="14" fillId="3" borderId="5" xfId="0" applyFont="1" applyFill="1" applyBorder="1" applyProtection="1"/>
    <xf numFmtId="2" fontId="18" fillId="3" borderId="5" xfId="0" applyNumberFormat="1" applyFont="1" applyFill="1" applyBorder="1" applyProtection="1"/>
    <xf numFmtId="2" fontId="17" fillId="3" borderId="5" xfId="0" applyNumberFormat="1" applyFont="1" applyFill="1" applyBorder="1" applyProtection="1"/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7" xfId="0" applyFont="1" applyFill="1" applyBorder="1" applyProtection="1"/>
    <xf numFmtId="0" fontId="10" fillId="4" borderId="7" xfId="0" applyFont="1" applyFill="1" applyBorder="1" applyAlignment="1" applyProtection="1">
      <alignment horizontal="center"/>
    </xf>
    <xf numFmtId="0" fontId="10" fillId="4" borderId="8" xfId="0" applyFont="1" applyFill="1" applyBorder="1" applyProtection="1"/>
    <xf numFmtId="0" fontId="14" fillId="4" borderId="9" xfId="0" applyFont="1" applyFill="1" applyBorder="1" applyAlignment="1" applyProtection="1">
      <alignment horizontal="center"/>
    </xf>
    <xf numFmtId="0" fontId="14" fillId="4" borderId="10" xfId="0" applyFont="1" applyFill="1" applyBorder="1" applyProtection="1"/>
    <xf numFmtId="0" fontId="14" fillId="4" borderId="10" xfId="0" applyFont="1" applyFill="1" applyBorder="1" applyAlignment="1" applyProtection="1">
      <alignment horizontal="center"/>
    </xf>
    <xf numFmtId="165" fontId="14" fillId="4" borderId="10" xfId="0" applyNumberFormat="1" applyFont="1" applyFill="1" applyBorder="1" applyAlignment="1" applyProtection="1">
      <alignment horizontal="center"/>
    </xf>
    <xf numFmtId="0" fontId="14" fillId="4" borderId="11" xfId="0" applyFont="1" applyFill="1" applyBorder="1" applyProtection="1"/>
    <xf numFmtId="0" fontId="10" fillId="4" borderId="9" xfId="0" applyFont="1" applyFill="1" applyBorder="1" applyAlignment="1" applyProtection="1">
      <alignment horizontal="center"/>
    </xf>
    <xf numFmtId="0" fontId="10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Protection="1"/>
    <xf numFmtId="0" fontId="12" fillId="4" borderId="10" xfId="0" applyFont="1" applyFill="1" applyBorder="1" applyProtection="1"/>
    <xf numFmtId="166" fontId="10" fillId="4" borderId="10" xfId="0" applyNumberFormat="1" applyFont="1" applyFill="1" applyBorder="1" applyAlignment="1" applyProtection="1">
      <alignment horizontal="center"/>
    </xf>
    <xf numFmtId="171" fontId="10" fillId="4" borderId="10" xfId="0" applyNumberFormat="1" applyFont="1" applyFill="1" applyBorder="1" applyAlignment="1" applyProtection="1">
      <alignment horizontal="center"/>
    </xf>
    <xf numFmtId="0" fontId="19" fillId="4" borderId="10" xfId="0" applyNumberFormat="1" applyFont="1" applyFill="1" applyBorder="1" applyAlignment="1" applyProtection="1">
      <alignment horizontal="center"/>
    </xf>
    <xf numFmtId="165" fontId="10" fillId="4" borderId="10" xfId="0" applyNumberFormat="1" applyFont="1" applyFill="1" applyBorder="1" applyAlignment="1" applyProtection="1">
      <alignment horizontal="center"/>
    </xf>
    <xf numFmtId="1" fontId="10" fillId="4" borderId="10" xfId="0" applyNumberFormat="1" applyFont="1" applyFill="1" applyBorder="1" applyAlignment="1" applyProtection="1">
      <alignment horizontal="center"/>
    </xf>
    <xf numFmtId="0" fontId="10" fillId="4" borderId="10" xfId="0" applyNumberFormat="1" applyFont="1" applyFill="1" applyBorder="1" applyAlignment="1" applyProtection="1">
      <alignment horizontal="center"/>
    </xf>
    <xf numFmtId="171" fontId="14" fillId="4" borderId="10" xfId="0" applyNumberFormat="1" applyFont="1" applyFill="1" applyBorder="1" applyAlignment="1" applyProtection="1">
      <alignment horizontal="center"/>
    </xf>
    <xf numFmtId="166" fontId="10" fillId="4" borderId="10" xfId="2" applyFont="1" applyFill="1" applyBorder="1" applyAlignment="1" applyProtection="1">
      <alignment horizontal="center"/>
    </xf>
    <xf numFmtId="2" fontId="10" fillId="4" borderId="10" xfId="0" applyNumberFormat="1" applyFont="1" applyFill="1" applyBorder="1" applyAlignment="1" applyProtection="1">
      <alignment horizontal="center"/>
    </xf>
    <xf numFmtId="0" fontId="20" fillId="4" borderId="10" xfId="0" applyFont="1" applyFill="1" applyBorder="1" applyAlignment="1" applyProtection="1">
      <alignment horizontal="left"/>
    </xf>
    <xf numFmtId="2" fontId="18" fillId="4" borderId="10" xfId="0" applyNumberFormat="1" applyFont="1" applyFill="1" applyBorder="1" applyAlignment="1" applyProtection="1">
      <alignment horizontal="center"/>
    </xf>
    <xf numFmtId="168" fontId="18" fillId="4" borderId="10" xfId="0" applyNumberFormat="1" applyFont="1" applyFill="1" applyBorder="1" applyAlignment="1" applyProtection="1">
      <alignment horizontal="center"/>
    </xf>
    <xf numFmtId="0" fontId="14" fillId="4" borderId="10" xfId="2" applyNumberFormat="1" applyFont="1" applyFill="1" applyBorder="1" applyAlignment="1" applyProtection="1">
      <alignment horizontal="center"/>
    </xf>
    <xf numFmtId="171" fontId="10" fillId="4" borderId="10" xfId="0" applyNumberFormat="1" applyFont="1" applyFill="1" applyBorder="1" applyProtection="1"/>
    <xf numFmtId="170" fontId="10" fillId="4" borderId="10" xfId="0" applyNumberFormat="1" applyFont="1" applyFill="1" applyBorder="1" applyAlignment="1" applyProtection="1">
      <alignment horizontal="center"/>
    </xf>
    <xf numFmtId="171" fontId="14" fillId="4" borderId="10" xfId="0" applyNumberFormat="1" applyFon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10" fillId="4" borderId="13" xfId="0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0" fillId="4" borderId="14" xfId="0" applyFont="1" applyFill="1" applyBorder="1" applyProtection="1"/>
    <xf numFmtId="0" fontId="21" fillId="3" borderId="0" xfId="0" applyFont="1" applyFill="1" applyBorder="1" applyAlignment="1" applyProtection="1">
      <alignment horizontal="left"/>
    </xf>
    <xf numFmtId="166" fontId="10" fillId="4" borderId="13" xfId="2" applyFont="1" applyFill="1" applyBorder="1" applyAlignment="1" applyProtection="1">
      <alignment horizontal="center"/>
    </xf>
    <xf numFmtId="166" fontId="10" fillId="4" borderId="7" xfId="2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9" fillId="5" borderId="15" xfId="0" applyFont="1" applyFill="1" applyBorder="1" applyProtection="1"/>
    <xf numFmtId="0" fontId="9" fillId="5" borderId="16" xfId="0" applyFont="1" applyFill="1" applyBorder="1" applyAlignment="1" applyProtection="1">
      <alignment horizontal="center"/>
    </xf>
    <xf numFmtId="0" fontId="9" fillId="5" borderId="16" xfId="0" applyFont="1" applyFill="1" applyBorder="1" applyProtection="1"/>
    <xf numFmtId="0" fontId="8" fillId="5" borderId="16" xfId="0" applyFont="1" applyFill="1" applyBorder="1" applyAlignment="1" applyProtection="1">
      <alignment horizontal="right"/>
    </xf>
    <xf numFmtId="0" fontId="9" fillId="5" borderId="17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10" fillId="3" borderId="10" xfId="0" applyFont="1" applyFill="1" applyBorder="1" applyAlignment="1" applyProtection="1">
      <alignment horizontal="center"/>
      <protection locked="0"/>
    </xf>
    <xf numFmtId="1" fontId="19" fillId="6" borderId="10" xfId="0" applyNumberFormat="1" applyFont="1" applyFill="1" applyBorder="1" applyAlignment="1" applyProtection="1">
      <alignment horizontal="center"/>
    </xf>
    <xf numFmtId="1" fontId="10" fillId="6" borderId="10" xfId="0" applyNumberFormat="1" applyFont="1" applyFill="1" applyBorder="1" applyAlignment="1" applyProtection="1">
      <alignment horizontal="center"/>
    </xf>
    <xf numFmtId="171" fontId="10" fillId="6" borderId="10" xfId="0" applyNumberFormat="1" applyFont="1" applyFill="1" applyBorder="1" applyAlignment="1" applyProtection="1">
      <alignment horizontal="center"/>
    </xf>
    <xf numFmtId="0" fontId="19" fillId="6" borderId="10" xfId="0" applyNumberFormat="1" applyFont="1" applyFill="1" applyBorder="1" applyAlignment="1" applyProtection="1">
      <alignment horizontal="center"/>
    </xf>
    <xf numFmtId="171" fontId="14" fillId="2" borderId="10" xfId="0" applyNumberFormat="1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left"/>
    </xf>
    <xf numFmtId="0" fontId="10" fillId="6" borderId="10" xfId="0" applyFont="1" applyFill="1" applyBorder="1" applyAlignment="1" applyProtection="1">
      <alignment horizontal="center"/>
    </xf>
    <xf numFmtId="2" fontId="10" fillId="6" borderId="10" xfId="0" applyNumberFormat="1" applyFont="1" applyFill="1" applyBorder="1" applyAlignment="1" applyProtection="1">
      <alignment horizontal="center"/>
    </xf>
    <xf numFmtId="0" fontId="19" fillId="3" borderId="10" xfId="0" applyNumberFormat="1" applyFont="1" applyFill="1" applyBorder="1" applyAlignment="1" applyProtection="1">
      <alignment horizontal="center"/>
      <protection locked="0"/>
    </xf>
    <xf numFmtId="2" fontId="20" fillId="4" borderId="10" xfId="0" applyNumberFormat="1" applyFont="1" applyFill="1" applyBorder="1" applyAlignment="1" applyProtection="1">
      <alignment horizontal="right"/>
    </xf>
    <xf numFmtId="0" fontId="20" fillId="4" borderId="10" xfId="0" applyFont="1" applyFill="1" applyBorder="1" applyAlignment="1" applyProtection="1">
      <alignment horizontal="right"/>
    </xf>
    <xf numFmtId="0" fontId="23" fillId="4" borderId="10" xfId="0" applyFont="1" applyFill="1" applyBorder="1" applyProtection="1"/>
    <xf numFmtId="0" fontId="24" fillId="4" borderId="10" xfId="0" applyFont="1" applyFill="1" applyBorder="1" applyProtection="1"/>
    <xf numFmtId="0" fontId="25" fillId="4" borderId="10" xfId="0" applyFont="1" applyFill="1" applyBorder="1" applyAlignment="1" applyProtection="1">
      <alignment horizontal="center"/>
    </xf>
    <xf numFmtId="2" fontId="25" fillId="4" borderId="10" xfId="0" applyNumberFormat="1" applyFont="1" applyFill="1" applyBorder="1" applyAlignment="1" applyProtection="1">
      <alignment horizontal="center"/>
    </xf>
    <xf numFmtId="0" fontId="24" fillId="4" borderId="11" xfId="0" applyFont="1" applyFill="1" applyBorder="1" applyProtection="1"/>
    <xf numFmtId="0" fontId="24" fillId="4" borderId="9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left"/>
    </xf>
    <xf numFmtId="172" fontId="12" fillId="4" borderId="10" xfId="0" applyNumberFormat="1" applyFont="1" applyFill="1" applyBorder="1" applyAlignment="1" applyProtection="1">
      <alignment horizontal="center"/>
    </xf>
    <xf numFmtId="1" fontId="12" fillId="4" borderId="10" xfId="0" applyNumberFormat="1" applyFont="1" applyFill="1" applyBorder="1" applyAlignment="1" applyProtection="1">
      <alignment horizontal="center"/>
    </xf>
    <xf numFmtId="171" fontId="12" fillId="4" borderId="1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6" fillId="0" borderId="0" xfId="0" applyFont="1" applyFill="1" applyAlignment="1" applyProtection="1">
      <alignment horizontal="left"/>
    </xf>
    <xf numFmtId="0" fontId="27" fillId="3" borderId="0" xfId="0" applyFont="1" applyFill="1" applyBorder="1" applyAlignment="1" applyProtection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/>
    </xf>
    <xf numFmtId="0" fontId="10" fillId="4" borderId="18" xfId="0" applyFont="1" applyFill="1" applyBorder="1" applyAlignment="1" applyProtection="1">
      <alignment horizontal="center"/>
    </xf>
    <xf numFmtId="0" fontId="10" fillId="4" borderId="19" xfId="0" applyFont="1" applyFill="1" applyBorder="1" applyProtection="1"/>
    <xf numFmtId="0" fontId="10" fillId="4" borderId="19" xfId="0" applyFont="1" applyFill="1" applyBorder="1" applyAlignment="1" applyProtection="1">
      <alignment horizontal="center"/>
    </xf>
    <xf numFmtId="169" fontId="10" fillId="4" borderId="19" xfId="2" applyNumberFormat="1" applyFont="1" applyFill="1" applyBorder="1" applyAlignment="1" applyProtection="1">
      <alignment horizontal="center"/>
    </xf>
    <xf numFmtId="0" fontId="10" fillId="4" borderId="20" xfId="0" applyFont="1" applyFill="1" applyBorder="1" applyProtection="1"/>
    <xf numFmtId="0" fontId="10" fillId="3" borderId="21" xfId="0" applyFont="1" applyFill="1" applyBorder="1" applyProtection="1"/>
    <xf numFmtId="0" fontId="10" fillId="3" borderId="0" xfId="0" applyFont="1" applyFill="1" applyBorder="1"/>
    <xf numFmtId="0" fontId="28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17" fillId="3" borderId="0" xfId="0" applyFont="1" applyFill="1" applyBorder="1" applyProtection="1"/>
    <xf numFmtId="0" fontId="14" fillId="3" borderId="0" xfId="0" applyFont="1" applyFill="1" applyBorder="1" applyAlignment="1">
      <alignment horizontal="left"/>
    </xf>
    <xf numFmtId="170" fontId="10" fillId="3" borderId="0" xfId="0" applyNumberFormat="1" applyFont="1" applyFill="1" applyBorder="1" applyAlignment="1">
      <alignment horizontal="left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165" fontId="10" fillId="3" borderId="0" xfId="0" applyNumberFormat="1" applyFont="1" applyFill="1" applyBorder="1"/>
    <xf numFmtId="10" fontId="10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29" fillId="3" borderId="0" xfId="1" applyFont="1" applyFill="1" applyBorder="1" applyAlignment="1" applyProtection="1"/>
    <xf numFmtId="49" fontId="10" fillId="3" borderId="0" xfId="2" applyNumberFormat="1" applyFont="1" applyFill="1" applyBorder="1"/>
    <xf numFmtId="166" fontId="10" fillId="3" borderId="0" xfId="2" applyFont="1" applyFill="1" applyBorder="1"/>
    <xf numFmtId="49" fontId="30" fillId="3" borderId="0" xfId="2" applyNumberFormat="1" applyFont="1" applyFill="1" applyBorder="1"/>
    <xf numFmtId="2" fontId="18" fillId="3" borderId="0" xfId="0" applyNumberFormat="1" applyFont="1" applyFill="1" applyBorder="1" applyProtection="1"/>
    <xf numFmtId="10" fontId="10" fillId="3" borderId="0" xfId="0" applyNumberFormat="1" applyFont="1" applyFill="1" applyBorder="1"/>
    <xf numFmtId="0" fontId="18" fillId="3" borderId="0" xfId="0" applyFont="1" applyFill="1" applyBorder="1" applyProtection="1"/>
    <xf numFmtId="168" fontId="18" fillId="3" borderId="0" xfId="0" applyNumberFormat="1" applyFont="1" applyFill="1" applyBorder="1" applyProtection="1"/>
    <xf numFmtId="2" fontId="17" fillId="3" borderId="0" xfId="0" applyNumberFormat="1" applyFont="1" applyFill="1" applyBorder="1" applyProtection="1"/>
    <xf numFmtId="2" fontId="10" fillId="3" borderId="0" xfId="0" applyNumberFormat="1" applyFont="1" applyFill="1" applyBorder="1"/>
    <xf numFmtId="2" fontId="18" fillId="3" borderId="0" xfId="0" applyNumberFormat="1" applyFont="1" applyFill="1" applyBorder="1"/>
    <xf numFmtId="0" fontId="12" fillId="4" borderId="10" xfId="0" applyFont="1" applyFill="1" applyBorder="1" applyAlignment="1" applyProtection="1">
      <alignment horizontal="center"/>
    </xf>
    <xf numFmtId="0" fontId="15" fillId="2" borderId="0" xfId="0" applyNumberFormat="1" applyFont="1" applyFill="1" applyAlignment="1" applyProtection="1">
      <alignment horizontal="left"/>
    </xf>
    <xf numFmtId="0" fontId="11" fillId="2" borderId="0" xfId="0" applyNumberFormat="1" applyFont="1" applyFill="1" applyProtection="1"/>
    <xf numFmtId="0" fontId="11" fillId="2" borderId="0" xfId="0" applyNumberFormat="1" applyFont="1" applyFill="1" applyAlignment="1" applyProtection="1">
      <alignment horizontal="left"/>
    </xf>
    <xf numFmtId="0" fontId="0" fillId="0" borderId="0" xfId="0" applyFill="1" applyProtection="1">
      <protection hidden="1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0" fillId="8" borderId="0" xfId="0" applyFill="1"/>
    <xf numFmtId="168" fontId="0" fillId="0" borderId="0" xfId="0" applyNumberFormat="1" applyFill="1"/>
    <xf numFmtId="3" fontId="0" fillId="0" borderId="0" xfId="0" applyNumberFormat="1"/>
    <xf numFmtId="0" fontId="14" fillId="0" borderId="0" xfId="0" applyFont="1" applyFill="1" applyAlignment="1" applyProtection="1">
      <alignment horizontal="left"/>
    </xf>
    <xf numFmtId="0" fontId="1" fillId="3" borderId="0" xfId="1" quotePrefix="1" applyFont="1" applyFill="1" applyBorder="1" applyAlignment="1" applyProtection="1"/>
    <xf numFmtId="173" fontId="14" fillId="3" borderId="0" xfId="0" applyNumberFormat="1" applyFont="1" applyFill="1" applyBorder="1" applyAlignment="1">
      <alignment horizontal="center"/>
    </xf>
    <xf numFmtId="3" fontId="0" fillId="9" borderId="0" xfId="0" applyNumberFormat="1" applyFill="1"/>
    <xf numFmtId="168" fontId="0" fillId="9" borderId="0" xfId="0" applyNumberFormat="1" applyFill="1"/>
    <xf numFmtId="0" fontId="1" fillId="0" borderId="0" xfId="0" applyFont="1"/>
    <xf numFmtId="168" fontId="10" fillId="0" borderId="0" xfId="0" applyNumberFormat="1" applyFont="1" applyFill="1" applyAlignment="1" applyProtection="1">
      <alignment horizontal="left"/>
    </xf>
    <xf numFmtId="168" fontId="10" fillId="0" borderId="0" xfId="0" applyNumberFormat="1" applyFont="1" applyFill="1" applyAlignment="1" applyProtection="1">
      <alignment horizontal="right"/>
    </xf>
    <xf numFmtId="0" fontId="28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center"/>
    </xf>
    <xf numFmtId="167" fontId="10" fillId="9" borderId="10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>
      <alignment horizontal="center"/>
    </xf>
    <xf numFmtId="165" fontId="10" fillId="9" borderId="10" xfId="0" applyNumberFormat="1" applyFont="1" applyFill="1" applyBorder="1" applyAlignment="1" applyProtection="1">
      <alignment horizontal="center"/>
    </xf>
    <xf numFmtId="0" fontId="14" fillId="9" borderId="0" xfId="0" applyFont="1" applyFill="1" applyBorder="1" applyProtection="1"/>
    <xf numFmtId="0" fontId="32" fillId="2" borderId="0" xfId="0" applyFont="1" applyFill="1" applyProtection="1"/>
    <xf numFmtId="0" fontId="0" fillId="2" borderId="0" xfId="0" applyFill="1" applyProtection="1"/>
    <xf numFmtId="0" fontId="32" fillId="2" borderId="0" xfId="0" applyFont="1" applyFill="1" applyAlignment="1" applyProtection="1">
      <alignment horizontal="left"/>
    </xf>
    <xf numFmtId="0" fontId="10" fillId="6" borderId="0" xfId="0" applyFont="1" applyFill="1" applyAlignment="1" applyProtection="1">
      <alignment horizontal="left"/>
    </xf>
    <xf numFmtId="10" fontId="10" fillId="6" borderId="0" xfId="0" applyNumberFormat="1" applyFont="1" applyFill="1" applyBorder="1" applyAlignment="1" applyProtection="1">
      <alignment horizontal="left"/>
    </xf>
    <xf numFmtId="168" fontId="10" fillId="9" borderId="0" xfId="0" applyNumberFormat="1" applyFont="1" applyFill="1" applyAlignment="1" applyProtection="1">
      <alignment horizontal="right"/>
    </xf>
    <xf numFmtId="0" fontId="23" fillId="3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1" fontId="0" fillId="0" borderId="0" xfId="0" applyNumberFormat="1"/>
    <xf numFmtId="174" fontId="0" fillId="0" borderId="0" xfId="0" applyNumberFormat="1"/>
  </cellXfs>
  <cellStyles count="5">
    <cellStyle name="Header" xfId="4"/>
    <cellStyle name="Hyperlink" xfId="1" builtinId="8"/>
    <cellStyle name="Komma" xfId="2" builtinId="3"/>
    <cellStyle name="Standaard" xfId="0" builtinId="0"/>
    <cellStyle name="Title" xfId="3"/>
  </cellStyles>
  <dxfs count="0"/>
  <tableStyles count="0" defaultTableStyle="TableStyleMedium9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2</xdr:row>
      <xdr:rowOff>28575</xdr:rowOff>
    </xdr:from>
    <xdr:to>
      <xdr:col>11</xdr:col>
      <xdr:colOff>19050</xdr:colOff>
      <xdr:row>3</xdr:row>
      <xdr:rowOff>114300</xdr:rowOff>
    </xdr:to>
    <xdr:pic>
      <xdr:nvPicPr>
        <xdr:cNvPr id="9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352425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885825</xdr:colOff>
      <xdr:row>64</xdr:row>
      <xdr:rowOff>19050</xdr:rowOff>
    </xdr:from>
    <xdr:to>
      <xdr:col>23</xdr:col>
      <xdr:colOff>0</xdr:colOff>
      <xdr:row>65</xdr:row>
      <xdr:rowOff>123825</xdr:rowOff>
    </xdr:to>
    <xdr:pic>
      <xdr:nvPicPr>
        <xdr:cNvPr id="82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0" y="476250"/>
          <a:ext cx="1171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885825</xdr:colOff>
      <xdr:row>3</xdr:row>
      <xdr:rowOff>19050</xdr:rowOff>
    </xdr:from>
    <xdr:to>
      <xdr:col>23</xdr:col>
      <xdr:colOff>0</xdr:colOff>
      <xdr:row>4</xdr:row>
      <xdr:rowOff>123825</xdr:rowOff>
    </xdr:to>
    <xdr:pic>
      <xdr:nvPicPr>
        <xdr:cNvPr id="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6488" y="9716189"/>
          <a:ext cx="1168361" cy="334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itkering%20vs%20begroting/Gemeentebegrotingen%202011%20en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schrijving"/>
      <sheetName val="Data 2011"/>
      <sheetName val="Data 2011 (2)"/>
      <sheetName val="Data 2012"/>
      <sheetName val="Data 2012 (2)"/>
    </sheetNames>
    <sheetDataSet>
      <sheetData sheetId="0"/>
      <sheetData sheetId="1"/>
      <sheetData sheetId="2">
        <row r="3">
          <cell r="J3" t="str">
            <v>Aa en Hunze</v>
          </cell>
          <cell r="K3">
            <v>1680</v>
          </cell>
        </row>
        <row r="4">
          <cell r="J4" t="str">
            <v>Aalburg</v>
          </cell>
          <cell r="K4">
            <v>738</v>
          </cell>
        </row>
        <row r="5">
          <cell r="J5" t="str">
            <v>Aalsmeer</v>
          </cell>
          <cell r="K5">
            <v>358</v>
          </cell>
        </row>
        <row r="6">
          <cell r="J6" t="str">
            <v>Aalten</v>
          </cell>
          <cell r="K6">
            <v>197</v>
          </cell>
        </row>
        <row r="7">
          <cell r="J7" t="str">
            <v>Achtkarspelen</v>
          </cell>
          <cell r="K7">
            <v>59</v>
          </cell>
        </row>
        <row r="8">
          <cell r="J8" t="str">
            <v>Alblasserdam</v>
          </cell>
          <cell r="K8">
            <v>482</v>
          </cell>
        </row>
        <row r="9">
          <cell r="J9" t="str">
            <v>Albrandswaard</v>
          </cell>
          <cell r="K9">
            <v>613</v>
          </cell>
        </row>
        <row r="10">
          <cell r="J10" t="str">
            <v>Alkmaar</v>
          </cell>
          <cell r="K10">
            <v>361</v>
          </cell>
        </row>
        <row r="11">
          <cell r="J11" t="str">
            <v>Almelo</v>
          </cell>
          <cell r="K11">
            <v>141</v>
          </cell>
        </row>
        <row r="12">
          <cell r="J12" t="str">
            <v>Almere</v>
          </cell>
          <cell r="K12">
            <v>34</v>
          </cell>
        </row>
        <row r="13">
          <cell r="J13" t="str">
            <v>Alphen aan den Rijn</v>
          </cell>
          <cell r="K13">
            <v>484</v>
          </cell>
        </row>
        <row r="14">
          <cell r="J14" t="str">
            <v>Alphen-Chaam</v>
          </cell>
          <cell r="K14">
            <v>1723</v>
          </cell>
        </row>
        <row r="15">
          <cell r="J15" t="str">
            <v>Ameland</v>
          </cell>
          <cell r="K15">
            <v>60</v>
          </cell>
        </row>
        <row r="16">
          <cell r="J16" t="str">
            <v>Amersfoort</v>
          </cell>
          <cell r="K16">
            <v>307</v>
          </cell>
        </row>
        <row r="17">
          <cell r="J17" t="str">
            <v>Amstelveen</v>
          </cell>
          <cell r="K17">
            <v>362</v>
          </cell>
        </row>
        <row r="18">
          <cell r="J18" t="str">
            <v>Amsterdam</v>
          </cell>
          <cell r="K18">
            <v>363</v>
          </cell>
        </row>
        <row r="19">
          <cell r="J19" t="str">
            <v>Apeldoorn</v>
          </cell>
          <cell r="K19">
            <v>200</v>
          </cell>
        </row>
        <row r="20">
          <cell r="J20" t="str">
            <v>Appingedam</v>
          </cell>
          <cell r="K20">
            <v>3</v>
          </cell>
        </row>
        <row r="21">
          <cell r="J21" t="str">
            <v>Arnhem</v>
          </cell>
          <cell r="K21">
            <v>202</v>
          </cell>
        </row>
        <row r="22">
          <cell r="J22" t="str">
            <v>Assen</v>
          </cell>
          <cell r="K22">
            <v>106</v>
          </cell>
        </row>
        <row r="23">
          <cell r="J23" t="str">
            <v>Asten</v>
          </cell>
          <cell r="K23">
            <v>743</v>
          </cell>
        </row>
        <row r="24">
          <cell r="J24" t="str">
            <v>Baarle-Nassau</v>
          </cell>
          <cell r="K24">
            <v>744</v>
          </cell>
        </row>
        <row r="25">
          <cell r="J25" t="str">
            <v>Baarn</v>
          </cell>
          <cell r="K25">
            <v>308</v>
          </cell>
        </row>
        <row r="26">
          <cell r="J26" t="str">
            <v>Barendrecht</v>
          </cell>
          <cell r="K26">
            <v>489</v>
          </cell>
        </row>
        <row r="27">
          <cell r="J27" t="str">
            <v>Barneveld</v>
          </cell>
          <cell r="K27">
            <v>203</v>
          </cell>
        </row>
        <row r="28">
          <cell r="J28" t="str">
            <v>Bedum</v>
          </cell>
          <cell r="K28">
            <v>5</v>
          </cell>
        </row>
        <row r="29">
          <cell r="J29" t="str">
            <v>Beek</v>
          </cell>
          <cell r="K29">
            <v>888</v>
          </cell>
        </row>
        <row r="30">
          <cell r="J30" t="str">
            <v>Beemster</v>
          </cell>
          <cell r="K30">
            <v>370</v>
          </cell>
        </row>
        <row r="31">
          <cell r="J31" t="str">
            <v>Beesel</v>
          </cell>
          <cell r="K31">
            <v>889</v>
          </cell>
        </row>
        <row r="32">
          <cell r="J32" t="str">
            <v>Bellingwedde</v>
          </cell>
          <cell r="K32">
            <v>7</v>
          </cell>
        </row>
        <row r="33">
          <cell r="J33" t="str">
            <v>Bergambacht</v>
          </cell>
          <cell r="K33">
            <v>491</v>
          </cell>
        </row>
        <row r="34">
          <cell r="J34" t="str">
            <v>Bergeijk</v>
          </cell>
          <cell r="K34">
            <v>1724</v>
          </cell>
        </row>
        <row r="35">
          <cell r="J35" t="str">
            <v>Bergen L</v>
          </cell>
          <cell r="K35">
            <v>893</v>
          </cell>
        </row>
        <row r="36">
          <cell r="J36" t="str">
            <v>Bergen NH</v>
          </cell>
          <cell r="K36">
            <v>373</v>
          </cell>
        </row>
        <row r="37">
          <cell r="J37" t="str">
            <v>Bergen op Zoom</v>
          </cell>
          <cell r="K37">
            <v>748</v>
          </cell>
        </row>
        <row r="38">
          <cell r="J38" t="str">
            <v>Berkelland</v>
          </cell>
          <cell r="K38">
            <v>1859</v>
          </cell>
        </row>
        <row r="39">
          <cell r="J39" t="str">
            <v>Bernheze</v>
          </cell>
          <cell r="K39">
            <v>1721</v>
          </cell>
        </row>
        <row r="40">
          <cell r="J40" t="str">
            <v>Bernisse</v>
          </cell>
          <cell r="K40">
            <v>568</v>
          </cell>
        </row>
        <row r="41">
          <cell r="J41" t="str">
            <v>Best</v>
          </cell>
          <cell r="K41">
            <v>753</v>
          </cell>
        </row>
        <row r="42">
          <cell r="J42" t="str">
            <v>Beuningen</v>
          </cell>
          <cell r="K42">
            <v>209</v>
          </cell>
        </row>
        <row r="43">
          <cell r="J43" t="str">
            <v>Beverwijk</v>
          </cell>
          <cell r="K43">
            <v>375</v>
          </cell>
        </row>
        <row r="44">
          <cell r="J44" t="str">
            <v>Binnenmaas</v>
          </cell>
          <cell r="K44">
            <v>585</v>
          </cell>
        </row>
        <row r="45">
          <cell r="J45" t="str">
            <v>Bladel</v>
          </cell>
          <cell r="K45">
            <v>1728</v>
          </cell>
        </row>
        <row r="46">
          <cell r="J46" t="str">
            <v>Blaricum</v>
          </cell>
          <cell r="K46">
            <v>376</v>
          </cell>
        </row>
        <row r="47">
          <cell r="J47" t="str">
            <v>Bloemendaal</v>
          </cell>
          <cell r="K47">
            <v>377</v>
          </cell>
        </row>
        <row r="48">
          <cell r="J48" t="str">
            <v>Boarnsterhim</v>
          </cell>
          <cell r="K48">
            <v>55</v>
          </cell>
        </row>
        <row r="49">
          <cell r="J49" t="str">
            <v>Bodegraven-Reeuwijk</v>
          </cell>
          <cell r="K49">
            <v>1901</v>
          </cell>
        </row>
        <row r="50">
          <cell r="J50" t="str">
            <v>Boekel</v>
          </cell>
          <cell r="K50">
            <v>755</v>
          </cell>
        </row>
        <row r="51">
          <cell r="J51" t="str">
            <v>Borger-Odoorn</v>
          </cell>
          <cell r="K51">
            <v>1681</v>
          </cell>
        </row>
        <row r="52">
          <cell r="J52" t="str">
            <v>Borne</v>
          </cell>
          <cell r="K52">
            <v>147</v>
          </cell>
        </row>
        <row r="53">
          <cell r="J53" t="str">
            <v>Borsele</v>
          </cell>
          <cell r="K53">
            <v>654</v>
          </cell>
        </row>
        <row r="54">
          <cell r="J54" t="str">
            <v>Boskoop</v>
          </cell>
          <cell r="K54">
            <v>499</v>
          </cell>
        </row>
        <row r="55">
          <cell r="J55" t="str">
            <v>Boxmeer</v>
          </cell>
          <cell r="K55">
            <v>756</v>
          </cell>
        </row>
        <row r="56">
          <cell r="J56" t="str">
            <v>Boxtel</v>
          </cell>
          <cell r="K56">
            <v>757</v>
          </cell>
        </row>
        <row r="57">
          <cell r="J57" t="str">
            <v>Breda</v>
          </cell>
          <cell r="K57">
            <v>758</v>
          </cell>
        </row>
        <row r="58">
          <cell r="J58" t="str">
            <v>Brielle</v>
          </cell>
          <cell r="K58">
            <v>501</v>
          </cell>
        </row>
        <row r="59">
          <cell r="J59" t="str">
            <v>Bronckhorst</v>
          </cell>
          <cell r="K59">
            <v>1876</v>
          </cell>
        </row>
        <row r="60">
          <cell r="J60" t="str">
            <v>Brummen</v>
          </cell>
          <cell r="K60">
            <v>213</v>
          </cell>
        </row>
        <row r="61">
          <cell r="J61" t="str">
            <v>Brunssum</v>
          </cell>
          <cell r="K61">
            <v>899</v>
          </cell>
        </row>
        <row r="62">
          <cell r="J62" t="str">
            <v>Bunnik</v>
          </cell>
          <cell r="K62">
            <v>312</v>
          </cell>
        </row>
        <row r="63">
          <cell r="J63" t="str">
            <v>Bunschoten</v>
          </cell>
          <cell r="K63">
            <v>313</v>
          </cell>
        </row>
        <row r="64">
          <cell r="J64" t="str">
            <v>Buren</v>
          </cell>
          <cell r="K64">
            <v>214</v>
          </cell>
        </row>
        <row r="65">
          <cell r="J65" t="str">
            <v>Bussum</v>
          </cell>
          <cell r="K65">
            <v>381</v>
          </cell>
        </row>
        <row r="66">
          <cell r="J66" t="str">
            <v>Capelle aan den IJssel</v>
          </cell>
          <cell r="K66">
            <v>502</v>
          </cell>
        </row>
        <row r="67">
          <cell r="J67" t="str">
            <v>Castricum</v>
          </cell>
          <cell r="K67">
            <v>383</v>
          </cell>
        </row>
        <row r="68">
          <cell r="J68" t="str">
            <v>Coevorden</v>
          </cell>
          <cell r="K68">
            <v>109</v>
          </cell>
        </row>
        <row r="69">
          <cell r="J69" t="str">
            <v>Cranendonck</v>
          </cell>
          <cell r="K69">
            <v>1706</v>
          </cell>
        </row>
        <row r="70">
          <cell r="J70" t="str">
            <v>Cromstrijen</v>
          </cell>
          <cell r="K70">
            <v>611</v>
          </cell>
        </row>
        <row r="71">
          <cell r="J71" t="str">
            <v>Cuijk</v>
          </cell>
          <cell r="K71">
            <v>1684</v>
          </cell>
        </row>
        <row r="72">
          <cell r="J72" t="str">
            <v>Culemborg</v>
          </cell>
          <cell r="K72">
            <v>216</v>
          </cell>
        </row>
        <row r="73">
          <cell r="J73" t="str">
            <v>Dalfsen</v>
          </cell>
          <cell r="K73">
            <v>148</v>
          </cell>
        </row>
        <row r="74">
          <cell r="J74" t="str">
            <v>Dantumadiel</v>
          </cell>
          <cell r="K74">
            <v>1891</v>
          </cell>
        </row>
        <row r="75">
          <cell r="J75" t="str">
            <v>De Bilt</v>
          </cell>
          <cell r="K75">
            <v>310</v>
          </cell>
        </row>
        <row r="76">
          <cell r="J76" t="str">
            <v>De Marne</v>
          </cell>
          <cell r="K76">
            <v>1663</v>
          </cell>
        </row>
        <row r="77">
          <cell r="J77" t="str">
            <v>De Ronde Venen</v>
          </cell>
          <cell r="K77">
            <v>736</v>
          </cell>
        </row>
        <row r="78">
          <cell r="J78" t="str">
            <v>De Wolden</v>
          </cell>
          <cell r="K78">
            <v>1690</v>
          </cell>
        </row>
        <row r="79">
          <cell r="J79" t="str">
            <v>Delft</v>
          </cell>
          <cell r="K79">
            <v>503</v>
          </cell>
        </row>
        <row r="80">
          <cell r="J80" t="str">
            <v>Delfzijl</v>
          </cell>
          <cell r="K80">
            <v>10</v>
          </cell>
        </row>
        <row r="81">
          <cell r="J81" t="str">
            <v>Den Helder</v>
          </cell>
          <cell r="K81">
            <v>400</v>
          </cell>
        </row>
        <row r="82">
          <cell r="J82" t="str">
            <v>Deurne</v>
          </cell>
          <cell r="K82">
            <v>762</v>
          </cell>
        </row>
        <row r="83">
          <cell r="J83" t="str">
            <v>Deventer</v>
          </cell>
          <cell r="K83">
            <v>150</v>
          </cell>
        </row>
        <row r="84">
          <cell r="J84" t="str">
            <v>Diemen</v>
          </cell>
          <cell r="K84">
            <v>384</v>
          </cell>
        </row>
        <row r="85">
          <cell r="J85" t="str">
            <v>Dinkelland</v>
          </cell>
          <cell r="K85">
            <v>1774</v>
          </cell>
        </row>
        <row r="86">
          <cell r="J86" t="str">
            <v>Dirksland</v>
          </cell>
          <cell r="K86">
            <v>504</v>
          </cell>
        </row>
        <row r="87">
          <cell r="J87" t="str">
            <v>Doesburg</v>
          </cell>
          <cell r="K87">
            <v>221</v>
          </cell>
        </row>
        <row r="88">
          <cell r="J88" t="str">
            <v>Doetinchem</v>
          </cell>
          <cell r="K88">
            <v>222</v>
          </cell>
        </row>
        <row r="89">
          <cell r="J89" t="str">
            <v>Dongen</v>
          </cell>
          <cell r="K89">
            <v>766</v>
          </cell>
        </row>
        <row r="90">
          <cell r="J90" t="str">
            <v>Dongeradeel</v>
          </cell>
          <cell r="K90">
            <v>58</v>
          </cell>
        </row>
        <row r="91">
          <cell r="J91" t="str">
            <v>Dordrecht</v>
          </cell>
          <cell r="K91">
            <v>505</v>
          </cell>
        </row>
        <row r="92">
          <cell r="J92" t="str">
            <v>Drechterland</v>
          </cell>
          <cell r="K92">
            <v>498</v>
          </cell>
        </row>
        <row r="93">
          <cell r="J93" t="str">
            <v>Drimmelen</v>
          </cell>
          <cell r="K93">
            <v>1719</v>
          </cell>
        </row>
        <row r="94">
          <cell r="J94" t="str">
            <v>Dronten</v>
          </cell>
          <cell r="K94">
            <v>303</v>
          </cell>
        </row>
        <row r="95">
          <cell r="J95" t="str">
            <v>Druten</v>
          </cell>
          <cell r="K95">
            <v>225</v>
          </cell>
        </row>
        <row r="96">
          <cell r="J96" t="str">
            <v>Duiven</v>
          </cell>
          <cell r="K96">
            <v>226</v>
          </cell>
        </row>
        <row r="97">
          <cell r="J97" t="str">
            <v>Echt-Susteren</v>
          </cell>
          <cell r="K97">
            <v>1711</v>
          </cell>
        </row>
        <row r="98">
          <cell r="J98" t="str">
            <v>Edam-Volendam</v>
          </cell>
          <cell r="K98">
            <v>385</v>
          </cell>
        </row>
        <row r="99">
          <cell r="J99" t="str">
            <v>Ede</v>
          </cell>
          <cell r="K99">
            <v>228</v>
          </cell>
        </row>
        <row r="100">
          <cell r="J100" t="str">
            <v>Eemnes</v>
          </cell>
          <cell r="K100">
            <v>317</v>
          </cell>
        </row>
        <row r="101">
          <cell r="J101" t="str">
            <v>Eemsmond</v>
          </cell>
          <cell r="K101">
            <v>1651</v>
          </cell>
        </row>
        <row r="102">
          <cell r="J102" t="str">
            <v>Eersel</v>
          </cell>
          <cell r="K102">
            <v>770</v>
          </cell>
        </row>
        <row r="103">
          <cell r="J103" t="str">
            <v>Eijsden-Margraten</v>
          </cell>
          <cell r="K103">
            <v>1903</v>
          </cell>
        </row>
        <row r="104">
          <cell r="J104" t="str">
            <v>Eindhoven</v>
          </cell>
          <cell r="K104">
            <v>772</v>
          </cell>
        </row>
        <row r="105">
          <cell r="J105" t="str">
            <v>Elburg</v>
          </cell>
          <cell r="K105">
            <v>230</v>
          </cell>
        </row>
        <row r="106">
          <cell r="J106" t="str">
            <v>Emmen</v>
          </cell>
          <cell r="K106">
            <v>114</v>
          </cell>
        </row>
        <row r="107">
          <cell r="J107" t="str">
            <v>Enkhuizen</v>
          </cell>
          <cell r="K107">
            <v>388</v>
          </cell>
        </row>
        <row r="108">
          <cell r="J108" t="str">
            <v>Enschede</v>
          </cell>
          <cell r="K108">
            <v>153</v>
          </cell>
        </row>
        <row r="109">
          <cell r="J109" t="str">
            <v>Epe</v>
          </cell>
          <cell r="K109">
            <v>232</v>
          </cell>
        </row>
        <row r="110">
          <cell r="J110" t="str">
            <v>Ermelo</v>
          </cell>
          <cell r="K110">
            <v>233</v>
          </cell>
        </row>
        <row r="111">
          <cell r="J111" t="str">
            <v>Etten-Leur</v>
          </cell>
          <cell r="K111">
            <v>777</v>
          </cell>
        </row>
        <row r="112">
          <cell r="J112" t="str">
            <v>Ferwerderadiel</v>
          </cell>
          <cell r="K112">
            <v>1722</v>
          </cell>
        </row>
        <row r="113">
          <cell r="J113" t="str">
            <v>Franekeradeel</v>
          </cell>
          <cell r="K113">
            <v>70</v>
          </cell>
        </row>
        <row r="114">
          <cell r="J114" t="str">
            <v>Gaasterlan-Sleat</v>
          </cell>
          <cell r="K114">
            <v>653</v>
          </cell>
        </row>
        <row r="115">
          <cell r="J115" t="str">
            <v>Geertruidenberg</v>
          </cell>
          <cell r="K115">
            <v>779</v>
          </cell>
        </row>
        <row r="116">
          <cell r="J116" t="str">
            <v>Geldermalsen</v>
          </cell>
          <cell r="K116">
            <v>236</v>
          </cell>
        </row>
        <row r="117">
          <cell r="J117" t="str">
            <v>Geldrop-Mierlo</v>
          </cell>
          <cell r="K117">
            <v>1771</v>
          </cell>
        </row>
        <row r="118">
          <cell r="J118" t="str">
            <v>Gemert-Bakel</v>
          </cell>
          <cell r="K118">
            <v>1652</v>
          </cell>
        </row>
        <row r="119">
          <cell r="J119" t="str">
            <v>Gennep</v>
          </cell>
          <cell r="K119">
            <v>907</v>
          </cell>
        </row>
        <row r="120">
          <cell r="J120" t="str">
            <v>Giessenlanden</v>
          </cell>
          <cell r="K120">
            <v>689</v>
          </cell>
        </row>
        <row r="121">
          <cell r="J121" t="str">
            <v>Gilze en Rijen</v>
          </cell>
          <cell r="K121">
            <v>784</v>
          </cell>
        </row>
        <row r="122">
          <cell r="J122" t="str">
            <v>Goedereede</v>
          </cell>
          <cell r="K122">
            <v>511</v>
          </cell>
        </row>
        <row r="123">
          <cell r="J123" t="str">
            <v>Goes</v>
          </cell>
          <cell r="K123">
            <v>664</v>
          </cell>
        </row>
        <row r="124">
          <cell r="J124" t="str">
            <v>Goirle</v>
          </cell>
          <cell r="K124">
            <v>785</v>
          </cell>
        </row>
        <row r="125">
          <cell r="J125" t="str">
            <v>Gorinchem</v>
          </cell>
          <cell r="K125">
            <v>512</v>
          </cell>
        </row>
        <row r="126">
          <cell r="J126" t="str">
            <v>Gouda</v>
          </cell>
          <cell r="K126">
            <v>513</v>
          </cell>
        </row>
        <row r="127">
          <cell r="J127" t="str">
            <v>Graafstroom</v>
          </cell>
          <cell r="K127">
            <v>693</v>
          </cell>
        </row>
        <row r="128">
          <cell r="J128" t="str">
            <v>Graft-De Rijp</v>
          </cell>
          <cell r="K128">
            <v>365</v>
          </cell>
        </row>
        <row r="129">
          <cell r="J129" t="str">
            <v>Grave</v>
          </cell>
          <cell r="K129">
            <v>786</v>
          </cell>
        </row>
        <row r="130">
          <cell r="J130" t="str">
            <v>Groesbeek</v>
          </cell>
          <cell r="K130">
            <v>241</v>
          </cell>
        </row>
        <row r="131">
          <cell r="J131" t="str">
            <v>Groningen</v>
          </cell>
          <cell r="K131">
            <v>14</v>
          </cell>
        </row>
        <row r="132">
          <cell r="J132" t="str">
            <v>Grootegast</v>
          </cell>
          <cell r="K132">
            <v>15</v>
          </cell>
        </row>
        <row r="133">
          <cell r="J133" t="str">
            <v>Gulpen-Wittem</v>
          </cell>
          <cell r="K133">
            <v>1729</v>
          </cell>
        </row>
        <row r="134">
          <cell r="J134" t="str">
            <v>Haaksbergen</v>
          </cell>
          <cell r="K134">
            <v>158</v>
          </cell>
        </row>
        <row r="135">
          <cell r="J135" t="str">
            <v>Haaren</v>
          </cell>
          <cell r="K135">
            <v>788</v>
          </cell>
        </row>
        <row r="136">
          <cell r="J136" t="str">
            <v>Haarlem</v>
          </cell>
          <cell r="K136">
            <v>392</v>
          </cell>
        </row>
        <row r="137">
          <cell r="J137" t="str">
            <v>Haarlemmerliede Spaarnw</v>
          </cell>
          <cell r="K137">
            <v>393</v>
          </cell>
        </row>
        <row r="138">
          <cell r="J138" t="str">
            <v>Haarlemmermeer</v>
          </cell>
          <cell r="K138">
            <v>394</v>
          </cell>
        </row>
        <row r="139">
          <cell r="J139" t="str">
            <v>Halderberge</v>
          </cell>
          <cell r="K139">
            <v>1655</v>
          </cell>
        </row>
        <row r="140">
          <cell r="J140" t="str">
            <v>Hardenberg</v>
          </cell>
          <cell r="K140">
            <v>160</v>
          </cell>
        </row>
        <row r="141">
          <cell r="J141" t="str">
            <v>Harderwijk</v>
          </cell>
          <cell r="K141">
            <v>243</v>
          </cell>
        </row>
        <row r="142">
          <cell r="J142" t="str">
            <v>Hardinxveld-Giessendam</v>
          </cell>
          <cell r="K142">
            <v>523</v>
          </cell>
        </row>
        <row r="143">
          <cell r="J143" t="str">
            <v>Haren</v>
          </cell>
          <cell r="K143">
            <v>17</v>
          </cell>
        </row>
        <row r="144">
          <cell r="J144" t="str">
            <v>Harenkarspel</v>
          </cell>
          <cell r="K144">
            <v>395</v>
          </cell>
        </row>
        <row r="145">
          <cell r="J145" t="str">
            <v>Harlingen</v>
          </cell>
          <cell r="K145">
            <v>72</v>
          </cell>
        </row>
        <row r="146">
          <cell r="J146" t="str">
            <v>Hattem</v>
          </cell>
          <cell r="K146">
            <v>244</v>
          </cell>
        </row>
        <row r="147">
          <cell r="J147" t="str">
            <v>Heemskerk</v>
          </cell>
          <cell r="K147">
            <v>396</v>
          </cell>
        </row>
        <row r="148">
          <cell r="J148" t="str">
            <v>Heemstede</v>
          </cell>
          <cell r="K148">
            <v>397</v>
          </cell>
        </row>
        <row r="149">
          <cell r="J149" t="str">
            <v>Heerde</v>
          </cell>
          <cell r="K149">
            <v>246</v>
          </cell>
        </row>
        <row r="150">
          <cell r="J150" t="str">
            <v>Heerenveen</v>
          </cell>
          <cell r="K150">
            <v>74</v>
          </cell>
        </row>
        <row r="151">
          <cell r="J151" t="str">
            <v>Heerhugowaard</v>
          </cell>
          <cell r="K151">
            <v>398</v>
          </cell>
        </row>
        <row r="152">
          <cell r="J152" t="str">
            <v>Heerlen</v>
          </cell>
          <cell r="K152">
            <v>917</v>
          </cell>
        </row>
        <row r="153">
          <cell r="J153" t="str">
            <v>Heeze-Leende</v>
          </cell>
          <cell r="K153">
            <v>1658</v>
          </cell>
        </row>
        <row r="154">
          <cell r="J154" t="str">
            <v>Heiloo</v>
          </cell>
          <cell r="K154">
            <v>399</v>
          </cell>
        </row>
        <row r="155">
          <cell r="J155" t="str">
            <v>Hellendoorn</v>
          </cell>
          <cell r="K155">
            <v>163</v>
          </cell>
        </row>
        <row r="156">
          <cell r="J156" t="str">
            <v>Hellevoetsluis</v>
          </cell>
          <cell r="K156">
            <v>530</v>
          </cell>
        </row>
        <row r="157">
          <cell r="J157" t="str">
            <v>Helmond</v>
          </cell>
          <cell r="K157">
            <v>794</v>
          </cell>
        </row>
        <row r="158">
          <cell r="J158" t="str">
            <v>Hendrik-Ido-Ambacht</v>
          </cell>
          <cell r="K158">
            <v>531</v>
          </cell>
        </row>
        <row r="159">
          <cell r="J159" t="str">
            <v>Hengelo O</v>
          </cell>
          <cell r="K159">
            <v>164</v>
          </cell>
        </row>
        <row r="160">
          <cell r="J160" t="str">
            <v>Het Bildt</v>
          </cell>
          <cell r="K160">
            <v>63</v>
          </cell>
        </row>
        <row r="161">
          <cell r="J161" t="str">
            <v>Heumen</v>
          </cell>
          <cell r="K161">
            <v>252</v>
          </cell>
        </row>
        <row r="162">
          <cell r="J162" t="str">
            <v>Heusden</v>
          </cell>
          <cell r="K162">
            <v>797</v>
          </cell>
        </row>
        <row r="163">
          <cell r="J163" t="str">
            <v>Hillegom</v>
          </cell>
          <cell r="K163">
            <v>534</v>
          </cell>
        </row>
        <row r="164">
          <cell r="J164" t="str">
            <v>Hilvarenbeek</v>
          </cell>
          <cell r="K164">
            <v>798</v>
          </cell>
        </row>
        <row r="165">
          <cell r="J165" t="str">
            <v>Hilversum</v>
          </cell>
          <cell r="K165">
            <v>402</v>
          </cell>
        </row>
        <row r="166">
          <cell r="J166" t="str">
            <v>Hof van Twente</v>
          </cell>
          <cell r="K166">
            <v>1735</v>
          </cell>
        </row>
        <row r="167">
          <cell r="J167" t="str">
            <v>Hollands Kroon</v>
          </cell>
          <cell r="K167">
            <v>1911</v>
          </cell>
        </row>
        <row r="168">
          <cell r="J168" t="str">
            <v>Hoogeveen</v>
          </cell>
          <cell r="K168">
            <v>118</v>
          </cell>
        </row>
        <row r="169">
          <cell r="J169" t="str">
            <v>Hoogezand-Sappemeer</v>
          </cell>
          <cell r="K169">
            <v>18</v>
          </cell>
        </row>
        <row r="170">
          <cell r="J170" t="str">
            <v>Hoorn</v>
          </cell>
          <cell r="K170">
            <v>405</v>
          </cell>
        </row>
        <row r="171">
          <cell r="J171" t="str">
            <v>Horst aan de Maas</v>
          </cell>
          <cell r="K171">
            <v>1507</v>
          </cell>
        </row>
        <row r="172">
          <cell r="J172" t="str">
            <v>Houten</v>
          </cell>
          <cell r="K172">
            <v>321</v>
          </cell>
        </row>
        <row r="173">
          <cell r="J173" t="str">
            <v>Huizen</v>
          </cell>
          <cell r="K173">
            <v>406</v>
          </cell>
        </row>
        <row r="174">
          <cell r="J174" t="str">
            <v>Hulst</v>
          </cell>
          <cell r="K174">
            <v>677</v>
          </cell>
        </row>
        <row r="175">
          <cell r="J175" t="str">
            <v>IJsselstein</v>
          </cell>
          <cell r="K175">
            <v>353</v>
          </cell>
        </row>
        <row r="176">
          <cell r="J176" t="str">
            <v>Kaag en Braassem</v>
          </cell>
          <cell r="K176">
            <v>1884</v>
          </cell>
        </row>
        <row r="177">
          <cell r="J177" t="str">
            <v>Kampen</v>
          </cell>
          <cell r="K177">
            <v>166</v>
          </cell>
        </row>
        <row r="178">
          <cell r="J178" t="str">
            <v>Kapelle</v>
          </cell>
          <cell r="K178">
            <v>678</v>
          </cell>
        </row>
        <row r="179">
          <cell r="J179" t="str">
            <v>Katwijk</v>
          </cell>
          <cell r="K179">
            <v>537</v>
          </cell>
        </row>
        <row r="180">
          <cell r="J180" t="str">
            <v>Kerkrade</v>
          </cell>
          <cell r="K180">
            <v>928</v>
          </cell>
        </row>
        <row r="181">
          <cell r="J181" t="str">
            <v>Koggenland</v>
          </cell>
          <cell r="K181">
            <v>1598</v>
          </cell>
        </row>
        <row r="182">
          <cell r="J182" t="str">
            <v>Kollumerland en Nwkruisl</v>
          </cell>
          <cell r="K182">
            <v>79</v>
          </cell>
        </row>
        <row r="183">
          <cell r="J183" t="str">
            <v>Korendijk</v>
          </cell>
          <cell r="K183">
            <v>588</v>
          </cell>
        </row>
        <row r="184">
          <cell r="J184" t="str">
            <v>Krimpen aan den IJssel</v>
          </cell>
          <cell r="K184">
            <v>542</v>
          </cell>
        </row>
        <row r="185">
          <cell r="J185" t="str">
            <v>Laarbeek</v>
          </cell>
          <cell r="K185">
            <v>1659</v>
          </cell>
        </row>
        <row r="186">
          <cell r="J186" t="str">
            <v>Landerd</v>
          </cell>
          <cell r="K186">
            <v>1685</v>
          </cell>
        </row>
        <row r="187">
          <cell r="J187" t="str">
            <v>Landgraaf</v>
          </cell>
          <cell r="K187">
            <v>882</v>
          </cell>
        </row>
        <row r="188">
          <cell r="J188" t="str">
            <v>Landsmeer</v>
          </cell>
          <cell r="K188">
            <v>415</v>
          </cell>
        </row>
        <row r="189">
          <cell r="J189" t="str">
            <v>Langedijk</v>
          </cell>
          <cell r="K189">
            <v>416</v>
          </cell>
        </row>
        <row r="190">
          <cell r="J190" t="str">
            <v>Lansingerland</v>
          </cell>
          <cell r="K190">
            <v>1621</v>
          </cell>
        </row>
        <row r="191">
          <cell r="J191" t="str">
            <v>Laren</v>
          </cell>
          <cell r="K191">
            <v>417</v>
          </cell>
        </row>
        <row r="192">
          <cell r="J192" t="str">
            <v>Leek</v>
          </cell>
          <cell r="K192">
            <v>22</v>
          </cell>
        </row>
        <row r="193">
          <cell r="J193" t="str">
            <v>Leerdam</v>
          </cell>
          <cell r="K193">
            <v>545</v>
          </cell>
        </row>
        <row r="194">
          <cell r="J194" t="str">
            <v>Leeuwarden</v>
          </cell>
          <cell r="K194">
            <v>80</v>
          </cell>
        </row>
        <row r="195">
          <cell r="J195" t="str">
            <v>Leeuwarderadeel</v>
          </cell>
          <cell r="K195">
            <v>81</v>
          </cell>
        </row>
        <row r="196">
          <cell r="J196" t="str">
            <v>Leiden</v>
          </cell>
          <cell r="K196">
            <v>546</v>
          </cell>
        </row>
        <row r="197">
          <cell r="J197" t="str">
            <v>Leiderdorp</v>
          </cell>
          <cell r="K197">
            <v>547</v>
          </cell>
        </row>
        <row r="198">
          <cell r="J198" t="str">
            <v>Leidschendam-Voorburg</v>
          </cell>
          <cell r="K198">
            <v>1916</v>
          </cell>
        </row>
        <row r="199">
          <cell r="J199" t="str">
            <v>Lelystad</v>
          </cell>
          <cell r="K199">
            <v>995</v>
          </cell>
        </row>
        <row r="200">
          <cell r="J200" t="str">
            <v>Lemsterland</v>
          </cell>
          <cell r="K200">
            <v>82</v>
          </cell>
        </row>
        <row r="201">
          <cell r="J201" t="str">
            <v>Leudal</v>
          </cell>
          <cell r="K201">
            <v>1640</v>
          </cell>
        </row>
        <row r="202">
          <cell r="J202" t="str">
            <v>Leusden</v>
          </cell>
          <cell r="K202">
            <v>327</v>
          </cell>
        </row>
        <row r="203">
          <cell r="J203" t="str">
            <v>Liesveld</v>
          </cell>
          <cell r="K203">
            <v>694</v>
          </cell>
        </row>
        <row r="204">
          <cell r="J204" t="str">
            <v>Lingewaal</v>
          </cell>
          <cell r="K204">
            <v>733</v>
          </cell>
        </row>
        <row r="205">
          <cell r="J205" t="str">
            <v>Lingewaard</v>
          </cell>
          <cell r="K205">
            <v>1705</v>
          </cell>
        </row>
        <row r="206">
          <cell r="J206" t="str">
            <v>Lisse</v>
          </cell>
          <cell r="K206">
            <v>553</v>
          </cell>
        </row>
        <row r="207">
          <cell r="J207" t="str">
            <v>Littenseradiel</v>
          </cell>
          <cell r="K207">
            <v>140</v>
          </cell>
        </row>
        <row r="208">
          <cell r="J208" t="str">
            <v>Lochem</v>
          </cell>
          <cell r="K208">
            <v>262</v>
          </cell>
        </row>
        <row r="209">
          <cell r="J209" t="str">
            <v>Loon op Zand</v>
          </cell>
          <cell r="K209">
            <v>809</v>
          </cell>
        </row>
        <row r="210">
          <cell r="J210" t="str">
            <v>Lopik</v>
          </cell>
          <cell r="K210">
            <v>331</v>
          </cell>
        </row>
        <row r="211">
          <cell r="J211" t="str">
            <v>Loppersum</v>
          </cell>
          <cell r="K211">
            <v>24</v>
          </cell>
        </row>
        <row r="212">
          <cell r="J212" t="str">
            <v>Losser</v>
          </cell>
          <cell r="K212">
            <v>168</v>
          </cell>
        </row>
        <row r="213">
          <cell r="J213" t="str">
            <v>Maasdonk</v>
          </cell>
          <cell r="K213">
            <v>1671</v>
          </cell>
        </row>
        <row r="214">
          <cell r="J214" t="str">
            <v>Maasdriel</v>
          </cell>
          <cell r="K214">
            <v>263</v>
          </cell>
        </row>
        <row r="215">
          <cell r="J215" t="str">
            <v>Maasgouw</v>
          </cell>
          <cell r="K215">
            <v>1641</v>
          </cell>
        </row>
        <row r="216">
          <cell r="J216" t="str">
            <v>Maassluis</v>
          </cell>
          <cell r="K216">
            <v>556</v>
          </cell>
        </row>
        <row r="217">
          <cell r="J217" t="str">
            <v>Maastricht</v>
          </cell>
          <cell r="K217">
            <v>935</v>
          </cell>
        </row>
        <row r="218">
          <cell r="J218" t="str">
            <v>Marum</v>
          </cell>
          <cell r="K218">
            <v>25</v>
          </cell>
        </row>
        <row r="219">
          <cell r="J219" t="str">
            <v>Medemblik</v>
          </cell>
          <cell r="K219">
            <v>420</v>
          </cell>
        </row>
        <row r="220">
          <cell r="J220" t="str">
            <v>Meerssen</v>
          </cell>
          <cell r="K220">
            <v>938</v>
          </cell>
        </row>
        <row r="221">
          <cell r="J221" t="str">
            <v>Menameradiel</v>
          </cell>
          <cell r="K221">
            <v>1908</v>
          </cell>
        </row>
        <row r="222">
          <cell r="J222" t="str">
            <v>Menterwolde</v>
          </cell>
          <cell r="K222">
            <v>1987</v>
          </cell>
        </row>
        <row r="223">
          <cell r="J223" t="str">
            <v>Meppel</v>
          </cell>
          <cell r="K223">
            <v>119</v>
          </cell>
        </row>
        <row r="224">
          <cell r="J224" t="str">
            <v>Middelburg</v>
          </cell>
          <cell r="K224">
            <v>687</v>
          </cell>
        </row>
        <row r="225">
          <cell r="J225" t="str">
            <v>Middelharnis</v>
          </cell>
          <cell r="K225">
            <v>559</v>
          </cell>
        </row>
        <row r="226">
          <cell r="J226" t="str">
            <v>Midden Drenthe</v>
          </cell>
          <cell r="K226">
            <v>1731</v>
          </cell>
        </row>
        <row r="227">
          <cell r="J227" t="str">
            <v>Midden-Delfland</v>
          </cell>
          <cell r="K227">
            <v>1842</v>
          </cell>
        </row>
        <row r="228">
          <cell r="J228" t="str">
            <v>Mill en Sint Hubert</v>
          </cell>
          <cell r="K228">
            <v>815</v>
          </cell>
        </row>
        <row r="229">
          <cell r="J229" t="str">
            <v>Millingen aan de Rijn</v>
          </cell>
          <cell r="K229">
            <v>265</v>
          </cell>
        </row>
        <row r="230">
          <cell r="J230" t="str">
            <v>Moerdijk</v>
          </cell>
          <cell r="K230">
            <v>1709</v>
          </cell>
        </row>
        <row r="231">
          <cell r="J231" t="str">
            <v>Montferland</v>
          </cell>
          <cell r="K231">
            <v>1955</v>
          </cell>
        </row>
        <row r="232">
          <cell r="J232" t="str">
            <v>Montfoort U</v>
          </cell>
          <cell r="K232">
            <v>335</v>
          </cell>
        </row>
        <row r="233">
          <cell r="J233" t="str">
            <v>Mook en Middelaar</v>
          </cell>
          <cell r="K233">
            <v>944</v>
          </cell>
        </row>
        <row r="234">
          <cell r="J234" t="str">
            <v>Muiden</v>
          </cell>
          <cell r="K234">
            <v>424</v>
          </cell>
        </row>
        <row r="235">
          <cell r="J235" t="str">
            <v>Naarden</v>
          </cell>
          <cell r="K235">
            <v>425</v>
          </cell>
        </row>
        <row r="236">
          <cell r="J236" t="str">
            <v>Neder-Betuwe</v>
          </cell>
          <cell r="K236">
            <v>1740</v>
          </cell>
        </row>
        <row r="237">
          <cell r="J237" t="str">
            <v>Nederlek</v>
          </cell>
          <cell r="K237">
            <v>643</v>
          </cell>
        </row>
        <row r="238">
          <cell r="J238" t="str">
            <v>Nederweert</v>
          </cell>
          <cell r="K238">
            <v>946</v>
          </cell>
        </row>
        <row r="239">
          <cell r="J239" t="str">
            <v>Neerijnen</v>
          </cell>
          <cell r="K239">
            <v>304</v>
          </cell>
        </row>
        <row r="240">
          <cell r="J240" t="str">
            <v>Nieuwegein</v>
          </cell>
          <cell r="K240">
            <v>356</v>
          </cell>
        </row>
        <row r="241">
          <cell r="J241" t="str">
            <v>Nieuwkoop</v>
          </cell>
          <cell r="K241">
            <v>569</v>
          </cell>
        </row>
        <row r="242">
          <cell r="J242" t="str">
            <v>Nieuw-Lekkerland</v>
          </cell>
          <cell r="K242">
            <v>571</v>
          </cell>
        </row>
        <row r="243">
          <cell r="J243" t="str">
            <v>Nijkerk</v>
          </cell>
          <cell r="K243">
            <v>267</v>
          </cell>
        </row>
        <row r="244">
          <cell r="J244" t="str">
            <v>Nijmegen</v>
          </cell>
          <cell r="K244">
            <v>268</v>
          </cell>
        </row>
        <row r="245">
          <cell r="J245" t="str">
            <v>Noord-Beveland</v>
          </cell>
          <cell r="K245">
            <v>1695</v>
          </cell>
        </row>
        <row r="246">
          <cell r="J246" t="str">
            <v>Noordenveld</v>
          </cell>
          <cell r="K246">
            <v>1699</v>
          </cell>
        </row>
        <row r="247">
          <cell r="J247" t="str">
            <v>Noordoostpolder</v>
          </cell>
          <cell r="K247">
            <v>171</v>
          </cell>
        </row>
        <row r="248">
          <cell r="J248" t="str">
            <v>Noordwijk</v>
          </cell>
          <cell r="K248">
            <v>575</v>
          </cell>
        </row>
        <row r="249">
          <cell r="J249" t="str">
            <v>Noordwijkerhout</v>
          </cell>
          <cell r="K249">
            <v>576</v>
          </cell>
        </row>
        <row r="250">
          <cell r="J250" t="str">
            <v>Nuenen c.a.</v>
          </cell>
          <cell r="K250">
            <v>820</v>
          </cell>
        </row>
        <row r="251">
          <cell r="J251" t="str">
            <v>Nunspeet</v>
          </cell>
          <cell r="K251">
            <v>302</v>
          </cell>
        </row>
        <row r="252">
          <cell r="J252" t="str">
            <v>Nuth</v>
          </cell>
          <cell r="K252">
            <v>951</v>
          </cell>
        </row>
        <row r="253">
          <cell r="J253" t="str">
            <v>Oegstgeest</v>
          </cell>
          <cell r="K253">
            <v>579</v>
          </cell>
        </row>
        <row r="254">
          <cell r="J254" t="str">
            <v>Oirschot</v>
          </cell>
          <cell r="K254">
            <v>823</v>
          </cell>
        </row>
        <row r="255">
          <cell r="J255" t="str">
            <v>Oisterwijk</v>
          </cell>
          <cell r="K255">
            <v>824</v>
          </cell>
        </row>
        <row r="256">
          <cell r="J256" t="str">
            <v>Oldambt</v>
          </cell>
          <cell r="K256">
            <v>1895</v>
          </cell>
        </row>
        <row r="257">
          <cell r="J257" t="str">
            <v>Oldebroek</v>
          </cell>
          <cell r="K257">
            <v>269</v>
          </cell>
        </row>
        <row r="258">
          <cell r="J258" t="str">
            <v>Oldenzaal</v>
          </cell>
          <cell r="K258">
            <v>173</v>
          </cell>
        </row>
        <row r="259">
          <cell r="J259" t="str">
            <v>Olst-Wijhe</v>
          </cell>
          <cell r="K259">
            <v>1773</v>
          </cell>
        </row>
        <row r="260">
          <cell r="J260" t="str">
            <v>Ommen</v>
          </cell>
          <cell r="K260">
            <v>175</v>
          </cell>
        </row>
        <row r="261">
          <cell r="J261" t="str">
            <v>Onderbanken</v>
          </cell>
          <cell r="K261">
            <v>881</v>
          </cell>
        </row>
        <row r="262">
          <cell r="J262" t="str">
            <v>Oost Gelre</v>
          </cell>
          <cell r="K262">
            <v>1586</v>
          </cell>
        </row>
        <row r="263">
          <cell r="J263" t="str">
            <v>Oosterhout</v>
          </cell>
          <cell r="K263">
            <v>826</v>
          </cell>
        </row>
        <row r="264">
          <cell r="J264" t="str">
            <v>Oostflakkee</v>
          </cell>
          <cell r="K264">
            <v>580</v>
          </cell>
        </row>
        <row r="265">
          <cell r="J265" t="str">
            <v>Ooststellingwerf</v>
          </cell>
          <cell r="K265">
            <v>85</v>
          </cell>
        </row>
        <row r="266">
          <cell r="J266" t="str">
            <v>Oostzaan</v>
          </cell>
          <cell r="K266">
            <v>431</v>
          </cell>
        </row>
        <row r="267">
          <cell r="J267" t="str">
            <v>Opmeer</v>
          </cell>
          <cell r="K267">
            <v>432</v>
          </cell>
        </row>
        <row r="268">
          <cell r="J268" t="str">
            <v>Opsterland</v>
          </cell>
          <cell r="K268">
            <v>86</v>
          </cell>
        </row>
        <row r="269">
          <cell r="J269" t="str">
            <v>Oss</v>
          </cell>
          <cell r="K269">
            <v>828</v>
          </cell>
        </row>
        <row r="270">
          <cell r="J270" t="str">
            <v>Oud-Beijerland</v>
          </cell>
          <cell r="K270">
            <v>584</v>
          </cell>
        </row>
        <row r="271">
          <cell r="J271" t="str">
            <v>Oude IJsselstreek</v>
          </cell>
          <cell r="K271">
            <v>1509</v>
          </cell>
        </row>
        <row r="272">
          <cell r="J272" t="str">
            <v>Ouder-Amstel</v>
          </cell>
          <cell r="K272">
            <v>437</v>
          </cell>
        </row>
        <row r="273">
          <cell r="J273" t="str">
            <v>Ouderkerk</v>
          </cell>
          <cell r="K273">
            <v>644</v>
          </cell>
        </row>
        <row r="274">
          <cell r="J274" t="str">
            <v>Oudewater</v>
          </cell>
          <cell r="K274">
            <v>589</v>
          </cell>
        </row>
        <row r="275">
          <cell r="J275" t="str">
            <v>Overbetuwe</v>
          </cell>
          <cell r="K275">
            <v>1734</v>
          </cell>
        </row>
        <row r="276">
          <cell r="J276" t="str">
            <v>Papendrecht</v>
          </cell>
          <cell r="K276">
            <v>590</v>
          </cell>
        </row>
        <row r="277">
          <cell r="J277" t="str">
            <v>Peel en Maas</v>
          </cell>
          <cell r="K277">
            <v>1894</v>
          </cell>
        </row>
        <row r="278">
          <cell r="J278" t="str">
            <v>Pekela</v>
          </cell>
          <cell r="K278">
            <v>765</v>
          </cell>
        </row>
        <row r="279">
          <cell r="J279" t="str">
            <v>Pijnacker-Nootdorp</v>
          </cell>
          <cell r="K279">
            <v>1926</v>
          </cell>
        </row>
        <row r="280">
          <cell r="J280" t="str">
            <v>Purmerend</v>
          </cell>
          <cell r="K280">
            <v>439</v>
          </cell>
        </row>
        <row r="281">
          <cell r="J281" t="str">
            <v>Putten</v>
          </cell>
          <cell r="K281">
            <v>273</v>
          </cell>
        </row>
        <row r="282">
          <cell r="J282" t="str">
            <v>Raalte</v>
          </cell>
          <cell r="K282">
            <v>177</v>
          </cell>
        </row>
        <row r="283">
          <cell r="J283" t="str">
            <v>Reimerswaal</v>
          </cell>
          <cell r="K283">
            <v>703</v>
          </cell>
        </row>
        <row r="284">
          <cell r="J284" t="str">
            <v>Renkum</v>
          </cell>
          <cell r="K284">
            <v>274</v>
          </cell>
        </row>
        <row r="285">
          <cell r="J285" t="str">
            <v>Renswoude</v>
          </cell>
          <cell r="K285">
            <v>339</v>
          </cell>
        </row>
        <row r="286">
          <cell r="J286" t="str">
            <v>Reusel-De Mierden</v>
          </cell>
          <cell r="K286">
            <v>1667</v>
          </cell>
        </row>
        <row r="287">
          <cell r="J287" t="str">
            <v>Rheden</v>
          </cell>
          <cell r="K287">
            <v>275</v>
          </cell>
        </row>
        <row r="288">
          <cell r="J288" t="str">
            <v>Rhenen</v>
          </cell>
          <cell r="K288">
            <v>340</v>
          </cell>
        </row>
        <row r="289">
          <cell r="J289" t="str">
            <v>Ridderkerk</v>
          </cell>
          <cell r="K289">
            <v>597</v>
          </cell>
        </row>
        <row r="290">
          <cell r="J290" t="str">
            <v>Rijnwaarden</v>
          </cell>
          <cell r="K290">
            <v>196</v>
          </cell>
        </row>
        <row r="291">
          <cell r="J291" t="str">
            <v>Rijnwoude</v>
          </cell>
          <cell r="K291">
            <v>1672</v>
          </cell>
        </row>
        <row r="292">
          <cell r="J292" t="str">
            <v>Rijssen-Holten</v>
          </cell>
          <cell r="K292">
            <v>1742</v>
          </cell>
        </row>
        <row r="293">
          <cell r="J293" t="str">
            <v>Rijswijk</v>
          </cell>
          <cell r="K293">
            <v>603</v>
          </cell>
        </row>
        <row r="294">
          <cell r="J294" t="str">
            <v>Roerdalen</v>
          </cell>
          <cell r="K294">
            <v>1669</v>
          </cell>
        </row>
        <row r="295">
          <cell r="J295" t="str">
            <v>Roermond</v>
          </cell>
          <cell r="K295">
            <v>957</v>
          </cell>
        </row>
        <row r="296">
          <cell r="J296" t="str">
            <v>Roosendaal</v>
          </cell>
          <cell r="K296">
            <v>1674</v>
          </cell>
        </row>
        <row r="297">
          <cell r="J297" t="str">
            <v>Rotterdam</v>
          </cell>
          <cell r="K297">
            <v>599</v>
          </cell>
        </row>
        <row r="298">
          <cell r="J298" t="str">
            <v>Rozendaal</v>
          </cell>
          <cell r="K298">
            <v>277</v>
          </cell>
        </row>
        <row r="299">
          <cell r="J299" t="str">
            <v>Rucphen</v>
          </cell>
          <cell r="K299">
            <v>840</v>
          </cell>
        </row>
        <row r="300">
          <cell r="J300" t="str">
            <v>Schagen</v>
          </cell>
          <cell r="K300">
            <v>441</v>
          </cell>
        </row>
        <row r="301">
          <cell r="J301" t="str">
            <v>Schermer</v>
          </cell>
          <cell r="K301">
            <v>458</v>
          </cell>
        </row>
        <row r="302">
          <cell r="J302" t="str">
            <v>Scherpenzeel</v>
          </cell>
          <cell r="K302">
            <v>279</v>
          </cell>
        </row>
        <row r="303">
          <cell r="J303" t="str">
            <v>Schiedam</v>
          </cell>
          <cell r="K303">
            <v>606</v>
          </cell>
        </row>
        <row r="304">
          <cell r="J304" t="str">
            <v>Schiermonnikoog</v>
          </cell>
          <cell r="K304">
            <v>88</v>
          </cell>
        </row>
        <row r="305">
          <cell r="J305" t="str">
            <v>Schijndel</v>
          </cell>
          <cell r="K305">
            <v>844</v>
          </cell>
        </row>
        <row r="306">
          <cell r="J306" t="str">
            <v>Schinnen</v>
          </cell>
          <cell r="K306">
            <v>962</v>
          </cell>
        </row>
        <row r="307">
          <cell r="J307" t="str">
            <v>Schoonhoven</v>
          </cell>
          <cell r="K307">
            <v>608</v>
          </cell>
        </row>
        <row r="308">
          <cell r="J308" t="str">
            <v>Schouwen-Duiveland</v>
          </cell>
          <cell r="K308">
            <v>1676</v>
          </cell>
        </row>
        <row r="309">
          <cell r="J309" t="str">
            <v>'s-Gravenhage</v>
          </cell>
          <cell r="K309">
            <v>518</v>
          </cell>
        </row>
        <row r="310">
          <cell r="J310" t="str">
            <v>'s-Hertogenbosch</v>
          </cell>
          <cell r="K310">
            <v>796</v>
          </cell>
        </row>
        <row r="311">
          <cell r="J311" t="str">
            <v>Simpelveld</v>
          </cell>
          <cell r="K311">
            <v>965</v>
          </cell>
        </row>
        <row r="312">
          <cell r="J312" t="str">
            <v>Sint-Anthonis</v>
          </cell>
          <cell r="K312">
            <v>1702</v>
          </cell>
        </row>
        <row r="313">
          <cell r="J313" t="str">
            <v>Sint-Michielsgestel</v>
          </cell>
          <cell r="K313">
            <v>845</v>
          </cell>
        </row>
        <row r="314">
          <cell r="J314" t="str">
            <v>Sint-Oedenrode</v>
          </cell>
          <cell r="K314">
            <v>846</v>
          </cell>
        </row>
        <row r="315">
          <cell r="J315" t="str">
            <v>Sittard-Geleen</v>
          </cell>
          <cell r="K315">
            <v>1883</v>
          </cell>
        </row>
        <row r="316">
          <cell r="J316" t="str">
            <v>Skarsterlan</v>
          </cell>
          <cell r="K316">
            <v>51</v>
          </cell>
        </row>
        <row r="317">
          <cell r="J317" t="str">
            <v>Sliedrecht</v>
          </cell>
          <cell r="K317">
            <v>610</v>
          </cell>
        </row>
        <row r="318">
          <cell r="J318" t="str">
            <v>Slochteren</v>
          </cell>
          <cell r="K318">
            <v>40</v>
          </cell>
        </row>
        <row r="319">
          <cell r="J319" t="str">
            <v>Sluis</v>
          </cell>
          <cell r="K319">
            <v>1714</v>
          </cell>
        </row>
        <row r="320">
          <cell r="J320" t="str">
            <v>Smallingerland</v>
          </cell>
          <cell r="K320">
            <v>90</v>
          </cell>
        </row>
        <row r="321">
          <cell r="J321" t="str">
            <v>Soest</v>
          </cell>
          <cell r="K321">
            <v>342</v>
          </cell>
        </row>
        <row r="322">
          <cell r="J322" t="str">
            <v>Someren</v>
          </cell>
          <cell r="K322">
            <v>847</v>
          </cell>
        </row>
        <row r="323">
          <cell r="J323" t="str">
            <v>Son en Breugel</v>
          </cell>
          <cell r="K323">
            <v>848</v>
          </cell>
        </row>
        <row r="324">
          <cell r="J324" t="str">
            <v>Spijkenisse</v>
          </cell>
          <cell r="K324">
            <v>612</v>
          </cell>
        </row>
        <row r="325">
          <cell r="J325" t="str">
            <v>Stadskanaal</v>
          </cell>
          <cell r="K325">
            <v>37</v>
          </cell>
        </row>
        <row r="326">
          <cell r="J326" t="str">
            <v>Staphorst</v>
          </cell>
          <cell r="K326">
            <v>180</v>
          </cell>
        </row>
        <row r="327">
          <cell r="J327" t="str">
            <v>Stede Broec</v>
          </cell>
          <cell r="K327">
            <v>532</v>
          </cell>
        </row>
        <row r="328">
          <cell r="J328" t="str">
            <v>Steenbergen</v>
          </cell>
          <cell r="K328">
            <v>851</v>
          </cell>
        </row>
        <row r="329">
          <cell r="J329" t="str">
            <v>Steenwijkerland</v>
          </cell>
          <cell r="K329">
            <v>1708</v>
          </cell>
        </row>
        <row r="330">
          <cell r="J330" t="str">
            <v>Stein</v>
          </cell>
          <cell r="K330">
            <v>971</v>
          </cell>
        </row>
        <row r="331">
          <cell r="J331" t="str">
            <v>Stichtse Vecht</v>
          </cell>
          <cell r="K331">
            <v>1904</v>
          </cell>
        </row>
        <row r="332">
          <cell r="J332" t="str">
            <v>Strijen</v>
          </cell>
          <cell r="K332">
            <v>617</v>
          </cell>
        </row>
        <row r="333">
          <cell r="J333" t="str">
            <v>Sudwest Fryslan</v>
          </cell>
          <cell r="K333">
            <v>1900</v>
          </cell>
        </row>
        <row r="334">
          <cell r="J334" t="str">
            <v>Ten Boer</v>
          </cell>
          <cell r="K334">
            <v>9</v>
          </cell>
        </row>
        <row r="335">
          <cell r="J335" t="str">
            <v>Terneuzen</v>
          </cell>
          <cell r="K335">
            <v>715</v>
          </cell>
        </row>
        <row r="336">
          <cell r="J336" t="str">
            <v>Terschelling</v>
          </cell>
          <cell r="K336">
            <v>93</v>
          </cell>
        </row>
        <row r="337">
          <cell r="J337" t="str">
            <v>Texel</v>
          </cell>
          <cell r="K337">
            <v>448</v>
          </cell>
        </row>
        <row r="338">
          <cell r="J338" t="str">
            <v>Teylingen</v>
          </cell>
          <cell r="K338">
            <v>1525</v>
          </cell>
        </row>
        <row r="339">
          <cell r="J339" t="str">
            <v>Tholen</v>
          </cell>
          <cell r="K339">
            <v>716</v>
          </cell>
        </row>
        <row r="340">
          <cell r="J340" t="str">
            <v>Tiel</v>
          </cell>
          <cell r="K340">
            <v>281</v>
          </cell>
        </row>
        <row r="341">
          <cell r="J341" t="str">
            <v>Tilburg</v>
          </cell>
          <cell r="K341">
            <v>855</v>
          </cell>
        </row>
        <row r="342">
          <cell r="J342" t="str">
            <v>Tubbergen</v>
          </cell>
          <cell r="K342">
            <v>183</v>
          </cell>
        </row>
        <row r="343">
          <cell r="J343" t="str">
            <v>Twenterand</v>
          </cell>
          <cell r="K343">
            <v>1700</v>
          </cell>
        </row>
        <row r="344">
          <cell r="J344" t="str">
            <v>Tynaarlo</v>
          </cell>
          <cell r="K344">
            <v>1730</v>
          </cell>
        </row>
        <row r="345">
          <cell r="J345" t="str">
            <v>Tytsjerksteradiel</v>
          </cell>
          <cell r="K345">
            <v>737</v>
          </cell>
        </row>
        <row r="346">
          <cell r="J346" t="str">
            <v>Ubbergen</v>
          </cell>
          <cell r="K346">
            <v>282</v>
          </cell>
        </row>
        <row r="347">
          <cell r="J347" t="str">
            <v>Uden</v>
          </cell>
          <cell r="K347">
            <v>856</v>
          </cell>
        </row>
        <row r="348">
          <cell r="J348" t="str">
            <v>Uitgeest</v>
          </cell>
          <cell r="K348">
            <v>450</v>
          </cell>
        </row>
        <row r="349">
          <cell r="J349" t="str">
            <v>Uithoorn</v>
          </cell>
          <cell r="K349">
            <v>451</v>
          </cell>
        </row>
        <row r="350">
          <cell r="J350" t="str">
            <v>Urk</v>
          </cell>
          <cell r="K350">
            <v>184</v>
          </cell>
        </row>
        <row r="351">
          <cell r="J351" t="str">
            <v>Utrecht</v>
          </cell>
          <cell r="K351">
            <v>344</v>
          </cell>
        </row>
        <row r="352">
          <cell r="J352" t="str">
            <v>Utrechtse Heuvelrug</v>
          </cell>
          <cell r="K352">
            <v>1581</v>
          </cell>
        </row>
        <row r="353">
          <cell r="J353" t="str">
            <v>Vaals</v>
          </cell>
          <cell r="K353">
            <v>981</v>
          </cell>
        </row>
        <row r="354">
          <cell r="J354" t="str">
            <v>Valkenburg aan de Geul</v>
          </cell>
          <cell r="K354">
            <v>994</v>
          </cell>
        </row>
        <row r="355">
          <cell r="J355" t="str">
            <v>Valkenswaard</v>
          </cell>
          <cell r="K355">
            <v>858</v>
          </cell>
        </row>
        <row r="356">
          <cell r="J356" t="str">
            <v>Veendam</v>
          </cell>
          <cell r="K356">
            <v>47</v>
          </cell>
        </row>
        <row r="357">
          <cell r="J357" t="str">
            <v>Veenendaal</v>
          </cell>
          <cell r="K357">
            <v>345</v>
          </cell>
        </row>
        <row r="358">
          <cell r="J358" t="str">
            <v>Veere</v>
          </cell>
          <cell r="K358">
            <v>717</v>
          </cell>
        </row>
        <row r="359">
          <cell r="J359" t="str">
            <v>Veghel</v>
          </cell>
          <cell r="K359">
            <v>860</v>
          </cell>
        </row>
        <row r="360">
          <cell r="J360" t="str">
            <v>Veldhoven</v>
          </cell>
          <cell r="K360">
            <v>861</v>
          </cell>
        </row>
        <row r="361">
          <cell r="J361" t="str">
            <v>Velsen</v>
          </cell>
          <cell r="K361">
            <v>453</v>
          </cell>
        </row>
        <row r="362">
          <cell r="J362" t="str">
            <v>Venlo</v>
          </cell>
          <cell r="K362">
            <v>983</v>
          </cell>
        </row>
        <row r="363">
          <cell r="J363" t="str">
            <v>Venray</v>
          </cell>
          <cell r="K363">
            <v>984</v>
          </cell>
        </row>
        <row r="364">
          <cell r="J364" t="str">
            <v>Vianen</v>
          </cell>
          <cell r="K364">
            <v>620</v>
          </cell>
        </row>
        <row r="365">
          <cell r="J365" t="str">
            <v>Vlaardingen</v>
          </cell>
          <cell r="K365">
            <v>622</v>
          </cell>
        </row>
        <row r="366">
          <cell r="J366" t="str">
            <v>Vlagtwedde</v>
          </cell>
          <cell r="K366">
            <v>48</v>
          </cell>
        </row>
        <row r="367">
          <cell r="J367" t="str">
            <v>Vlieland</v>
          </cell>
          <cell r="K367">
            <v>96</v>
          </cell>
        </row>
        <row r="368">
          <cell r="J368" t="str">
            <v>Vlissingen</v>
          </cell>
          <cell r="K368">
            <v>718</v>
          </cell>
        </row>
        <row r="369">
          <cell r="J369" t="str">
            <v>Vlist</v>
          </cell>
          <cell r="K369">
            <v>623</v>
          </cell>
        </row>
        <row r="370">
          <cell r="J370" t="str">
            <v>Voerendaal</v>
          </cell>
          <cell r="K370">
            <v>986</v>
          </cell>
        </row>
        <row r="371">
          <cell r="J371" t="str">
            <v>Voorschoten</v>
          </cell>
          <cell r="K371">
            <v>626</v>
          </cell>
        </row>
        <row r="372">
          <cell r="J372" t="str">
            <v>Voorst</v>
          </cell>
          <cell r="K372">
            <v>285</v>
          </cell>
        </row>
        <row r="373">
          <cell r="J373" t="str">
            <v>Vught</v>
          </cell>
          <cell r="K373">
            <v>865</v>
          </cell>
        </row>
        <row r="374">
          <cell r="J374" t="str">
            <v>Waalre</v>
          </cell>
          <cell r="K374">
            <v>866</v>
          </cell>
        </row>
        <row r="375">
          <cell r="J375" t="str">
            <v>Waalwijk</v>
          </cell>
          <cell r="K375">
            <v>867</v>
          </cell>
        </row>
        <row r="376">
          <cell r="J376" t="str">
            <v>Waddinxveen</v>
          </cell>
          <cell r="K376">
            <v>627</v>
          </cell>
        </row>
        <row r="377">
          <cell r="J377" t="str">
            <v>Wageningen</v>
          </cell>
          <cell r="K377">
            <v>289</v>
          </cell>
        </row>
        <row r="378">
          <cell r="J378" t="str">
            <v>Wassenaar</v>
          </cell>
          <cell r="K378">
            <v>629</v>
          </cell>
        </row>
        <row r="379">
          <cell r="J379" t="str">
            <v>Waterland</v>
          </cell>
          <cell r="K379">
            <v>852</v>
          </cell>
        </row>
        <row r="380">
          <cell r="J380" t="str">
            <v>Weert</v>
          </cell>
          <cell r="K380">
            <v>988</v>
          </cell>
        </row>
        <row r="381">
          <cell r="J381" t="str">
            <v>Weesp</v>
          </cell>
          <cell r="K381">
            <v>457</v>
          </cell>
        </row>
        <row r="382">
          <cell r="J382" t="str">
            <v>Werkendam</v>
          </cell>
          <cell r="K382">
            <v>870</v>
          </cell>
        </row>
        <row r="383">
          <cell r="J383" t="str">
            <v>West Maas en Waal</v>
          </cell>
          <cell r="K383">
            <v>668</v>
          </cell>
        </row>
        <row r="384">
          <cell r="J384" t="str">
            <v>Westerveld</v>
          </cell>
          <cell r="K384">
            <v>1701</v>
          </cell>
        </row>
        <row r="385">
          <cell r="J385" t="str">
            <v>Westervoort</v>
          </cell>
          <cell r="K385">
            <v>293</v>
          </cell>
        </row>
        <row r="386">
          <cell r="J386" t="str">
            <v>Westland</v>
          </cell>
          <cell r="K386">
            <v>1783</v>
          </cell>
        </row>
        <row r="387">
          <cell r="J387" t="str">
            <v>Weststellingwerf</v>
          </cell>
          <cell r="K387">
            <v>98</v>
          </cell>
        </row>
        <row r="388">
          <cell r="J388" t="str">
            <v>Westvoorne</v>
          </cell>
          <cell r="K388">
            <v>614</v>
          </cell>
        </row>
        <row r="389">
          <cell r="J389" t="str">
            <v>Wierden</v>
          </cell>
          <cell r="K389">
            <v>189</v>
          </cell>
        </row>
        <row r="390">
          <cell r="J390" t="str">
            <v>Wijchen</v>
          </cell>
          <cell r="K390">
            <v>296</v>
          </cell>
        </row>
        <row r="391">
          <cell r="J391" t="str">
            <v>Wijdemeren</v>
          </cell>
          <cell r="K391">
            <v>1696</v>
          </cell>
        </row>
        <row r="392">
          <cell r="J392" t="str">
            <v>Wijk bij Duurstede</v>
          </cell>
          <cell r="K392">
            <v>352</v>
          </cell>
        </row>
        <row r="393">
          <cell r="J393" t="str">
            <v>Winsum</v>
          </cell>
          <cell r="K393">
            <v>53</v>
          </cell>
        </row>
        <row r="394">
          <cell r="J394" t="str">
            <v>Winterswijk</v>
          </cell>
          <cell r="K394">
            <v>294</v>
          </cell>
        </row>
        <row r="395">
          <cell r="J395" t="str">
            <v>Woensdrecht</v>
          </cell>
          <cell r="K395">
            <v>873</v>
          </cell>
        </row>
        <row r="396">
          <cell r="J396" t="str">
            <v>Woerden</v>
          </cell>
          <cell r="K396">
            <v>632</v>
          </cell>
        </row>
        <row r="397">
          <cell r="J397" t="str">
            <v>Wormerland</v>
          </cell>
          <cell r="K397">
            <v>880</v>
          </cell>
        </row>
        <row r="398">
          <cell r="J398" t="str">
            <v>Woudenberg</v>
          </cell>
          <cell r="K398">
            <v>351</v>
          </cell>
        </row>
        <row r="399">
          <cell r="J399" t="str">
            <v>Woudrichem</v>
          </cell>
          <cell r="K399">
            <v>874</v>
          </cell>
        </row>
        <row r="400">
          <cell r="J400" t="str">
            <v>Zaanstad</v>
          </cell>
          <cell r="K400">
            <v>479</v>
          </cell>
        </row>
        <row r="401">
          <cell r="J401" t="str">
            <v>Zaltbommel</v>
          </cell>
          <cell r="K401">
            <v>297</v>
          </cell>
        </row>
        <row r="402">
          <cell r="J402" t="str">
            <v>Zandvoort</v>
          </cell>
          <cell r="K402">
            <v>473</v>
          </cell>
        </row>
        <row r="403">
          <cell r="J403" t="str">
            <v>Zederik</v>
          </cell>
          <cell r="K403">
            <v>707</v>
          </cell>
        </row>
        <row r="404">
          <cell r="J404" t="str">
            <v>Zeevang</v>
          </cell>
          <cell r="K404">
            <v>478</v>
          </cell>
        </row>
        <row r="405">
          <cell r="J405" t="str">
            <v>Zeewolde</v>
          </cell>
          <cell r="K405">
            <v>50</v>
          </cell>
        </row>
        <row r="406">
          <cell r="J406" t="str">
            <v>Zeist</v>
          </cell>
          <cell r="K406">
            <v>355</v>
          </cell>
        </row>
        <row r="407">
          <cell r="J407" t="str">
            <v>Zevenaar</v>
          </cell>
          <cell r="K407">
            <v>299</v>
          </cell>
        </row>
        <row r="408">
          <cell r="J408" t="str">
            <v>Zijpe</v>
          </cell>
          <cell r="K408">
            <v>476</v>
          </cell>
        </row>
        <row r="409">
          <cell r="J409" t="str">
            <v>Zoetermeer</v>
          </cell>
          <cell r="K409">
            <v>637</v>
          </cell>
        </row>
        <row r="410">
          <cell r="J410" t="str">
            <v>Zoeterwoude</v>
          </cell>
          <cell r="K410">
            <v>638</v>
          </cell>
        </row>
        <row r="411">
          <cell r="J411" t="str">
            <v>Zuidhorn</v>
          </cell>
          <cell r="K411">
            <v>56</v>
          </cell>
        </row>
        <row r="412">
          <cell r="J412" t="str">
            <v>Zuidplas</v>
          </cell>
          <cell r="K412">
            <v>1892</v>
          </cell>
        </row>
        <row r="413">
          <cell r="J413" t="str">
            <v>Zundert</v>
          </cell>
          <cell r="K413">
            <v>879</v>
          </cell>
        </row>
        <row r="414">
          <cell r="J414" t="str">
            <v>Zutphen</v>
          </cell>
          <cell r="K414">
            <v>301</v>
          </cell>
        </row>
        <row r="415">
          <cell r="J415" t="str">
            <v>Zwartewaterland</v>
          </cell>
          <cell r="K415">
            <v>1896</v>
          </cell>
        </row>
        <row r="416">
          <cell r="J416" t="str">
            <v>Zwijndrecht</v>
          </cell>
          <cell r="K416">
            <v>642</v>
          </cell>
        </row>
        <row r="417">
          <cell r="J417" t="str">
            <v>Zwolle</v>
          </cell>
          <cell r="K417">
            <v>193</v>
          </cell>
        </row>
        <row r="418">
          <cell r="J418" t="str">
            <v>Nederland</v>
          </cell>
          <cell r="K418">
            <v>9999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87"/>
  <sheetViews>
    <sheetView zoomScaleNormal="100" workbookViewId="0"/>
  </sheetViews>
  <sheetFormatPr defaultRowHeight="12.75" x14ac:dyDescent="0.2"/>
  <cols>
    <col min="1" max="1" width="3.7109375" style="127" customWidth="1"/>
    <col min="2" max="2" width="2.7109375" style="127" customWidth="1"/>
    <col min="3" max="3" width="9.5703125" style="127" bestFit="1" customWidth="1"/>
    <col min="4" max="5" width="9.140625" style="127"/>
    <col min="6" max="6" width="11" style="127" customWidth="1"/>
    <col min="7" max="7" width="8.7109375" style="127" customWidth="1"/>
    <col min="8" max="9" width="16.85546875" style="127" customWidth="1"/>
    <col min="10" max="11" width="15.5703125" style="127" customWidth="1"/>
    <col min="12" max="12" width="2.7109375" style="127" customWidth="1"/>
    <col min="13" max="13" width="10.7109375" style="127" customWidth="1"/>
    <col min="14" max="14" width="9.140625" style="127"/>
    <col min="15" max="15" width="9.28515625" style="127" bestFit="1" customWidth="1"/>
    <col min="16" max="16" width="10" style="127" customWidth="1"/>
    <col min="17" max="17" width="8.140625" style="127" customWidth="1"/>
    <col min="18" max="16384" width="9.140625" style="127"/>
  </cols>
  <sheetData>
    <row r="3" spans="3:10" ht="15.75" x14ac:dyDescent="0.25">
      <c r="C3" s="128" t="s">
        <v>407</v>
      </c>
    </row>
    <row r="4" spans="3:10" ht="15.75" x14ac:dyDescent="0.25">
      <c r="C4" s="128"/>
    </row>
    <row r="5" spans="3:10" x14ac:dyDescent="0.2">
      <c r="C5" s="130" t="s">
        <v>682</v>
      </c>
    </row>
    <row r="6" spans="3:10" x14ac:dyDescent="0.2">
      <c r="C6" s="127" t="s">
        <v>683</v>
      </c>
    </row>
    <row r="7" spans="3:10" ht="15.75" x14ac:dyDescent="0.25">
      <c r="C7" s="128"/>
    </row>
    <row r="8" spans="3:10" x14ac:dyDescent="0.2">
      <c r="C8" s="127" t="s">
        <v>564</v>
      </c>
      <c r="J8" s="173" t="s">
        <v>553</v>
      </c>
    </row>
    <row r="9" spans="3:10" x14ac:dyDescent="0.2">
      <c r="C9" s="127" t="s">
        <v>408</v>
      </c>
      <c r="J9" s="129"/>
    </row>
    <row r="10" spans="3:10" ht="15.75" x14ac:dyDescent="0.25">
      <c r="C10" s="128"/>
    </row>
    <row r="11" spans="3:10" x14ac:dyDescent="0.2">
      <c r="C11" s="127" t="s">
        <v>658</v>
      </c>
      <c r="H11" s="164">
        <v>41534</v>
      </c>
    </row>
    <row r="12" spans="3:10" x14ac:dyDescent="0.2">
      <c r="C12" s="127" t="s">
        <v>681</v>
      </c>
    </row>
    <row r="14" spans="3:10" x14ac:dyDescent="0.2">
      <c r="C14" s="127" t="s">
        <v>592</v>
      </c>
    </row>
    <row r="15" spans="3:10" x14ac:dyDescent="0.2">
      <c r="C15" s="127" t="s">
        <v>593</v>
      </c>
    </row>
    <row r="17" spans="3:19" x14ac:dyDescent="0.2">
      <c r="C17" s="127" t="s">
        <v>410</v>
      </c>
    </row>
    <row r="18" spans="3:19" x14ac:dyDescent="0.2">
      <c r="C18" s="127" t="s">
        <v>411</v>
      </c>
    </row>
    <row r="20" spans="3:19" ht="15.75" x14ac:dyDescent="0.25">
      <c r="C20" s="128" t="s">
        <v>659</v>
      </c>
    </row>
    <row r="21" spans="3:19" x14ac:dyDescent="0.2">
      <c r="C21" s="127" t="s">
        <v>412</v>
      </c>
    </row>
    <row r="22" spans="3:19" x14ac:dyDescent="0.2">
      <c r="C22" s="127" t="s">
        <v>413</v>
      </c>
      <c r="P22" s="131"/>
      <c r="Q22" s="131"/>
      <c r="S22" s="131"/>
    </row>
    <row r="23" spans="3:19" x14ac:dyDescent="0.2">
      <c r="C23" s="127" t="s">
        <v>414</v>
      </c>
      <c r="P23" s="131"/>
      <c r="Q23" s="131"/>
      <c r="S23" s="131"/>
    </row>
    <row r="24" spans="3:19" x14ac:dyDescent="0.2">
      <c r="C24" s="127" t="s">
        <v>415</v>
      </c>
      <c r="P24" s="131"/>
      <c r="Q24" s="131"/>
      <c r="S24" s="131"/>
    </row>
    <row r="25" spans="3:19" x14ac:dyDescent="0.2">
      <c r="C25" s="127" t="s">
        <v>416</v>
      </c>
      <c r="P25" s="131"/>
      <c r="Q25" s="131"/>
      <c r="S25" s="131"/>
    </row>
    <row r="26" spans="3:19" x14ac:dyDescent="0.2">
      <c r="C26" s="127" t="s">
        <v>417</v>
      </c>
      <c r="P26" s="131"/>
      <c r="Q26" s="131"/>
      <c r="S26" s="131"/>
    </row>
    <row r="27" spans="3:19" x14ac:dyDescent="0.2">
      <c r="C27" s="127" t="s">
        <v>418</v>
      </c>
      <c r="P27" s="131"/>
      <c r="Q27" s="131"/>
      <c r="R27" s="131"/>
      <c r="S27" s="131"/>
    </row>
    <row r="28" spans="3:19" x14ac:dyDescent="0.2">
      <c r="C28" s="127" t="s">
        <v>419</v>
      </c>
      <c r="P28" s="131"/>
      <c r="Q28" s="131"/>
      <c r="R28" s="131"/>
      <c r="S28" s="131"/>
    </row>
    <row r="29" spans="3:19" x14ac:dyDescent="0.2">
      <c r="P29" s="131"/>
      <c r="Q29" s="131"/>
      <c r="R29" s="131"/>
      <c r="S29" s="131"/>
    </row>
    <row r="30" spans="3:19" x14ac:dyDescent="0.2">
      <c r="C30" s="130" t="s">
        <v>420</v>
      </c>
      <c r="P30" s="131"/>
      <c r="Q30" s="131"/>
      <c r="R30" s="131"/>
      <c r="S30" s="131"/>
    </row>
    <row r="31" spans="3:19" x14ac:dyDescent="0.2">
      <c r="C31" s="130" t="s">
        <v>421</v>
      </c>
      <c r="P31" s="131"/>
      <c r="Q31" s="131"/>
      <c r="R31" s="131"/>
    </row>
    <row r="32" spans="3:19" x14ac:dyDescent="0.2">
      <c r="C32" s="130" t="s">
        <v>422</v>
      </c>
      <c r="P32" s="131"/>
      <c r="Q32" s="131"/>
      <c r="R32" s="131"/>
    </row>
    <row r="33" spans="3:17" x14ac:dyDescent="0.2">
      <c r="C33" s="130" t="s">
        <v>423</v>
      </c>
      <c r="Q33" s="131"/>
    </row>
    <row r="34" spans="3:17" x14ac:dyDescent="0.2">
      <c r="C34" s="130" t="s">
        <v>424</v>
      </c>
      <c r="Q34" s="131"/>
    </row>
    <row r="35" spans="3:17" x14ac:dyDescent="0.2">
      <c r="C35" s="130" t="s">
        <v>425</v>
      </c>
      <c r="Q35" s="131"/>
    </row>
    <row r="36" spans="3:17" x14ac:dyDescent="0.2">
      <c r="C36" s="130" t="s">
        <v>426</v>
      </c>
      <c r="Q36" s="131"/>
    </row>
    <row r="37" spans="3:17" x14ac:dyDescent="0.2">
      <c r="C37" s="130" t="s">
        <v>427</v>
      </c>
      <c r="Q37" s="131"/>
    </row>
    <row r="38" spans="3:17" x14ac:dyDescent="0.2">
      <c r="C38" s="130" t="s">
        <v>428</v>
      </c>
    </row>
    <row r="39" spans="3:17" x14ac:dyDescent="0.2">
      <c r="C39" s="130" t="s">
        <v>429</v>
      </c>
    </row>
    <row r="40" spans="3:17" x14ac:dyDescent="0.2">
      <c r="C40" s="130" t="s">
        <v>430</v>
      </c>
    </row>
    <row r="41" spans="3:17" x14ac:dyDescent="0.2">
      <c r="C41" s="130"/>
    </row>
    <row r="42" spans="3:17" x14ac:dyDescent="0.2">
      <c r="C42" s="127" t="s">
        <v>431</v>
      </c>
    </row>
    <row r="43" spans="3:17" x14ac:dyDescent="0.2">
      <c r="C43" s="127" t="s">
        <v>660</v>
      </c>
    </row>
    <row r="44" spans="3:17" x14ac:dyDescent="0.2">
      <c r="C44" s="127" t="s">
        <v>432</v>
      </c>
    </row>
    <row r="45" spans="3:17" x14ac:dyDescent="0.2">
      <c r="C45" s="127" t="s">
        <v>433</v>
      </c>
    </row>
    <row r="46" spans="3:17" x14ac:dyDescent="0.2">
      <c r="C46" s="127" t="s">
        <v>661</v>
      </c>
    </row>
    <row r="47" spans="3:17" x14ac:dyDescent="0.2">
      <c r="C47" s="130"/>
    </row>
    <row r="48" spans="3:17" x14ac:dyDescent="0.2">
      <c r="C48" s="127" t="s">
        <v>434</v>
      </c>
    </row>
    <row r="49" spans="3:8" x14ac:dyDescent="0.2">
      <c r="C49" s="127" t="s">
        <v>435</v>
      </c>
    </row>
    <row r="50" spans="3:8" x14ac:dyDescent="0.2">
      <c r="C50" s="127" t="s">
        <v>436</v>
      </c>
    </row>
    <row r="51" spans="3:8" x14ac:dyDescent="0.2">
      <c r="C51" s="127" t="s">
        <v>437</v>
      </c>
    </row>
    <row r="52" spans="3:8" x14ac:dyDescent="0.2">
      <c r="C52" s="127" t="s">
        <v>438</v>
      </c>
    </row>
    <row r="53" spans="3:8" x14ac:dyDescent="0.2">
      <c r="C53" s="127" t="s">
        <v>439</v>
      </c>
    </row>
    <row r="54" spans="3:8" x14ac:dyDescent="0.2">
      <c r="C54" s="127" t="s">
        <v>440</v>
      </c>
    </row>
    <row r="55" spans="3:8" x14ac:dyDescent="0.2">
      <c r="C55" s="127" t="s">
        <v>441</v>
      </c>
    </row>
    <row r="57" spans="3:8" x14ac:dyDescent="0.2">
      <c r="C57" s="130" t="s">
        <v>442</v>
      </c>
    </row>
    <row r="58" spans="3:8" x14ac:dyDescent="0.2">
      <c r="C58" s="127" t="s">
        <v>443</v>
      </c>
    </row>
    <row r="59" spans="3:8" x14ac:dyDescent="0.2">
      <c r="C59" s="127" t="s">
        <v>444</v>
      </c>
    </row>
    <row r="60" spans="3:8" x14ac:dyDescent="0.2">
      <c r="C60" s="127" t="s">
        <v>445</v>
      </c>
    </row>
    <row r="62" spans="3:8" x14ac:dyDescent="0.2">
      <c r="C62" s="127" t="s">
        <v>446</v>
      </c>
    </row>
    <row r="64" spans="3:8" x14ac:dyDescent="0.2">
      <c r="C64" s="130" t="s">
        <v>447</v>
      </c>
      <c r="D64" s="130"/>
      <c r="E64" s="130"/>
      <c r="F64" s="130"/>
      <c r="G64" s="130"/>
      <c r="H64" s="132" t="s">
        <v>448</v>
      </c>
    </row>
    <row r="65" spans="3:8" x14ac:dyDescent="0.2">
      <c r="C65" s="127" t="s">
        <v>449</v>
      </c>
      <c r="H65" s="133">
        <v>142.79</v>
      </c>
    </row>
    <row r="66" spans="3:8" x14ac:dyDescent="0.2">
      <c r="C66" s="127" t="s">
        <v>450</v>
      </c>
      <c r="H66" s="133">
        <v>4.59</v>
      </c>
    </row>
    <row r="67" spans="3:8" x14ac:dyDescent="0.2">
      <c r="C67" s="127" t="s">
        <v>451</v>
      </c>
      <c r="H67" s="133">
        <v>9.67</v>
      </c>
    </row>
    <row r="68" spans="3:8" x14ac:dyDescent="0.2">
      <c r="C68" s="127" t="s">
        <v>452</v>
      </c>
      <c r="H68" s="133">
        <v>4.3499999999999996</v>
      </c>
    </row>
    <row r="69" spans="3:8" x14ac:dyDescent="0.2">
      <c r="C69" s="127" t="s">
        <v>453</v>
      </c>
      <c r="H69" s="133">
        <v>0.68</v>
      </c>
    </row>
    <row r="70" spans="3:8" x14ac:dyDescent="0.2">
      <c r="C70" s="127" t="s">
        <v>454</v>
      </c>
      <c r="H70" s="133">
        <f>SUM(F70:G70)</f>
        <v>0</v>
      </c>
    </row>
    <row r="71" spans="3:8" x14ac:dyDescent="0.2">
      <c r="C71" s="127" t="s">
        <v>455</v>
      </c>
      <c r="H71" s="133">
        <f>SUM(F71:G71)</f>
        <v>0</v>
      </c>
    </row>
    <row r="72" spans="3:8" x14ac:dyDescent="0.2">
      <c r="C72" s="127" t="s">
        <v>456</v>
      </c>
      <c r="H72" s="133">
        <v>96.17</v>
      </c>
    </row>
    <row r="73" spans="3:8" x14ac:dyDescent="0.2">
      <c r="C73" s="127" t="s">
        <v>457</v>
      </c>
      <c r="H73" s="133">
        <v>133.81</v>
      </c>
    </row>
    <row r="74" spans="3:8" x14ac:dyDescent="0.2">
      <c r="C74" s="127" t="s">
        <v>458</v>
      </c>
      <c r="H74" s="133">
        <v>5.3</v>
      </c>
    </row>
    <row r="75" spans="3:8" x14ac:dyDescent="0.2">
      <c r="C75" s="127" t="s">
        <v>459</v>
      </c>
      <c r="H75" s="133">
        <v>5.3</v>
      </c>
    </row>
    <row r="76" spans="3:8" x14ac:dyDescent="0.2">
      <c r="C76" s="127" t="s">
        <v>460</v>
      </c>
      <c r="H76" s="133">
        <v>-1.29</v>
      </c>
    </row>
    <row r="79" spans="3:8" x14ac:dyDescent="0.2">
      <c r="C79" s="134" t="s">
        <v>461</v>
      </c>
    </row>
    <row r="80" spans="3:8" x14ac:dyDescent="0.2">
      <c r="C80" s="134" t="s">
        <v>462</v>
      </c>
    </row>
    <row r="81" spans="3:3" x14ac:dyDescent="0.2">
      <c r="C81" s="134" t="s">
        <v>463</v>
      </c>
    </row>
    <row r="82" spans="3:3" x14ac:dyDescent="0.2">
      <c r="C82" s="134" t="s">
        <v>662</v>
      </c>
    </row>
    <row r="83" spans="3:3" x14ac:dyDescent="0.2">
      <c r="C83" s="134" t="s">
        <v>464</v>
      </c>
    </row>
    <row r="84" spans="3:3" x14ac:dyDescent="0.2">
      <c r="C84" s="134" t="s">
        <v>465</v>
      </c>
    </row>
    <row r="85" spans="3:3" x14ac:dyDescent="0.2">
      <c r="C85" s="134" t="s">
        <v>466</v>
      </c>
    </row>
    <row r="86" spans="3:3" x14ac:dyDescent="0.2">
      <c r="C86" s="134" t="s">
        <v>467</v>
      </c>
    </row>
    <row r="87" spans="3:3" x14ac:dyDescent="0.2">
      <c r="C87" s="134" t="s">
        <v>586</v>
      </c>
    </row>
    <row r="88" spans="3:3" x14ac:dyDescent="0.2">
      <c r="C88" s="134" t="s">
        <v>587</v>
      </c>
    </row>
    <row r="89" spans="3:3" x14ac:dyDescent="0.2">
      <c r="C89" s="134" t="s">
        <v>588</v>
      </c>
    </row>
    <row r="90" spans="3:3" x14ac:dyDescent="0.2">
      <c r="C90" s="134"/>
    </row>
    <row r="91" spans="3:3" x14ac:dyDescent="0.2">
      <c r="C91" s="127" t="s">
        <v>468</v>
      </c>
    </row>
    <row r="92" spans="3:3" x14ac:dyDescent="0.2">
      <c r="C92" s="127" t="s">
        <v>469</v>
      </c>
    </row>
    <row r="93" spans="3:3" x14ac:dyDescent="0.2">
      <c r="C93" s="127" t="s">
        <v>470</v>
      </c>
    </row>
    <row r="94" spans="3:3" x14ac:dyDescent="0.2">
      <c r="C94" s="127" t="s">
        <v>471</v>
      </c>
    </row>
    <row r="95" spans="3:3" x14ac:dyDescent="0.2">
      <c r="C95" s="127" t="s">
        <v>472</v>
      </c>
    </row>
    <row r="96" spans="3:3" x14ac:dyDescent="0.2">
      <c r="C96" s="127" t="s">
        <v>473</v>
      </c>
    </row>
    <row r="97" spans="3:18" x14ac:dyDescent="0.2">
      <c r="C97" s="127" t="s">
        <v>474</v>
      </c>
    </row>
    <row r="98" spans="3:18" x14ac:dyDescent="0.2">
      <c r="C98" s="127" t="s">
        <v>475</v>
      </c>
    </row>
    <row r="99" spans="3:18" x14ac:dyDescent="0.2">
      <c r="C99" s="127" t="s">
        <v>555</v>
      </c>
    </row>
    <row r="100" spans="3:18" x14ac:dyDescent="0.2">
      <c r="C100" s="127" t="s">
        <v>476</v>
      </c>
    </row>
    <row r="101" spans="3:18" x14ac:dyDescent="0.2">
      <c r="C101" s="127" t="s">
        <v>477</v>
      </c>
    </row>
    <row r="102" spans="3:18" x14ac:dyDescent="0.2">
      <c r="C102" s="134"/>
    </row>
    <row r="103" spans="3:18" s="129" customFormat="1" x14ac:dyDescent="0.2">
      <c r="D103" s="135" t="s">
        <v>478</v>
      </c>
      <c r="E103" s="136"/>
      <c r="F103" s="136"/>
      <c r="G103" s="136"/>
      <c r="H103" s="136" t="s">
        <v>479</v>
      </c>
      <c r="I103" s="136" t="s">
        <v>480</v>
      </c>
    </row>
    <row r="104" spans="3:18" x14ac:dyDescent="0.2">
      <c r="C104" s="127">
        <v>1</v>
      </c>
      <c r="D104" s="127" t="s">
        <v>481</v>
      </c>
      <c r="F104" s="137"/>
      <c r="G104" s="137"/>
      <c r="H104" s="138">
        <v>0</v>
      </c>
      <c r="I104" s="138">
        <v>1</v>
      </c>
    </row>
    <row r="105" spans="3:18" x14ac:dyDescent="0.2">
      <c r="C105" s="127">
        <v>2</v>
      </c>
      <c r="D105" s="127" t="s">
        <v>449</v>
      </c>
      <c r="F105" s="137"/>
      <c r="G105" s="137"/>
      <c r="H105" s="138">
        <v>0.505</v>
      </c>
      <c r="I105" s="138">
        <v>0.49500543962021559</v>
      </c>
    </row>
    <row r="106" spans="3:18" x14ac:dyDescent="0.2">
      <c r="C106" s="127">
        <v>3</v>
      </c>
      <c r="D106" s="127" t="s">
        <v>450</v>
      </c>
      <c r="F106" s="137"/>
      <c r="G106" s="137"/>
      <c r="H106" s="138">
        <v>0.57469999999999999</v>
      </c>
      <c r="I106" s="138">
        <v>0.42528735632183906</v>
      </c>
    </row>
    <row r="107" spans="3:18" x14ac:dyDescent="0.2">
      <c r="C107" s="127">
        <v>4</v>
      </c>
      <c r="D107" s="127" t="s">
        <v>451</v>
      </c>
      <c r="F107" s="137"/>
      <c r="G107" s="137"/>
      <c r="H107" s="138">
        <v>0.7319</v>
      </c>
      <c r="I107" s="138">
        <v>0.26807255830578142</v>
      </c>
    </row>
    <row r="108" spans="3:18" x14ac:dyDescent="0.2">
      <c r="C108" s="127">
        <v>5</v>
      </c>
      <c r="D108" s="127" t="s">
        <v>453</v>
      </c>
      <c r="F108" s="137"/>
      <c r="G108" s="137"/>
      <c r="H108" s="138">
        <v>0</v>
      </c>
      <c r="I108" s="138">
        <v>1</v>
      </c>
    </row>
    <row r="109" spans="3:18" x14ac:dyDescent="0.2">
      <c r="C109" s="127">
        <v>6</v>
      </c>
      <c r="D109" s="127" t="s">
        <v>482</v>
      </c>
      <c r="F109" s="137"/>
      <c r="G109" s="137"/>
      <c r="H109" s="138">
        <v>0.98440000000000005</v>
      </c>
      <c r="I109" s="138">
        <v>1.5561295944726277E-2</v>
      </c>
    </row>
    <row r="110" spans="3:18" x14ac:dyDescent="0.2">
      <c r="C110" s="127">
        <v>7</v>
      </c>
      <c r="D110" s="127" t="s">
        <v>483</v>
      </c>
      <c r="F110" s="137"/>
      <c r="G110" s="137"/>
      <c r="H110" s="138" t="s">
        <v>554</v>
      </c>
      <c r="I110" s="139">
        <v>25</v>
      </c>
      <c r="O110" s="137"/>
      <c r="P110" s="145"/>
      <c r="Q110" s="145"/>
      <c r="R110" s="145"/>
    </row>
    <row r="111" spans="3:18" x14ac:dyDescent="0.2">
      <c r="C111" s="127">
        <v>8</v>
      </c>
      <c r="D111" s="127" t="s">
        <v>484</v>
      </c>
      <c r="F111" s="137"/>
      <c r="G111" s="137"/>
      <c r="H111" s="138">
        <v>0.41670000000000001</v>
      </c>
      <c r="I111" s="138">
        <v>0.58333333333333337</v>
      </c>
      <c r="O111" s="137"/>
      <c r="P111" s="137"/>
      <c r="Q111" s="137"/>
      <c r="R111" s="137"/>
    </row>
    <row r="112" spans="3:18" x14ac:dyDescent="0.2">
      <c r="C112" s="127">
        <v>9</v>
      </c>
      <c r="D112" s="127" t="s">
        <v>456</v>
      </c>
      <c r="F112" s="137"/>
      <c r="G112" s="137"/>
      <c r="H112" s="138">
        <v>1</v>
      </c>
      <c r="I112" s="138">
        <v>0</v>
      </c>
    </row>
    <row r="113" spans="3:9" x14ac:dyDescent="0.2">
      <c r="C113" s="127">
        <v>10</v>
      </c>
      <c r="D113" s="127" t="s">
        <v>457</v>
      </c>
      <c r="F113" s="137"/>
      <c r="G113" s="137"/>
      <c r="H113" s="138">
        <v>1</v>
      </c>
      <c r="I113" s="138">
        <v>0</v>
      </c>
    </row>
    <row r="114" spans="3:9" x14ac:dyDescent="0.2">
      <c r="C114" s="127">
        <v>11</v>
      </c>
      <c r="D114" s="127" t="s">
        <v>458</v>
      </c>
      <c r="F114" s="137"/>
      <c r="G114" s="137"/>
      <c r="H114" s="138">
        <v>0.63829999999999998</v>
      </c>
      <c r="I114" s="138">
        <v>0.36166365280289337</v>
      </c>
    </row>
    <row r="115" spans="3:9" x14ac:dyDescent="0.2">
      <c r="C115" s="127">
        <v>12</v>
      </c>
      <c r="D115" s="127" t="s">
        <v>459</v>
      </c>
      <c r="F115" s="137"/>
      <c r="G115" s="137"/>
      <c r="H115" s="138">
        <v>0.63829999999999998</v>
      </c>
      <c r="I115" s="138">
        <v>0.36166365280289337</v>
      </c>
    </row>
    <row r="116" spans="3:9" x14ac:dyDescent="0.2">
      <c r="C116" s="127">
        <v>13</v>
      </c>
      <c r="D116" s="127" t="s">
        <v>460</v>
      </c>
      <c r="F116" s="137"/>
      <c r="G116" s="137"/>
      <c r="H116" s="138">
        <v>0.62339999999999995</v>
      </c>
      <c r="I116" s="138">
        <v>0.37664783427495291</v>
      </c>
    </row>
    <row r="118" spans="3:9" x14ac:dyDescent="0.2">
      <c r="C118" s="127" t="s">
        <v>485</v>
      </c>
    </row>
    <row r="119" spans="3:9" x14ac:dyDescent="0.2">
      <c r="C119" s="127" t="s">
        <v>629</v>
      </c>
      <c r="D119" s="163" t="s">
        <v>630</v>
      </c>
    </row>
    <row r="120" spans="3:9" x14ac:dyDescent="0.2">
      <c r="C120" s="127" t="s">
        <v>556</v>
      </c>
    </row>
    <row r="122" spans="3:9" x14ac:dyDescent="0.2">
      <c r="C122" s="127" t="s">
        <v>565</v>
      </c>
    </row>
    <row r="123" spans="3:9" x14ac:dyDescent="0.2">
      <c r="C123" s="127" t="s">
        <v>486</v>
      </c>
    </row>
    <row r="124" spans="3:9" x14ac:dyDescent="0.2">
      <c r="C124" s="127" t="s">
        <v>487</v>
      </c>
    </row>
    <row r="125" spans="3:9" x14ac:dyDescent="0.2">
      <c r="C125" s="127" t="s">
        <v>663</v>
      </c>
    </row>
    <row r="126" spans="3:9" x14ac:dyDescent="0.2">
      <c r="C126" s="127" t="s">
        <v>488</v>
      </c>
    </row>
    <row r="127" spans="3:9" x14ac:dyDescent="0.2">
      <c r="C127" s="127" t="s">
        <v>603</v>
      </c>
    </row>
    <row r="128" spans="3:9" x14ac:dyDescent="0.2">
      <c r="C128" s="127" t="s">
        <v>489</v>
      </c>
    </row>
    <row r="130" spans="3:10" x14ac:dyDescent="0.2">
      <c r="C130" s="127" t="s">
        <v>490</v>
      </c>
    </row>
    <row r="131" spans="3:10" x14ac:dyDescent="0.2">
      <c r="C131" s="141" t="s">
        <v>491</v>
      </c>
      <c r="D131" s="142"/>
      <c r="E131" s="142"/>
      <c r="F131" s="142"/>
      <c r="G131" s="142"/>
      <c r="H131" s="142"/>
      <c r="I131" s="142"/>
      <c r="J131" s="142"/>
    </row>
    <row r="132" spans="3:10" x14ac:dyDescent="0.2">
      <c r="C132" s="141"/>
      <c r="D132" s="142"/>
      <c r="E132" s="142"/>
      <c r="F132" s="142"/>
      <c r="G132" s="142"/>
      <c r="H132" s="142"/>
      <c r="I132" s="142"/>
      <c r="J132" s="142"/>
    </row>
    <row r="133" spans="3:10" x14ac:dyDescent="0.2">
      <c r="C133" s="143" t="s">
        <v>492</v>
      </c>
      <c r="D133" s="142"/>
      <c r="E133" s="142"/>
      <c r="F133" s="142"/>
      <c r="G133" s="142"/>
      <c r="H133" s="142"/>
      <c r="I133" s="142"/>
      <c r="J133" s="142"/>
    </row>
    <row r="134" spans="3:10" x14ac:dyDescent="0.2">
      <c r="C134" s="141" t="s">
        <v>493</v>
      </c>
      <c r="D134" s="142"/>
      <c r="E134" s="142"/>
      <c r="F134" s="142"/>
      <c r="G134" s="142"/>
      <c r="H134" s="142"/>
      <c r="I134" s="142"/>
      <c r="J134" s="142"/>
    </row>
    <row r="135" spans="3:10" s="142" customFormat="1" x14ac:dyDescent="0.2">
      <c r="C135" s="141" t="s">
        <v>494</v>
      </c>
    </row>
    <row r="136" spans="3:10" s="142" customFormat="1" x14ac:dyDescent="0.2">
      <c r="C136" s="141" t="s">
        <v>495</v>
      </c>
    </row>
    <row r="137" spans="3:10" s="142" customFormat="1" x14ac:dyDescent="0.2">
      <c r="C137" s="141" t="s">
        <v>496</v>
      </c>
    </row>
    <row r="138" spans="3:10" s="142" customFormat="1" x14ac:dyDescent="0.2">
      <c r="C138" s="141" t="s">
        <v>497</v>
      </c>
    </row>
    <row r="139" spans="3:10" s="142" customFormat="1" x14ac:dyDescent="0.2">
      <c r="C139" s="141" t="s">
        <v>498</v>
      </c>
    </row>
    <row r="140" spans="3:10" s="142" customFormat="1" x14ac:dyDescent="0.2">
      <c r="C140" s="141" t="s">
        <v>499</v>
      </c>
    </row>
    <row r="141" spans="3:10" s="142" customFormat="1" x14ac:dyDescent="0.2">
      <c r="C141" s="141" t="s">
        <v>566</v>
      </c>
    </row>
    <row r="142" spans="3:10" s="142" customFormat="1" x14ac:dyDescent="0.2">
      <c r="C142" s="141" t="s">
        <v>633</v>
      </c>
    </row>
    <row r="143" spans="3:10" s="142" customFormat="1" x14ac:dyDescent="0.2">
      <c r="C143" s="141"/>
    </row>
    <row r="144" spans="3:10" s="142" customFormat="1" x14ac:dyDescent="0.2">
      <c r="C144" s="141" t="s">
        <v>500</v>
      </c>
    </row>
    <row r="145" spans="3:3" s="142" customFormat="1" x14ac:dyDescent="0.2">
      <c r="C145" s="141" t="s">
        <v>501</v>
      </c>
    </row>
    <row r="146" spans="3:3" s="142" customFormat="1" x14ac:dyDescent="0.2">
      <c r="C146" s="141" t="s">
        <v>502</v>
      </c>
    </row>
    <row r="147" spans="3:3" s="142" customFormat="1" x14ac:dyDescent="0.2">
      <c r="C147" s="141"/>
    </row>
    <row r="148" spans="3:3" s="142" customFormat="1" x14ac:dyDescent="0.2">
      <c r="C148" s="141" t="s">
        <v>503</v>
      </c>
    </row>
    <row r="149" spans="3:3" s="142" customFormat="1" x14ac:dyDescent="0.2">
      <c r="C149" s="141" t="s">
        <v>567</v>
      </c>
    </row>
    <row r="150" spans="3:3" s="142" customFormat="1" x14ac:dyDescent="0.2">
      <c r="C150" s="141" t="s">
        <v>504</v>
      </c>
    </row>
    <row r="151" spans="3:3" s="142" customFormat="1" x14ac:dyDescent="0.2">
      <c r="C151" s="141" t="s">
        <v>505</v>
      </c>
    </row>
    <row r="152" spans="3:3" s="142" customFormat="1" x14ac:dyDescent="0.2">
      <c r="C152" s="141" t="s">
        <v>506</v>
      </c>
    </row>
    <row r="153" spans="3:3" s="142" customFormat="1" x14ac:dyDescent="0.2">
      <c r="C153" s="141" t="s">
        <v>507</v>
      </c>
    </row>
    <row r="154" spans="3:3" s="142" customFormat="1" x14ac:dyDescent="0.2">
      <c r="C154" s="141" t="s">
        <v>508</v>
      </c>
    </row>
    <row r="155" spans="3:3" s="142" customFormat="1" x14ac:dyDescent="0.2">
      <c r="C155" s="141" t="s">
        <v>509</v>
      </c>
    </row>
    <row r="156" spans="3:3" s="142" customFormat="1" x14ac:dyDescent="0.2">
      <c r="C156" s="141" t="s">
        <v>510</v>
      </c>
    </row>
    <row r="157" spans="3:3" s="142" customFormat="1" x14ac:dyDescent="0.2">
      <c r="C157" s="141" t="s">
        <v>511</v>
      </c>
    </row>
    <row r="158" spans="3:3" s="142" customFormat="1" x14ac:dyDescent="0.2">
      <c r="C158" s="141" t="s">
        <v>512</v>
      </c>
    </row>
    <row r="159" spans="3:3" s="142" customFormat="1" x14ac:dyDescent="0.2">
      <c r="C159" s="141" t="s">
        <v>513</v>
      </c>
    </row>
    <row r="160" spans="3:3" s="142" customFormat="1" x14ac:dyDescent="0.2">
      <c r="C160" s="141" t="s">
        <v>514</v>
      </c>
    </row>
    <row r="161" spans="3:10" s="142" customFormat="1" x14ac:dyDescent="0.2">
      <c r="C161" s="141" t="s">
        <v>515</v>
      </c>
    </row>
    <row r="162" spans="3:10" s="142" customFormat="1" x14ac:dyDescent="0.2">
      <c r="C162" s="141" t="s">
        <v>516</v>
      </c>
    </row>
    <row r="163" spans="3:10" s="142" customFormat="1" x14ac:dyDescent="0.2">
      <c r="C163" s="141"/>
    </row>
    <row r="164" spans="3:10" s="142" customFormat="1" x14ac:dyDescent="0.2">
      <c r="C164" s="141" t="s">
        <v>664</v>
      </c>
    </row>
    <row r="165" spans="3:10" s="142" customFormat="1" x14ac:dyDescent="0.2">
      <c r="C165" s="141" t="s">
        <v>665</v>
      </c>
    </row>
    <row r="166" spans="3:10" s="142" customFormat="1" x14ac:dyDescent="0.2">
      <c r="C166" s="141" t="s">
        <v>666</v>
      </c>
    </row>
    <row r="167" spans="3:10" s="142" customFormat="1" x14ac:dyDescent="0.2">
      <c r="C167" s="141" t="s">
        <v>667</v>
      </c>
    </row>
    <row r="168" spans="3:10" s="142" customFormat="1" hidden="1" x14ac:dyDescent="0.2">
      <c r="C168" s="141" t="s">
        <v>668</v>
      </c>
    </row>
    <row r="169" spans="3:10" s="142" customFormat="1" hidden="1" x14ac:dyDescent="0.2">
      <c r="C169" s="141" t="s">
        <v>669</v>
      </c>
    </row>
    <row r="170" spans="3:10" s="142" customFormat="1" hidden="1" x14ac:dyDescent="0.2">
      <c r="C170" s="141" t="s">
        <v>670</v>
      </c>
    </row>
    <row r="171" spans="3:10" s="142" customFormat="1" x14ac:dyDescent="0.2">
      <c r="C171" s="141" t="s">
        <v>671</v>
      </c>
    </row>
    <row r="172" spans="3:10" x14ac:dyDescent="0.2">
      <c r="C172" s="141"/>
      <c r="D172" s="142"/>
      <c r="E172" s="142"/>
      <c r="F172" s="142"/>
      <c r="G172" s="142"/>
      <c r="H172" s="142"/>
      <c r="I172" s="142"/>
      <c r="J172" s="142"/>
    </row>
    <row r="173" spans="3:10" x14ac:dyDescent="0.2">
      <c r="C173" s="141" t="s">
        <v>672</v>
      </c>
      <c r="D173" s="142"/>
      <c r="E173" s="142"/>
      <c r="F173" s="142"/>
      <c r="G173" s="142"/>
      <c r="H173" s="142"/>
      <c r="I173" s="142"/>
      <c r="J173" s="142"/>
    </row>
    <row r="174" spans="3:10" x14ac:dyDescent="0.2">
      <c r="C174" s="141" t="s">
        <v>673</v>
      </c>
      <c r="D174" s="142"/>
      <c r="E174" s="142"/>
      <c r="F174" s="142"/>
      <c r="G174" s="142"/>
      <c r="H174" s="142"/>
      <c r="I174" s="142"/>
      <c r="J174" s="142"/>
    </row>
    <row r="175" spans="3:10" x14ac:dyDescent="0.2">
      <c r="C175" s="141" t="s">
        <v>674</v>
      </c>
      <c r="D175" s="142"/>
      <c r="E175" s="142"/>
      <c r="F175" s="142"/>
      <c r="G175" s="142"/>
      <c r="H175" s="142"/>
      <c r="I175" s="142"/>
      <c r="J175" s="142"/>
    </row>
    <row r="176" spans="3:10" x14ac:dyDescent="0.2">
      <c r="C176" s="141"/>
      <c r="D176" s="142"/>
      <c r="E176" s="142"/>
      <c r="F176" s="142"/>
      <c r="G176" s="142"/>
      <c r="H176" s="142"/>
      <c r="I176" s="142"/>
      <c r="J176" s="142"/>
    </row>
    <row r="178" spans="3:6" x14ac:dyDescent="0.2">
      <c r="C178" s="131" t="s">
        <v>517</v>
      </c>
      <c r="D178" s="131"/>
      <c r="E178" s="146"/>
      <c r="F178" s="131"/>
    </row>
    <row r="179" spans="3:6" x14ac:dyDescent="0.2">
      <c r="C179" s="131" t="s">
        <v>557</v>
      </c>
      <c r="D179" s="131"/>
      <c r="E179" s="144"/>
      <c r="F179" s="147"/>
    </row>
    <row r="180" spans="3:6" x14ac:dyDescent="0.2">
      <c r="C180" s="131" t="s">
        <v>558</v>
      </c>
      <c r="D180" s="131"/>
      <c r="E180" s="144"/>
      <c r="F180" s="147" t="s">
        <v>409</v>
      </c>
    </row>
    <row r="181" spans="3:6" x14ac:dyDescent="0.2">
      <c r="C181" s="131" t="s">
        <v>559</v>
      </c>
      <c r="D181" s="131"/>
      <c r="E181" s="144"/>
      <c r="F181" s="147"/>
    </row>
    <row r="182" spans="3:6" x14ac:dyDescent="0.2">
      <c r="C182" s="131" t="s">
        <v>560</v>
      </c>
      <c r="D182" s="131"/>
      <c r="E182" s="144"/>
      <c r="F182" s="147"/>
    </row>
    <row r="183" spans="3:6" x14ac:dyDescent="0.2">
      <c r="C183" s="131"/>
      <c r="D183" s="131"/>
      <c r="E183" s="144"/>
      <c r="F183" s="147"/>
    </row>
    <row r="184" spans="3:6" x14ac:dyDescent="0.2">
      <c r="C184" s="140" t="s">
        <v>561</v>
      </c>
      <c r="D184" s="131"/>
      <c r="F184" s="147"/>
    </row>
    <row r="185" spans="3:6" x14ac:dyDescent="0.2">
      <c r="C185" s="131"/>
      <c r="D185" s="131"/>
      <c r="F185" s="147"/>
    </row>
    <row r="186" spans="3:6" x14ac:dyDescent="0.2">
      <c r="C186" s="148" t="s">
        <v>562</v>
      </c>
      <c r="D186" s="131"/>
      <c r="F186" s="147"/>
    </row>
    <row r="187" spans="3:6" x14ac:dyDescent="0.2">
      <c r="C187" s="131" t="s">
        <v>563</v>
      </c>
      <c r="D187" s="149"/>
      <c r="E187" s="149"/>
      <c r="F187" s="150"/>
    </row>
  </sheetData>
  <sheetProtection password="DFB1" sheet="1" objects="1" scenarios="1"/>
  <phoneticPr fontId="2" type="noConversion"/>
  <hyperlinks>
    <hyperlink ref="C184" r:id="rId1"/>
  </hyperlinks>
  <pageMargins left="0.75" right="0.75" top="1" bottom="1" header="0.5" footer="0.5"/>
  <pageSetup paperSize="9" scale="70" orientation="portrait" verticalDpi="300" r:id="rId2"/>
  <headerFooter alignWithMargins="0">
    <oddHeader>&amp;L&amp;"Arial,Vet"&amp;F&amp;R&amp;"Arial,Vet"&amp;A</oddHeader>
    <oddFooter>&amp;L&amp;"Arial,Vet"PO-Raad&amp;C&amp;"Arial,Vet"keizer&amp;R&amp;"Arial,Vet"pagina &amp; &amp;P</oddFooter>
  </headerFooter>
  <rowBreaks count="2" manualBreakCount="2">
    <brk id="77" max="11" man="1"/>
    <brk id="146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L560"/>
  <sheetViews>
    <sheetView tabSelected="1" zoomScale="83" zoomScaleNormal="83" workbookViewId="0">
      <selection activeCell="B2" sqref="B2"/>
    </sheetView>
  </sheetViews>
  <sheetFormatPr defaultRowHeight="12" customHeight="1" x14ac:dyDescent="0.2"/>
  <cols>
    <col min="1" max="1" width="2.140625" style="3" customWidth="1"/>
    <col min="2" max="2" width="1.85546875" style="3" customWidth="1"/>
    <col min="3" max="3" width="3.85546875" style="4" customWidth="1"/>
    <col min="4" max="4" width="35.85546875" style="3" customWidth="1"/>
    <col min="5" max="5" width="2.7109375" style="3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5.140625" style="4" customWidth="1"/>
    <col min="11" max="11" width="13.7109375" style="4" customWidth="1"/>
    <col min="12" max="12" width="15.5703125" style="4" customWidth="1"/>
    <col min="13" max="14" width="2.7109375" style="3" customWidth="1"/>
    <col min="15" max="15" width="4.7109375" style="4" customWidth="1"/>
    <col min="16" max="16" width="12.7109375" style="4" customWidth="1"/>
    <col min="17" max="17" width="1.7109375" style="4" customWidth="1"/>
    <col min="18" max="18" width="12.7109375" style="4" customWidth="1"/>
    <col min="19" max="19" width="1.7109375" style="4" customWidth="1"/>
    <col min="20" max="20" width="15.140625" style="4" customWidth="1"/>
    <col min="21" max="21" width="13.7109375" style="4" customWidth="1"/>
    <col min="22" max="22" width="15.5703125" style="4" customWidth="1"/>
    <col min="23" max="23" width="1.5703125" style="3" customWidth="1"/>
    <col min="24" max="24" width="2.7109375" style="3" customWidth="1"/>
    <col min="25" max="26" width="16.85546875" style="3" customWidth="1"/>
    <col min="27" max="27" width="6.42578125" style="5" customWidth="1"/>
    <col min="28" max="28" width="10.85546875" style="6" customWidth="1"/>
    <col min="29" max="29" width="10.85546875" style="4" customWidth="1"/>
    <col min="30" max="31" width="10.85546875" style="3" customWidth="1"/>
    <col min="32" max="46" width="16.85546875" style="3" customWidth="1"/>
    <col min="47" max="16384" width="9.140625" style="3"/>
  </cols>
  <sheetData>
    <row r="2" spans="2:24" ht="12" customHeight="1" x14ac:dyDescent="0.2">
      <c r="B2" s="26"/>
      <c r="C2" s="27"/>
      <c r="D2" s="28"/>
      <c r="E2" s="28"/>
      <c r="F2" s="27"/>
      <c r="G2" s="27"/>
      <c r="H2" s="27"/>
      <c r="I2" s="27"/>
      <c r="J2" s="27"/>
      <c r="K2" s="27"/>
      <c r="L2" s="27"/>
      <c r="M2" s="28"/>
      <c r="N2" s="28"/>
      <c r="O2" s="27"/>
      <c r="P2" s="27"/>
      <c r="Q2" s="27"/>
      <c r="R2" s="27"/>
      <c r="S2" s="27"/>
      <c r="T2" s="27"/>
      <c r="U2" s="27"/>
      <c r="V2" s="27"/>
      <c r="W2" s="28"/>
      <c r="X2" s="29"/>
    </row>
    <row r="3" spans="2:24" ht="12.75" x14ac:dyDescent="0.2">
      <c r="B3" s="30"/>
      <c r="C3" s="17"/>
      <c r="D3" s="18"/>
      <c r="E3" s="18"/>
      <c r="F3" s="17"/>
      <c r="G3" s="17"/>
      <c r="H3" s="17"/>
      <c r="I3" s="17"/>
      <c r="J3" s="19"/>
      <c r="K3" s="17"/>
      <c r="L3" s="17"/>
      <c r="M3" s="18"/>
      <c r="N3" s="18"/>
      <c r="O3" s="17"/>
      <c r="P3" s="17"/>
      <c r="Q3" s="17"/>
      <c r="R3" s="17"/>
      <c r="S3" s="17"/>
      <c r="T3" s="17"/>
      <c r="U3" s="17"/>
      <c r="V3" s="17"/>
      <c r="W3" s="18"/>
      <c r="X3" s="31"/>
    </row>
    <row r="4" spans="2:24" ht="18.75" x14ac:dyDescent="0.3">
      <c r="B4" s="30"/>
      <c r="C4" s="78" t="s">
        <v>522</v>
      </c>
      <c r="D4" s="18"/>
      <c r="E4" s="18"/>
      <c r="F4" s="17"/>
      <c r="G4" s="17"/>
      <c r="H4" s="17"/>
      <c r="I4" s="17"/>
      <c r="J4" s="19"/>
      <c r="K4" s="17"/>
      <c r="L4" s="118"/>
      <c r="M4" s="18"/>
      <c r="N4" s="18"/>
      <c r="O4" s="17"/>
      <c r="P4" s="17"/>
      <c r="Q4" s="17"/>
      <c r="R4" s="17"/>
      <c r="S4" s="17"/>
      <c r="T4" s="17"/>
      <c r="U4" s="17"/>
      <c r="V4" s="20"/>
      <c r="W4" s="18"/>
      <c r="X4" s="32"/>
    </row>
    <row r="5" spans="2:24" ht="12" customHeight="1" x14ac:dyDescent="0.2">
      <c r="B5" s="30"/>
      <c r="C5" s="17"/>
      <c r="D5" s="18"/>
      <c r="E5" s="18"/>
      <c r="F5" s="17"/>
      <c r="G5" s="17"/>
      <c r="H5" s="17"/>
      <c r="I5" s="17"/>
      <c r="J5" s="19"/>
      <c r="K5" s="17"/>
      <c r="L5" s="118"/>
      <c r="M5" s="18"/>
      <c r="N5" s="18"/>
      <c r="O5" s="17"/>
      <c r="P5" s="17"/>
      <c r="Q5" s="17"/>
      <c r="R5" s="17"/>
      <c r="S5" s="17"/>
      <c r="T5" s="17"/>
      <c r="U5" s="17"/>
      <c r="V5" s="20"/>
      <c r="W5" s="18"/>
      <c r="X5" s="32"/>
    </row>
    <row r="6" spans="2:24" ht="12" customHeight="1" x14ac:dyDescent="0.2">
      <c r="B6" s="30"/>
      <c r="C6" s="17"/>
      <c r="D6" s="18"/>
      <c r="E6" s="18"/>
      <c r="F6" s="17"/>
      <c r="G6" s="17"/>
      <c r="H6" s="17"/>
      <c r="I6" s="17"/>
      <c r="J6" s="17"/>
      <c r="K6" s="17"/>
      <c r="L6" s="17"/>
      <c r="M6" s="18"/>
      <c r="N6" s="18"/>
      <c r="O6" s="17"/>
      <c r="P6" s="17"/>
      <c r="Q6" s="17"/>
      <c r="R6" s="17"/>
      <c r="S6" s="17"/>
      <c r="T6" s="17"/>
      <c r="U6" s="17"/>
      <c r="V6" s="20"/>
      <c r="W6" s="18"/>
      <c r="X6" s="32"/>
    </row>
    <row r="7" spans="2:24" ht="12" customHeight="1" x14ac:dyDescent="0.2">
      <c r="B7" s="30"/>
      <c r="C7" s="39"/>
      <c r="D7" s="96" t="s">
        <v>594</v>
      </c>
      <c r="E7" s="39"/>
      <c r="F7" s="182">
        <f>tab!C2</f>
        <v>2011</v>
      </c>
      <c r="G7" s="183"/>
      <c r="H7" s="183"/>
      <c r="I7" s="183"/>
      <c r="J7" s="183"/>
      <c r="K7" s="183"/>
      <c r="L7" s="183"/>
      <c r="M7" s="87"/>
      <c r="N7" s="87"/>
      <c r="O7" s="171"/>
      <c r="P7" s="182">
        <f>F7+1</f>
        <v>2012</v>
      </c>
      <c r="Q7" s="183"/>
      <c r="R7" s="183"/>
      <c r="S7" s="183"/>
      <c r="T7" s="183"/>
      <c r="U7" s="183"/>
      <c r="V7" s="183"/>
      <c r="W7" s="18"/>
      <c r="X7" s="31"/>
    </row>
    <row r="8" spans="2:24" ht="15.75" customHeight="1" x14ac:dyDescent="0.25">
      <c r="B8" s="33"/>
      <c r="C8" s="41"/>
      <c r="D8" s="170" t="s">
        <v>623</v>
      </c>
      <c r="E8" s="40"/>
      <c r="F8" s="88" t="s">
        <v>523</v>
      </c>
      <c r="G8" s="88"/>
      <c r="H8" s="88" t="s">
        <v>524</v>
      </c>
      <c r="I8" s="88"/>
      <c r="J8" s="88" t="s">
        <v>525</v>
      </c>
      <c r="K8" s="88" t="s">
        <v>525</v>
      </c>
      <c r="L8" s="88" t="s">
        <v>526</v>
      </c>
      <c r="M8" s="89"/>
      <c r="N8" s="89"/>
      <c r="O8" s="88"/>
      <c r="P8" s="88" t="s">
        <v>523</v>
      </c>
      <c r="Q8" s="88"/>
      <c r="R8" s="88" t="s">
        <v>524</v>
      </c>
      <c r="S8" s="88"/>
      <c r="T8" s="88" t="s">
        <v>525</v>
      </c>
      <c r="U8" s="88" t="s">
        <v>525</v>
      </c>
      <c r="V8" s="88" t="s">
        <v>526</v>
      </c>
      <c r="W8" s="21"/>
      <c r="X8" s="34"/>
    </row>
    <row r="9" spans="2:24" ht="12" customHeight="1" x14ac:dyDescent="0.2">
      <c r="B9" s="33"/>
      <c r="C9" s="41"/>
      <c r="D9" s="40"/>
      <c r="E9" s="40"/>
      <c r="F9" s="88"/>
      <c r="G9" s="88"/>
      <c r="H9" s="88"/>
      <c r="I9" s="88"/>
      <c r="J9" s="88" t="s">
        <v>527</v>
      </c>
      <c r="K9" s="88" t="s">
        <v>528</v>
      </c>
      <c r="L9" s="88" t="s">
        <v>523</v>
      </c>
      <c r="M9" s="89"/>
      <c r="N9" s="89"/>
      <c r="O9" s="88"/>
      <c r="P9" s="88"/>
      <c r="Q9" s="88"/>
      <c r="R9" s="88"/>
      <c r="S9" s="88"/>
      <c r="T9" s="88" t="s">
        <v>527</v>
      </c>
      <c r="U9" s="88" t="s">
        <v>528</v>
      </c>
      <c r="V9" s="88" t="s">
        <v>523</v>
      </c>
      <c r="W9" s="21"/>
      <c r="X9" s="34"/>
    </row>
    <row r="10" spans="2:24" ht="12" customHeight="1" x14ac:dyDescent="0.2">
      <c r="B10" s="30"/>
      <c r="C10" s="17"/>
      <c r="D10" s="22">
        <f>VLOOKUP(D8,Gemeentenaam,2,FALSE)</f>
        <v>9999</v>
      </c>
      <c r="E10" s="18"/>
      <c r="F10" s="17"/>
      <c r="G10" s="17"/>
      <c r="H10" s="17"/>
      <c r="I10" s="17"/>
      <c r="J10" s="17"/>
      <c r="K10" s="17"/>
      <c r="L10" s="17"/>
      <c r="M10" s="18"/>
      <c r="N10" s="18"/>
      <c r="O10" s="17"/>
      <c r="P10" s="17"/>
      <c r="Q10" s="17"/>
      <c r="R10" s="17"/>
      <c r="S10" s="17"/>
      <c r="T10" s="17"/>
      <c r="U10" s="17"/>
      <c r="V10" s="17"/>
      <c r="W10" s="18"/>
      <c r="X10" s="31"/>
    </row>
    <row r="11" spans="2:24" ht="12" customHeight="1" x14ac:dyDescent="0.2">
      <c r="B11" s="30"/>
      <c r="C11" s="42"/>
      <c r="D11" s="43"/>
      <c r="E11" s="43"/>
      <c r="F11" s="44"/>
      <c r="G11" s="44"/>
      <c r="H11" s="44"/>
      <c r="I11" s="44"/>
      <c r="J11" s="44"/>
      <c r="K11" s="44"/>
      <c r="L11" s="44"/>
      <c r="M11" s="45"/>
      <c r="N11" s="18"/>
      <c r="O11" s="42"/>
      <c r="P11" s="44"/>
      <c r="Q11" s="44"/>
      <c r="R11" s="44"/>
      <c r="S11" s="44"/>
      <c r="T11" s="44"/>
      <c r="U11" s="44"/>
      <c r="V11" s="44"/>
      <c r="W11" s="45"/>
      <c r="X11" s="31"/>
    </row>
    <row r="12" spans="2:24" ht="12" customHeight="1" x14ac:dyDescent="0.2">
      <c r="B12" s="35"/>
      <c r="C12" s="46"/>
      <c r="D12" s="47" t="s">
        <v>529</v>
      </c>
      <c r="E12" s="47"/>
      <c r="F12" s="172">
        <v>1.536</v>
      </c>
      <c r="G12" s="48"/>
      <c r="H12" s="47"/>
      <c r="I12" s="48"/>
      <c r="J12" s="48"/>
      <c r="K12" s="48"/>
      <c r="L12" s="48"/>
      <c r="M12" s="50"/>
      <c r="N12" s="23"/>
      <c r="O12" s="46"/>
      <c r="P12" s="172">
        <v>1.5049999999999999</v>
      </c>
      <c r="Q12" s="48"/>
      <c r="R12" s="47"/>
      <c r="S12" s="48"/>
      <c r="T12" s="49"/>
      <c r="U12" s="49"/>
      <c r="V12" s="49"/>
      <c r="W12" s="50"/>
      <c r="X12" s="36"/>
    </row>
    <row r="13" spans="2:24" ht="12" customHeight="1" x14ac:dyDescent="0.2">
      <c r="B13" s="30"/>
      <c r="C13" s="51"/>
      <c r="D13" s="52"/>
      <c r="E13" s="52"/>
      <c r="F13" s="53"/>
      <c r="G13" s="53"/>
      <c r="H13" s="53"/>
      <c r="I13" s="53"/>
      <c r="J13" s="53"/>
      <c r="K13" s="53"/>
      <c r="L13" s="53"/>
      <c r="M13" s="54"/>
      <c r="N13" s="18"/>
      <c r="O13" s="51"/>
      <c r="P13" s="53"/>
      <c r="Q13" s="53"/>
      <c r="R13" s="53"/>
      <c r="S13" s="53"/>
      <c r="T13" s="53"/>
      <c r="U13" s="53"/>
      <c r="V13" s="53"/>
      <c r="W13" s="54"/>
      <c r="X13" s="31"/>
    </row>
    <row r="14" spans="2:24" ht="12" customHeight="1" x14ac:dyDescent="0.2">
      <c r="B14" s="30"/>
      <c r="C14" s="51"/>
      <c r="D14" s="55" t="s">
        <v>530</v>
      </c>
      <c r="E14" s="52"/>
      <c r="F14" s="53"/>
      <c r="G14" s="53"/>
      <c r="H14" s="53"/>
      <c r="I14" s="53"/>
      <c r="J14" s="53"/>
      <c r="K14" s="53"/>
      <c r="L14" s="53"/>
      <c r="M14" s="54"/>
      <c r="N14" s="18"/>
      <c r="O14" s="51"/>
      <c r="P14" s="53"/>
      <c r="Q14" s="53"/>
      <c r="R14" s="53"/>
      <c r="S14" s="53"/>
      <c r="T14" s="53"/>
      <c r="U14" s="53"/>
      <c r="V14" s="53"/>
      <c r="W14" s="54"/>
      <c r="X14" s="31"/>
    </row>
    <row r="15" spans="2:24" ht="12" customHeight="1" x14ac:dyDescent="0.2">
      <c r="B15" s="30"/>
      <c r="C15" s="51">
        <v>1</v>
      </c>
      <c r="D15" s="52" t="s">
        <v>531</v>
      </c>
      <c r="E15" s="52"/>
      <c r="F15" s="174">
        <v>1.63</v>
      </c>
      <c r="G15" s="56"/>
      <c r="H15" s="91">
        <f>VLOOKUP(D$10,sept2011,3,FALSE)</f>
        <v>16655799</v>
      </c>
      <c r="I15" s="56"/>
      <c r="J15" s="93">
        <f>(F15*H15*tab!C24)*$F$73</f>
        <v>0</v>
      </c>
      <c r="K15" s="93">
        <f>(F15*H15*tab!D24)*$F$12</f>
        <v>41700790.840319999</v>
      </c>
      <c r="L15" s="93">
        <f t="shared" ref="L15:L29" si="0">J15+K15</f>
        <v>41700790.840319999</v>
      </c>
      <c r="M15" s="54"/>
      <c r="N15" s="18"/>
      <c r="O15" s="51">
        <v>1</v>
      </c>
      <c r="P15" s="174">
        <v>1.63</v>
      </c>
      <c r="Q15" s="56"/>
      <c r="R15" s="94">
        <f>VLOOKUP(D$10,sept2012,3,FALSE)</f>
        <v>16656411</v>
      </c>
      <c r="S15" s="56"/>
      <c r="T15" s="93">
        <f>(P15*R15*tab!C24)*$P$12</f>
        <v>0</v>
      </c>
      <c r="U15" s="93">
        <f>(P15*R15*tab!D24)*$P$12</f>
        <v>40860674.644649997</v>
      </c>
      <c r="V15" s="93">
        <f t="shared" ref="V15:V29" si="1">T15+U15</f>
        <v>40860674.644649997</v>
      </c>
      <c r="W15" s="54"/>
      <c r="X15" s="31"/>
    </row>
    <row r="16" spans="2:24" ht="12" customHeight="1" x14ac:dyDescent="0.2">
      <c r="B16" s="30"/>
      <c r="C16" s="51">
        <v>2</v>
      </c>
      <c r="D16" s="52" t="s">
        <v>532</v>
      </c>
      <c r="E16" s="52"/>
      <c r="F16" s="174">
        <v>187.59</v>
      </c>
      <c r="G16" s="59"/>
      <c r="H16" s="91">
        <f>VLOOKUP(D$10,sept2011,4,FALSE)</f>
        <v>3913819</v>
      </c>
      <c r="I16" s="59"/>
      <c r="J16" s="93">
        <f>(F16*H16*tab!C10)*$F$12</f>
        <v>569499063.76097286</v>
      </c>
      <c r="K16" s="93">
        <f>(F16*H16*tab!D10)*$F$12</f>
        <v>558221854.57758725</v>
      </c>
      <c r="L16" s="93">
        <f t="shared" si="0"/>
        <v>1127720918.3385601</v>
      </c>
      <c r="M16" s="54"/>
      <c r="N16" s="18"/>
      <c r="O16" s="51">
        <v>2</v>
      </c>
      <c r="P16" s="174">
        <v>187.59</v>
      </c>
      <c r="Q16" s="59"/>
      <c r="R16" s="94">
        <f>VLOOKUP(D$10,sept2012,4,FALSE)</f>
        <v>3913801</v>
      </c>
      <c r="S16" s="59"/>
      <c r="T16" s="93">
        <f>(P16*R16*tab!C10)*$P$12</f>
        <v>558002701.23663974</v>
      </c>
      <c r="U16" s="93">
        <f>(P16*R16*tab!D10)*$P$12</f>
        <v>546953142.79631019</v>
      </c>
      <c r="V16" s="93">
        <f t="shared" si="1"/>
        <v>1104955844.0329499</v>
      </c>
      <c r="W16" s="54"/>
      <c r="X16" s="31"/>
    </row>
    <row r="17" spans="2:24" ht="12" customHeight="1" x14ac:dyDescent="0.2">
      <c r="B17" s="30"/>
      <c r="C17" s="51">
        <v>3</v>
      </c>
      <c r="D17" s="52" t="s">
        <v>622</v>
      </c>
      <c r="E17" s="52"/>
      <c r="F17" s="174">
        <v>81.3</v>
      </c>
      <c r="G17" s="59"/>
      <c r="H17" s="91">
        <f>VLOOKUP(D$10,sept2011,5,FALSE)</f>
        <v>1447470.1000000013</v>
      </c>
      <c r="I17" s="59"/>
      <c r="J17" s="93">
        <f>(F17*H17*tab!C11)*$F$12</f>
        <v>103880148.02536099</v>
      </c>
      <c r="K17" s="93">
        <f>(F17*H17*tab!D11)*$F$12</f>
        <v>76875286.158319175</v>
      </c>
      <c r="L17" s="93">
        <f t="shared" si="0"/>
        <v>180755434.18368018</v>
      </c>
      <c r="M17" s="54"/>
      <c r="N17" s="18"/>
      <c r="O17" s="51">
        <v>3</v>
      </c>
      <c r="P17" s="174">
        <v>81.3</v>
      </c>
      <c r="Q17" s="59"/>
      <c r="R17" s="94">
        <f>VLOOKUP(D$10,sept2012,5,FALSE)</f>
        <v>1469472.2</v>
      </c>
      <c r="S17" s="59"/>
      <c r="T17" s="93">
        <f>(P17*R17*tab!C11)*$P$12</f>
        <v>103330758.42002571</v>
      </c>
      <c r="U17" s="93">
        <f>(P17*R17*tab!D11)*$P$12</f>
        <v>76468716.819274291</v>
      </c>
      <c r="V17" s="93">
        <f t="shared" si="1"/>
        <v>179799475.23930001</v>
      </c>
      <c r="W17" s="54"/>
      <c r="X17" s="31"/>
    </row>
    <row r="18" spans="2:24" ht="12" customHeight="1" x14ac:dyDescent="0.2">
      <c r="B18" s="30"/>
      <c r="C18" s="51">
        <v>4</v>
      </c>
      <c r="D18" s="52" t="s">
        <v>451</v>
      </c>
      <c r="E18" s="52"/>
      <c r="F18" s="174">
        <v>109.5</v>
      </c>
      <c r="G18" s="59"/>
      <c r="H18" s="91">
        <f>VLOOKUP(D$10,sept2011,6,FALSE)</f>
        <v>1268065</v>
      </c>
      <c r="I18" s="59"/>
      <c r="J18" s="93">
        <f>(F18*H18*tab!C12)*$F$12</f>
        <v>156098452.528512</v>
      </c>
      <c r="K18" s="93">
        <f>(F18*H18*tab!D12)*$F$12</f>
        <v>57179935.951488011</v>
      </c>
      <c r="L18" s="93">
        <f t="shared" si="0"/>
        <v>213278388.48000002</v>
      </c>
      <c r="M18" s="54"/>
      <c r="N18" s="18"/>
      <c r="O18" s="51">
        <v>4</v>
      </c>
      <c r="P18" s="174">
        <v>109.5</v>
      </c>
      <c r="Q18" s="59"/>
      <c r="R18" s="94">
        <f>VLOOKUP(D$10,sept2012,6,FALSE)</f>
        <v>1288600</v>
      </c>
      <c r="S18" s="59"/>
      <c r="T18" s="93">
        <f>(P18*R18*tab!C12)*$P$12</f>
        <v>155424863.01615</v>
      </c>
      <c r="U18" s="93">
        <f>(P18*R18*tab!D12)*$P$12</f>
        <v>56933195.483850002</v>
      </c>
      <c r="V18" s="93">
        <f t="shared" si="1"/>
        <v>212358058.5</v>
      </c>
      <c r="W18" s="54"/>
      <c r="X18" s="31"/>
    </row>
    <row r="19" spans="2:24" ht="12" customHeight="1" x14ac:dyDescent="0.2">
      <c r="B19" s="30"/>
      <c r="C19" s="51">
        <v>5</v>
      </c>
      <c r="D19" s="52" t="s">
        <v>534</v>
      </c>
      <c r="E19" s="52"/>
      <c r="F19" s="174">
        <v>1.67</v>
      </c>
      <c r="G19" s="59"/>
      <c r="H19" s="91">
        <f>VLOOKUP(D$10,sept2011,7,FALSE)</f>
        <v>16574990</v>
      </c>
      <c r="I19" s="59"/>
      <c r="J19" s="93">
        <f>(F19*H19*tab!C13)*$F$12</f>
        <v>0</v>
      </c>
      <c r="K19" s="93">
        <f>(F19*H19*tab!D13)*$F$12</f>
        <v>42516838.348799996</v>
      </c>
      <c r="L19" s="93">
        <f t="shared" si="0"/>
        <v>42516838.348799996</v>
      </c>
      <c r="M19" s="54"/>
      <c r="N19" s="18"/>
      <c r="O19" s="51">
        <v>5</v>
      </c>
      <c r="P19" s="174">
        <v>1.67</v>
      </c>
      <c r="Q19" s="59"/>
      <c r="R19" s="94">
        <f>VLOOKUP(D$10,sept2012,7,FALSE)</f>
        <v>16654960</v>
      </c>
      <c r="S19" s="59"/>
      <c r="T19" s="93">
        <f>(P19*R19*tab!C13)*$P$12</f>
        <v>0</v>
      </c>
      <c r="U19" s="93">
        <f>(P19*R19*tab!D13)*$P$12</f>
        <v>41859743.715999998</v>
      </c>
      <c r="V19" s="93">
        <f t="shared" si="1"/>
        <v>41859743.715999998</v>
      </c>
      <c r="W19" s="54"/>
      <c r="X19" s="31"/>
    </row>
    <row r="20" spans="2:24" ht="12" customHeight="1" x14ac:dyDescent="0.2">
      <c r="B20" s="30"/>
      <c r="C20" s="51">
        <v>6</v>
      </c>
      <c r="D20" s="52" t="s">
        <v>535</v>
      </c>
      <c r="E20" s="52"/>
      <c r="F20" s="174">
        <v>315.82</v>
      </c>
      <c r="G20" s="59"/>
      <c r="H20" s="91">
        <f>VLOOKUP(D$10,sept2011,8,FALSE)</f>
        <v>377819.47679999995</v>
      </c>
      <c r="I20" s="59"/>
      <c r="J20" s="93">
        <f>(F20*H20*tab!C14)*$F$12</f>
        <v>180420878.11159077</v>
      </c>
      <c r="K20" s="93">
        <f>(F20*H20*tab!D14)*$F$12</f>
        <v>2859168.7307403558</v>
      </c>
      <c r="L20" s="93">
        <f t="shared" si="0"/>
        <v>183280046.84233114</v>
      </c>
      <c r="M20" s="54"/>
      <c r="N20" s="18"/>
      <c r="O20" s="51">
        <v>6</v>
      </c>
      <c r="P20" s="174">
        <v>315.82</v>
      </c>
      <c r="Q20" s="59"/>
      <c r="R20" s="94">
        <f>VLOOKUP(D$10,sept2012,8,FALSE)</f>
        <v>377819.47680000012</v>
      </c>
      <c r="S20" s="59"/>
      <c r="T20" s="93">
        <f>(P20*R20*tab!C14)*$P$12</f>
        <v>176779571.32678661</v>
      </c>
      <c r="U20" s="93">
        <f>(P20*R20*tab!D14)*$P$12</f>
        <v>2801464.1534923417</v>
      </c>
      <c r="V20" s="93">
        <f t="shared" si="1"/>
        <v>179581035.48027894</v>
      </c>
      <c r="W20" s="54"/>
      <c r="X20" s="31"/>
    </row>
    <row r="21" spans="2:24" ht="12" customHeight="1" x14ac:dyDescent="0.2">
      <c r="B21" s="30"/>
      <c r="C21" s="51"/>
      <c r="D21" s="52" t="s">
        <v>536</v>
      </c>
      <c r="E21" s="52"/>
      <c r="F21" s="151"/>
      <c r="G21" s="109"/>
      <c r="H21" s="110">
        <f>SUM(H36:H37)</f>
        <v>0</v>
      </c>
      <c r="I21" s="109"/>
      <c r="J21" s="111">
        <f>(+F20*SUM(L36:L37)*tab!C14)*$F$12</f>
        <v>0</v>
      </c>
      <c r="K21" s="111">
        <f>(F20*SUM(L36:L37)*tab!D14)*$F$12</f>
        <v>0</v>
      </c>
      <c r="L21" s="111">
        <f t="shared" si="0"/>
        <v>0</v>
      </c>
      <c r="M21" s="54"/>
      <c r="N21" s="18"/>
      <c r="O21" s="51"/>
      <c r="P21" s="151"/>
      <c r="Q21" s="109"/>
      <c r="R21" s="110">
        <f>SUM(R36:R37)</f>
        <v>0</v>
      </c>
      <c r="S21" s="109"/>
      <c r="T21" s="111">
        <f>(P20*SUM(V36:V37)*tab!C14)*$P$12</f>
        <v>0</v>
      </c>
      <c r="U21" s="111">
        <f>(P20*SUM(V36:V37)*tab!D14)*$P$12</f>
        <v>0</v>
      </c>
      <c r="V21" s="111">
        <f t="shared" si="1"/>
        <v>0</v>
      </c>
      <c r="W21" s="54"/>
      <c r="X21" s="31"/>
    </row>
    <row r="22" spans="2:24" ht="12" customHeight="1" x14ac:dyDescent="0.2">
      <c r="B22" s="30"/>
      <c r="C22" s="51"/>
      <c r="D22" s="52" t="s">
        <v>537</v>
      </c>
      <c r="E22" s="52"/>
      <c r="F22" s="151"/>
      <c r="G22" s="109"/>
      <c r="H22" s="110">
        <f>SUM(H39:H42)</f>
        <v>0</v>
      </c>
      <c r="I22" s="109"/>
      <c r="J22" s="111">
        <f>(+F20*SUM(L39:L42)*tab!C14)*$F$12</f>
        <v>0</v>
      </c>
      <c r="K22" s="111">
        <f>(F20*SUM(L39:L42)*tab!D14)*$F$12</f>
        <v>0</v>
      </c>
      <c r="L22" s="111">
        <f t="shared" si="0"/>
        <v>0</v>
      </c>
      <c r="M22" s="54"/>
      <c r="N22" s="18"/>
      <c r="O22" s="51"/>
      <c r="P22" s="151"/>
      <c r="Q22" s="109"/>
      <c r="R22" s="110">
        <f>SUM(R39:R42)</f>
        <v>0</v>
      </c>
      <c r="S22" s="109"/>
      <c r="T22" s="111">
        <f>(P20*SUM(V39:V42)*tab!C14)*$P$12</f>
        <v>0</v>
      </c>
      <c r="U22" s="111">
        <f>(P20*SUM(V39:V42)*tab!D14)*$P$12</f>
        <v>0</v>
      </c>
      <c r="V22" s="111">
        <f t="shared" si="1"/>
        <v>0</v>
      </c>
      <c r="W22" s="54"/>
      <c r="X22" s="31"/>
    </row>
    <row r="23" spans="2:24" ht="12" customHeight="1" x14ac:dyDescent="0.2">
      <c r="B23" s="30"/>
      <c r="C23" s="51">
        <v>7</v>
      </c>
      <c r="D23" s="52" t="s">
        <v>483</v>
      </c>
      <c r="E23" s="52"/>
      <c r="F23" s="174">
        <v>450.32</v>
      </c>
      <c r="G23" s="59"/>
      <c r="H23" s="91">
        <f>VLOOKUP(D$10,sept2011,9,FALSE)</f>
        <v>700494.39999999932</v>
      </c>
      <c r="I23" s="59"/>
      <c r="J23" s="93">
        <f>((F23-25)*H23)*$F$12</f>
        <v>457627051.32748759</v>
      </c>
      <c r="K23" s="93">
        <f>((F23-(F23-25))*H23)*$F$12</f>
        <v>26898984.959999971</v>
      </c>
      <c r="L23" s="93">
        <f t="shared" si="0"/>
        <v>484526036.28748757</v>
      </c>
      <c r="M23" s="54"/>
      <c r="N23" s="18"/>
      <c r="O23" s="51">
        <v>7</v>
      </c>
      <c r="P23" s="174">
        <v>459.63</v>
      </c>
      <c r="Q23" s="59"/>
      <c r="R23" s="94">
        <f>VLOOKUP(D$10,sept2012,9,FALSE)</f>
        <v>700494.4</v>
      </c>
      <c r="S23" s="59"/>
      <c r="T23" s="93">
        <f>((P23-25)*R23)*$P$12</f>
        <v>458206101.01336002</v>
      </c>
      <c r="U23" s="93">
        <f>((P23-(P23-25))*R23)*$P$12</f>
        <v>26356101.799999997</v>
      </c>
      <c r="V23" s="93">
        <f t="shared" si="1"/>
        <v>484562202.81336004</v>
      </c>
      <c r="W23" s="54"/>
      <c r="X23" s="31"/>
    </row>
    <row r="24" spans="2:24" ht="12" customHeight="1" x14ac:dyDescent="0.2">
      <c r="B24" s="30"/>
      <c r="C24" s="51">
        <v>8</v>
      </c>
      <c r="D24" s="52" t="s">
        <v>538</v>
      </c>
      <c r="E24" s="52"/>
      <c r="F24" s="174">
        <v>221.81</v>
      </c>
      <c r="G24" s="59"/>
      <c r="H24" s="91">
        <f>VLOOKUP(D$10,sept2011,11,FALSE)</f>
        <v>34829.600000000006</v>
      </c>
      <c r="I24" s="59"/>
      <c r="J24" s="93">
        <f>(F24*H24*tab!C18)*$F$12</f>
        <v>11866450.292736001</v>
      </c>
      <c r="K24" s="93">
        <f>(F24*H24*tab!D18)*$F$12</f>
        <v>0</v>
      </c>
      <c r="L24" s="93">
        <f t="shared" si="0"/>
        <v>11866450.292736001</v>
      </c>
      <c r="M24" s="54"/>
      <c r="N24" s="18"/>
      <c r="O24" s="51">
        <v>8</v>
      </c>
      <c r="P24" s="174">
        <v>221.81</v>
      </c>
      <c r="Q24" s="59"/>
      <c r="R24" s="94">
        <f>VLOOKUP(D$10,sept2012,11,FALSE)</f>
        <v>29197.5</v>
      </c>
      <c r="S24" s="59"/>
      <c r="T24" s="93">
        <f>(P24*R24*tab!C18)*$P$12</f>
        <v>9746827.699874999</v>
      </c>
      <c r="U24" s="93">
        <f>(P24*R24*tab!D18)*$P$12</f>
        <v>0</v>
      </c>
      <c r="V24" s="93">
        <f t="shared" si="1"/>
        <v>9746827.699874999</v>
      </c>
      <c r="W24" s="54"/>
      <c r="X24" s="31"/>
    </row>
    <row r="25" spans="2:24" ht="12" customHeight="1" x14ac:dyDescent="0.2">
      <c r="B25" s="30"/>
      <c r="C25" s="51">
        <v>9</v>
      </c>
      <c r="D25" s="52" t="s">
        <v>539</v>
      </c>
      <c r="E25" s="52"/>
      <c r="F25" s="174">
        <v>169.94</v>
      </c>
      <c r="G25" s="59"/>
      <c r="H25" s="91">
        <f>VLOOKUP(D$10,sept2011,10,FALSE)</f>
        <v>46246.099999999977</v>
      </c>
      <c r="I25" s="59"/>
      <c r="J25" s="93">
        <f>(F25*H25*tab!C19)*$F$12</f>
        <v>12071519.591423994</v>
      </c>
      <c r="K25" s="93">
        <f>(F25*H25*tab!D19)*$F$12</f>
        <v>0</v>
      </c>
      <c r="L25" s="93">
        <f t="shared" si="0"/>
        <v>12071519.591423994</v>
      </c>
      <c r="M25" s="54"/>
      <c r="N25" s="18"/>
      <c r="O25" s="51">
        <v>9</v>
      </c>
      <c r="P25" s="174">
        <v>169.94</v>
      </c>
      <c r="Q25" s="59"/>
      <c r="R25" s="94">
        <f>VLOOKUP(D$10,sept2012,10,FALSE)</f>
        <v>30994.5</v>
      </c>
      <c r="S25" s="59"/>
      <c r="T25" s="93">
        <f>(P25*R25*tab!C19)*$P$12</f>
        <v>7927144.0216499995</v>
      </c>
      <c r="U25" s="93">
        <f>(P25*R25*tab!D19)*$P$12</f>
        <v>0</v>
      </c>
      <c r="V25" s="93">
        <f t="shared" si="1"/>
        <v>7927144.0216499995</v>
      </c>
      <c r="W25" s="54"/>
      <c r="X25" s="31"/>
    </row>
    <row r="26" spans="2:24" ht="12" customHeight="1" x14ac:dyDescent="0.2">
      <c r="B26" s="30"/>
      <c r="C26" s="51">
        <v>10</v>
      </c>
      <c r="D26" s="52" t="s">
        <v>458</v>
      </c>
      <c r="E26" s="52"/>
      <c r="F26" s="174">
        <v>5.04</v>
      </c>
      <c r="G26" s="59"/>
      <c r="H26" s="91">
        <f>VLOOKUP(D$10,sept2011,12,FALSE)</f>
        <v>3371722</v>
      </c>
      <c r="I26" s="59"/>
      <c r="J26" s="93">
        <f>(F26*H26*tab!C20)*$F$12</f>
        <v>16660896.106143743</v>
      </c>
      <c r="K26" s="93">
        <f>(F26*H26*tab!D20)*$F$12</f>
        <v>9441087.4535362553</v>
      </c>
      <c r="L26" s="93">
        <f t="shared" si="0"/>
        <v>26101983.55968</v>
      </c>
      <c r="M26" s="54"/>
      <c r="N26" s="18"/>
      <c r="O26" s="51">
        <v>10</v>
      </c>
      <c r="P26" s="174">
        <v>5.04</v>
      </c>
      <c r="Q26" s="59"/>
      <c r="R26" s="94">
        <f>VLOOKUP(D$10,sept2012,12,FALSE)</f>
        <v>3370766</v>
      </c>
      <c r="S26" s="59"/>
      <c r="T26" s="93">
        <f>(P26*R26*tab!C20)*$P$12</f>
        <v>16320012.440200558</v>
      </c>
      <c r="U26" s="93">
        <f>(P26*R26*tab!D20)*$P$12</f>
        <v>9247921.8229994401</v>
      </c>
      <c r="V26" s="93">
        <f t="shared" si="1"/>
        <v>25567934.2632</v>
      </c>
      <c r="W26" s="54"/>
      <c r="X26" s="31"/>
    </row>
    <row r="27" spans="2:24" ht="12" customHeight="1" x14ac:dyDescent="0.2">
      <c r="B27" s="30"/>
      <c r="C27" s="51">
        <v>11</v>
      </c>
      <c r="D27" s="52" t="s">
        <v>459</v>
      </c>
      <c r="E27" s="52"/>
      <c r="F27" s="174">
        <v>5.03</v>
      </c>
      <c r="G27" s="59"/>
      <c r="H27" s="91">
        <f>VLOOKUP(D$10,sept2011,13,FALSE)</f>
        <v>184049</v>
      </c>
      <c r="I27" s="59"/>
      <c r="J27" s="93">
        <f>(F27*H27*tab!C21)*$F$12</f>
        <v>907648.10926233605</v>
      </c>
      <c r="K27" s="93">
        <f>(F27*H27*tab!D21)*$F$12</f>
        <v>514329.18865766411</v>
      </c>
      <c r="L27" s="93">
        <f t="shared" si="0"/>
        <v>1421977.2979200003</v>
      </c>
      <c r="M27" s="54"/>
      <c r="N27" s="18"/>
      <c r="O27" s="51">
        <v>11</v>
      </c>
      <c r="P27" s="174">
        <v>5.03</v>
      </c>
      <c r="Q27" s="59"/>
      <c r="R27" s="94">
        <f>VLOOKUP(D$10,sept2012,13,FALSE)</f>
        <v>185052</v>
      </c>
      <c r="S27" s="59"/>
      <c r="T27" s="93">
        <f>(P27*R27*tab!C21)*$P$12</f>
        <v>894176.21321573993</v>
      </c>
      <c r="U27" s="93">
        <f>(P27*R27*tab!D21)*$P$12</f>
        <v>506695.18458425999</v>
      </c>
      <c r="V27" s="93">
        <f t="shared" si="1"/>
        <v>1400871.3977999999</v>
      </c>
      <c r="W27" s="54"/>
      <c r="X27" s="31"/>
    </row>
    <row r="28" spans="2:24" ht="12" customHeight="1" x14ac:dyDescent="0.2">
      <c r="B28" s="30"/>
      <c r="C28" s="51">
        <v>12</v>
      </c>
      <c r="D28" s="52" t="s">
        <v>540</v>
      </c>
      <c r="E28" s="52"/>
      <c r="F28" s="174">
        <v>4.91</v>
      </c>
      <c r="G28" s="59"/>
      <c r="H28" s="91">
        <f>VLOOKUP(D$10,sept2011,14,FALSE)</f>
        <v>14612537.089999996</v>
      </c>
      <c r="I28" s="59"/>
      <c r="J28" s="93">
        <f>(F28*H28*tab!C22)*$F$12</f>
        <v>68701328.031065777</v>
      </c>
      <c r="K28" s="93">
        <f>(F28*H28*tab!D22)*$F$12</f>
        <v>41502919.692812607</v>
      </c>
      <c r="L28" s="93">
        <f t="shared" si="0"/>
        <v>110204247.72387838</v>
      </c>
      <c r="M28" s="54"/>
      <c r="N28" s="18"/>
      <c r="O28" s="51">
        <v>12</v>
      </c>
      <c r="P28" s="174">
        <v>4.91</v>
      </c>
      <c r="Q28" s="59"/>
      <c r="R28" s="94">
        <f>VLOOKUP(D$10,sept2012,14,FALSE)</f>
        <v>14699359.439000001</v>
      </c>
      <c r="S28" s="59"/>
      <c r="T28" s="93">
        <f>(P28*R28*tab!C22)*$P$12</f>
        <v>67714737.571571097</v>
      </c>
      <c r="U28" s="93">
        <f>(P28*R28*tab!D22)*$P$12</f>
        <v>40906913.970891364</v>
      </c>
      <c r="V28" s="93">
        <f t="shared" si="1"/>
        <v>108621651.54246247</v>
      </c>
      <c r="W28" s="54"/>
      <c r="X28" s="31"/>
    </row>
    <row r="29" spans="2:24" ht="12" customHeight="1" x14ac:dyDescent="0.2">
      <c r="B29" s="30"/>
      <c r="C29" s="51">
        <v>13</v>
      </c>
      <c r="D29" s="52" t="s">
        <v>406</v>
      </c>
      <c r="E29" s="52"/>
      <c r="F29" s="174">
        <v>5337.11</v>
      </c>
      <c r="G29" s="59"/>
      <c r="H29" s="91">
        <f>VLOOKUP(D$10,sept2011,15,FALSE)</f>
        <v>3115</v>
      </c>
      <c r="I29" s="59"/>
      <c r="J29" s="93">
        <f>(F29*H29*tab!C23)*$F$12</f>
        <v>10640913.700999679</v>
      </c>
      <c r="K29" s="93">
        <f>(F29*H29*tab!D23)*$F$12</f>
        <v>14895236.289400317</v>
      </c>
      <c r="L29" s="93">
        <f t="shared" si="0"/>
        <v>25536149.990399994</v>
      </c>
      <c r="M29" s="54"/>
      <c r="N29" s="18"/>
      <c r="O29" s="51">
        <v>13</v>
      </c>
      <c r="P29" s="174">
        <v>5337.11</v>
      </c>
      <c r="Q29" s="59"/>
      <c r="R29" s="94">
        <f>VLOOKUP(D$10,sept2012,15,FALSE)</f>
        <v>3137</v>
      </c>
      <c r="S29" s="59"/>
      <c r="T29" s="93">
        <f>(P29*R29*tab!C23)*$P$12</f>
        <v>10499791.447518345</v>
      </c>
      <c r="U29" s="93">
        <f>(P29*R29*tab!D23)*$P$12</f>
        <v>14697692.227831652</v>
      </c>
      <c r="V29" s="93">
        <f t="shared" si="1"/>
        <v>25197483.675349995</v>
      </c>
      <c r="W29" s="54"/>
      <c r="X29" s="31"/>
    </row>
    <row r="30" spans="2:24" ht="12" customHeight="1" x14ac:dyDescent="0.2">
      <c r="B30" s="30"/>
      <c r="C30" s="51"/>
      <c r="D30" s="52"/>
      <c r="E30" s="52"/>
      <c r="F30" s="59"/>
      <c r="G30" s="56"/>
      <c r="H30" s="61"/>
      <c r="I30" s="56"/>
      <c r="J30" s="57"/>
      <c r="K30" s="57"/>
      <c r="L30" s="57"/>
      <c r="M30" s="54"/>
      <c r="N30" s="18"/>
      <c r="O30" s="51"/>
      <c r="P30" s="59"/>
      <c r="Q30" s="56"/>
      <c r="R30" s="58"/>
      <c r="S30" s="56"/>
      <c r="T30" s="57"/>
      <c r="U30" s="57"/>
      <c r="V30" s="57"/>
      <c r="W30" s="54"/>
      <c r="X30" s="31"/>
    </row>
    <row r="31" spans="2:24" ht="12" customHeight="1" x14ac:dyDescent="0.2">
      <c r="B31" s="35"/>
      <c r="C31" s="46"/>
      <c r="D31" s="47" t="s">
        <v>541</v>
      </c>
      <c r="E31" s="47"/>
      <c r="F31" s="48"/>
      <c r="G31" s="48"/>
      <c r="H31" s="48"/>
      <c r="I31" s="48"/>
      <c r="J31" s="95">
        <f>SUM(J15:J20)+SUM(J23:J29)</f>
        <v>1588374349.5855558</v>
      </c>
      <c r="K31" s="95">
        <f>SUM(K15:K20)+SUM(K23:K29)</f>
        <v>872606432.1916616</v>
      </c>
      <c r="L31" s="95">
        <f>SUM(L15:L20)+SUM(L23:L29)</f>
        <v>2460980781.7772174</v>
      </c>
      <c r="M31" s="50"/>
      <c r="N31" s="23"/>
      <c r="O31" s="46"/>
      <c r="P31" s="49"/>
      <c r="Q31" s="48"/>
      <c r="R31" s="49"/>
      <c r="S31" s="48"/>
      <c r="T31" s="95">
        <f>SUM(T15:T20)+SUM(T23:T29)</f>
        <v>1564846684.4069929</v>
      </c>
      <c r="U31" s="95">
        <f>SUM(U15:U20)+SUM(U23:U29)</f>
        <v>857592262.61988354</v>
      </c>
      <c r="V31" s="95">
        <f>SUM(V15:V20)+SUM(V23:V29)</f>
        <v>2422438947.0268764</v>
      </c>
      <c r="W31" s="50"/>
      <c r="X31" s="36"/>
    </row>
    <row r="32" spans="2:24" ht="12" customHeight="1" x14ac:dyDescent="0.2">
      <c r="B32" s="30"/>
      <c r="C32" s="121"/>
      <c r="D32" s="122"/>
      <c r="E32" s="122"/>
      <c r="F32" s="123"/>
      <c r="G32" s="123"/>
      <c r="H32" s="123"/>
      <c r="I32" s="123"/>
      <c r="J32" s="124"/>
      <c r="K32" s="124"/>
      <c r="L32" s="124"/>
      <c r="M32" s="125"/>
      <c r="N32" s="126"/>
      <c r="O32" s="121"/>
      <c r="P32" s="123"/>
      <c r="Q32" s="123"/>
      <c r="R32" s="123"/>
      <c r="S32" s="123"/>
      <c r="T32" s="123"/>
      <c r="U32" s="123"/>
      <c r="V32" s="123"/>
      <c r="W32" s="125"/>
      <c r="X32" s="31"/>
    </row>
    <row r="33" spans="2:32" ht="12" customHeight="1" x14ac:dyDescent="0.2">
      <c r="B33" s="30"/>
      <c r="C33" s="42"/>
      <c r="D33" s="43"/>
      <c r="E33" s="43"/>
      <c r="F33" s="44"/>
      <c r="G33" s="44"/>
      <c r="H33" s="44"/>
      <c r="I33" s="44"/>
      <c r="J33" s="44"/>
      <c r="K33" s="119"/>
      <c r="L33" s="119"/>
      <c r="M33" s="45"/>
      <c r="N33" s="18"/>
      <c r="O33" s="42"/>
      <c r="P33" s="43"/>
      <c r="Q33" s="44"/>
      <c r="R33" s="43"/>
      <c r="S33" s="44"/>
      <c r="T33" s="120"/>
      <c r="U33" s="120"/>
      <c r="V33" s="44"/>
      <c r="W33" s="45"/>
      <c r="X33" s="31"/>
    </row>
    <row r="34" spans="2:32" ht="12" customHeight="1" x14ac:dyDescent="0.2">
      <c r="B34" s="30"/>
      <c r="C34" s="51"/>
      <c r="D34" s="102" t="s">
        <v>589</v>
      </c>
      <c r="E34" s="103"/>
      <c r="F34" s="103"/>
      <c r="G34" s="104"/>
      <c r="H34" s="104" t="s">
        <v>542</v>
      </c>
      <c r="I34" s="104"/>
      <c r="J34" s="104" t="s">
        <v>543</v>
      </c>
      <c r="K34" s="104" t="s">
        <v>595</v>
      </c>
      <c r="L34" s="105" t="s">
        <v>596</v>
      </c>
      <c r="M34" s="106"/>
      <c r="N34" s="87"/>
      <c r="O34" s="107"/>
      <c r="P34" s="103"/>
      <c r="Q34" s="104"/>
      <c r="R34" s="104" t="s">
        <v>542</v>
      </c>
      <c r="S34" s="104"/>
      <c r="T34" s="104" t="s">
        <v>543</v>
      </c>
      <c r="U34" s="104" t="s">
        <v>595</v>
      </c>
      <c r="V34" s="105" t="s">
        <v>596</v>
      </c>
      <c r="W34" s="54"/>
      <c r="X34" s="31"/>
    </row>
    <row r="35" spans="2:32" ht="12" customHeight="1" x14ac:dyDescent="0.2">
      <c r="B35" s="30"/>
      <c r="C35" s="51"/>
      <c r="D35" s="47"/>
      <c r="E35" s="47"/>
      <c r="F35" s="52"/>
      <c r="G35" s="48"/>
      <c r="H35" s="48"/>
      <c r="I35" s="48"/>
      <c r="J35" s="53"/>
      <c r="K35" s="53"/>
      <c r="L35" s="53"/>
      <c r="M35" s="50"/>
      <c r="N35" s="23"/>
      <c r="O35" s="46"/>
      <c r="P35" s="52"/>
      <c r="Q35" s="48"/>
      <c r="R35" s="48"/>
      <c r="S35" s="48"/>
      <c r="T35" s="53"/>
      <c r="U35" s="53"/>
      <c r="V35" s="53"/>
      <c r="W35" s="54"/>
      <c r="X35" s="31"/>
    </row>
    <row r="36" spans="2:32" ht="12" customHeight="1" x14ac:dyDescent="0.2">
      <c r="B36" s="30"/>
      <c r="C36" s="53"/>
      <c r="D36" s="52" t="s">
        <v>591</v>
      </c>
      <c r="E36" s="52"/>
      <c r="F36" s="52"/>
      <c r="G36" s="53"/>
      <c r="H36" s="90">
        <v>0</v>
      </c>
      <c r="I36" s="53"/>
      <c r="J36" s="97">
        <v>1.98</v>
      </c>
      <c r="K36" s="98">
        <v>1</v>
      </c>
      <c r="L36" s="92">
        <f>+H36*J36*K36</f>
        <v>0</v>
      </c>
      <c r="M36" s="54"/>
      <c r="N36" s="18"/>
      <c r="O36" s="53"/>
      <c r="P36" s="108" t="s">
        <v>597</v>
      </c>
      <c r="Q36" s="53"/>
      <c r="R36" s="99">
        <f>H36</f>
        <v>0</v>
      </c>
      <c r="S36" s="53"/>
      <c r="T36" s="97">
        <v>1.98</v>
      </c>
      <c r="U36" s="98">
        <v>1</v>
      </c>
      <c r="V36" s="92">
        <f>+R36*T36*U36</f>
        <v>0</v>
      </c>
      <c r="W36" s="54"/>
      <c r="X36" s="31"/>
    </row>
    <row r="37" spans="2:32" ht="12" customHeight="1" x14ac:dyDescent="0.2">
      <c r="B37" s="30"/>
      <c r="C37" s="53"/>
      <c r="D37" s="52" t="s">
        <v>590</v>
      </c>
      <c r="E37" s="52"/>
      <c r="F37" s="52"/>
      <c r="G37" s="53"/>
      <c r="H37" s="90">
        <v>0</v>
      </c>
      <c r="I37" s="53"/>
      <c r="J37" s="97">
        <v>1.98</v>
      </c>
      <c r="K37" s="98">
        <v>1</v>
      </c>
      <c r="L37" s="92">
        <f>+H37*J37*K37</f>
        <v>0</v>
      </c>
      <c r="M37" s="54"/>
      <c r="N37" s="18"/>
      <c r="O37" s="53"/>
      <c r="P37" s="108" t="s">
        <v>598</v>
      </c>
      <c r="Q37" s="53"/>
      <c r="R37" s="99">
        <f>H37</f>
        <v>0</v>
      </c>
      <c r="S37" s="53"/>
      <c r="T37" s="97">
        <v>1.98</v>
      </c>
      <c r="U37" s="98">
        <v>1</v>
      </c>
      <c r="V37" s="92">
        <f>+R37*T37*U37</f>
        <v>0</v>
      </c>
      <c r="W37" s="54"/>
      <c r="X37" s="31"/>
    </row>
    <row r="38" spans="2:32" ht="12" customHeight="1" x14ac:dyDescent="0.2">
      <c r="B38" s="30"/>
      <c r="C38" s="53"/>
      <c r="D38" s="52"/>
      <c r="E38" s="52"/>
      <c r="F38" s="52"/>
      <c r="G38" s="53"/>
      <c r="H38" s="53"/>
      <c r="I38" s="53"/>
      <c r="J38" s="53"/>
      <c r="K38" s="64"/>
      <c r="L38" s="60"/>
      <c r="M38" s="54"/>
      <c r="N38" s="18"/>
      <c r="O38" s="53"/>
      <c r="P38" s="108"/>
      <c r="Q38" s="53"/>
      <c r="R38" s="53"/>
      <c r="S38" s="53"/>
      <c r="T38" s="53"/>
      <c r="U38" s="64"/>
      <c r="V38" s="60"/>
      <c r="W38" s="54"/>
      <c r="X38" s="31"/>
    </row>
    <row r="39" spans="2:32" ht="12" customHeight="1" x14ac:dyDescent="0.2">
      <c r="B39" s="30"/>
      <c r="C39" s="53"/>
      <c r="D39" s="52" t="s">
        <v>544</v>
      </c>
      <c r="E39" s="52"/>
      <c r="F39" s="52"/>
      <c r="G39" s="53"/>
      <c r="H39" s="90">
        <v>0</v>
      </c>
      <c r="I39" s="53"/>
      <c r="J39" s="97">
        <v>3.46</v>
      </c>
      <c r="K39" s="98">
        <v>1</v>
      </c>
      <c r="L39" s="92">
        <f>+H39*J39*K39</f>
        <v>0</v>
      </c>
      <c r="M39" s="54"/>
      <c r="N39" s="18"/>
      <c r="O39" s="53"/>
      <c r="P39" s="108" t="s">
        <v>599</v>
      </c>
      <c r="Q39" s="53"/>
      <c r="R39" s="99">
        <f>H39</f>
        <v>0</v>
      </c>
      <c r="S39" s="53"/>
      <c r="T39" s="97">
        <v>3.46</v>
      </c>
      <c r="U39" s="98">
        <v>1</v>
      </c>
      <c r="V39" s="92">
        <f>+R39*T39*U39</f>
        <v>0</v>
      </c>
      <c r="W39" s="54"/>
      <c r="X39" s="31"/>
    </row>
    <row r="40" spans="2:32" ht="12" customHeight="1" x14ac:dyDescent="0.2">
      <c r="B40" s="30"/>
      <c r="C40" s="53"/>
      <c r="D40" s="52" t="s">
        <v>545</v>
      </c>
      <c r="E40" s="52"/>
      <c r="F40" s="52"/>
      <c r="G40" s="53"/>
      <c r="H40" s="90">
        <v>0</v>
      </c>
      <c r="I40" s="53"/>
      <c r="J40" s="97">
        <v>3.46</v>
      </c>
      <c r="K40" s="98">
        <v>4.3</v>
      </c>
      <c r="L40" s="92">
        <f>+H40*J40*K40</f>
        <v>0</v>
      </c>
      <c r="M40" s="54"/>
      <c r="N40" s="18"/>
      <c r="O40" s="53"/>
      <c r="P40" s="108" t="s">
        <v>600</v>
      </c>
      <c r="Q40" s="53"/>
      <c r="R40" s="99">
        <f>H40</f>
        <v>0</v>
      </c>
      <c r="S40" s="53"/>
      <c r="T40" s="97">
        <v>3.46</v>
      </c>
      <c r="U40" s="98">
        <v>4.3</v>
      </c>
      <c r="V40" s="92">
        <f>+R40*T40*U40</f>
        <v>0</v>
      </c>
      <c r="W40" s="54"/>
      <c r="X40" s="31"/>
    </row>
    <row r="41" spans="2:32" ht="12" customHeight="1" x14ac:dyDescent="0.2">
      <c r="B41" s="30"/>
      <c r="C41" s="53"/>
      <c r="D41" s="52" t="s">
        <v>546</v>
      </c>
      <c r="E41" s="52"/>
      <c r="F41" s="52"/>
      <c r="G41" s="53"/>
      <c r="H41" s="90">
        <v>0</v>
      </c>
      <c r="I41" s="53"/>
      <c r="J41" s="97">
        <v>3.46</v>
      </c>
      <c r="K41" s="98">
        <v>2.86</v>
      </c>
      <c r="L41" s="92">
        <f>+H41*J41*K41</f>
        <v>0</v>
      </c>
      <c r="M41" s="54"/>
      <c r="N41" s="18"/>
      <c r="O41" s="53"/>
      <c r="P41" s="108" t="s">
        <v>601</v>
      </c>
      <c r="Q41" s="53"/>
      <c r="R41" s="99">
        <f>H41</f>
        <v>0</v>
      </c>
      <c r="S41" s="53"/>
      <c r="T41" s="97">
        <v>3.46</v>
      </c>
      <c r="U41" s="98">
        <v>2.86</v>
      </c>
      <c r="V41" s="92">
        <f>+R41*T41*U41</f>
        <v>0</v>
      </c>
      <c r="W41" s="54"/>
      <c r="X41" s="31"/>
    </row>
    <row r="42" spans="2:32" ht="12" customHeight="1" x14ac:dyDescent="0.2">
      <c r="B42" s="30"/>
      <c r="C42" s="53"/>
      <c r="D42" s="52" t="s">
        <v>547</v>
      </c>
      <c r="E42" s="52"/>
      <c r="F42" s="52"/>
      <c r="G42" s="53"/>
      <c r="H42" s="90">
        <v>0</v>
      </c>
      <c r="I42" s="53"/>
      <c r="J42" s="97">
        <v>3.46</v>
      </c>
      <c r="K42" s="98">
        <v>1.43</v>
      </c>
      <c r="L42" s="92">
        <f>+H42*J42*K42</f>
        <v>0</v>
      </c>
      <c r="M42" s="54"/>
      <c r="N42" s="18"/>
      <c r="O42" s="53"/>
      <c r="P42" s="108" t="s">
        <v>602</v>
      </c>
      <c r="Q42" s="53"/>
      <c r="R42" s="99">
        <f>H42</f>
        <v>0</v>
      </c>
      <c r="S42" s="53"/>
      <c r="T42" s="97">
        <v>3.46</v>
      </c>
      <c r="U42" s="98">
        <v>1.43</v>
      </c>
      <c r="V42" s="92">
        <f>+R42*T42*U42</f>
        <v>0</v>
      </c>
      <c r="W42" s="54"/>
      <c r="X42" s="31"/>
    </row>
    <row r="43" spans="2:32" ht="12" customHeight="1" x14ac:dyDescent="0.2">
      <c r="B43" s="30"/>
      <c r="C43" s="51"/>
      <c r="D43" s="52"/>
      <c r="E43" s="52"/>
      <c r="F43" s="65"/>
      <c r="G43" s="53"/>
      <c r="H43" s="53"/>
      <c r="I43" s="53"/>
      <c r="J43" s="66"/>
      <c r="K43" s="39"/>
      <c r="L43" s="100" t="str">
        <f>IF(OR((SUM(L36:L42))&lt;0.95*H20,(SUM(L36:L42))&gt;1.05*H20),AF43,"")</f>
        <v>groot verschil met gegevens H20 over aantal leerlingen</v>
      </c>
      <c r="M43" s="54"/>
      <c r="N43" s="18"/>
      <c r="O43" s="51"/>
      <c r="P43" s="67"/>
      <c r="Q43" s="53"/>
      <c r="R43" s="67"/>
      <c r="S43" s="53"/>
      <c r="T43" s="53"/>
      <c r="U43" s="39"/>
      <c r="V43" s="101" t="str">
        <f>IF(OR((SUM(V36:V42))&lt;0.95*R20,(SUM(V36:V42))&gt;1.05*R20),AF44,"")</f>
        <v>groot verschil met gegevens R20 over aantal leerlingen</v>
      </c>
      <c r="W43" s="54"/>
      <c r="X43" s="31"/>
      <c r="AF43" s="5" t="s">
        <v>675</v>
      </c>
    </row>
    <row r="44" spans="2:32" ht="12" customHeight="1" x14ac:dyDescent="0.2">
      <c r="B44" s="30"/>
      <c r="C44" s="72"/>
      <c r="D44" s="73"/>
      <c r="E44" s="73"/>
      <c r="F44" s="74"/>
      <c r="G44" s="74"/>
      <c r="H44" s="74"/>
      <c r="I44" s="74"/>
      <c r="J44" s="79"/>
      <c r="K44" s="79"/>
      <c r="L44" s="79"/>
      <c r="M44" s="77"/>
      <c r="N44" s="18"/>
      <c r="O44" s="72"/>
      <c r="P44" s="74"/>
      <c r="Q44" s="74"/>
      <c r="R44" s="74"/>
      <c r="S44" s="74"/>
      <c r="T44" s="74"/>
      <c r="U44" s="74"/>
      <c r="V44" s="74"/>
      <c r="W44" s="77"/>
      <c r="X44" s="31"/>
      <c r="AF44" s="5" t="s">
        <v>676</v>
      </c>
    </row>
    <row r="45" spans="2:32" ht="12" customHeight="1" x14ac:dyDescent="0.2">
      <c r="B45" s="30"/>
      <c r="C45" s="17"/>
      <c r="D45" s="18"/>
      <c r="E45" s="18"/>
      <c r="F45" s="17"/>
      <c r="G45" s="17"/>
      <c r="H45" s="17"/>
      <c r="I45" s="17"/>
      <c r="J45" s="24"/>
      <c r="K45" s="24"/>
      <c r="L45" s="24"/>
      <c r="M45" s="18"/>
      <c r="N45" s="18"/>
      <c r="O45" s="17"/>
      <c r="P45" s="17"/>
      <c r="Q45" s="17"/>
      <c r="R45" s="17"/>
      <c r="S45" s="17"/>
      <c r="T45" s="17"/>
      <c r="U45" s="17"/>
      <c r="V45" s="17"/>
      <c r="W45" s="18"/>
      <c r="X45" s="31"/>
      <c r="AF45" s="5" t="s">
        <v>677</v>
      </c>
    </row>
    <row r="46" spans="2:32" ht="12" customHeight="1" x14ac:dyDescent="0.2">
      <c r="B46" s="30"/>
      <c r="C46" s="42"/>
      <c r="D46" s="43"/>
      <c r="E46" s="43"/>
      <c r="F46" s="44"/>
      <c r="G46" s="44"/>
      <c r="H46" s="44"/>
      <c r="I46" s="44"/>
      <c r="J46" s="80"/>
      <c r="K46" s="80"/>
      <c r="L46" s="80"/>
      <c r="M46" s="45"/>
      <c r="N46" s="18"/>
      <c r="O46" s="42"/>
      <c r="P46" s="44"/>
      <c r="Q46" s="44"/>
      <c r="R46" s="44"/>
      <c r="S46" s="44"/>
      <c r="T46" s="44"/>
      <c r="U46" s="44"/>
      <c r="V46" s="44"/>
      <c r="W46" s="45"/>
      <c r="X46" s="31"/>
      <c r="AF46" s="5" t="s">
        <v>678</v>
      </c>
    </row>
    <row r="47" spans="2:32" ht="12" customHeight="1" x14ac:dyDescent="0.2">
      <c r="B47" s="30"/>
      <c r="C47" s="51"/>
      <c r="D47" s="47" t="s">
        <v>548</v>
      </c>
      <c r="E47" s="52"/>
      <c r="F47" s="53"/>
      <c r="G47" s="53"/>
      <c r="H47" s="53"/>
      <c r="I47" s="53"/>
      <c r="J47" s="63"/>
      <c r="K47" s="63"/>
      <c r="L47" s="63"/>
      <c r="M47" s="54"/>
      <c r="N47" s="18"/>
      <c r="O47" s="51"/>
      <c r="P47" s="53"/>
      <c r="Q47" s="53"/>
      <c r="R47" s="53"/>
      <c r="S47" s="53"/>
      <c r="T47" s="53"/>
      <c r="U47" s="53"/>
      <c r="V47" s="53"/>
      <c r="W47" s="54"/>
      <c r="X47" s="31"/>
    </row>
    <row r="48" spans="2:32" ht="12" customHeight="1" x14ac:dyDescent="0.2">
      <c r="B48" s="30"/>
      <c r="C48" s="51"/>
      <c r="D48" s="52" t="s">
        <v>536</v>
      </c>
      <c r="E48" s="52"/>
      <c r="F48" s="53"/>
      <c r="G48" s="53"/>
      <c r="H48" s="63"/>
      <c r="I48" s="53"/>
      <c r="J48" s="93">
        <f>+J21</f>
        <v>0</v>
      </c>
      <c r="K48" s="93">
        <f>+K21</f>
        <v>0</v>
      </c>
      <c r="L48" s="93">
        <f>SUM(J48:K48)</f>
        <v>0</v>
      </c>
      <c r="M48" s="54"/>
      <c r="N48" s="18"/>
      <c r="O48" s="51"/>
      <c r="P48" s="52"/>
      <c r="Q48" s="53"/>
      <c r="R48" s="52"/>
      <c r="S48" s="53"/>
      <c r="T48" s="93">
        <f>+T21</f>
        <v>0</v>
      </c>
      <c r="U48" s="93">
        <f>+U21</f>
        <v>0</v>
      </c>
      <c r="V48" s="93">
        <f>SUM(T48:U48)</f>
        <v>0</v>
      </c>
      <c r="W48" s="54"/>
      <c r="X48" s="31"/>
    </row>
    <row r="49" spans="2:32" ht="12" customHeight="1" x14ac:dyDescent="0.2">
      <c r="B49" s="30"/>
      <c r="C49" s="51"/>
      <c r="D49" s="52" t="s">
        <v>537</v>
      </c>
      <c r="E49" s="52"/>
      <c r="F49" s="53"/>
      <c r="G49" s="53"/>
      <c r="H49" s="63"/>
      <c r="I49" s="53"/>
      <c r="J49" s="93">
        <f>+J22</f>
        <v>0</v>
      </c>
      <c r="K49" s="93">
        <f>+K22</f>
        <v>0</v>
      </c>
      <c r="L49" s="93">
        <f>SUM(J49:K49)</f>
        <v>0</v>
      </c>
      <c r="M49" s="54"/>
      <c r="N49" s="18"/>
      <c r="O49" s="51"/>
      <c r="P49" s="52"/>
      <c r="Q49" s="53"/>
      <c r="R49" s="52"/>
      <c r="S49" s="53"/>
      <c r="T49" s="93">
        <f>+T22</f>
        <v>0</v>
      </c>
      <c r="U49" s="93">
        <f>+U22</f>
        <v>0</v>
      </c>
      <c r="V49" s="93">
        <f>SUM(T49:U49)</f>
        <v>0</v>
      </c>
      <c r="W49" s="54"/>
      <c r="X49" s="31"/>
    </row>
    <row r="50" spans="2:32" ht="12" customHeight="1" x14ac:dyDescent="0.2">
      <c r="B50" s="35"/>
      <c r="C50" s="46"/>
      <c r="D50" s="47"/>
      <c r="E50" s="47"/>
      <c r="F50" s="48"/>
      <c r="G50" s="48"/>
      <c r="H50" s="68"/>
      <c r="I50" s="48"/>
      <c r="J50" s="95">
        <f>IF(SUM(J48:J49)=0,J20,SUM(J48:J49))</f>
        <v>180420878.11159077</v>
      </c>
      <c r="K50" s="95">
        <f>IF(SUM(K48:K49)=0,K20,SUM(K48:K49))</f>
        <v>2859168.7307403558</v>
      </c>
      <c r="L50" s="95">
        <f>SUM(J50:K50)</f>
        <v>183280046.84233114</v>
      </c>
      <c r="M50" s="50"/>
      <c r="N50" s="23"/>
      <c r="O50" s="46"/>
      <c r="P50" s="47"/>
      <c r="Q50" s="48"/>
      <c r="R50" s="47"/>
      <c r="S50" s="48"/>
      <c r="T50" s="95">
        <f>IF(SUM(T48:T49)=0,T20,SUM(T48:T49))</f>
        <v>176779571.32678661</v>
      </c>
      <c r="U50" s="95">
        <f>IF(SUM(U48:U49)=0,U20,SUM(U48:U49))</f>
        <v>2801464.1534923417</v>
      </c>
      <c r="V50" s="95">
        <f>SUM(T50:U50)</f>
        <v>179581035.48027894</v>
      </c>
      <c r="W50" s="50"/>
      <c r="X50" s="32"/>
    </row>
    <row r="51" spans="2:32" ht="12" customHeight="1" x14ac:dyDescent="0.2">
      <c r="B51" s="35"/>
      <c r="C51" s="46"/>
      <c r="D51" s="47" t="s">
        <v>549</v>
      </c>
      <c r="E51" s="47"/>
      <c r="F51" s="48"/>
      <c r="G51" s="48"/>
      <c r="H51" s="68"/>
      <c r="I51" s="48"/>
      <c r="J51" s="62"/>
      <c r="K51" s="62"/>
      <c r="L51" s="62"/>
      <c r="M51" s="50"/>
      <c r="N51" s="23"/>
      <c r="O51" s="46"/>
      <c r="P51" s="47"/>
      <c r="Q51" s="48"/>
      <c r="R51" s="47"/>
      <c r="S51" s="48"/>
      <c r="T51" s="62"/>
      <c r="U51" s="62"/>
      <c r="V51" s="62"/>
      <c r="W51" s="50"/>
      <c r="X51" s="32"/>
    </row>
    <row r="52" spans="2:32" ht="12" customHeight="1" x14ac:dyDescent="0.2">
      <c r="B52" s="30"/>
      <c r="C52" s="51"/>
      <c r="D52" s="52" t="s">
        <v>483</v>
      </c>
      <c r="E52" s="52"/>
      <c r="F52" s="53" t="s">
        <v>409</v>
      </c>
      <c r="G52" s="53"/>
      <c r="H52" s="63"/>
      <c r="I52" s="53"/>
      <c r="J52" s="93">
        <f>J23</f>
        <v>457627051.32748759</v>
      </c>
      <c r="K52" s="93">
        <f>K23</f>
        <v>26898984.959999971</v>
      </c>
      <c r="L52" s="93">
        <f>SUM(J52:K52)</f>
        <v>484526036.28748757</v>
      </c>
      <c r="M52" s="54"/>
      <c r="N52" s="18"/>
      <c r="O52" s="51"/>
      <c r="P52" s="52"/>
      <c r="Q52" s="53"/>
      <c r="R52" s="52"/>
      <c r="S52" s="53"/>
      <c r="T52" s="93">
        <f>T23</f>
        <v>458206101.01336002</v>
      </c>
      <c r="U52" s="93">
        <f>U23</f>
        <v>26356101.799999997</v>
      </c>
      <c r="V52" s="93">
        <f>SUM(T52:U52)</f>
        <v>484562202.81336004</v>
      </c>
      <c r="W52" s="54"/>
      <c r="X52" s="37"/>
    </row>
    <row r="53" spans="2:32" ht="12" customHeight="1" x14ac:dyDescent="0.2">
      <c r="B53" s="30"/>
      <c r="C53" s="51"/>
      <c r="D53" s="52" t="s">
        <v>538</v>
      </c>
      <c r="E53" s="52"/>
      <c r="F53" s="53"/>
      <c r="G53" s="53"/>
      <c r="H53" s="53"/>
      <c r="I53" s="53"/>
      <c r="J53" s="93">
        <f>J24</f>
        <v>11866450.292736001</v>
      </c>
      <c r="K53" s="93">
        <f>K24</f>
        <v>0</v>
      </c>
      <c r="L53" s="93">
        <f>SUM(J53:K53)</f>
        <v>11866450.292736001</v>
      </c>
      <c r="M53" s="54"/>
      <c r="N53" s="18"/>
      <c r="O53" s="51"/>
      <c r="P53" s="52"/>
      <c r="Q53" s="53"/>
      <c r="R53" s="52"/>
      <c r="S53" s="53"/>
      <c r="T53" s="93">
        <f>T24</f>
        <v>9746827.699874999</v>
      </c>
      <c r="U53" s="93">
        <f>U24</f>
        <v>0</v>
      </c>
      <c r="V53" s="93">
        <f>SUM(T53:U53)</f>
        <v>9746827.699874999</v>
      </c>
      <c r="W53" s="54"/>
      <c r="X53" s="37"/>
      <c r="AF53" s="13"/>
    </row>
    <row r="54" spans="2:32" ht="12" customHeight="1" x14ac:dyDescent="0.2">
      <c r="B54" s="35"/>
      <c r="C54" s="46"/>
      <c r="D54" s="47"/>
      <c r="E54" s="47"/>
      <c r="F54" s="48"/>
      <c r="G54" s="48"/>
      <c r="H54" s="48"/>
      <c r="I54" s="48"/>
      <c r="J54" s="95">
        <f>(J52+J53)</f>
        <v>469493501.62022358</v>
      </c>
      <c r="K54" s="95">
        <f>(K52+K53)</f>
        <v>26898984.959999971</v>
      </c>
      <c r="L54" s="95">
        <f>SUM(J54:K54)</f>
        <v>496392486.58022356</v>
      </c>
      <c r="M54" s="50"/>
      <c r="N54" s="23"/>
      <c r="O54" s="46"/>
      <c r="P54" s="47"/>
      <c r="Q54" s="48"/>
      <c r="R54" s="47"/>
      <c r="S54" s="48"/>
      <c r="T54" s="95">
        <f>(T52+T53)</f>
        <v>467952928.71323502</v>
      </c>
      <c r="U54" s="95">
        <f>(U52+U53)</f>
        <v>26356101.799999997</v>
      </c>
      <c r="V54" s="95">
        <f>SUM(T54:U54)</f>
        <v>494309030.51323503</v>
      </c>
      <c r="W54" s="50"/>
      <c r="X54" s="38"/>
      <c r="AF54" s="13"/>
    </row>
    <row r="55" spans="2:32" ht="12" customHeight="1" x14ac:dyDescent="0.2">
      <c r="B55" s="30"/>
      <c r="C55" s="51"/>
      <c r="D55" s="47" t="s">
        <v>550</v>
      </c>
      <c r="E55" s="52"/>
      <c r="F55" s="53"/>
      <c r="G55" s="53"/>
      <c r="H55" s="53"/>
      <c r="I55" s="53"/>
      <c r="J55" s="53"/>
      <c r="K55" s="53"/>
      <c r="L55" s="53"/>
      <c r="M55" s="54"/>
      <c r="N55" s="18"/>
      <c r="O55" s="51"/>
      <c r="P55" s="53"/>
      <c r="Q55" s="53"/>
      <c r="R55" s="53"/>
      <c r="S55" s="53"/>
      <c r="T55" s="53"/>
      <c r="U55" s="53"/>
      <c r="V55" s="53"/>
      <c r="W55" s="54"/>
      <c r="X55" s="31"/>
      <c r="AF55" s="13"/>
    </row>
    <row r="56" spans="2:32" ht="12" customHeight="1" x14ac:dyDescent="0.2">
      <c r="B56" s="30"/>
      <c r="C56" s="51"/>
      <c r="D56" s="52" t="s">
        <v>551</v>
      </c>
      <c r="E56" s="52"/>
      <c r="F56" s="53"/>
      <c r="G56" s="53"/>
      <c r="H56" s="53"/>
      <c r="I56" s="53"/>
      <c r="J56" s="93">
        <f>J31</f>
        <v>1588374349.5855558</v>
      </c>
      <c r="K56" s="93">
        <f>K31</f>
        <v>872606432.1916616</v>
      </c>
      <c r="L56" s="93">
        <f>L31</f>
        <v>2460980781.7772174</v>
      </c>
      <c r="M56" s="54"/>
      <c r="N56" s="18"/>
      <c r="O56" s="51"/>
      <c r="P56" s="69"/>
      <c r="Q56" s="57"/>
      <c r="R56" s="69"/>
      <c r="S56" s="57"/>
      <c r="T56" s="93">
        <f>T31</f>
        <v>1564846684.4069929</v>
      </c>
      <c r="U56" s="93">
        <f>U31</f>
        <v>857592262.61988354</v>
      </c>
      <c r="V56" s="93">
        <f>V31</f>
        <v>2422438947.0268764</v>
      </c>
      <c r="W56" s="54"/>
      <c r="X56" s="31"/>
      <c r="AF56" s="13"/>
    </row>
    <row r="57" spans="2:32" ht="12" customHeight="1" x14ac:dyDescent="0.2">
      <c r="B57" s="30"/>
      <c r="C57" s="51"/>
      <c r="D57" s="52" t="s">
        <v>552</v>
      </c>
      <c r="E57" s="52"/>
      <c r="F57" s="53"/>
      <c r="G57" s="53"/>
      <c r="H57" s="70"/>
      <c r="I57" s="53"/>
      <c r="J57" s="93">
        <f>J50+J54</f>
        <v>649914379.73181438</v>
      </c>
      <c r="K57" s="93">
        <f>K50+K54</f>
        <v>29758153.690740328</v>
      </c>
      <c r="L57" s="93">
        <f>L50+L54</f>
        <v>679672533.42255473</v>
      </c>
      <c r="M57" s="54"/>
      <c r="N57" s="18"/>
      <c r="O57" s="51"/>
      <c r="P57" s="69"/>
      <c r="Q57" s="57"/>
      <c r="R57" s="69"/>
      <c r="S57" s="57"/>
      <c r="T57" s="93">
        <f>T50+T54</f>
        <v>644732500.04002166</v>
      </c>
      <c r="U57" s="93">
        <f>U50+U54</f>
        <v>29157565.95349234</v>
      </c>
      <c r="V57" s="93">
        <f>V50+V54</f>
        <v>673890065.99351394</v>
      </c>
      <c r="W57" s="54"/>
      <c r="X57" s="31"/>
      <c r="AF57" s="13"/>
    </row>
    <row r="58" spans="2:32" ht="12" customHeight="1" x14ac:dyDescent="0.2">
      <c r="B58" s="35"/>
      <c r="C58" s="46"/>
      <c r="D58" s="47" t="s">
        <v>541</v>
      </c>
      <c r="E58" s="47"/>
      <c r="F58" s="48"/>
      <c r="G58" s="48"/>
      <c r="H58" s="48"/>
      <c r="I58" s="48"/>
      <c r="J58" s="95">
        <f>J56-J57</f>
        <v>938459969.85374141</v>
      </c>
      <c r="K58" s="95">
        <f>K56-K57</f>
        <v>842848278.50092125</v>
      </c>
      <c r="L58" s="95">
        <f>L56-L57</f>
        <v>1781308248.3546627</v>
      </c>
      <c r="M58" s="50"/>
      <c r="N58" s="23"/>
      <c r="O58" s="46"/>
      <c r="P58" s="71"/>
      <c r="Q58" s="62"/>
      <c r="R58" s="71"/>
      <c r="S58" s="62"/>
      <c r="T58" s="95">
        <f>T56-T57</f>
        <v>920114184.36697125</v>
      </c>
      <c r="U58" s="95">
        <f>U56-U57</f>
        <v>828434696.66639125</v>
      </c>
      <c r="V58" s="95">
        <f>V56-V57</f>
        <v>1748548881.0333624</v>
      </c>
      <c r="W58" s="50"/>
      <c r="X58" s="36"/>
    </row>
    <row r="59" spans="2:32" ht="12" customHeight="1" x14ac:dyDescent="0.2">
      <c r="B59" s="30"/>
      <c r="C59" s="72"/>
      <c r="D59" s="73"/>
      <c r="E59" s="73"/>
      <c r="F59" s="74"/>
      <c r="G59" s="74"/>
      <c r="H59" s="74"/>
      <c r="I59" s="74"/>
      <c r="J59" s="74"/>
      <c r="K59" s="75"/>
      <c r="L59" s="75"/>
      <c r="M59" s="77"/>
      <c r="N59" s="18"/>
      <c r="O59" s="72"/>
      <c r="P59" s="73"/>
      <c r="Q59" s="74"/>
      <c r="R59" s="73"/>
      <c r="S59" s="74"/>
      <c r="T59" s="76"/>
      <c r="U59" s="76"/>
      <c r="V59" s="74"/>
      <c r="W59" s="77"/>
      <c r="X59" s="31"/>
    </row>
    <row r="60" spans="2:32" ht="12" customHeight="1" x14ac:dyDescent="0.2">
      <c r="B60" s="30"/>
      <c r="C60" s="17"/>
      <c r="D60" s="18"/>
      <c r="E60" s="18"/>
      <c r="F60" s="17"/>
      <c r="G60" s="17"/>
      <c r="H60" s="17"/>
      <c r="I60" s="17"/>
      <c r="J60" s="17"/>
      <c r="K60" s="25"/>
      <c r="L60" s="25"/>
      <c r="M60" s="18"/>
      <c r="N60" s="18"/>
      <c r="O60" s="17"/>
      <c r="P60" s="18"/>
      <c r="Q60" s="17"/>
      <c r="R60" s="18"/>
      <c r="S60" s="17"/>
      <c r="T60" s="20"/>
      <c r="U60" s="20"/>
      <c r="V60" s="17"/>
      <c r="W60" s="18"/>
      <c r="X60" s="31"/>
      <c r="AF60" s="13"/>
    </row>
    <row r="61" spans="2:32" ht="12" customHeight="1" x14ac:dyDescent="0.2">
      <c r="B61" s="30"/>
      <c r="C61" s="17"/>
      <c r="D61" s="18"/>
      <c r="E61" s="18"/>
      <c r="F61" s="17"/>
      <c r="G61" s="17"/>
      <c r="H61" s="17"/>
      <c r="I61" s="17"/>
      <c r="J61" s="17"/>
      <c r="K61" s="25"/>
      <c r="L61" s="25"/>
      <c r="M61" s="18"/>
      <c r="N61" s="18"/>
      <c r="O61" s="17"/>
      <c r="P61" s="18"/>
      <c r="Q61" s="17"/>
      <c r="R61" s="18"/>
      <c r="S61" s="17"/>
      <c r="T61" s="20"/>
      <c r="U61" s="20"/>
      <c r="V61" s="17"/>
      <c r="W61" s="18"/>
      <c r="X61" s="31"/>
    </row>
    <row r="62" spans="2:32" ht="12" customHeight="1" x14ac:dyDescent="0.25">
      <c r="B62" s="82"/>
      <c r="C62" s="83"/>
      <c r="D62" s="84"/>
      <c r="E62" s="84"/>
      <c r="F62" s="83"/>
      <c r="G62" s="83"/>
      <c r="H62" s="83"/>
      <c r="I62" s="83"/>
      <c r="J62" s="83"/>
      <c r="K62" s="83"/>
      <c r="L62" s="83"/>
      <c r="M62" s="84"/>
      <c r="N62" s="84"/>
      <c r="O62" s="83"/>
      <c r="P62" s="83"/>
      <c r="Q62" s="83"/>
      <c r="R62" s="83"/>
      <c r="S62" s="83"/>
      <c r="T62" s="83"/>
      <c r="U62" s="83"/>
      <c r="V62" s="83"/>
      <c r="W62" s="85" t="s">
        <v>561</v>
      </c>
      <c r="X62" s="86"/>
    </row>
    <row r="63" spans="2:32" ht="12" customHeight="1" x14ac:dyDescent="0.2">
      <c r="B63" s="26"/>
      <c r="C63" s="27"/>
      <c r="D63" s="28"/>
      <c r="E63" s="28"/>
      <c r="F63" s="27"/>
      <c r="G63" s="27"/>
      <c r="H63" s="27"/>
      <c r="I63" s="27"/>
      <c r="J63" s="27"/>
      <c r="K63" s="27"/>
      <c r="L63" s="27"/>
      <c r="M63" s="28"/>
      <c r="N63" s="28"/>
      <c r="O63" s="27"/>
      <c r="P63" s="27"/>
      <c r="Q63" s="27"/>
      <c r="R63" s="27"/>
      <c r="S63" s="27"/>
      <c r="T63" s="27"/>
      <c r="U63" s="27"/>
      <c r="V63" s="27"/>
      <c r="W63" s="28"/>
      <c r="X63" s="29"/>
    </row>
    <row r="64" spans="2:32" ht="12" customHeight="1" x14ac:dyDescent="0.2">
      <c r="B64" s="30"/>
      <c r="C64" s="17"/>
      <c r="D64" s="18"/>
      <c r="E64" s="18"/>
      <c r="F64" s="17"/>
      <c r="G64" s="17"/>
      <c r="H64" s="17"/>
      <c r="I64" s="17"/>
      <c r="J64" s="19"/>
      <c r="K64" s="17"/>
      <c r="L64" s="17"/>
      <c r="M64" s="18"/>
      <c r="N64" s="18"/>
      <c r="O64" s="17"/>
      <c r="P64" s="17"/>
      <c r="Q64" s="17"/>
      <c r="R64" s="17"/>
      <c r="S64" s="17"/>
      <c r="T64" s="17"/>
      <c r="U64" s="17"/>
      <c r="V64" s="17"/>
      <c r="W64" s="18"/>
      <c r="X64" s="31"/>
    </row>
    <row r="65" spans="2:32" ht="18" customHeight="1" x14ac:dyDescent="0.3">
      <c r="B65" s="30"/>
      <c r="C65" s="78" t="s">
        <v>522</v>
      </c>
      <c r="D65" s="18"/>
      <c r="E65" s="18"/>
      <c r="F65" s="17"/>
      <c r="G65" s="17"/>
      <c r="H65" s="17"/>
      <c r="I65" s="17"/>
      <c r="J65" s="19"/>
      <c r="K65" s="17"/>
      <c r="L65" s="118"/>
      <c r="M65" s="18"/>
      <c r="N65" s="18"/>
      <c r="O65" s="17"/>
      <c r="P65" s="17"/>
      <c r="Q65" s="17"/>
      <c r="R65" s="17"/>
      <c r="S65" s="17"/>
      <c r="T65" s="17"/>
      <c r="U65" s="17"/>
      <c r="V65" s="20"/>
      <c r="W65" s="18"/>
      <c r="X65" s="32"/>
    </row>
    <row r="66" spans="2:32" ht="12" customHeight="1" x14ac:dyDescent="0.2">
      <c r="B66" s="30"/>
      <c r="C66" s="17"/>
      <c r="D66" s="18"/>
      <c r="E66" s="18"/>
      <c r="F66" s="17"/>
      <c r="G66" s="17"/>
      <c r="H66" s="17"/>
      <c r="I66" s="17"/>
      <c r="J66" s="19"/>
      <c r="K66" s="17"/>
      <c r="L66" s="118"/>
      <c r="M66" s="18"/>
      <c r="N66" s="18"/>
      <c r="O66" s="17"/>
      <c r="P66" s="17"/>
      <c r="Q66" s="17"/>
      <c r="R66" s="17"/>
      <c r="S66" s="17"/>
      <c r="T66" s="17"/>
      <c r="U66" s="17"/>
      <c r="V66" s="20"/>
      <c r="W66" s="18"/>
      <c r="X66" s="32"/>
    </row>
    <row r="67" spans="2:32" ht="12" customHeight="1" x14ac:dyDescent="0.2">
      <c r="B67" s="30"/>
      <c r="C67" s="17"/>
      <c r="D67" s="18"/>
      <c r="E67" s="18"/>
      <c r="F67" s="17"/>
      <c r="G67" s="17"/>
      <c r="H67" s="17"/>
      <c r="I67" s="17"/>
      <c r="J67" s="17"/>
      <c r="K67" s="17"/>
      <c r="L67" s="17"/>
      <c r="M67" s="18"/>
      <c r="N67" s="18"/>
      <c r="O67" s="17"/>
      <c r="P67" s="17"/>
      <c r="Q67" s="17"/>
      <c r="R67" s="17"/>
      <c r="S67" s="17"/>
      <c r="T67" s="17"/>
      <c r="U67" s="17"/>
      <c r="V67" s="20"/>
      <c r="W67" s="18"/>
      <c r="X67" s="32"/>
      <c r="AF67" s="13"/>
    </row>
    <row r="68" spans="2:32" ht="15" customHeight="1" x14ac:dyDescent="0.2">
      <c r="B68" s="30"/>
      <c r="C68" s="39"/>
      <c r="D68" s="96" t="s">
        <v>594</v>
      </c>
      <c r="E68" s="39"/>
      <c r="F68" s="182">
        <f>tab!C4</f>
        <v>2013</v>
      </c>
      <c r="G68" s="183"/>
      <c r="H68" s="183"/>
      <c r="I68" s="183"/>
      <c r="J68" s="183"/>
      <c r="K68" s="183"/>
      <c r="L68" s="183"/>
      <c r="M68" s="87"/>
      <c r="N68" s="87"/>
      <c r="O68" s="171"/>
      <c r="P68" s="182">
        <f>F68+1</f>
        <v>2014</v>
      </c>
      <c r="Q68" s="183"/>
      <c r="R68" s="183"/>
      <c r="S68" s="183"/>
      <c r="T68" s="183"/>
      <c r="U68" s="183"/>
      <c r="V68" s="183"/>
      <c r="W68" s="18"/>
      <c r="X68" s="31"/>
    </row>
    <row r="69" spans="2:32" s="9" customFormat="1" ht="12.75" x14ac:dyDescent="0.2">
      <c r="B69" s="33"/>
      <c r="C69" s="41"/>
      <c r="D69" s="175" t="str">
        <f>+D8</f>
        <v>Nederland</v>
      </c>
      <c r="E69" s="40"/>
      <c r="F69" s="88" t="s">
        <v>523</v>
      </c>
      <c r="G69" s="88"/>
      <c r="H69" s="88" t="s">
        <v>524</v>
      </c>
      <c r="I69" s="88"/>
      <c r="J69" s="88" t="s">
        <v>525</v>
      </c>
      <c r="K69" s="88" t="s">
        <v>525</v>
      </c>
      <c r="L69" s="88" t="s">
        <v>526</v>
      </c>
      <c r="M69" s="89"/>
      <c r="N69" s="89"/>
      <c r="O69" s="88"/>
      <c r="P69" s="88" t="s">
        <v>523</v>
      </c>
      <c r="Q69" s="88"/>
      <c r="R69" s="88" t="s">
        <v>524</v>
      </c>
      <c r="S69" s="88"/>
      <c r="T69" s="88" t="s">
        <v>525</v>
      </c>
      <c r="U69" s="88" t="s">
        <v>525</v>
      </c>
      <c r="V69" s="88" t="s">
        <v>526</v>
      </c>
      <c r="W69" s="21"/>
      <c r="X69" s="34"/>
      <c r="AA69" s="10"/>
      <c r="AB69" s="11"/>
      <c r="AC69" s="8"/>
      <c r="AF69" s="3"/>
    </row>
    <row r="70" spans="2:32" s="9" customFormat="1" ht="12" customHeight="1" x14ac:dyDescent="0.2">
      <c r="B70" s="33"/>
      <c r="C70" s="41"/>
      <c r="D70" s="40"/>
      <c r="E70" s="40"/>
      <c r="F70" s="88"/>
      <c r="G70" s="88"/>
      <c r="H70" s="88"/>
      <c r="I70" s="88"/>
      <c r="J70" s="88" t="s">
        <v>527</v>
      </c>
      <c r="K70" s="88" t="s">
        <v>528</v>
      </c>
      <c r="L70" s="88" t="s">
        <v>523</v>
      </c>
      <c r="M70" s="89"/>
      <c r="N70" s="89"/>
      <c r="O70" s="88"/>
      <c r="P70" s="88"/>
      <c r="Q70" s="88"/>
      <c r="R70" s="88"/>
      <c r="S70" s="88"/>
      <c r="T70" s="88" t="s">
        <v>527</v>
      </c>
      <c r="U70" s="88" t="s">
        <v>528</v>
      </c>
      <c r="V70" s="88" t="s">
        <v>523</v>
      </c>
      <c r="W70" s="21"/>
      <c r="X70" s="34"/>
      <c r="AA70" s="10"/>
      <c r="AB70" s="11"/>
      <c r="AC70" s="8"/>
      <c r="AF70" s="3"/>
    </row>
    <row r="71" spans="2:32" ht="12" customHeight="1" x14ac:dyDescent="0.2">
      <c r="B71" s="30"/>
      <c r="C71" s="17"/>
      <c r="D71" s="22">
        <f>VLOOKUP(D69,Gemeentenaam,2,FALSE)</f>
        <v>9999</v>
      </c>
      <c r="E71" s="18"/>
      <c r="F71" s="17"/>
      <c r="G71" s="17"/>
      <c r="H71" s="17"/>
      <c r="I71" s="17"/>
      <c r="J71" s="17"/>
      <c r="K71" s="17"/>
      <c r="L71" s="17"/>
      <c r="M71" s="18"/>
      <c r="N71" s="18"/>
      <c r="O71" s="17"/>
      <c r="P71" s="17"/>
      <c r="Q71" s="17"/>
      <c r="R71" s="17"/>
      <c r="S71" s="17"/>
      <c r="T71" s="17"/>
      <c r="U71" s="17"/>
      <c r="V71" s="17"/>
      <c r="W71" s="18"/>
      <c r="X71" s="31"/>
    </row>
    <row r="72" spans="2:32" ht="12" customHeight="1" x14ac:dyDescent="0.2">
      <c r="B72" s="30"/>
      <c r="C72" s="42"/>
      <c r="D72" s="43"/>
      <c r="E72" s="43"/>
      <c r="F72" s="44"/>
      <c r="G72" s="44"/>
      <c r="H72" s="44"/>
      <c r="I72" s="44"/>
      <c r="J72" s="44"/>
      <c r="K72" s="44"/>
      <c r="L72" s="44"/>
      <c r="M72" s="45"/>
      <c r="N72" s="18"/>
      <c r="O72" s="42"/>
      <c r="P72" s="44"/>
      <c r="Q72" s="44"/>
      <c r="R72" s="44"/>
      <c r="S72" s="44"/>
      <c r="T72" s="44"/>
      <c r="U72" s="44"/>
      <c r="V72" s="44"/>
      <c r="W72" s="45"/>
      <c r="X72" s="31"/>
      <c r="AA72" s="3"/>
      <c r="AB72" s="3"/>
      <c r="AC72" s="3"/>
    </row>
    <row r="73" spans="2:32" s="13" customFormat="1" ht="12" customHeight="1" x14ac:dyDescent="0.2">
      <c r="B73" s="35"/>
      <c r="C73" s="46"/>
      <c r="D73" s="47" t="s">
        <v>529</v>
      </c>
      <c r="E73" s="47"/>
      <c r="F73" s="172">
        <v>1.4390000000000001</v>
      </c>
      <c r="G73" s="48"/>
      <c r="H73" s="47"/>
      <c r="I73" s="48"/>
      <c r="J73" s="48"/>
      <c r="K73" s="48"/>
      <c r="L73" s="48"/>
      <c r="M73" s="50"/>
      <c r="N73" s="23"/>
      <c r="O73" s="46"/>
      <c r="P73" s="172">
        <v>1.488</v>
      </c>
      <c r="Q73" s="48"/>
      <c r="R73" s="47"/>
      <c r="S73" s="48"/>
      <c r="T73" s="49"/>
      <c r="U73" s="49"/>
      <c r="V73" s="49"/>
      <c r="W73" s="50"/>
      <c r="X73" s="36"/>
      <c r="AF73" s="3"/>
    </row>
    <row r="74" spans="2:32" ht="12" customHeight="1" x14ac:dyDescent="0.2">
      <c r="B74" s="30"/>
      <c r="C74" s="51"/>
      <c r="D74" s="52"/>
      <c r="E74" s="52"/>
      <c r="F74" s="53"/>
      <c r="G74" s="53"/>
      <c r="H74" s="53"/>
      <c r="I74" s="53"/>
      <c r="J74" s="53"/>
      <c r="K74" s="53"/>
      <c r="L74" s="53"/>
      <c r="M74" s="54"/>
      <c r="N74" s="18"/>
      <c r="O74" s="51"/>
      <c r="P74" s="53"/>
      <c r="Q74" s="53"/>
      <c r="R74" s="53"/>
      <c r="S74" s="53"/>
      <c r="T74" s="53"/>
      <c r="U74" s="53"/>
      <c r="V74" s="53"/>
      <c r="W74" s="54"/>
      <c r="X74" s="31"/>
      <c r="AA74" s="3"/>
      <c r="AB74" s="3"/>
      <c r="AC74" s="3"/>
    </row>
    <row r="75" spans="2:32" ht="12" customHeight="1" x14ac:dyDescent="0.2">
      <c r="B75" s="30"/>
      <c r="C75" s="51"/>
      <c r="D75" s="55" t="s">
        <v>530</v>
      </c>
      <c r="E75" s="52"/>
      <c r="F75" s="53"/>
      <c r="G75" s="53"/>
      <c r="H75" s="53"/>
      <c r="I75" s="53"/>
      <c r="J75" s="53"/>
      <c r="K75" s="53"/>
      <c r="L75" s="53"/>
      <c r="M75" s="54"/>
      <c r="N75" s="18"/>
      <c r="O75" s="51"/>
      <c r="P75" s="53"/>
      <c r="Q75" s="53"/>
      <c r="R75" s="53"/>
      <c r="S75" s="53"/>
      <c r="T75" s="53"/>
      <c r="U75" s="53"/>
      <c r="V75" s="53"/>
      <c r="W75" s="54"/>
      <c r="X75" s="31"/>
      <c r="AA75" s="3"/>
      <c r="AB75" s="3"/>
      <c r="AC75" s="3"/>
    </row>
    <row r="76" spans="2:32" ht="12" customHeight="1" x14ac:dyDescent="0.2">
      <c r="B76" s="30"/>
      <c r="C76" s="51">
        <v>1</v>
      </c>
      <c r="D76" s="52" t="s">
        <v>531</v>
      </c>
      <c r="E76" s="52"/>
      <c r="F76" s="174">
        <v>1.63</v>
      </c>
      <c r="G76" s="56"/>
      <c r="H76" s="91">
        <f>ROUND(VLOOKUP(D$71,sept2013,3,FALSE)*tab!C28,0)</f>
        <v>16838304</v>
      </c>
      <c r="I76" s="56"/>
      <c r="J76" s="93">
        <f>(F76*H76*tab!$C24)*$F$73</f>
        <v>0</v>
      </c>
      <c r="K76" s="93">
        <f>(F76*H76*tab!$D24)*$F$73</f>
        <v>39495420.71328</v>
      </c>
      <c r="L76" s="93">
        <f t="shared" ref="L76:L90" si="2">J76+K76</f>
        <v>39495420.71328</v>
      </c>
      <c r="M76" s="54"/>
      <c r="N76" s="18"/>
      <c r="O76" s="51">
        <v>1</v>
      </c>
      <c r="P76" s="174">
        <v>1.63</v>
      </c>
      <c r="Q76" s="56"/>
      <c r="R76" s="91">
        <f>ROUND(VLOOKUP(D$71,sept2013,3,FALSE)*tab!D28,0)</f>
        <v>16824880</v>
      </c>
      <c r="S76" s="56"/>
      <c r="T76" s="93">
        <f>(P76*R76*tab!$C24)*$P$73</f>
        <v>0</v>
      </c>
      <c r="U76" s="93">
        <f>(P76*R76*tab!$D24)*$P$73</f>
        <v>40807736.9472</v>
      </c>
      <c r="V76" s="93">
        <f t="shared" ref="V76:V90" si="3">T76+U76</f>
        <v>40807736.9472</v>
      </c>
      <c r="W76" s="54"/>
      <c r="X76" s="31"/>
      <c r="Z76" s="7"/>
      <c r="AA76" s="3"/>
      <c r="AB76" s="3"/>
      <c r="AC76" s="3"/>
    </row>
    <row r="77" spans="2:32" ht="12" customHeight="1" x14ac:dyDescent="0.2">
      <c r="B77" s="30"/>
      <c r="C77" s="51">
        <v>2</v>
      </c>
      <c r="D77" s="52" t="s">
        <v>532</v>
      </c>
      <c r="E77" s="52"/>
      <c r="F77" s="174">
        <v>187.59</v>
      </c>
      <c r="G77" s="59"/>
      <c r="H77" s="91">
        <f>ROUND(VLOOKUP(D$71,sept2013,4,FALSE)*tab!C29,0)</f>
        <v>3853742</v>
      </c>
      <c r="I77" s="59"/>
      <c r="J77" s="93">
        <f>(F77*H77*tab!$C10)*$F$73</f>
        <v>525344865.05821711</v>
      </c>
      <c r="K77" s="93">
        <f>(F77*H77*tab!D10)*$F$73</f>
        <v>514941996.44320291</v>
      </c>
      <c r="L77" s="93">
        <f t="shared" si="2"/>
        <v>1040286861.50142</v>
      </c>
      <c r="M77" s="54"/>
      <c r="N77" s="18"/>
      <c r="O77" s="51">
        <v>2</v>
      </c>
      <c r="P77" s="174">
        <v>187.59</v>
      </c>
      <c r="Q77" s="59"/>
      <c r="R77" s="91">
        <f>ROUND(VLOOKUP(D$71,sept2013,4,FALSE)*tab!D29,0)</f>
        <v>3849484</v>
      </c>
      <c r="S77" s="59"/>
      <c r="T77" s="93">
        <f>(P77*R77*tab!$C10)*$P$73</f>
        <v>542633387.24312651</v>
      </c>
      <c r="U77" s="93">
        <f>(P77*R77*tab!$D10)*$P$73</f>
        <v>531888171.65415359</v>
      </c>
      <c r="V77" s="93">
        <f t="shared" si="3"/>
        <v>1074521558.8972802</v>
      </c>
      <c r="W77" s="54"/>
      <c r="X77" s="31"/>
      <c r="Z77" s="7"/>
      <c r="AA77" s="3"/>
      <c r="AB77" s="3"/>
      <c r="AC77" s="3"/>
    </row>
    <row r="78" spans="2:32" ht="12" customHeight="1" x14ac:dyDescent="0.2">
      <c r="B78" s="30"/>
      <c r="C78" s="51">
        <v>3</v>
      </c>
      <c r="D78" s="52" t="s">
        <v>622</v>
      </c>
      <c r="E78" s="52"/>
      <c r="F78" s="174">
        <v>81.3</v>
      </c>
      <c r="G78" s="59"/>
      <c r="H78" s="91">
        <f>ROUND(VLOOKUP(D$71,sept2013,5,FALSE)*tab!C30,0)</f>
        <v>1479505</v>
      </c>
      <c r="I78" s="59"/>
      <c r="J78" s="93">
        <f>(F78*H78*tab!$C11)*$F$73</f>
        <v>99473860.724331453</v>
      </c>
      <c r="K78" s="93">
        <f>(F78*H78*tab!D11)*$F$73</f>
        <v>73614464.879168555</v>
      </c>
      <c r="L78" s="93">
        <f t="shared" si="2"/>
        <v>173088325.60350001</v>
      </c>
      <c r="M78" s="54"/>
      <c r="N78" s="18"/>
      <c r="O78" s="51">
        <v>3</v>
      </c>
      <c r="P78" s="174">
        <v>81.3</v>
      </c>
      <c r="Q78" s="59"/>
      <c r="R78" s="91">
        <f>ROUND(VLOOKUP(D$71,sept2013,5,FALSE)*tab!D30,0)</f>
        <v>1473334</v>
      </c>
      <c r="S78" s="59"/>
      <c r="T78" s="93">
        <f>(P78*R78*tab!$C11)*$P$73</f>
        <v>102432054.86452512</v>
      </c>
      <c r="U78" s="93">
        <f>(P78*R78*tab!$D11)*$P$73</f>
        <v>75803641.78507489</v>
      </c>
      <c r="V78" s="93">
        <f t="shared" si="3"/>
        <v>178235696.64960003</v>
      </c>
      <c r="W78" s="54"/>
      <c r="X78" s="31"/>
      <c r="Z78" s="7"/>
      <c r="AA78" s="3"/>
      <c r="AB78" s="3"/>
      <c r="AC78" s="3"/>
    </row>
    <row r="79" spans="2:32" ht="12" customHeight="1" x14ac:dyDescent="0.2">
      <c r="B79" s="30"/>
      <c r="C79" s="51">
        <v>4</v>
      </c>
      <c r="D79" s="52" t="s">
        <v>451</v>
      </c>
      <c r="E79" s="52"/>
      <c r="F79" s="174">
        <v>109.5</v>
      </c>
      <c r="G79" s="59"/>
      <c r="H79" s="91">
        <f>ROUND(VLOOKUP(D$71,sept2013,6,FALSE)*tab!C31,0)</f>
        <v>1337415</v>
      </c>
      <c r="I79" s="59"/>
      <c r="J79" s="93">
        <f>(F79*H79*tab!$C12)*$F$73</f>
        <v>154238520.27346423</v>
      </c>
      <c r="K79" s="93">
        <f>(F79*H79*tab!D12)*$F$73</f>
        <v>56498629.984035753</v>
      </c>
      <c r="L79" s="93">
        <f t="shared" si="2"/>
        <v>210737150.25749999</v>
      </c>
      <c r="M79" s="54"/>
      <c r="N79" s="18"/>
      <c r="O79" s="51">
        <v>4</v>
      </c>
      <c r="P79" s="174">
        <v>109.5</v>
      </c>
      <c r="Q79" s="59"/>
      <c r="R79" s="91">
        <f>ROUND(VLOOKUP(D$71,sept2013,6,FALSE)*tab!D31,0)</f>
        <v>1337812</v>
      </c>
      <c r="S79" s="59"/>
      <c r="T79" s="93">
        <f>(P79*R79*tab!$C12)*$P$73</f>
        <v>159537905.00182077</v>
      </c>
      <c r="U79" s="93">
        <f>(P79*R79*tab!$D12)*$P$73</f>
        <v>58439831.030179203</v>
      </c>
      <c r="V79" s="93">
        <f t="shared" si="3"/>
        <v>217977736.03199998</v>
      </c>
      <c r="W79" s="54"/>
      <c r="X79" s="31"/>
      <c r="Z79" s="7"/>
      <c r="AA79" s="3"/>
      <c r="AB79" s="3"/>
      <c r="AC79" s="3"/>
    </row>
    <row r="80" spans="2:32" ht="12" customHeight="1" x14ac:dyDescent="0.2">
      <c r="B80" s="30"/>
      <c r="C80" s="51">
        <v>5</v>
      </c>
      <c r="D80" s="52" t="s">
        <v>534</v>
      </c>
      <c r="E80" s="52"/>
      <c r="F80" s="174">
        <v>1.67</v>
      </c>
      <c r="G80" s="59"/>
      <c r="H80" s="91">
        <f>ROUND(VLOOKUP(D$71,sept2013,7,FALSE)*tab!C32,0)</f>
        <v>16788846</v>
      </c>
      <c r="I80" s="59"/>
      <c r="J80" s="93">
        <f>(F80*H80*tab!$C13)*$F$73</f>
        <v>0</v>
      </c>
      <c r="K80" s="93">
        <f>(F80*H80*tab!D13)*$F$73</f>
        <v>40345779.487980001</v>
      </c>
      <c r="L80" s="93">
        <f t="shared" si="2"/>
        <v>40345779.487980001</v>
      </c>
      <c r="M80" s="54"/>
      <c r="N80" s="18"/>
      <c r="O80" s="51">
        <v>5</v>
      </c>
      <c r="P80" s="174">
        <v>1.67</v>
      </c>
      <c r="Q80" s="59"/>
      <c r="R80" s="91">
        <f>ROUND(VLOOKUP(D$71,sept2013,7,FALSE)*tab!D32,0)</f>
        <v>16775462</v>
      </c>
      <c r="S80" s="59"/>
      <c r="T80" s="93">
        <f>(P80*R80*tab!$C13)*$P$73</f>
        <v>0</v>
      </c>
      <c r="U80" s="93">
        <f>(P80*R80*tab!$D13)*$P$73</f>
        <v>41686352.051519997</v>
      </c>
      <c r="V80" s="93">
        <f t="shared" si="3"/>
        <v>41686352.051519997</v>
      </c>
      <c r="W80" s="54"/>
      <c r="X80" s="31"/>
      <c r="Z80" s="7"/>
      <c r="AA80" s="3"/>
      <c r="AB80" s="3"/>
      <c r="AC80" s="3"/>
    </row>
    <row r="81" spans="2:38" ht="12" customHeight="1" x14ac:dyDescent="0.2">
      <c r="B81" s="30"/>
      <c r="C81" s="51">
        <v>6</v>
      </c>
      <c r="D81" s="52" t="s">
        <v>535</v>
      </c>
      <c r="E81" s="52"/>
      <c r="F81" s="174">
        <v>315.82</v>
      </c>
      <c r="G81" s="59"/>
      <c r="H81" s="91">
        <f>ROUND(VLOOKUP(D$71,sept2013,8,FALSE)*tab!C33,0)</f>
        <v>383048</v>
      </c>
      <c r="I81" s="59"/>
      <c r="J81" s="93">
        <f>(+F81*H81*tab!$C14)*$F$73</f>
        <v>171366223.99315897</v>
      </c>
      <c r="K81" s="93">
        <f>(F81*H81*tab!D14)*$F$73</f>
        <v>2715677.6658810149</v>
      </c>
      <c r="L81" s="93">
        <f t="shared" si="2"/>
        <v>174081901.65903997</v>
      </c>
      <c r="M81" s="54"/>
      <c r="N81" s="18"/>
      <c r="O81" s="51">
        <v>6</v>
      </c>
      <c r="P81" s="174">
        <v>315.82</v>
      </c>
      <c r="Q81" s="59"/>
      <c r="R81" s="91">
        <f>ROUND(VLOOKUP(D$71,sept2013,8,FALSE)*tab!D33,0)</f>
        <v>379704</v>
      </c>
      <c r="S81" s="59"/>
      <c r="T81" s="93">
        <f>(P81*R81*tab!C14)*$P$73</f>
        <v>175654523.23984283</v>
      </c>
      <c r="U81" s="93">
        <f>(P81*R81*tab!$D14)*$P$73</f>
        <v>2783635.2727971748</v>
      </c>
      <c r="V81" s="93">
        <f t="shared" si="3"/>
        <v>178438158.51264</v>
      </c>
      <c r="W81" s="54"/>
      <c r="X81" s="31"/>
      <c r="Z81" s="7"/>
      <c r="AA81" s="3"/>
      <c r="AB81" s="3"/>
      <c r="AC81" s="3"/>
    </row>
    <row r="82" spans="2:38" ht="12" customHeight="1" x14ac:dyDescent="0.2">
      <c r="B82" s="30"/>
      <c r="C82" s="51"/>
      <c r="D82" s="52" t="s">
        <v>536</v>
      </c>
      <c r="E82" s="52"/>
      <c r="F82" s="151"/>
      <c r="G82" s="109"/>
      <c r="H82" s="110">
        <f>SUM(H97:H98)</f>
        <v>0</v>
      </c>
      <c r="I82" s="109"/>
      <c r="J82" s="111">
        <f>(+F81*SUM(L97:L98)*tab!$C14)*$F$73</f>
        <v>0</v>
      </c>
      <c r="K82" s="111">
        <f>(F81*SUM(L97:L98)*tab!D14)*$F$73</f>
        <v>0</v>
      </c>
      <c r="L82" s="111">
        <f t="shared" si="2"/>
        <v>0</v>
      </c>
      <c r="M82" s="54"/>
      <c r="N82" s="18"/>
      <c r="O82" s="51"/>
      <c r="P82" s="151"/>
      <c r="Q82" s="109"/>
      <c r="R82" s="110">
        <f>SUM(R97:R98)</f>
        <v>0</v>
      </c>
      <c r="S82" s="109"/>
      <c r="T82" s="111">
        <f>(P81*SUM(V97:V98)*tab!C14)*$P$73</f>
        <v>0</v>
      </c>
      <c r="U82" s="111">
        <f>(P81*SUM(V97:V98)*tab!$D14)*$P$73</f>
        <v>0</v>
      </c>
      <c r="V82" s="111">
        <f t="shared" si="3"/>
        <v>0</v>
      </c>
      <c r="W82" s="54"/>
      <c r="X82" s="31"/>
      <c r="Z82" s="4"/>
      <c r="AA82" s="3"/>
      <c r="AB82" s="3"/>
      <c r="AC82" s="3"/>
    </row>
    <row r="83" spans="2:38" ht="12" customHeight="1" x14ac:dyDescent="0.2">
      <c r="B83" s="30"/>
      <c r="C83" s="51"/>
      <c r="D83" s="52" t="s">
        <v>537</v>
      </c>
      <c r="E83" s="52"/>
      <c r="F83" s="151"/>
      <c r="G83" s="109"/>
      <c r="H83" s="110">
        <f>SUM(H100:H103)</f>
        <v>0</v>
      </c>
      <c r="I83" s="109"/>
      <c r="J83" s="111">
        <f>(+F81*SUM(L100:L103)*tab!$C14)*$F$73</f>
        <v>0</v>
      </c>
      <c r="K83" s="111">
        <f>(F81*SUM(L100:L103)*tab!D14)*$F$73</f>
        <v>0</v>
      </c>
      <c r="L83" s="111">
        <f t="shared" si="2"/>
        <v>0</v>
      </c>
      <c r="M83" s="54"/>
      <c r="N83" s="18"/>
      <c r="O83" s="51"/>
      <c r="P83" s="151"/>
      <c r="Q83" s="109"/>
      <c r="R83" s="110">
        <f>SUM(R100:R103)</f>
        <v>0</v>
      </c>
      <c r="S83" s="109"/>
      <c r="T83" s="111">
        <f>(P81*SUM(V100:V103)*tab!C14)*$P$73</f>
        <v>0</v>
      </c>
      <c r="U83" s="111">
        <f>(P81*SUM(V100:V103)*tab!$D14)*$P$73</f>
        <v>0</v>
      </c>
      <c r="V83" s="111">
        <f t="shared" si="3"/>
        <v>0</v>
      </c>
      <c r="W83" s="54"/>
      <c r="X83" s="31"/>
      <c r="Z83" s="4"/>
      <c r="AA83" s="3"/>
      <c r="AB83" s="3"/>
      <c r="AC83" s="3"/>
    </row>
    <row r="84" spans="2:38" ht="12" customHeight="1" x14ac:dyDescent="0.2">
      <c r="B84" s="30"/>
      <c r="C84" s="51">
        <v>7</v>
      </c>
      <c r="D84" s="52" t="s">
        <v>483</v>
      </c>
      <c r="E84" s="52"/>
      <c r="F84" s="174">
        <v>467.74</v>
      </c>
      <c r="G84" s="59"/>
      <c r="H84" s="91">
        <f>ROUND(VLOOKUP(D$71,sept2013,9,FALSE)*tab!C36,0)</f>
        <v>730382</v>
      </c>
      <c r="I84" s="59"/>
      <c r="J84" s="93">
        <f>((F84-25)*H84)*$F$73</f>
        <v>465328461.09252006</v>
      </c>
      <c r="K84" s="93">
        <f>((F84-(F84-25))*H84)*$F$73</f>
        <v>26275492.449999999</v>
      </c>
      <c r="L84" s="93">
        <f t="shared" si="2"/>
        <v>491603953.54252005</v>
      </c>
      <c r="M84" s="54"/>
      <c r="N84" s="18"/>
      <c r="O84" s="51">
        <v>7</v>
      </c>
      <c r="P84" s="174">
        <f>+F84+8.5</f>
        <v>476.24</v>
      </c>
      <c r="Q84" s="59"/>
      <c r="R84" s="91">
        <f>ROUND(VLOOKUP(D$71,sept2013,9,FALSE)*tab!D36,0)</f>
        <v>730888</v>
      </c>
      <c r="S84" s="59"/>
      <c r="T84" s="93">
        <f>((P84-25)*R84)*$P$73</f>
        <v>490751180.86655998</v>
      </c>
      <c r="U84" s="93">
        <f>((P84-(P84-25))*R84)*$P$73</f>
        <v>27189033.600000001</v>
      </c>
      <c r="V84" s="93">
        <f t="shared" si="3"/>
        <v>517940214.46656001</v>
      </c>
      <c r="W84" s="54"/>
      <c r="X84" s="31"/>
      <c r="Z84" s="7"/>
      <c r="AA84" s="3"/>
      <c r="AB84" s="3"/>
      <c r="AC84" s="3"/>
      <c r="AL84" s="14"/>
    </row>
    <row r="85" spans="2:38" ht="12" customHeight="1" x14ac:dyDescent="0.2">
      <c r="B85" s="30"/>
      <c r="C85" s="51">
        <v>8</v>
      </c>
      <c r="D85" s="52" t="s">
        <v>538</v>
      </c>
      <c r="E85" s="52"/>
      <c r="F85" s="174">
        <v>221.81</v>
      </c>
      <c r="G85" s="59"/>
      <c r="H85" s="91">
        <f>ROUND(VLOOKUP(D$71,sept2013,11,FALSE)*tab!C37,0)</f>
        <v>38797</v>
      </c>
      <c r="I85" s="59"/>
      <c r="J85" s="93">
        <f>(F85*H85*tab!$C19)*$F$73</f>
        <v>12383404.53823</v>
      </c>
      <c r="K85" s="93">
        <f>(F85*H85*tab!D19)*$F$73</f>
        <v>0</v>
      </c>
      <c r="L85" s="93">
        <f t="shared" si="2"/>
        <v>12383404.53823</v>
      </c>
      <c r="M85" s="54"/>
      <c r="N85" s="18"/>
      <c r="O85" s="51">
        <v>8</v>
      </c>
      <c r="P85" s="174">
        <v>221.81</v>
      </c>
      <c r="Q85" s="59"/>
      <c r="R85" s="91">
        <f>ROUND(VLOOKUP(D$71,sept2013,11,FALSE)*tab!D37,0)</f>
        <v>38754</v>
      </c>
      <c r="S85" s="59"/>
      <c r="T85" s="93">
        <f>(P85*R85*tab!$C19)*$P$73</f>
        <v>12790884.81312</v>
      </c>
      <c r="U85" s="93">
        <f>(P85*R85*tab!$D19)*$P$73</f>
        <v>0</v>
      </c>
      <c r="V85" s="93">
        <f t="shared" si="3"/>
        <v>12790884.81312</v>
      </c>
      <c r="W85" s="54"/>
      <c r="X85" s="31"/>
      <c r="Z85" s="7"/>
      <c r="AA85" s="3"/>
      <c r="AB85" s="3"/>
      <c r="AC85" s="3"/>
    </row>
    <row r="86" spans="2:38" ht="12" customHeight="1" x14ac:dyDescent="0.2">
      <c r="B86" s="30"/>
      <c r="C86" s="51">
        <v>9</v>
      </c>
      <c r="D86" s="52" t="s">
        <v>539</v>
      </c>
      <c r="E86" s="52"/>
      <c r="F86" s="174">
        <v>169.94</v>
      </c>
      <c r="G86" s="59"/>
      <c r="H86" s="91">
        <f>ROUND(VLOOKUP(D$71,sept2013,10,FALSE)*tab!C38,0)</f>
        <v>28859</v>
      </c>
      <c r="I86" s="59"/>
      <c r="J86" s="93">
        <f>(F86*H86*tab!$C18)*$F$73</f>
        <v>7057285.4839400006</v>
      </c>
      <c r="K86" s="93">
        <f>(F86*H86*tab!D18)*$F$73</f>
        <v>0</v>
      </c>
      <c r="L86" s="93">
        <f t="shared" si="2"/>
        <v>7057285.4839400006</v>
      </c>
      <c r="M86" s="54"/>
      <c r="N86" s="18"/>
      <c r="O86" s="51">
        <v>9</v>
      </c>
      <c r="P86" s="174">
        <v>169.94</v>
      </c>
      <c r="Q86" s="59"/>
      <c r="R86" s="91">
        <f>ROUND(VLOOKUP(D$71,sept2013,10,FALSE)*tab!D38,0)</f>
        <v>28879</v>
      </c>
      <c r="S86" s="59"/>
      <c r="T86" s="93">
        <f>(P86*R86*tab!$C18)*$P$73</f>
        <v>7302653.5228800001</v>
      </c>
      <c r="U86" s="93">
        <f>(P86*R86*tab!$D18)*$P$73</f>
        <v>0</v>
      </c>
      <c r="V86" s="93">
        <f t="shared" si="3"/>
        <v>7302653.5228800001</v>
      </c>
      <c r="W86" s="54"/>
      <c r="X86" s="31"/>
      <c r="Z86" s="7"/>
      <c r="AA86" s="3"/>
      <c r="AB86" s="3"/>
      <c r="AC86" s="3"/>
    </row>
    <row r="87" spans="2:38" ht="12" customHeight="1" x14ac:dyDescent="0.2">
      <c r="B87" s="30"/>
      <c r="C87" s="51">
        <v>10</v>
      </c>
      <c r="D87" s="52" t="s">
        <v>458</v>
      </c>
      <c r="E87" s="52"/>
      <c r="F87" s="174">
        <v>5.04</v>
      </c>
      <c r="G87" s="59"/>
      <c r="H87" s="91">
        <f>ROUND(VLOOKUP(D$71,sept2013,12,FALSE)*tab!C39,0)</f>
        <v>3420574</v>
      </c>
      <c r="I87" s="59"/>
      <c r="J87" s="93">
        <f>(F87*H87*tab!$C20)*$F$73</f>
        <v>15834894.167553551</v>
      </c>
      <c r="K87" s="93">
        <f>(F87*H87*tab!D20)*$F$73</f>
        <v>8973024.0018864498</v>
      </c>
      <c r="L87" s="93">
        <f t="shared" si="2"/>
        <v>24807918.169440001</v>
      </c>
      <c r="M87" s="54"/>
      <c r="N87" s="18"/>
      <c r="O87" s="51">
        <v>10</v>
      </c>
      <c r="P87" s="174">
        <v>5.04</v>
      </c>
      <c r="Q87" s="59"/>
      <c r="R87" s="91">
        <f>ROUND(VLOOKUP(D$71,sept2013,12,FALSE)*tab!D39,0)</f>
        <v>3428995</v>
      </c>
      <c r="S87" s="59"/>
      <c r="T87" s="93">
        <f>(P87*R87*tab!$C20)*$P$73</f>
        <v>16414405.72454592</v>
      </c>
      <c r="U87" s="93">
        <f>(P87*R87*tab!$D20)*$P$73</f>
        <v>9301410.8578540813</v>
      </c>
      <c r="V87" s="93">
        <f t="shared" si="3"/>
        <v>25715816.582400002</v>
      </c>
      <c r="W87" s="54"/>
      <c r="X87" s="31"/>
      <c r="Z87" s="7"/>
      <c r="AA87" s="3"/>
      <c r="AB87" s="3"/>
      <c r="AC87" s="3"/>
    </row>
    <row r="88" spans="2:38" ht="12" customHeight="1" x14ac:dyDescent="0.2">
      <c r="B88" s="30"/>
      <c r="C88" s="51">
        <v>11</v>
      </c>
      <c r="D88" s="52" t="s">
        <v>459</v>
      </c>
      <c r="E88" s="52"/>
      <c r="F88" s="174">
        <v>5.03</v>
      </c>
      <c r="G88" s="59"/>
      <c r="H88" s="91">
        <f>ROUND(VLOOKUP(D$71,sept2013,13,FALSE)*tab!C40,0)</f>
        <v>187512</v>
      </c>
      <c r="I88" s="59"/>
      <c r="J88" s="93">
        <f>(F88*H88*tab!$C21)*$F$73</f>
        <v>866328.67479943216</v>
      </c>
      <c r="K88" s="93">
        <f>(F88*H88*tab!D21)*$F$73</f>
        <v>490915.05824056809</v>
      </c>
      <c r="L88" s="93">
        <f t="shared" si="2"/>
        <v>1357243.7330400003</v>
      </c>
      <c r="M88" s="54"/>
      <c r="N88" s="18"/>
      <c r="O88" s="51">
        <v>11</v>
      </c>
      <c r="P88" s="174">
        <v>5.03</v>
      </c>
      <c r="Q88" s="59"/>
      <c r="R88" s="91">
        <f>ROUND(VLOOKUP(D$71,sept2013,13,FALSE)*tab!D40,0)</f>
        <v>187512</v>
      </c>
      <c r="S88" s="59"/>
      <c r="T88" s="93">
        <f>(P88*R88*tab!$C21)*$P$73</f>
        <v>895828.40034854412</v>
      </c>
      <c r="U88" s="93">
        <f>(P88*R88*tab!$D21)*$P$73</f>
        <v>507631.41533145605</v>
      </c>
      <c r="V88" s="93">
        <f t="shared" si="3"/>
        <v>1403459.8156800002</v>
      </c>
      <c r="W88" s="54"/>
      <c r="X88" s="31"/>
      <c r="Z88" s="7"/>
      <c r="AA88" s="3"/>
      <c r="AB88" s="3"/>
      <c r="AC88" s="3"/>
    </row>
    <row r="89" spans="2:38" ht="12" customHeight="1" x14ac:dyDescent="0.2">
      <c r="B89" s="30"/>
      <c r="C89" s="51">
        <v>12</v>
      </c>
      <c r="D89" s="52" t="s">
        <v>540</v>
      </c>
      <c r="E89" s="52"/>
      <c r="F89" s="174">
        <v>4.91</v>
      </c>
      <c r="G89" s="59"/>
      <c r="H89" s="91">
        <f>ROUND(VLOOKUP(D$71,sept2013,14,FALSE)*tab!C41,0)</f>
        <v>15168357</v>
      </c>
      <c r="I89" s="59"/>
      <c r="J89" s="93">
        <f>(F89*H89*tab!$C22)*$F$73</f>
        <v>66810946.687936366</v>
      </c>
      <c r="K89" s="93">
        <f>(F89*H89*tab!D22)*$F$73</f>
        <v>40360928.011993647</v>
      </c>
      <c r="L89" s="93">
        <f t="shared" si="2"/>
        <v>107171874.69993001</v>
      </c>
      <c r="M89" s="54"/>
      <c r="N89" s="18"/>
      <c r="O89" s="51">
        <v>12</v>
      </c>
      <c r="P89" s="174">
        <v>4.91</v>
      </c>
      <c r="Q89" s="59"/>
      <c r="R89" s="91">
        <f>ROUND(VLOOKUP(D$71,sept2013,14,FALSE)*tab!D41,0)</f>
        <v>15108409</v>
      </c>
      <c r="S89" s="59"/>
      <c r="T89" s="93">
        <f>(P89*R89*tab!$C22)*$P$73</f>
        <v>68812914.824977249</v>
      </c>
      <c r="U89" s="93">
        <f>(P89*R89*tab!$D22)*$P$73</f>
        <v>41570330.001742758</v>
      </c>
      <c r="V89" s="93">
        <f t="shared" si="3"/>
        <v>110383244.82672</v>
      </c>
      <c r="W89" s="54"/>
      <c r="X89" s="31"/>
      <c r="Z89" s="7"/>
      <c r="AA89" s="3"/>
      <c r="AB89" s="3"/>
      <c r="AC89" s="3"/>
    </row>
    <row r="90" spans="2:38" ht="12" customHeight="1" x14ac:dyDescent="0.2">
      <c r="B90" s="30"/>
      <c r="C90" s="51">
        <v>13</v>
      </c>
      <c r="D90" s="52" t="s">
        <v>406</v>
      </c>
      <c r="E90" s="52"/>
      <c r="F90" s="174">
        <v>5337.11</v>
      </c>
      <c r="G90" s="59"/>
      <c r="H90" s="91">
        <f>ROUND(VLOOKUP(D$71,sept2013,15,FALSE)*tab!C42,0)</f>
        <v>3150</v>
      </c>
      <c r="I90" s="59"/>
      <c r="J90" s="93">
        <f>(F90*H90*tab!$C23)*$F$73</f>
        <v>10080939.353760451</v>
      </c>
      <c r="K90" s="93">
        <f>(F90*H90*tab!D23)*$F$73</f>
        <v>14111379.709739549</v>
      </c>
      <c r="L90" s="93">
        <f t="shared" si="2"/>
        <v>24192319.063500002</v>
      </c>
      <c r="M90" s="54"/>
      <c r="N90" s="18"/>
      <c r="O90" s="51">
        <v>13</v>
      </c>
      <c r="P90" s="174">
        <v>5337.11</v>
      </c>
      <c r="Q90" s="59"/>
      <c r="R90" s="91">
        <f>ROUND(VLOOKUP(D$71,sept2013,15,FALSE)*tab!D42,0)</f>
        <v>3150</v>
      </c>
      <c r="S90" s="59"/>
      <c r="T90" s="93">
        <f>(P90*R90*tab!$C23)*$P$73</f>
        <v>10424209.700066401</v>
      </c>
      <c r="U90" s="93">
        <f>(P90*R90*tab!$D23)*$P$73</f>
        <v>14591892.291933598</v>
      </c>
      <c r="V90" s="93">
        <f t="shared" si="3"/>
        <v>25016101.991999999</v>
      </c>
      <c r="W90" s="54"/>
      <c r="X90" s="31"/>
      <c r="Z90" s="7"/>
      <c r="AA90" s="3"/>
      <c r="AB90" s="3"/>
      <c r="AC90" s="3"/>
    </row>
    <row r="91" spans="2:38" ht="12" customHeight="1" x14ac:dyDescent="0.2">
      <c r="B91" s="30"/>
      <c r="C91" s="51"/>
      <c r="D91" s="52"/>
      <c r="E91" s="52"/>
      <c r="F91" s="59"/>
      <c r="G91" s="56"/>
      <c r="H91" s="61"/>
      <c r="I91" s="56"/>
      <c r="J91" s="57"/>
      <c r="K91" s="57"/>
      <c r="L91" s="57"/>
      <c r="M91" s="54"/>
      <c r="N91" s="18"/>
      <c r="O91" s="51"/>
      <c r="P91" s="59"/>
      <c r="Q91" s="56"/>
      <c r="R91" s="58"/>
      <c r="S91" s="56"/>
      <c r="T91" s="57"/>
      <c r="U91" s="57"/>
      <c r="V91" s="57"/>
      <c r="W91" s="54"/>
      <c r="X91" s="31"/>
      <c r="AA91" s="3"/>
      <c r="AB91" s="3"/>
      <c r="AC91" s="3"/>
    </row>
    <row r="92" spans="2:38" s="13" customFormat="1" ht="12" customHeight="1" x14ac:dyDescent="0.2">
      <c r="B92" s="35"/>
      <c r="C92" s="46"/>
      <c r="D92" s="47" t="s">
        <v>541</v>
      </c>
      <c r="E92" s="47"/>
      <c r="F92" s="48"/>
      <c r="G92" s="48"/>
      <c r="H92" s="48"/>
      <c r="I92" s="48"/>
      <c r="J92" s="95">
        <f>SUM(J76:J81)+SUM(J84:J90)</f>
        <v>1528785730.0479116</v>
      </c>
      <c r="K92" s="95">
        <f>SUM(K76:K81)+SUM(K84:K90)</f>
        <v>817823708.40540838</v>
      </c>
      <c r="L92" s="95">
        <f>SUM(L76:L81)+SUM(L84:L90)</f>
        <v>2346609438.45332</v>
      </c>
      <c r="M92" s="50"/>
      <c r="N92" s="23"/>
      <c r="O92" s="46"/>
      <c r="P92" s="49"/>
      <c r="Q92" s="48"/>
      <c r="R92" s="49"/>
      <c r="S92" s="48"/>
      <c r="T92" s="95">
        <f>SUM(T76:T81)+SUM(T84:T90)</f>
        <v>1587649948.2018132</v>
      </c>
      <c r="U92" s="95">
        <f>SUM(U76:U81)+SUM(U84:U90)</f>
        <v>844569666.90778697</v>
      </c>
      <c r="V92" s="95">
        <f>SUM(V76:V81)+SUM(V84:V90)</f>
        <v>2432219615.1096005</v>
      </c>
      <c r="W92" s="50"/>
      <c r="X92" s="36"/>
      <c r="AF92" s="3"/>
    </row>
    <row r="93" spans="2:38" ht="12" customHeight="1" x14ac:dyDescent="0.2">
      <c r="B93" s="30"/>
      <c r="C93" s="121"/>
      <c r="D93" s="122"/>
      <c r="E93" s="122"/>
      <c r="F93" s="123"/>
      <c r="G93" s="123"/>
      <c r="H93" s="123"/>
      <c r="I93" s="123"/>
      <c r="J93" s="124"/>
      <c r="K93" s="124"/>
      <c r="L93" s="124"/>
      <c r="M93" s="125"/>
      <c r="N93" s="126"/>
      <c r="O93" s="121"/>
      <c r="P93" s="123"/>
      <c r="Q93" s="123"/>
      <c r="R93" s="123"/>
      <c r="S93" s="123"/>
      <c r="T93" s="123"/>
      <c r="U93" s="123"/>
      <c r="V93" s="123"/>
      <c r="W93" s="125"/>
      <c r="X93" s="31"/>
      <c r="AA93" s="3"/>
      <c r="AB93" s="3"/>
      <c r="AC93" s="3"/>
    </row>
    <row r="94" spans="2:38" ht="12" customHeight="1" x14ac:dyDescent="0.2">
      <c r="B94" s="30"/>
      <c r="C94" s="42"/>
      <c r="D94" s="43"/>
      <c r="E94" s="43"/>
      <c r="F94" s="44"/>
      <c r="G94" s="44"/>
      <c r="H94" s="44"/>
      <c r="I94" s="44"/>
      <c r="J94" s="44"/>
      <c r="K94" s="119"/>
      <c r="L94" s="119"/>
      <c r="M94" s="45"/>
      <c r="N94" s="18"/>
      <c r="O94" s="42"/>
      <c r="P94" s="43"/>
      <c r="Q94" s="44"/>
      <c r="R94" s="43"/>
      <c r="S94" s="44"/>
      <c r="T94" s="120"/>
      <c r="U94" s="120"/>
      <c r="V94" s="44"/>
      <c r="W94" s="45"/>
      <c r="X94" s="31"/>
      <c r="AA94" s="3"/>
      <c r="AB94" s="3"/>
      <c r="AC94" s="3"/>
    </row>
    <row r="95" spans="2:38" ht="12" customHeight="1" x14ac:dyDescent="0.2">
      <c r="B95" s="30"/>
      <c r="C95" s="51"/>
      <c r="D95" s="102" t="s">
        <v>589</v>
      </c>
      <c r="E95" s="103"/>
      <c r="F95" s="103"/>
      <c r="G95" s="104"/>
      <c r="H95" s="104" t="s">
        <v>542</v>
      </c>
      <c r="I95" s="104"/>
      <c r="J95" s="104" t="s">
        <v>543</v>
      </c>
      <c r="K95" s="104" t="s">
        <v>595</v>
      </c>
      <c r="L95" s="105" t="s">
        <v>596</v>
      </c>
      <c r="M95" s="106"/>
      <c r="N95" s="87"/>
      <c r="O95" s="107"/>
      <c r="P95" s="103"/>
      <c r="Q95" s="104"/>
      <c r="R95" s="104" t="s">
        <v>542</v>
      </c>
      <c r="S95" s="104"/>
      <c r="T95" s="104" t="s">
        <v>543</v>
      </c>
      <c r="U95" s="104" t="s">
        <v>595</v>
      </c>
      <c r="V95" s="105" t="s">
        <v>596</v>
      </c>
      <c r="W95" s="54"/>
      <c r="X95" s="31"/>
      <c r="AA95" s="3"/>
      <c r="AB95" s="3"/>
      <c r="AC95" s="3"/>
    </row>
    <row r="96" spans="2:38" ht="12" customHeight="1" x14ac:dyDescent="0.2">
      <c r="B96" s="30"/>
      <c r="C96" s="51"/>
      <c r="D96" s="47"/>
      <c r="E96" s="47"/>
      <c r="F96" s="52"/>
      <c r="G96" s="48"/>
      <c r="H96" s="48"/>
      <c r="I96" s="48"/>
      <c r="J96" s="53"/>
      <c r="K96" s="53"/>
      <c r="L96" s="53"/>
      <c r="M96" s="50"/>
      <c r="N96" s="23"/>
      <c r="O96" s="46"/>
      <c r="P96" s="52"/>
      <c r="Q96" s="48"/>
      <c r="R96" s="48"/>
      <c r="S96" s="48"/>
      <c r="T96" s="53"/>
      <c r="U96" s="53"/>
      <c r="V96" s="53"/>
      <c r="W96" s="54"/>
      <c r="X96" s="31"/>
      <c r="AA96" s="3"/>
      <c r="AB96" s="3"/>
      <c r="AC96" s="3"/>
    </row>
    <row r="97" spans="2:32" ht="12" customHeight="1" x14ac:dyDescent="0.2">
      <c r="B97" s="30"/>
      <c r="C97" s="53"/>
      <c r="D97" s="52" t="s">
        <v>591</v>
      </c>
      <c r="E97" s="52"/>
      <c r="F97" s="52"/>
      <c r="G97" s="53"/>
      <c r="H97" s="90">
        <v>0</v>
      </c>
      <c r="I97" s="53"/>
      <c r="J97" s="97">
        <v>1.98</v>
      </c>
      <c r="K97" s="98">
        <v>1</v>
      </c>
      <c r="L97" s="92">
        <f>+H97*J97*K97</f>
        <v>0</v>
      </c>
      <c r="M97" s="54"/>
      <c r="N97" s="18"/>
      <c r="O97" s="53"/>
      <c r="P97" s="108" t="s">
        <v>597</v>
      </c>
      <c r="Q97" s="53"/>
      <c r="R97" s="99">
        <f>H97</f>
        <v>0</v>
      </c>
      <c r="S97" s="53"/>
      <c r="T97" s="97">
        <v>1.98</v>
      </c>
      <c r="U97" s="98">
        <v>1</v>
      </c>
      <c r="V97" s="92">
        <f>+R97*T97*U97</f>
        <v>0</v>
      </c>
      <c r="W97" s="54"/>
      <c r="X97" s="31"/>
      <c r="AA97" s="3"/>
      <c r="AB97" s="3"/>
      <c r="AC97" s="3"/>
    </row>
    <row r="98" spans="2:32" ht="12" customHeight="1" x14ac:dyDescent="0.2">
      <c r="B98" s="30"/>
      <c r="C98" s="53"/>
      <c r="D98" s="52" t="s">
        <v>590</v>
      </c>
      <c r="E98" s="52"/>
      <c r="F98" s="52"/>
      <c r="G98" s="53"/>
      <c r="H98" s="90">
        <v>0</v>
      </c>
      <c r="I98" s="53"/>
      <c r="J98" s="97">
        <v>1.98</v>
      </c>
      <c r="K98" s="98">
        <v>1</v>
      </c>
      <c r="L98" s="92">
        <f>+H98*J98*K98</f>
        <v>0</v>
      </c>
      <c r="M98" s="54"/>
      <c r="N98" s="18"/>
      <c r="O98" s="53"/>
      <c r="P98" s="108" t="s">
        <v>598</v>
      </c>
      <c r="Q98" s="53"/>
      <c r="R98" s="99">
        <f>H98</f>
        <v>0</v>
      </c>
      <c r="S98" s="53"/>
      <c r="T98" s="97">
        <v>1.98</v>
      </c>
      <c r="U98" s="98">
        <v>1</v>
      </c>
      <c r="V98" s="92">
        <f>+R98*T98*U98</f>
        <v>0</v>
      </c>
      <c r="W98" s="54"/>
      <c r="X98" s="31"/>
      <c r="AA98" s="3"/>
      <c r="AB98" s="3"/>
      <c r="AC98" s="3"/>
    </row>
    <row r="99" spans="2:32" ht="12" customHeight="1" x14ac:dyDescent="0.2">
      <c r="B99" s="30"/>
      <c r="C99" s="53"/>
      <c r="D99" s="52"/>
      <c r="E99" s="52"/>
      <c r="F99" s="52"/>
      <c r="G99" s="53"/>
      <c r="H99" s="53"/>
      <c r="I99" s="53"/>
      <c r="J99" s="53"/>
      <c r="K99" s="64"/>
      <c r="L99" s="60"/>
      <c r="M99" s="54"/>
      <c r="N99" s="18"/>
      <c r="O99" s="53"/>
      <c r="P99" s="108"/>
      <c r="Q99" s="53"/>
      <c r="R99" s="53"/>
      <c r="S99" s="53"/>
      <c r="T99" s="53"/>
      <c r="U99" s="64"/>
      <c r="V99" s="60"/>
      <c r="W99" s="54"/>
      <c r="X99" s="31"/>
      <c r="AA99" s="3"/>
      <c r="AB99" s="3"/>
      <c r="AC99" s="3"/>
    </row>
    <row r="100" spans="2:32" ht="12" customHeight="1" x14ac:dyDescent="0.2">
      <c r="B100" s="30"/>
      <c r="C100" s="53"/>
      <c r="D100" s="52" t="s">
        <v>544</v>
      </c>
      <c r="E100" s="52"/>
      <c r="F100" s="52"/>
      <c r="G100" s="53"/>
      <c r="H100" s="90">
        <v>0</v>
      </c>
      <c r="I100" s="53"/>
      <c r="J100" s="97">
        <v>3.46</v>
      </c>
      <c r="K100" s="98">
        <v>1</v>
      </c>
      <c r="L100" s="92">
        <f>+H100*J100*K100</f>
        <v>0</v>
      </c>
      <c r="M100" s="54"/>
      <c r="N100" s="18"/>
      <c r="O100" s="53"/>
      <c r="P100" s="108" t="s">
        <v>599</v>
      </c>
      <c r="Q100" s="53"/>
      <c r="R100" s="99">
        <f>H100</f>
        <v>0</v>
      </c>
      <c r="S100" s="53"/>
      <c r="T100" s="97">
        <v>3.46</v>
      </c>
      <c r="U100" s="98">
        <v>1</v>
      </c>
      <c r="V100" s="92">
        <f>+R100*T100*U100</f>
        <v>0</v>
      </c>
      <c r="W100" s="54"/>
      <c r="X100" s="31"/>
      <c r="AA100" s="3"/>
      <c r="AB100" s="3"/>
      <c r="AC100" s="3"/>
    </row>
    <row r="101" spans="2:32" ht="12" customHeight="1" x14ac:dyDescent="0.2">
      <c r="B101" s="30"/>
      <c r="C101" s="53"/>
      <c r="D101" s="52" t="s">
        <v>545</v>
      </c>
      <c r="E101" s="52"/>
      <c r="F101" s="52"/>
      <c r="G101" s="53"/>
      <c r="H101" s="90">
        <v>0</v>
      </c>
      <c r="I101" s="53"/>
      <c r="J101" s="97">
        <v>3.46</v>
      </c>
      <c r="K101" s="98">
        <v>4.3</v>
      </c>
      <c r="L101" s="92">
        <f>+H101*J101*K101</f>
        <v>0</v>
      </c>
      <c r="M101" s="54"/>
      <c r="N101" s="18"/>
      <c r="O101" s="53"/>
      <c r="P101" s="108" t="s">
        <v>600</v>
      </c>
      <c r="Q101" s="53"/>
      <c r="R101" s="99">
        <f>H101</f>
        <v>0</v>
      </c>
      <c r="S101" s="53"/>
      <c r="T101" s="97">
        <v>3.46</v>
      </c>
      <c r="U101" s="98">
        <v>4.3</v>
      </c>
      <c r="V101" s="92">
        <f>+R101*T101*U101</f>
        <v>0</v>
      </c>
      <c r="W101" s="54"/>
      <c r="X101" s="31"/>
      <c r="AA101" s="3"/>
      <c r="AB101" s="3"/>
      <c r="AC101" s="3"/>
    </row>
    <row r="102" spans="2:32" ht="12" customHeight="1" x14ac:dyDescent="0.2">
      <c r="B102" s="30"/>
      <c r="C102" s="53"/>
      <c r="D102" s="52" t="s">
        <v>546</v>
      </c>
      <c r="E102" s="52"/>
      <c r="F102" s="52"/>
      <c r="G102" s="53"/>
      <c r="H102" s="90">
        <v>0</v>
      </c>
      <c r="I102" s="53"/>
      <c r="J102" s="97">
        <v>3.46</v>
      </c>
      <c r="K102" s="98">
        <v>2.86</v>
      </c>
      <c r="L102" s="92">
        <f>+H102*J102*K102</f>
        <v>0</v>
      </c>
      <c r="M102" s="54"/>
      <c r="N102" s="18"/>
      <c r="O102" s="53"/>
      <c r="P102" s="108" t="s">
        <v>601</v>
      </c>
      <c r="Q102" s="53"/>
      <c r="R102" s="99">
        <f>H102</f>
        <v>0</v>
      </c>
      <c r="S102" s="53"/>
      <c r="T102" s="97">
        <v>3.46</v>
      </c>
      <c r="U102" s="98">
        <v>2.86</v>
      </c>
      <c r="V102" s="92">
        <f>+R102*T102*U102</f>
        <v>0</v>
      </c>
      <c r="W102" s="54"/>
      <c r="X102" s="31"/>
      <c r="AA102" s="3"/>
      <c r="AB102" s="3"/>
      <c r="AC102" s="3"/>
    </row>
    <row r="103" spans="2:32" ht="12" customHeight="1" x14ac:dyDescent="0.2">
      <c r="B103" s="30"/>
      <c r="C103" s="53"/>
      <c r="D103" s="52" t="s">
        <v>547</v>
      </c>
      <c r="E103" s="52"/>
      <c r="F103" s="52"/>
      <c r="G103" s="53"/>
      <c r="H103" s="90">
        <v>0</v>
      </c>
      <c r="I103" s="53"/>
      <c r="J103" s="97">
        <v>3.46</v>
      </c>
      <c r="K103" s="98">
        <v>1.43</v>
      </c>
      <c r="L103" s="92">
        <f>+H103*J103*K103</f>
        <v>0</v>
      </c>
      <c r="M103" s="54"/>
      <c r="N103" s="18"/>
      <c r="O103" s="53"/>
      <c r="P103" s="108" t="s">
        <v>602</v>
      </c>
      <c r="Q103" s="53"/>
      <c r="R103" s="99">
        <f>H103</f>
        <v>0</v>
      </c>
      <c r="S103" s="53"/>
      <c r="T103" s="97">
        <v>3.46</v>
      </c>
      <c r="U103" s="98">
        <v>1.43</v>
      </c>
      <c r="V103" s="92">
        <f>+R103*T103*U103</f>
        <v>0</v>
      </c>
      <c r="W103" s="54"/>
      <c r="X103" s="31"/>
      <c r="AA103" s="3"/>
      <c r="AB103" s="3"/>
      <c r="AC103" s="3"/>
    </row>
    <row r="104" spans="2:32" ht="12" customHeight="1" x14ac:dyDescent="0.2">
      <c r="B104" s="30"/>
      <c r="C104" s="51"/>
      <c r="D104" s="52"/>
      <c r="E104" s="52"/>
      <c r="F104" s="65"/>
      <c r="G104" s="53"/>
      <c r="H104" s="53"/>
      <c r="I104" s="53"/>
      <c r="J104" s="66"/>
      <c r="K104" s="39"/>
      <c r="L104" s="100" t="str">
        <f>IF(OR((SUM(L97:L103))&lt;0.95*H81,(SUM(L97:L103))&gt;1.05*H81),AF45,"")</f>
        <v>groot verschil met gegevens H81 over aantal leerlingen</v>
      </c>
      <c r="M104" s="54"/>
      <c r="N104" s="18"/>
      <c r="O104" s="51"/>
      <c r="P104" s="67"/>
      <c r="Q104" s="53"/>
      <c r="R104" s="67"/>
      <c r="S104" s="53"/>
      <c r="T104" s="53"/>
      <c r="U104" s="39"/>
      <c r="V104" s="101" t="str">
        <f>IF(OR((SUM(V97:V103))&lt;0.95*R81,(SUM(V97:V103))&gt;1.05*R81),AF46,"")</f>
        <v>groot verschil met gegevens R81 over aantal leerlingen</v>
      </c>
      <c r="W104" s="54"/>
      <c r="X104" s="31"/>
      <c r="AA104" s="3"/>
      <c r="AB104" s="3"/>
      <c r="AC104" s="3"/>
    </row>
    <row r="105" spans="2:32" ht="12" customHeight="1" x14ac:dyDescent="0.2">
      <c r="B105" s="30"/>
      <c r="C105" s="72"/>
      <c r="D105" s="73"/>
      <c r="E105" s="73"/>
      <c r="F105" s="74"/>
      <c r="G105" s="74"/>
      <c r="H105" s="74"/>
      <c r="I105" s="74"/>
      <c r="J105" s="79"/>
      <c r="K105" s="79"/>
      <c r="L105" s="79"/>
      <c r="M105" s="77"/>
      <c r="N105" s="18"/>
      <c r="O105" s="72"/>
      <c r="P105" s="74"/>
      <c r="Q105" s="74"/>
      <c r="R105" s="74"/>
      <c r="S105" s="74"/>
      <c r="T105" s="74"/>
      <c r="U105" s="74"/>
      <c r="V105" s="74"/>
      <c r="W105" s="77"/>
      <c r="X105" s="31"/>
      <c r="AA105" s="3"/>
      <c r="AB105" s="3"/>
      <c r="AC105" s="3"/>
    </row>
    <row r="106" spans="2:32" ht="12" customHeight="1" x14ac:dyDescent="0.2">
      <c r="B106" s="30"/>
      <c r="C106" s="17"/>
      <c r="D106" s="18"/>
      <c r="E106" s="18"/>
      <c r="F106" s="17"/>
      <c r="G106" s="17"/>
      <c r="H106" s="17"/>
      <c r="I106" s="17"/>
      <c r="J106" s="24"/>
      <c r="K106" s="24"/>
      <c r="L106" s="24"/>
      <c r="M106" s="18"/>
      <c r="N106" s="18"/>
      <c r="O106" s="17"/>
      <c r="P106" s="17"/>
      <c r="Q106" s="17"/>
      <c r="R106" s="17"/>
      <c r="S106" s="17"/>
      <c r="T106" s="17"/>
      <c r="U106" s="17"/>
      <c r="V106" s="17"/>
      <c r="W106" s="18"/>
      <c r="X106" s="31"/>
      <c r="AA106" s="3"/>
      <c r="AB106" s="3"/>
      <c r="AC106" s="3"/>
    </row>
    <row r="107" spans="2:32" ht="12" customHeight="1" x14ac:dyDescent="0.2">
      <c r="B107" s="30"/>
      <c r="C107" s="42"/>
      <c r="D107" s="43"/>
      <c r="E107" s="43"/>
      <c r="F107" s="44"/>
      <c r="G107" s="44"/>
      <c r="H107" s="44"/>
      <c r="I107" s="44"/>
      <c r="J107" s="80"/>
      <c r="K107" s="80"/>
      <c r="L107" s="80"/>
      <c r="M107" s="45"/>
      <c r="N107" s="18"/>
      <c r="O107" s="42"/>
      <c r="P107" s="44"/>
      <c r="Q107" s="44"/>
      <c r="R107" s="44"/>
      <c r="S107" s="44"/>
      <c r="T107" s="44"/>
      <c r="U107" s="44"/>
      <c r="V107" s="44"/>
      <c r="W107" s="45"/>
      <c r="X107" s="31"/>
      <c r="AA107" s="3"/>
      <c r="AB107" s="3"/>
      <c r="AC107" s="3"/>
    </row>
    <row r="108" spans="2:32" ht="12" customHeight="1" x14ac:dyDescent="0.2">
      <c r="B108" s="30"/>
      <c r="C108" s="51"/>
      <c r="D108" s="47" t="s">
        <v>548</v>
      </c>
      <c r="E108" s="52"/>
      <c r="F108" s="53"/>
      <c r="G108" s="53"/>
      <c r="H108" s="53"/>
      <c r="I108" s="53"/>
      <c r="J108" s="63"/>
      <c r="K108" s="63"/>
      <c r="L108" s="63"/>
      <c r="M108" s="54"/>
      <c r="N108" s="18"/>
      <c r="O108" s="51"/>
      <c r="P108" s="53"/>
      <c r="Q108" s="53"/>
      <c r="R108" s="53"/>
      <c r="S108" s="53"/>
      <c r="T108" s="53"/>
      <c r="U108" s="53"/>
      <c r="V108" s="53"/>
      <c r="W108" s="54"/>
      <c r="X108" s="31"/>
      <c r="AA108" s="3"/>
      <c r="AB108" s="3"/>
      <c r="AC108" s="3"/>
    </row>
    <row r="109" spans="2:32" ht="12" customHeight="1" x14ac:dyDescent="0.2">
      <c r="B109" s="30"/>
      <c r="C109" s="51"/>
      <c r="D109" s="52" t="s">
        <v>536</v>
      </c>
      <c r="E109" s="52"/>
      <c r="F109" s="53"/>
      <c r="G109" s="53"/>
      <c r="H109" s="63"/>
      <c r="I109" s="53"/>
      <c r="J109" s="93">
        <f>+J82</f>
        <v>0</v>
      </c>
      <c r="K109" s="93">
        <f>+K82</f>
        <v>0</v>
      </c>
      <c r="L109" s="93">
        <f>SUM(J109:K109)</f>
        <v>0</v>
      </c>
      <c r="M109" s="54"/>
      <c r="N109" s="18"/>
      <c r="O109" s="51"/>
      <c r="P109" s="52"/>
      <c r="Q109" s="53"/>
      <c r="R109" s="52"/>
      <c r="S109" s="53"/>
      <c r="T109" s="93">
        <f>+T82</f>
        <v>0</v>
      </c>
      <c r="U109" s="93">
        <f>+U82</f>
        <v>0</v>
      </c>
      <c r="V109" s="93">
        <f>SUM(T109:U109)</f>
        <v>0</v>
      </c>
      <c r="W109" s="54"/>
      <c r="X109" s="31"/>
      <c r="AA109" s="3"/>
      <c r="AB109" s="3"/>
      <c r="AC109" s="3"/>
    </row>
    <row r="110" spans="2:32" ht="12" customHeight="1" x14ac:dyDescent="0.2">
      <c r="B110" s="30"/>
      <c r="C110" s="51"/>
      <c r="D110" s="52" t="s">
        <v>537</v>
      </c>
      <c r="E110" s="52"/>
      <c r="F110" s="53"/>
      <c r="G110" s="53"/>
      <c r="H110" s="63"/>
      <c r="I110" s="53"/>
      <c r="J110" s="93">
        <f>+J83</f>
        <v>0</v>
      </c>
      <c r="K110" s="93">
        <f>+K83</f>
        <v>0</v>
      </c>
      <c r="L110" s="93">
        <f>SUM(J110:K110)</f>
        <v>0</v>
      </c>
      <c r="M110" s="54"/>
      <c r="N110" s="18"/>
      <c r="O110" s="51"/>
      <c r="P110" s="52"/>
      <c r="Q110" s="53"/>
      <c r="R110" s="52"/>
      <c r="S110" s="53"/>
      <c r="T110" s="93">
        <f>+T83</f>
        <v>0</v>
      </c>
      <c r="U110" s="93">
        <f>+U83</f>
        <v>0</v>
      </c>
      <c r="V110" s="93">
        <f>SUM(T110:U110)</f>
        <v>0</v>
      </c>
      <c r="W110" s="54"/>
      <c r="X110" s="31"/>
      <c r="AA110" s="3"/>
      <c r="AB110" s="3"/>
      <c r="AC110" s="3"/>
    </row>
    <row r="111" spans="2:32" s="13" customFormat="1" ht="12" customHeight="1" x14ac:dyDescent="0.2">
      <c r="B111" s="35"/>
      <c r="C111" s="46"/>
      <c r="D111" s="47"/>
      <c r="E111" s="47"/>
      <c r="F111" s="48"/>
      <c r="G111" s="48"/>
      <c r="H111" s="68"/>
      <c r="I111" s="48"/>
      <c r="J111" s="95">
        <f>IF(SUM(J109:J110)=0,J81,SUM(J109:J110))</f>
        <v>171366223.99315897</v>
      </c>
      <c r="K111" s="95">
        <f>IF(SUM(K109:K110)=0,K81,SUM(K109:K110))</f>
        <v>2715677.6658810149</v>
      </c>
      <c r="L111" s="95">
        <f>SUM(J111:K111)</f>
        <v>174081901.65903997</v>
      </c>
      <c r="M111" s="50"/>
      <c r="N111" s="23"/>
      <c r="O111" s="46"/>
      <c r="P111" s="47"/>
      <c r="Q111" s="48"/>
      <c r="R111" s="47"/>
      <c r="S111" s="48"/>
      <c r="T111" s="95">
        <f>IF(SUM(T109:T110)=0,T81,SUM(T109:T110))</f>
        <v>175654523.23984283</v>
      </c>
      <c r="U111" s="95">
        <f>IF(SUM(U109:U110)=0,U81,SUM(U109:U110))</f>
        <v>2783635.2727971748</v>
      </c>
      <c r="V111" s="95">
        <f>SUM(T111:U111)</f>
        <v>178438158.51264</v>
      </c>
      <c r="W111" s="50"/>
      <c r="X111" s="32"/>
      <c r="AF111" s="3"/>
    </row>
    <row r="112" spans="2:32" s="13" customFormat="1" ht="12" customHeight="1" x14ac:dyDescent="0.2">
      <c r="B112" s="35"/>
      <c r="C112" s="46"/>
      <c r="D112" s="47" t="s">
        <v>549</v>
      </c>
      <c r="E112" s="47"/>
      <c r="F112" s="48"/>
      <c r="G112" s="48"/>
      <c r="H112" s="68"/>
      <c r="I112" s="48"/>
      <c r="J112" s="62"/>
      <c r="K112" s="62"/>
      <c r="L112" s="62"/>
      <c r="M112" s="50"/>
      <c r="N112" s="23"/>
      <c r="O112" s="46"/>
      <c r="P112" s="47"/>
      <c r="Q112" s="48"/>
      <c r="R112" s="47"/>
      <c r="S112" s="48"/>
      <c r="T112" s="62"/>
      <c r="U112" s="62"/>
      <c r="V112" s="62"/>
      <c r="W112" s="50"/>
      <c r="X112" s="32"/>
      <c r="AF112" s="3"/>
    </row>
    <row r="113" spans="2:32" ht="12" customHeight="1" x14ac:dyDescent="0.2">
      <c r="B113" s="30"/>
      <c r="C113" s="51"/>
      <c r="D113" s="52" t="s">
        <v>483</v>
      </c>
      <c r="E113" s="52"/>
      <c r="F113" s="53" t="s">
        <v>409</v>
      </c>
      <c r="G113" s="53"/>
      <c r="H113" s="63"/>
      <c r="I113" s="53"/>
      <c r="J113" s="93">
        <f>J84</f>
        <v>465328461.09252006</v>
      </c>
      <c r="K113" s="93">
        <f>K84</f>
        <v>26275492.449999999</v>
      </c>
      <c r="L113" s="93">
        <f>SUM(J113:K113)</f>
        <v>491603953.54252005</v>
      </c>
      <c r="M113" s="54"/>
      <c r="N113" s="18"/>
      <c r="O113" s="51"/>
      <c r="P113" s="52"/>
      <c r="Q113" s="53"/>
      <c r="R113" s="52"/>
      <c r="S113" s="53"/>
      <c r="T113" s="93">
        <f>T84</f>
        <v>490751180.86655998</v>
      </c>
      <c r="U113" s="93">
        <f>U84</f>
        <v>27189033.600000001</v>
      </c>
      <c r="V113" s="93">
        <f>SUM(T113:U113)</f>
        <v>517940214.46656001</v>
      </c>
      <c r="W113" s="54"/>
      <c r="X113" s="37"/>
      <c r="AA113" s="3"/>
      <c r="AB113" s="3"/>
      <c r="AC113" s="3"/>
    </row>
    <row r="114" spans="2:32" ht="12" customHeight="1" x14ac:dyDescent="0.2">
      <c r="B114" s="30"/>
      <c r="C114" s="51"/>
      <c r="D114" s="52" t="s">
        <v>538</v>
      </c>
      <c r="E114" s="52"/>
      <c r="F114" s="53"/>
      <c r="G114" s="53"/>
      <c r="H114" s="53"/>
      <c r="I114" s="53"/>
      <c r="J114" s="93">
        <f>J85</f>
        <v>12383404.53823</v>
      </c>
      <c r="K114" s="93">
        <f>K85</f>
        <v>0</v>
      </c>
      <c r="L114" s="93">
        <f>SUM(J114:K114)</f>
        <v>12383404.53823</v>
      </c>
      <c r="M114" s="54"/>
      <c r="N114" s="18"/>
      <c r="O114" s="51"/>
      <c r="P114" s="52"/>
      <c r="Q114" s="53"/>
      <c r="R114" s="52"/>
      <c r="S114" s="53"/>
      <c r="T114" s="93">
        <f>T85</f>
        <v>12790884.81312</v>
      </c>
      <c r="U114" s="93">
        <f>U85</f>
        <v>0</v>
      </c>
      <c r="V114" s="93">
        <f>SUM(T114:U114)</f>
        <v>12790884.81312</v>
      </c>
      <c r="W114" s="54"/>
      <c r="X114" s="37"/>
      <c r="AA114" s="3"/>
      <c r="AB114" s="3"/>
      <c r="AC114" s="3"/>
    </row>
    <row r="115" spans="2:32" s="13" customFormat="1" ht="12" customHeight="1" x14ac:dyDescent="0.2">
      <c r="B115" s="35"/>
      <c r="C115" s="46"/>
      <c r="D115" s="47"/>
      <c r="E115" s="47"/>
      <c r="F115" s="48"/>
      <c r="G115" s="48"/>
      <c r="H115" s="48"/>
      <c r="I115" s="48"/>
      <c r="J115" s="95">
        <f>(J113+J114)</f>
        <v>477711865.63075006</v>
      </c>
      <c r="K115" s="95">
        <f>(K113+K114)</f>
        <v>26275492.449999999</v>
      </c>
      <c r="L115" s="95">
        <f>SUM(J115:K115)</f>
        <v>503987358.08075005</v>
      </c>
      <c r="M115" s="50"/>
      <c r="N115" s="23"/>
      <c r="O115" s="46"/>
      <c r="P115" s="47"/>
      <c r="Q115" s="48"/>
      <c r="R115" s="47"/>
      <c r="S115" s="48"/>
      <c r="T115" s="95">
        <f>(T113+T114)</f>
        <v>503542065.67967999</v>
      </c>
      <c r="U115" s="95">
        <f>(U113+U114)</f>
        <v>27189033.600000001</v>
      </c>
      <c r="V115" s="95">
        <f>SUM(T115:U115)</f>
        <v>530731099.27968001</v>
      </c>
      <c r="W115" s="50"/>
      <c r="X115" s="38"/>
      <c r="AF115" s="3"/>
    </row>
    <row r="116" spans="2:32" ht="12" customHeight="1" x14ac:dyDescent="0.2">
      <c r="B116" s="30"/>
      <c r="C116" s="51"/>
      <c r="D116" s="47" t="s">
        <v>550</v>
      </c>
      <c r="E116" s="52"/>
      <c r="F116" s="53"/>
      <c r="G116" s="53"/>
      <c r="H116" s="53"/>
      <c r="I116" s="53"/>
      <c r="J116" s="53"/>
      <c r="K116" s="53"/>
      <c r="L116" s="53"/>
      <c r="M116" s="54"/>
      <c r="N116" s="18"/>
      <c r="O116" s="51"/>
      <c r="P116" s="53"/>
      <c r="Q116" s="53"/>
      <c r="R116" s="53"/>
      <c r="S116" s="53"/>
      <c r="T116" s="53"/>
      <c r="U116" s="53"/>
      <c r="V116" s="53"/>
      <c r="W116" s="54"/>
      <c r="X116" s="31"/>
      <c r="AA116" s="3"/>
      <c r="AB116" s="3"/>
      <c r="AC116" s="3"/>
    </row>
    <row r="117" spans="2:32" ht="12" customHeight="1" x14ac:dyDescent="0.2">
      <c r="B117" s="30"/>
      <c r="C117" s="51"/>
      <c r="D117" s="52" t="s">
        <v>551</v>
      </c>
      <c r="E117" s="52"/>
      <c r="F117" s="53"/>
      <c r="G117" s="53"/>
      <c r="H117" s="53"/>
      <c r="I117" s="53"/>
      <c r="J117" s="93">
        <f>J92</f>
        <v>1528785730.0479116</v>
      </c>
      <c r="K117" s="93">
        <f>K92</f>
        <v>817823708.40540838</v>
      </c>
      <c r="L117" s="93">
        <f>L92</f>
        <v>2346609438.45332</v>
      </c>
      <c r="M117" s="54"/>
      <c r="N117" s="18"/>
      <c r="O117" s="51"/>
      <c r="P117" s="69"/>
      <c r="Q117" s="57"/>
      <c r="R117" s="69"/>
      <c r="S117" s="57"/>
      <c r="T117" s="93">
        <f>T92</f>
        <v>1587649948.2018132</v>
      </c>
      <c r="U117" s="93">
        <f>U92</f>
        <v>844569666.90778697</v>
      </c>
      <c r="V117" s="93">
        <f>V92</f>
        <v>2432219615.1096005</v>
      </c>
      <c r="W117" s="54"/>
      <c r="X117" s="31"/>
      <c r="AA117" s="3"/>
      <c r="AB117" s="3"/>
      <c r="AC117" s="3"/>
    </row>
    <row r="118" spans="2:32" ht="12" customHeight="1" x14ac:dyDescent="0.2">
      <c r="B118" s="30"/>
      <c r="C118" s="51"/>
      <c r="D118" s="52" t="s">
        <v>552</v>
      </c>
      <c r="E118" s="52"/>
      <c r="F118" s="53"/>
      <c r="G118" s="53"/>
      <c r="H118" s="70"/>
      <c r="I118" s="53"/>
      <c r="J118" s="93">
        <f>J111+J115</f>
        <v>649078089.623909</v>
      </c>
      <c r="K118" s="93">
        <f>K111+K115</f>
        <v>28991170.115881015</v>
      </c>
      <c r="L118" s="93">
        <f>L111+L115</f>
        <v>678069259.73978996</v>
      </c>
      <c r="M118" s="54"/>
      <c r="N118" s="18"/>
      <c r="O118" s="51"/>
      <c r="P118" s="69"/>
      <c r="Q118" s="57"/>
      <c r="R118" s="69"/>
      <c r="S118" s="57"/>
      <c r="T118" s="93">
        <f>T111+T115</f>
        <v>679196588.91952276</v>
      </c>
      <c r="U118" s="93">
        <f>U111+U115</f>
        <v>29972668.872797176</v>
      </c>
      <c r="V118" s="93">
        <f>V111+V115</f>
        <v>709169257.79232001</v>
      </c>
      <c r="W118" s="54"/>
      <c r="X118" s="31"/>
      <c r="AA118" s="3"/>
      <c r="AB118" s="3"/>
      <c r="AC118" s="3"/>
    </row>
    <row r="119" spans="2:32" s="13" customFormat="1" ht="12" customHeight="1" x14ac:dyDescent="0.2">
      <c r="B119" s="35"/>
      <c r="C119" s="46"/>
      <c r="D119" s="47" t="s">
        <v>541</v>
      </c>
      <c r="E119" s="47"/>
      <c r="F119" s="48"/>
      <c r="G119" s="48"/>
      <c r="H119" s="48"/>
      <c r="I119" s="48"/>
      <c r="J119" s="95">
        <f>J117-J118</f>
        <v>879707640.42400265</v>
      </c>
      <c r="K119" s="95">
        <f>K117-K118</f>
        <v>788832538.28952742</v>
      </c>
      <c r="L119" s="95">
        <f>L117-L118</f>
        <v>1668540178.7135301</v>
      </c>
      <c r="M119" s="50"/>
      <c r="N119" s="23"/>
      <c r="O119" s="46"/>
      <c r="P119" s="71"/>
      <c r="Q119" s="62"/>
      <c r="R119" s="71"/>
      <c r="S119" s="62"/>
      <c r="T119" s="95">
        <f>T117-T118</f>
        <v>908453359.28229046</v>
      </c>
      <c r="U119" s="95">
        <f>U117-U118</f>
        <v>814596998.03498983</v>
      </c>
      <c r="V119" s="95">
        <f>V117-V118</f>
        <v>1723050357.3172805</v>
      </c>
      <c r="W119" s="50"/>
      <c r="X119" s="36"/>
      <c r="AF119" s="3"/>
    </row>
    <row r="120" spans="2:32" ht="12" customHeight="1" x14ac:dyDescent="0.2">
      <c r="B120" s="30"/>
      <c r="C120" s="72"/>
      <c r="D120" s="73"/>
      <c r="E120" s="73"/>
      <c r="F120" s="74"/>
      <c r="G120" s="74"/>
      <c r="H120" s="74"/>
      <c r="I120" s="74"/>
      <c r="J120" s="74"/>
      <c r="K120" s="75"/>
      <c r="L120" s="75"/>
      <c r="M120" s="77"/>
      <c r="N120" s="18"/>
      <c r="O120" s="72"/>
      <c r="P120" s="73"/>
      <c r="Q120" s="74"/>
      <c r="R120" s="73"/>
      <c r="S120" s="74"/>
      <c r="T120" s="76"/>
      <c r="U120" s="76"/>
      <c r="V120" s="74"/>
      <c r="W120" s="77"/>
      <c r="X120" s="31"/>
      <c r="AA120" s="3"/>
      <c r="AB120" s="3"/>
      <c r="AC120" s="3"/>
    </row>
    <row r="121" spans="2:32" ht="12" customHeight="1" x14ac:dyDescent="0.2">
      <c r="B121" s="30"/>
      <c r="C121" s="17"/>
      <c r="D121" s="18"/>
      <c r="E121" s="18"/>
      <c r="F121" s="17"/>
      <c r="G121" s="17"/>
      <c r="H121" s="17"/>
      <c r="I121" s="17"/>
      <c r="J121" s="17"/>
      <c r="K121" s="25"/>
      <c r="L121" s="25"/>
      <c r="M121" s="18"/>
      <c r="N121" s="18"/>
      <c r="O121" s="17"/>
      <c r="P121" s="18"/>
      <c r="Q121" s="17"/>
      <c r="R121" s="18"/>
      <c r="S121" s="17"/>
      <c r="T121" s="20"/>
      <c r="U121" s="20"/>
      <c r="V121" s="17"/>
      <c r="W121" s="18"/>
      <c r="X121" s="31"/>
      <c r="AA121" s="3"/>
      <c r="AB121" s="3"/>
      <c r="AC121" s="3"/>
    </row>
    <row r="122" spans="2:32" ht="12" customHeight="1" x14ac:dyDescent="0.2">
      <c r="B122" s="30"/>
      <c r="C122" s="17"/>
      <c r="D122" s="18"/>
      <c r="E122" s="18"/>
      <c r="F122" s="17"/>
      <c r="G122" s="17"/>
      <c r="H122" s="17"/>
      <c r="I122" s="17"/>
      <c r="J122" s="17"/>
      <c r="K122" s="25"/>
      <c r="L122" s="25"/>
      <c r="M122" s="18"/>
      <c r="N122" s="18"/>
      <c r="O122" s="17"/>
      <c r="P122" s="18"/>
      <c r="Q122" s="17"/>
      <c r="R122" s="18"/>
      <c r="S122" s="17"/>
      <c r="T122" s="20"/>
      <c r="U122" s="20"/>
      <c r="V122" s="17"/>
      <c r="W122" s="18"/>
      <c r="X122" s="31"/>
      <c r="AA122" s="3"/>
      <c r="AB122" s="3"/>
      <c r="AC122" s="3"/>
    </row>
    <row r="123" spans="2:32" s="81" customFormat="1" ht="12" customHeight="1" x14ac:dyDescent="0.25">
      <c r="B123" s="82"/>
      <c r="C123" s="83"/>
      <c r="D123" s="84"/>
      <c r="E123" s="84"/>
      <c r="F123" s="83"/>
      <c r="G123" s="83"/>
      <c r="H123" s="83"/>
      <c r="I123" s="83"/>
      <c r="J123" s="83"/>
      <c r="K123" s="83"/>
      <c r="L123" s="83"/>
      <c r="M123" s="84"/>
      <c r="N123" s="84"/>
      <c r="O123" s="83"/>
      <c r="P123" s="83"/>
      <c r="Q123" s="83"/>
      <c r="R123" s="83"/>
      <c r="S123" s="83"/>
      <c r="T123" s="83"/>
      <c r="U123" s="83"/>
      <c r="V123" s="83"/>
      <c r="W123" s="85" t="s">
        <v>561</v>
      </c>
      <c r="X123" s="86"/>
      <c r="AF123" s="3"/>
    </row>
    <row r="124" spans="2:32" ht="12" customHeight="1" x14ac:dyDescent="0.2">
      <c r="AA124" s="3"/>
      <c r="AB124" s="3"/>
      <c r="AC124" s="3"/>
    </row>
    <row r="125" spans="2:32" ht="12" customHeight="1" x14ac:dyDescent="0.2">
      <c r="AA125" s="3"/>
      <c r="AB125" s="3"/>
      <c r="AC125" s="3"/>
    </row>
    <row r="126" spans="2:32" ht="12" customHeight="1" x14ac:dyDescent="0.2">
      <c r="Z126" s="152" t="s">
        <v>572</v>
      </c>
      <c r="AA126" s="152" t="s">
        <v>573</v>
      </c>
      <c r="AB126" s="4"/>
      <c r="AC126" s="3"/>
    </row>
    <row r="127" spans="2:32" ht="12" customHeight="1" x14ac:dyDescent="0.2">
      <c r="U127" s="176"/>
      <c r="V127" s="176"/>
      <c r="Z127" s="176" t="s">
        <v>0</v>
      </c>
      <c r="AA127" s="176">
        <v>1680</v>
      </c>
      <c r="AB127" s="12"/>
      <c r="AC127" s="177"/>
      <c r="AD127" s="177"/>
      <c r="AE127" s="13"/>
    </row>
    <row r="128" spans="2:32" ht="12" customHeight="1" x14ac:dyDescent="0.2">
      <c r="U128" s="176"/>
      <c r="V128" s="176"/>
      <c r="Z128" s="176" t="s">
        <v>1</v>
      </c>
      <c r="AA128" s="176">
        <v>738</v>
      </c>
      <c r="AB128" s="12"/>
      <c r="AC128" s="177"/>
      <c r="AD128" s="177"/>
    </row>
    <row r="129" spans="21:30" ht="12" customHeight="1" x14ac:dyDescent="0.2">
      <c r="U129" s="176"/>
      <c r="V129" s="176"/>
      <c r="Z129" s="176" t="s">
        <v>2</v>
      </c>
      <c r="AA129" s="176">
        <v>358</v>
      </c>
      <c r="AB129" s="4"/>
      <c r="AC129" s="177"/>
      <c r="AD129" s="177"/>
    </row>
    <row r="130" spans="21:30" ht="12" customHeight="1" x14ac:dyDescent="0.2">
      <c r="U130" s="176"/>
      <c r="V130" s="176"/>
      <c r="Z130" s="176" t="s">
        <v>3</v>
      </c>
      <c r="AA130" s="176">
        <v>197</v>
      </c>
      <c r="AB130" s="4"/>
      <c r="AC130" s="177"/>
      <c r="AD130" s="177"/>
    </row>
    <row r="131" spans="21:30" ht="12" customHeight="1" x14ac:dyDescent="0.2">
      <c r="U131" s="176"/>
      <c r="V131" s="176"/>
      <c r="Z131" s="176" t="s">
        <v>4</v>
      </c>
      <c r="AA131" s="176">
        <v>59</v>
      </c>
      <c r="AB131" s="4"/>
      <c r="AC131" s="177"/>
      <c r="AD131" s="177"/>
    </row>
    <row r="132" spans="21:30" ht="12" customHeight="1" x14ac:dyDescent="0.2">
      <c r="U132" s="176"/>
      <c r="V132" s="176"/>
      <c r="Z132" s="176" t="s">
        <v>5</v>
      </c>
      <c r="AA132" s="176">
        <v>482</v>
      </c>
      <c r="AB132" s="4"/>
      <c r="AC132" s="177"/>
      <c r="AD132" s="177"/>
    </row>
    <row r="133" spans="21:30" ht="12" customHeight="1" x14ac:dyDescent="0.2">
      <c r="U133" s="176"/>
      <c r="V133" s="176"/>
      <c r="Z133" s="176" t="s">
        <v>6</v>
      </c>
      <c r="AA133" s="176">
        <v>613</v>
      </c>
      <c r="AB133" s="4"/>
      <c r="AC133" s="177"/>
      <c r="AD133" s="177"/>
    </row>
    <row r="134" spans="21:30" ht="12" customHeight="1" x14ac:dyDescent="0.2">
      <c r="U134" s="176"/>
      <c r="V134" s="176"/>
      <c r="Z134" s="176" t="s">
        <v>7</v>
      </c>
      <c r="AA134" s="176">
        <v>361</v>
      </c>
      <c r="AB134" s="4"/>
      <c r="AC134" s="177"/>
      <c r="AD134" s="177"/>
    </row>
    <row r="135" spans="21:30" ht="12" customHeight="1" x14ac:dyDescent="0.2">
      <c r="U135" s="176"/>
      <c r="V135" s="176"/>
      <c r="Z135" s="176" t="s">
        <v>8</v>
      </c>
      <c r="AA135" s="176">
        <v>141</v>
      </c>
      <c r="AB135" s="4"/>
      <c r="AC135" s="177"/>
      <c r="AD135" s="177"/>
    </row>
    <row r="136" spans="21:30" ht="12" customHeight="1" x14ac:dyDescent="0.2">
      <c r="U136" s="176"/>
      <c r="V136" s="176"/>
      <c r="Z136" s="176" t="s">
        <v>9</v>
      </c>
      <c r="AA136" s="176">
        <v>34</v>
      </c>
      <c r="AB136" s="4"/>
      <c r="AC136" s="177"/>
      <c r="AD136" s="177"/>
    </row>
    <row r="137" spans="21:30" ht="12" customHeight="1" x14ac:dyDescent="0.2">
      <c r="U137" s="176"/>
      <c r="V137" s="176"/>
      <c r="Z137" s="176" t="s">
        <v>10</v>
      </c>
      <c r="AA137" s="176">
        <v>484</v>
      </c>
      <c r="AB137" s="4"/>
      <c r="AC137" s="177"/>
      <c r="AD137" s="177"/>
    </row>
    <row r="138" spans="21:30" ht="12" customHeight="1" x14ac:dyDescent="0.2">
      <c r="U138" s="176"/>
      <c r="V138" s="176"/>
      <c r="Z138" s="176" t="s">
        <v>11</v>
      </c>
      <c r="AA138" s="176">
        <v>1723</v>
      </c>
      <c r="AB138" s="4"/>
      <c r="AC138" s="177"/>
      <c r="AD138" s="177"/>
    </row>
    <row r="139" spans="21:30" ht="12" customHeight="1" x14ac:dyDescent="0.2">
      <c r="U139" s="176"/>
      <c r="V139" s="176"/>
      <c r="Z139" s="176" t="s">
        <v>12</v>
      </c>
      <c r="AA139" s="176">
        <v>60</v>
      </c>
      <c r="AB139" s="4"/>
      <c r="AC139" s="177"/>
      <c r="AD139" s="177"/>
    </row>
    <row r="140" spans="21:30" ht="12" customHeight="1" x14ac:dyDescent="0.2">
      <c r="U140" s="176"/>
      <c r="V140" s="176"/>
      <c r="Z140" s="176" t="s">
        <v>13</v>
      </c>
      <c r="AA140" s="176">
        <v>307</v>
      </c>
      <c r="AB140" s="4"/>
      <c r="AC140" s="177"/>
      <c r="AD140" s="177"/>
    </row>
    <row r="141" spans="21:30" ht="12" customHeight="1" x14ac:dyDescent="0.2">
      <c r="U141" s="176"/>
      <c r="V141" s="176"/>
      <c r="Z141" s="176" t="s">
        <v>14</v>
      </c>
      <c r="AA141" s="176">
        <v>362</v>
      </c>
      <c r="AB141" s="4"/>
      <c r="AC141" s="177"/>
      <c r="AD141" s="177"/>
    </row>
    <row r="142" spans="21:30" ht="12" customHeight="1" x14ac:dyDescent="0.2">
      <c r="U142" s="176"/>
      <c r="V142" s="176"/>
      <c r="Z142" s="176" t="s">
        <v>15</v>
      </c>
      <c r="AA142" s="176">
        <v>363</v>
      </c>
      <c r="AB142" s="4"/>
      <c r="AC142" s="177"/>
      <c r="AD142" s="177"/>
    </row>
    <row r="143" spans="21:30" ht="12" customHeight="1" x14ac:dyDescent="0.2">
      <c r="U143" s="176"/>
      <c r="V143" s="176"/>
      <c r="Z143" s="176" t="s">
        <v>16</v>
      </c>
      <c r="AA143" s="176">
        <v>200</v>
      </c>
      <c r="AB143" s="4"/>
      <c r="AC143" s="177"/>
      <c r="AD143" s="177"/>
    </row>
    <row r="144" spans="21:30" ht="12" customHeight="1" x14ac:dyDescent="0.2">
      <c r="U144" s="176"/>
      <c r="V144" s="176"/>
      <c r="Z144" s="176" t="s">
        <v>17</v>
      </c>
      <c r="AA144" s="176">
        <v>3</v>
      </c>
      <c r="AB144" s="4"/>
      <c r="AC144" s="177"/>
      <c r="AD144" s="177"/>
    </row>
    <row r="145" spans="21:31" ht="12" customHeight="1" x14ac:dyDescent="0.2">
      <c r="U145" s="176"/>
      <c r="V145" s="176"/>
      <c r="Z145" s="176" t="s">
        <v>18</v>
      </c>
      <c r="AA145" s="176">
        <v>202</v>
      </c>
      <c r="AB145" s="4"/>
      <c r="AC145" s="177"/>
      <c r="AD145" s="177"/>
    </row>
    <row r="146" spans="21:31" ht="12" customHeight="1" x14ac:dyDescent="0.2">
      <c r="U146" s="176"/>
      <c r="V146" s="176"/>
      <c r="Z146" s="176" t="s">
        <v>19</v>
      </c>
      <c r="AA146" s="176">
        <v>106</v>
      </c>
      <c r="AB146" s="12"/>
      <c r="AC146" s="177"/>
      <c r="AD146" s="177"/>
      <c r="AE146" s="13"/>
    </row>
    <row r="147" spans="21:31" ht="12" customHeight="1" x14ac:dyDescent="0.2">
      <c r="U147" s="176"/>
      <c r="V147" s="176"/>
      <c r="Z147" s="176" t="s">
        <v>20</v>
      </c>
      <c r="AA147" s="176">
        <v>743</v>
      </c>
      <c r="AB147" s="4"/>
      <c r="AC147" s="177"/>
      <c r="AD147" s="177"/>
    </row>
    <row r="148" spans="21:31" ht="12" customHeight="1" x14ac:dyDescent="0.2">
      <c r="U148" s="176"/>
      <c r="V148" s="176"/>
      <c r="Z148" s="176" t="s">
        <v>21</v>
      </c>
      <c r="AA148" s="176">
        <v>744</v>
      </c>
      <c r="AB148" s="4"/>
      <c r="AC148" s="177"/>
      <c r="AD148" s="177"/>
    </row>
    <row r="149" spans="21:31" ht="12" customHeight="1" x14ac:dyDescent="0.2">
      <c r="U149" s="176"/>
      <c r="V149" s="176"/>
      <c r="Z149" s="176" t="s">
        <v>22</v>
      </c>
      <c r="AA149" s="176">
        <v>308</v>
      </c>
      <c r="AB149" s="4"/>
      <c r="AC149" s="177"/>
      <c r="AD149" s="177"/>
    </row>
    <row r="150" spans="21:31" ht="12" customHeight="1" x14ac:dyDescent="0.2">
      <c r="U150" s="176"/>
      <c r="V150" s="176"/>
      <c r="Z150" s="176" t="s">
        <v>23</v>
      </c>
      <c r="AA150" s="176">
        <v>489</v>
      </c>
      <c r="AB150" s="4"/>
      <c r="AC150" s="177"/>
      <c r="AD150" s="177"/>
    </row>
    <row r="151" spans="21:31" ht="12" customHeight="1" x14ac:dyDescent="0.2">
      <c r="U151" s="176"/>
      <c r="V151" s="176"/>
      <c r="Z151" s="176" t="s">
        <v>24</v>
      </c>
      <c r="AA151" s="176">
        <v>203</v>
      </c>
      <c r="AB151" s="4"/>
      <c r="AC151" s="177"/>
      <c r="AD151" s="177"/>
    </row>
    <row r="152" spans="21:31" ht="12" customHeight="1" x14ac:dyDescent="0.2">
      <c r="U152" s="176"/>
      <c r="V152" s="176"/>
      <c r="Z152" s="176" t="s">
        <v>25</v>
      </c>
      <c r="AA152" s="176">
        <v>5</v>
      </c>
      <c r="AB152" s="4"/>
      <c r="AC152" s="177"/>
      <c r="AD152" s="177"/>
    </row>
    <row r="153" spans="21:31" ht="12" customHeight="1" x14ac:dyDescent="0.2">
      <c r="U153" s="176"/>
      <c r="V153" s="176"/>
      <c r="Z153" s="176" t="s">
        <v>26</v>
      </c>
      <c r="AA153" s="176">
        <v>888</v>
      </c>
      <c r="AB153" s="4"/>
      <c r="AC153" s="177"/>
      <c r="AD153" s="177"/>
    </row>
    <row r="154" spans="21:31" ht="12" customHeight="1" x14ac:dyDescent="0.2">
      <c r="U154" s="176"/>
      <c r="V154" s="176"/>
      <c r="Z154" s="176" t="s">
        <v>27</v>
      </c>
      <c r="AA154" s="176">
        <v>370</v>
      </c>
      <c r="AB154" s="4"/>
      <c r="AC154" s="177"/>
      <c r="AD154" s="177"/>
    </row>
    <row r="155" spans="21:31" ht="12" customHeight="1" x14ac:dyDescent="0.2">
      <c r="U155" s="176"/>
      <c r="V155" s="176"/>
      <c r="Z155" s="176" t="s">
        <v>28</v>
      </c>
      <c r="AA155" s="176">
        <v>889</v>
      </c>
      <c r="AB155" s="4"/>
      <c r="AC155" s="177"/>
      <c r="AD155" s="177"/>
    </row>
    <row r="156" spans="21:31" ht="12" customHeight="1" x14ac:dyDescent="0.2">
      <c r="U156" s="176"/>
      <c r="V156" s="176"/>
      <c r="Z156" s="176" t="s">
        <v>29</v>
      </c>
      <c r="AA156" s="176">
        <v>7</v>
      </c>
      <c r="AB156" s="4"/>
      <c r="AC156" s="177"/>
      <c r="AD156" s="177"/>
    </row>
    <row r="157" spans="21:31" ht="12" customHeight="1" x14ac:dyDescent="0.2">
      <c r="U157" s="176"/>
      <c r="V157" s="176"/>
      <c r="Z157" s="176" t="s">
        <v>30</v>
      </c>
      <c r="AA157" s="176">
        <v>491</v>
      </c>
      <c r="AB157" s="4"/>
      <c r="AC157" s="177"/>
      <c r="AD157" s="177"/>
    </row>
    <row r="158" spans="21:31" ht="12" customHeight="1" x14ac:dyDescent="0.2">
      <c r="U158" s="176"/>
      <c r="V158" s="176"/>
      <c r="Z158" s="176" t="s">
        <v>31</v>
      </c>
      <c r="AA158" s="176">
        <v>1724</v>
      </c>
      <c r="AB158" s="4"/>
      <c r="AC158" s="177"/>
      <c r="AD158" s="177"/>
    </row>
    <row r="159" spans="21:31" ht="12" customHeight="1" x14ac:dyDescent="0.2">
      <c r="U159" s="176"/>
      <c r="V159" s="176"/>
      <c r="Z159" s="176" t="s">
        <v>32</v>
      </c>
      <c r="AA159" s="176">
        <v>893</v>
      </c>
      <c r="AB159" s="4"/>
      <c r="AC159" s="177"/>
      <c r="AD159" s="177"/>
    </row>
    <row r="160" spans="21:31" ht="12" customHeight="1" x14ac:dyDescent="0.2">
      <c r="U160" s="176"/>
      <c r="V160" s="176"/>
      <c r="Z160" s="176" t="s">
        <v>33</v>
      </c>
      <c r="AA160" s="176">
        <v>373</v>
      </c>
      <c r="AB160" s="4"/>
      <c r="AC160" s="177"/>
      <c r="AD160" s="177"/>
    </row>
    <row r="161" spans="21:33" ht="12" customHeight="1" x14ac:dyDescent="0.2">
      <c r="U161" s="176"/>
      <c r="V161" s="176"/>
      <c r="Z161" s="176" t="s">
        <v>34</v>
      </c>
      <c r="AA161" s="176">
        <v>748</v>
      </c>
      <c r="AB161" s="4"/>
      <c r="AC161" s="177"/>
      <c r="AD161" s="177"/>
    </row>
    <row r="162" spans="21:33" ht="12" customHeight="1" x14ac:dyDescent="0.2">
      <c r="U162" s="176"/>
      <c r="V162" s="176"/>
      <c r="Z162" s="176" t="s">
        <v>35</v>
      </c>
      <c r="AA162" s="176">
        <v>1859</v>
      </c>
      <c r="AB162" s="4"/>
      <c r="AC162" s="177"/>
      <c r="AD162" s="177"/>
    </row>
    <row r="163" spans="21:33" ht="12" customHeight="1" x14ac:dyDescent="0.2">
      <c r="U163" s="176"/>
      <c r="V163" s="176"/>
      <c r="Z163" s="176" t="s">
        <v>36</v>
      </c>
      <c r="AA163" s="176">
        <v>1721</v>
      </c>
      <c r="AB163" s="4"/>
      <c r="AC163" s="177"/>
      <c r="AD163" s="177"/>
    </row>
    <row r="164" spans="21:33" ht="12" customHeight="1" x14ac:dyDescent="0.2">
      <c r="U164" s="176"/>
      <c r="V164" s="176"/>
      <c r="Z164" s="176" t="s">
        <v>37</v>
      </c>
      <c r="AA164" s="176">
        <v>568</v>
      </c>
      <c r="AB164" s="4"/>
      <c r="AC164" s="177"/>
      <c r="AD164" s="177"/>
    </row>
    <row r="165" spans="21:33" ht="12" customHeight="1" x14ac:dyDescent="0.2">
      <c r="U165" s="176"/>
      <c r="V165" s="176"/>
      <c r="Z165" s="176" t="s">
        <v>38</v>
      </c>
      <c r="AA165" s="176">
        <v>753</v>
      </c>
      <c r="AB165" s="4"/>
      <c r="AC165" s="177"/>
      <c r="AD165" s="177"/>
    </row>
    <row r="166" spans="21:33" ht="12" customHeight="1" x14ac:dyDescent="0.2">
      <c r="U166" s="176"/>
      <c r="V166" s="176"/>
      <c r="Z166" s="176" t="s">
        <v>39</v>
      </c>
      <c r="AA166" s="176">
        <v>209</v>
      </c>
      <c r="AB166" s="4"/>
      <c r="AC166" s="177"/>
      <c r="AD166" s="177"/>
    </row>
    <row r="167" spans="21:33" ht="12" customHeight="1" x14ac:dyDescent="0.2">
      <c r="U167" s="176"/>
      <c r="V167" s="176"/>
      <c r="Z167" s="176" t="s">
        <v>40</v>
      </c>
      <c r="AA167" s="176">
        <v>375</v>
      </c>
      <c r="AB167" s="4"/>
      <c r="AC167" s="177"/>
      <c r="AD167" s="177"/>
    </row>
    <row r="168" spans="21:33" ht="12" customHeight="1" x14ac:dyDescent="0.2">
      <c r="U168" s="176"/>
      <c r="V168" s="176"/>
      <c r="Z168" s="176" t="s">
        <v>41</v>
      </c>
      <c r="AA168" s="176">
        <v>585</v>
      </c>
      <c r="AB168" s="4"/>
      <c r="AC168" s="177"/>
      <c r="AD168" s="177"/>
    </row>
    <row r="169" spans="21:33" ht="12" customHeight="1" x14ac:dyDescent="0.2">
      <c r="U169" s="176"/>
      <c r="V169" s="176"/>
      <c r="Z169" s="176" t="s">
        <v>42</v>
      </c>
      <c r="AA169" s="176">
        <v>1728</v>
      </c>
      <c r="AB169" s="4"/>
      <c r="AC169" s="177"/>
      <c r="AD169" s="177"/>
    </row>
    <row r="170" spans="21:33" ht="12" customHeight="1" x14ac:dyDescent="0.2">
      <c r="U170" s="176"/>
      <c r="V170" s="176"/>
      <c r="Z170" s="176" t="s">
        <v>43</v>
      </c>
      <c r="AA170" s="176">
        <v>376</v>
      </c>
      <c r="AB170" s="4"/>
      <c r="AC170" s="177"/>
      <c r="AD170" s="177"/>
    </row>
    <row r="171" spans="21:33" ht="12" customHeight="1" x14ac:dyDescent="0.2">
      <c r="U171" s="176"/>
      <c r="V171" s="176"/>
      <c r="Z171" s="176" t="s">
        <v>44</v>
      </c>
      <c r="AA171" s="176">
        <v>377</v>
      </c>
      <c r="AB171" s="4"/>
      <c r="AC171" s="177"/>
      <c r="AD171" s="177"/>
    </row>
    <row r="172" spans="21:33" ht="12" customHeight="1" x14ac:dyDescent="0.2">
      <c r="U172" s="176"/>
      <c r="V172" s="176"/>
      <c r="Z172" s="176" t="s">
        <v>45</v>
      </c>
      <c r="AA172" s="176">
        <v>55</v>
      </c>
      <c r="AB172" s="12"/>
      <c r="AC172" s="177"/>
      <c r="AD172" s="177"/>
      <c r="AE172" s="13"/>
      <c r="AG172" s="13"/>
    </row>
    <row r="173" spans="21:33" ht="12" customHeight="1" x14ac:dyDescent="0.2">
      <c r="U173" s="176"/>
      <c r="V173" s="176"/>
      <c r="Z173" s="176" t="s">
        <v>627</v>
      </c>
      <c r="AA173" s="176">
        <v>1901</v>
      </c>
      <c r="AB173" s="12"/>
      <c r="AC173" s="177"/>
      <c r="AD173" s="177"/>
      <c r="AE173" s="13"/>
      <c r="AG173" s="13"/>
    </row>
    <row r="174" spans="21:33" ht="12" customHeight="1" x14ac:dyDescent="0.2">
      <c r="U174" s="176"/>
      <c r="V174" s="176"/>
      <c r="Z174" s="176" t="s">
        <v>46</v>
      </c>
      <c r="AA174" s="176">
        <v>755</v>
      </c>
      <c r="AB174" s="12"/>
      <c r="AC174" s="177"/>
      <c r="AD174" s="177"/>
      <c r="AE174" s="13"/>
      <c r="AG174" s="13"/>
    </row>
    <row r="175" spans="21:33" ht="12" customHeight="1" x14ac:dyDescent="0.2">
      <c r="U175" s="176"/>
      <c r="V175" s="176"/>
      <c r="Z175" s="176" t="s">
        <v>47</v>
      </c>
      <c r="AA175" s="176">
        <v>1681</v>
      </c>
      <c r="AB175" s="12"/>
      <c r="AC175" s="177"/>
      <c r="AD175" s="177"/>
      <c r="AE175" s="13"/>
      <c r="AG175" s="13"/>
    </row>
    <row r="176" spans="21:33" ht="12" customHeight="1" x14ac:dyDescent="0.2">
      <c r="U176" s="176"/>
      <c r="V176" s="176"/>
      <c r="Z176" s="176" t="s">
        <v>48</v>
      </c>
      <c r="AA176" s="176">
        <v>147</v>
      </c>
      <c r="AB176" s="12"/>
      <c r="AC176" s="177"/>
      <c r="AD176" s="177"/>
      <c r="AE176" s="13"/>
      <c r="AG176" s="13"/>
    </row>
    <row r="177" spans="21:33" ht="12" customHeight="1" x14ac:dyDescent="0.2">
      <c r="U177" s="176"/>
      <c r="V177" s="176"/>
      <c r="Z177" s="176" t="s">
        <v>49</v>
      </c>
      <c r="AA177" s="176">
        <v>654</v>
      </c>
      <c r="AB177" s="4"/>
      <c r="AC177" s="177"/>
      <c r="AD177" s="177"/>
    </row>
    <row r="178" spans="21:33" ht="12" customHeight="1" x14ac:dyDescent="0.2">
      <c r="U178" s="176"/>
      <c r="V178" s="176"/>
      <c r="Z178" s="176" t="s">
        <v>50</v>
      </c>
      <c r="AA178" s="176">
        <v>499</v>
      </c>
      <c r="AB178" s="4"/>
      <c r="AC178" s="177"/>
      <c r="AD178" s="177"/>
    </row>
    <row r="179" spans="21:33" ht="12" customHeight="1" x14ac:dyDescent="0.2">
      <c r="U179" s="176"/>
      <c r="V179" s="176"/>
      <c r="Z179" s="176" t="s">
        <v>51</v>
      </c>
      <c r="AA179" s="176">
        <v>756</v>
      </c>
      <c r="AB179" s="12"/>
      <c r="AC179" s="177"/>
      <c r="AD179" s="177"/>
      <c r="AE179" s="13"/>
      <c r="AG179" s="13"/>
    </row>
    <row r="180" spans="21:33" ht="12" customHeight="1" x14ac:dyDescent="0.2">
      <c r="U180" s="176"/>
      <c r="V180" s="176"/>
      <c r="Z180" s="176" t="s">
        <v>52</v>
      </c>
      <c r="AA180" s="176">
        <v>757</v>
      </c>
      <c r="AB180" s="4"/>
      <c r="AC180" s="177"/>
      <c r="AD180" s="177"/>
    </row>
    <row r="181" spans="21:33" ht="12" customHeight="1" x14ac:dyDescent="0.2">
      <c r="U181" s="176"/>
      <c r="V181" s="176"/>
      <c r="Z181" s="176" t="s">
        <v>53</v>
      </c>
      <c r="AA181" s="176">
        <v>758</v>
      </c>
      <c r="AB181" s="4"/>
      <c r="AC181" s="177"/>
      <c r="AD181" s="177"/>
    </row>
    <row r="182" spans="21:33" ht="12" customHeight="1" x14ac:dyDescent="0.2">
      <c r="U182" s="176"/>
      <c r="V182" s="176"/>
      <c r="Z182" s="176" t="s">
        <v>54</v>
      </c>
      <c r="AA182" s="176">
        <v>501</v>
      </c>
      <c r="AB182" s="4"/>
      <c r="AC182" s="177"/>
      <c r="AD182" s="177"/>
    </row>
    <row r="183" spans="21:33" ht="12" customHeight="1" x14ac:dyDescent="0.2">
      <c r="U183" s="176"/>
      <c r="V183" s="176"/>
      <c r="Z183" s="176" t="s">
        <v>55</v>
      </c>
      <c r="AA183" s="176">
        <v>1876</v>
      </c>
      <c r="AB183" s="4"/>
      <c r="AC183" s="177"/>
      <c r="AD183" s="177"/>
    </row>
    <row r="184" spans="21:33" ht="12" customHeight="1" x14ac:dyDescent="0.2">
      <c r="U184" s="176"/>
      <c r="V184" s="176"/>
      <c r="Z184" s="176" t="s">
        <v>56</v>
      </c>
      <c r="AA184" s="176">
        <v>213</v>
      </c>
      <c r="AB184" s="4"/>
      <c r="AC184" s="177"/>
      <c r="AD184" s="177"/>
    </row>
    <row r="185" spans="21:33" ht="12" customHeight="1" x14ac:dyDescent="0.2">
      <c r="U185" s="176"/>
      <c r="V185" s="176"/>
      <c r="Z185" s="176" t="s">
        <v>57</v>
      </c>
      <c r="AA185" s="176">
        <v>899</v>
      </c>
      <c r="AB185" s="4"/>
      <c r="AC185" s="177"/>
      <c r="AD185" s="177"/>
    </row>
    <row r="186" spans="21:33" ht="12" customHeight="1" x14ac:dyDescent="0.2">
      <c r="U186" s="176"/>
      <c r="V186" s="176"/>
      <c r="Z186" s="176" t="s">
        <v>58</v>
      </c>
      <c r="AA186" s="176">
        <v>312</v>
      </c>
      <c r="AB186" s="12"/>
      <c r="AC186" s="177"/>
      <c r="AD186" s="177"/>
      <c r="AE186" s="13"/>
      <c r="AG186" s="13"/>
    </row>
    <row r="187" spans="21:33" ht="12" customHeight="1" x14ac:dyDescent="0.2">
      <c r="U187" s="176"/>
      <c r="V187" s="176"/>
      <c r="Z187" s="176" t="s">
        <v>59</v>
      </c>
      <c r="AA187" s="176">
        <v>313</v>
      </c>
      <c r="AB187" s="4"/>
      <c r="AC187" s="177"/>
      <c r="AD187" s="177"/>
    </row>
    <row r="188" spans="21:33" ht="12" customHeight="1" x14ac:dyDescent="0.2">
      <c r="U188" s="176"/>
      <c r="V188" s="176"/>
      <c r="Z188" s="176" t="s">
        <v>60</v>
      </c>
      <c r="AA188" s="176">
        <v>214</v>
      </c>
      <c r="AB188" s="4"/>
      <c r="AC188" s="177"/>
      <c r="AD188" s="177"/>
    </row>
    <row r="189" spans="21:33" ht="12" customHeight="1" x14ac:dyDescent="0.2">
      <c r="U189" s="176"/>
      <c r="V189" s="176"/>
      <c r="Z189" s="176" t="s">
        <v>61</v>
      </c>
      <c r="AA189" s="176">
        <v>381</v>
      </c>
      <c r="AB189" s="4"/>
      <c r="AC189" s="177"/>
      <c r="AD189" s="177"/>
    </row>
    <row r="190" spans="21:33" ht="12" customHeight="1" x14ac:dyDescent="0.2">
      <c r="U190" s="176"/>
      <c r="V190" s="176"/>
      <c r="Z190" s="176" t="s">
        <v>62</v>
      </c>
      <c r="AA190" s="176">
        <v>502</v>
      </c>
      <c r="AB190" s="4"/>
      <c r="AC190" s="177"/>
      <c r="AD190" s="177"/>
    </row>
    <row r="191" spans="21:33" ht="12" customHeight="1" x14ac:dyDescent="0.2">
      <c r="U191" s="176"/>
      <c r="V191" s="176"/>
      <c r="Z191" s="176" t="s">
        <v>63</v>
      </c>
      <c r="AA191" s="176">
        <v>383</v>
      </c>
      <c r="AB191" s="4"/>
      <c r="AC191" s="177"/>
      <c r="AD191" s="177"/>
    </row>
    <row r="192" spans="21:33" ht="12" customHeight="1" x14ac:dyDescent="0.2">
      <c r="U192" s="176"/>
      <c r="V192" s="176"/>
      <c r="Z192" s="176" t="s">
        <v>64</v>
      </c>
      <c r="AA192" s="176">
        <v>109</v>
      </c>
      <c r="AB192" s="4"/>
      <c r="AC192" s="177"/>
      <c r="AD192" s="177"/>
    </row>
    <row r="193" spans="21:30" ht="12" customHeight="1" x14ac:dyDescent="0.2">
      <c r="U193" s="176"/>
      <c r="V193" s="176"/>
      <c r="Z193" s="176" t="s">
        <v>65</v>
      </c>
      <c r="AA193" s="176">
        <v>1706</v>
      </c>
      <c r="AB193" s="4"/>
      <c r="AC193" s="177"/>
      <c r="AD193" s="177"/>
    </row>
    <row r="194" spans="21:30" ht="12" customHeight="1" x14ac:dyDescent="0.2">
      <c r="U194" s="176"/>
      <c r="V194" s="176"/>
      <c r="Z194" s="176" t="s">
        <v>66</v>
      </c>
      <c r="AA194" s="176">
        <v>611</v>
      </c>
      <c r="AB194" s="4"/>
      <c r="AC194" s="177"/>
      <c r="AD194" s="177"/>
    </row>
    <row r="195" spans="21:30" ht="12" customHeight="1" x14ac:dyDescent="0.2">
      <c r="U195" s="176"/>
      <c r="V195" s="176"/>
      <c r="Z195" s="176" t="s">
        <v>67</v>
      </c>
      <c r="AA195" s="176">
        <v>1684</v>
      </c>
      <c r="AB195" s="4"/>
      <c r="AC195" s="177"/>
      <c r="AD195" s="177"/>
    </row>
    <row r="196" spans="21:30" ht="12" customHeight="1" x14ac:dyDescent="0.2">
      <c r="U196" s="176"/>
      <c r="V196" s="176"/>
      <c r="Z196" s="176" t="s">
        <v>68</v>
      </c>
      <c r="AA196" s="176">
        <v>216</v>
      </c>
      <c r="AB196" s="4"/>
      <c r="AC196" s="177"/>
      <c r="AD196" s="177"/>
    </row>
    <row r="197" spans="21:30" ht="12" customHeight="1" x14ac:dyDescent="0.2">
      <c r="U197" s="176"/>
      <c r="V197" s="176"/>
      <c r="Z197" s="176" t="s">
        <v>69</v>
      </c>
      <c r="AA197" s="176">
        <v>148</v>
      </c>
      <c r="AB197" s="4"/>
      <c r="AC197" s="177"/>
      <c r="AD197" s="177"/>
    </row>
    <row r="198" spans="21:30" ht="12" customHeight="1" x14ac:dyDescent="0.2">
      <c r="U198" s="176"/>
      <c r="V198" s="176"/>
      <c r="Z198" s="176" t="s">
        <v>402</v>
      </c>
      <c r="AA198" s="176">
        <v>1891</v>
      </c>
      <c r="AB198" s="4"/>
      <c r="AC198" s="177"/>
      <c r="AD198" s="177"/>
    </row>
    <row r="199" spans="21:30" ht="12" customHeight="1" x14ac:dyDescent="0.2">
      <c r="U199" s="176"/>
      <c r="V199" s="176"/>
      <c r="Z199" s="176" t="s">
        <v>70</v>
      </c>
      <c r="AA199" s="176">
        <v>310</v>
      </c>
      <c r="AB199" s="4"/>
      <c r="AC199" s="177"/>
      <c r="AD199" s="177"/>
    </row>
    <row r="200" spans="21:30" ht="12" customHeight="1" x14ac:dyDescent="0.2">
      <c r="U200" s="176"/>
      <c r="V200" s="176"/>
      <c r="Z200" s="176" t="s">
        <v>71</v>
      </c>
      <c r="AA200" s="176">
        <v>1663</v>
      </c>
      <c r="AB200" s="4"/>
      <c r="AC200" s="177"/>
      <c r="AD200" s="177"/>
    </row>
    <row r="201" spans="21:30" ht="12" customHeight="1" x14ac:dyDescent="0.2">
      <c r="U201" s="176"/>
      <c r="V201" s="176"/>
      <c r="Z201" s="176" t="s">
        <v>72</v>
      </c>
      <c r="AA201" s="176">
        <v>736</v>
      </c>
      <c r="AB201" s="4"/>
      <c r="AC201" s="177"/>
      <c r="AD201" s="177"/>
    </row>
    <row r="202" spans="21:30" ht="12" customHeight="1" x14ac:dyDescent="0.2">
      <c r="U202" s="176"/>
      <c r="V202" s="176"/>
      <c r="Z202" s="176" t="s">
        <v>73</v>
      </c>
      <c r="AA202" s="176">
        <v>1690</v>
      </c>
      <c r="AB202" s="4"/>
      <c r="AC202" s="177"/>
      <c r="AD202" s="177"/>
    </row>
    <row r="203" spans="21:30" ht="12" customHeight="1" x14ac:dyDescent="0.2">
      <c r="U203" s="176"/>
      <c r="V203" s="176"/>
      <c r="Z203" s="176" t="s">
        <v>74</v>
      </c>
      <c r="AA203" s="176">
        <v>503</v>
      </c>
      <c r="AB203" s="4"/>
      <c r="AC203" s="177"/>
      <c r="AD203" s="177"/>
    </row>
    <row r="204" spans="21:30" ht="12" customHeight="1" x14ac:dyDescent="0.2">
      <c r="U204" s="176"/>
      <c r="V204" s="176"/>
      <c r="Z204" s="176" t="s">
        <v>75</v>
      </c>
      <c r="AA204" s="176">
        <v>10</v>
      </c>
      <c r="AB204" s="4"/>
      <c r="AC204" s="177"/>
      <c r="AD204" s="177"/>
    </row>
    <row r="205" spans="21:30" ht="12" customHeight="1" x14ac:dyDescent="0.2">
      <c r="U205" s="176"/>
      <c r="V205" s="176"/>
      <c r="Z205" s="176" t="s">
        <v>76</v>
      </c>
      <c r="AA205" s="176">
        <v>400</v>
      </c>
      <c r="AB205" s="4"/>
      <c r="AC205" s="177"/>
      <c r="AD205" s="177"/>
    </row>
    <row r="206" spans="21:30" ht="12" customHeight="1" x14ac:dyDescent="0.2">
      <c r="U206" s="176"/>
      <c r="V206" s="176"/>
      <c r="Z206" s="176" t="s">
        <v>77</v>
      </c>
      <c r="AA206" s="176">
        <v>762</v>
      </c>
      <c r="AB206" s="4"/>
      <c r="AC206" s="177"/>
      <c r="AD206" s="177"/>
    </row>
    <row r="207" spans="21:30" ht="12" customHeight="1" x14ac:dyDescent="0.2">
      <c r="U207" s="176"/>
      <c r="V207" s="176"/>
      <c r="Z207" s="176" t="s">
        <v>78</v>
      </c>
      <c r="AA207" s="176">
        <v>150</v>
      </c>
      <c r="AB207" s="4"/>
      <c r="AC207" s="177"/>
      <c r="AD207" s="177"/>
    </row>
    <row r="208" spans="21:30" ht="12" customHeight="1" x14ac:dyDescent="0.2">
      <c r="U208" s="176"/>
      <c r="V208" s="176"/>
      <c r="Z208" s="176" t="s">
        <v>79</v>
      </c>
      <c r="AA208" s="176">
        <v>384</v>
      </c>
      <c r="AB208" s="4"/>
      <c r="AC208" s="177"/>
      <c r="AD208" s="177"/>
    </row>
    <row r="209" spans="21:30" ht="12" customHeight="1" x14ac:dyDescent="0.2">
      <c r="U209" s="176"/>
      <c r="V209" s="176"/>
      <c r="Z209" s="176" t="s">
        <v>80</v>
      </c>
      <c r="AA209" s="176">
        <v>1774</v>
      </c>
      <c r="AB209" s="4"/>
      <c r="AC209" s="177"/>
      <c r="AD209" s="177"/>
    </row>
    <row r="210" spans="21:30" ht="12" customHeight="1" x14ac:dyDescent="0.2">
      <c r="U210" s="176"/>
      <c r="V210" s="176"/>
      <c r="Z210" s="176" t="s">
        <v>81</v>
      </c>
      <c r="AA210" s="176">
        <v>504</v>
      </c>
      <c r="AB210" s="4"/>
      <c r="AC210" s="177"/>
      <c r="AD210" s="177"/>
    </row>
    <row r="211" spans="21:30" ht="12" customHeight="1" x14ac:dyDescent="0.2">
      <c r="U211" s="176"/>
      <c r="V211" s="176"/>
      <c r="Z211" s="176" t="s">
        <v>82</v>
      </c>
      <c r="AA211" s="176">
        <v>221</v>
      </c>
      <c r="AB211" s="4"/>
      <c r="AC211" s="177"/>
      <c r="AD211" s="177"/>
    </row>
    <row r="212" spans="21:30" ht="12" customHeight="1" x14ac:dyDescent="0.2">
      <c r="U212" s="176"/>
      <c r="V212" s="176"/>
      <c r="Z212" s="176" t="s">
        <v>83</v>
      </c>
      <c r="AA212" s="176">
        <v>222</v>
      </c>
      <c r="AB212" s="4"/>
      <c r="AC212" s="177"/>
      <c r="AD212" s="177"/>
    </row>
    <row r="213" spans="21:30" ht="12" customHeight="1" x14ac:dyDescent="0.2">
      <c r="U213" s="176"/>
      <c r="V213" s="176"/>
      <c r="Z213" s="176" t="s">
        <v>84</v>
      </c>
      <c r="AA213" s="176">
        <v>766</v>
      </c>
      <c r="AB213" s="4"/>
      <c r="AC213" s="177"/>
      <c r="AD213" s="177"/>
    </row>
    <row r="214" spans="21:30" ht="12" customHeight="1" x14ac:dyDescent="0.2">
      <c r="U214" s="176"/>
      <c r="V214" s="176"/>
      <c r="Z214" s="176" t="s">
        <v>85</v>
      </c>
      <c r="AA214" s="176">
        <v>58</v>
      </c>
      <c r="AB214" s="4"/>
      <c r="AC214" s="177"/>
      <c r="AD214" s="177"/>
    </row>
    <row r="215" spans="21:30" ht="12" customHeight="1" x14ac:dyDescent="0.2">
      <c r="U215" s="176"/>
      <c r="V215" s="176"/>
      <c r="Z215" s="176" t="s">
        <v>86</v>
      </c>
      <c r="AA215" s="176">
        <v>505</v>
      </c>
      <c r="AB215" s="4"/>
      <c r="AC215" s="177"/>
      <c r="AD215" s="177"/>
    </row>
    <row r="216" spans="21:30" ht="12" customHeight="1" x14ac:dyDescent="0.2">
      <c r="U216" s="176"/>
      <c r="V216" s="176"/>
      <c r="Z216" s="176" t="s">
        <v>87</v>
      </c>
      <c r="AA216" s="176">
        <v>498</v>
      </c>
      <c r="AB216" s="4"/>
      <c r="AC216" s="177"/>
      <c r="AD216" s="177"/>
    </row>
    <row r="217" spans="21:30" ht="12" customHeight="1" x14ac:dyDescent="0.2">
      <c r="U217" s="176"/>
      <c r="V217" s="176"/>
      <c r="Z217" s="176" t="s">
        <v>88</v>
      </c>
      <c r="AA217" s="176">
        <v>1719</v>
      </c>
      <c r="AB217" s="4"/>
      <c r="AC217" s="177"/>
      <c r="AD217" s="177"/>
    </row>
    <row r="218" spans="21:30" ht="12" customHeight="1" x14ac:dyDescent="0.2">
      <c r="U218" s="176"/>
      <c r="V218" s="176"/>
      <c r="Z218" s="176" t="s">
        <v>89</v>
      </c>
      <c r="AA218" s="176">
        <v>303</v>
      </c>
      <c r="AB218" s="4"/>
      <c r="AC218" s="177"/>
      <c r="AD218" s="177"/>
    </row>
    <row r="219" spans="21:30" ht="12" customHeight="1" x14ac:dyDescent="0.2">
      <c r="U219" s="176"/>
      <c r="V219" s="176"/>
      <c r="Z219" s="176" t="s">
        <v>90</v>
      </c>
      <c r="AA219" s="176">
        <v>225</v>
      </c>
      <c r="AB219" s="4"/>
      <c r="AC219" s="177"/>
      <c r="AD219" s="177"/>
    </row>
    <row r="220" spans="21:30" ht="12" customHeight="1" x14ac:dyDescent="0.2">
      <c r="U220" s="176"/>
      <c r="V220" s="176"/>
      <c r="Z220" s="176" t="s">
        <v>91</v>
      </c>
      <c r="AA220" s="176">
        <v>226</v>
      </c>
      <c r="AB220" s="4"/>
      <c r="AC220" s="177"/>
      <c r="AD220" s="177"/>
    </row>
    <row r="221" spans="21:30" ht="12" customHeight="1" x14ac:dyDescent="0.2">
      <c r="U221" s="176"/>
      <c r="V221" s="176"/>
      <c r="Z221" s="176" t="s">
        <v>92</v>
      </c>
      <c r="AA221" s="176">
        <v>1711</v>
      </c>
      <c r="AB221" s="4"/>
      <c r="AC221" s="177"/>
      <c r="AD221" s="177"/>
    </row>
    <row r="222" spans="21:30" ht="12" customHeight="1" x14ac:dyDescent="0.2">
      <c r="U222" s="176"/>
      <c r="V222" s="176"/>
      <c r="Z222" s="176" t="s">
        <v>93</v>
      </c>
      <c r="AA222" s="176">
        <v>385</v>
      </c>
      <c r="AB222" s="4"/>
      <c r="AC222" s="177"/>
      <c r="AD222" s="177"/>
    </row>
    <row r="223" spans="21:30" ht="12" customHeight="1" x14ac:dyDescent="0.2">
      <c r="U223" s="176"/>
      <c r="V223" s="176"/>
      <c r="Z223" s="176" t="s">
        <v>94</v>
      </c>
      <c r="AA223" s="176">
        <v>228</v>
      </c>
      <c r="AB223" s="4"/>
      <c r="AC223" s="177"/>
      <c r="AD223" s="177"/>
    </row>
    <row r="224" spans="21:30" ht="12" customHeight="1" x14ac:dyDescent="0.2">
      <c r="U224" s="176"/>
      <c r="V224" s="176"/>
      <c r="Z224" s="176" t="s">
        <v>95</v>
      </c>
      <c r="AA224" s="176">
        <v>317</v>
      </c>
      <c r="AB224" s="4"/>
      <c r="AC224" s="177"/>
      <c r="AD224" s="177"/>
    </row>
    <row r="225" spans="21:30" ht="12" customHeight="1" x14ac:dyDescent="0.2">
      <c r="U225" s="176"/>
      <c r="V225" s="176"/>
      <c r="Z225" s="176" t="s">
        <v>96</v>
      </c>
      <c r="AA225" s="176">
        <v>1651</v>
      </c>
      <c r="AB225" s="4"/>
      <c r="AC225" s="177"/>
      <c r="AD225" s="177"/>
    </row>
    <row r="226" spans="21:30" ht="12" customHeight="1" x14ac:dyDescent="0.2">
      <c r="U226" s="176"/>
      <c r="V226" s="176"/>
      <c r="Z226" s="176" t="s">
        <v>97</v>
      </c>
      <c r="AA226" s="176">
        <v>770</v>
      </c>
      <c r="AB226" s="4"/>
      <c r="AC226" s="177"/>
      <c r="AD226" s="177"/>
    </row>
    <row r="227" spans="21:30" ht="12" customHeight="1" x14ac:dyDescent="0.2">
      <c r="U227" s="176"/>
      <c r="V227" s="176"/>
      <c r="Z227" s="176" t="s">
        <v>628</v>
      </c>
      <c r="AA227" s="176">
        <v>1903</v>
      </c>
      <c r="AB227" s="4"/>
      <c r="AC227" s="177"/>
      <c r="AD227" s="177"/>
    </row>
    <row r="228" spans="21:30" ht="12" customHeight="1" x14ac:dyDescent="0.2">
      <c r="U228" s="176"/>
      <c r="V228" s="176"/>
      <c r="Z228" s="176" t="s">
        <v>98</v>
      </c>
      <c r="AA228" s="176">
        <v>772</v>
      </c>
      <c r="AB228" s="4"/>
      <c r="AC228" s="177"/>
      <c r="AD228" s="177"/>
    </row>
    <row r="229" spans="21:30" ht="12" customHeight="1" x14ac:dyDescent="0.2">
      <c r="U229" s="176"/>
      <c r="V229" s="176"/>
      <c r="Z229" s="176" t="s">
        <v>99</v>
      </c>
      <c r="AA229" s="176">
        <v>230</v>
      </c>
      <c r="AB229" s="4"/>
      <c r="AC229" s="177"/>
      <c r="AD229" s="177"/>
    </row>
    <row r="230" spans="21:30" ht="12" customHeight="1" x14ac:dyDescent="0.2">
      <c r="U230" s="176"/>
      <c r="V230" s="176"/>
      <c r="Z230" s="176" t="s">
        <v>100</v>
      </c>
      <c r="AA230" s="176">
        <v>114</v>
      </c>
      <c r="AB230" s="4"/>
      <c r="AC230" s="177"/>
      <c r="AD230" s="177"/>
    </row>
    <row r="231" spans="21:30" ht="12" customHeight="1" x14ac:dyDescent="0.2">
      <c r="U231" s="176"/>
      <c r="V231" s="176"/>
      <c r="Z231" s="176" t="s">
        <v>101</v>
      </c>
      <c r="AA231" s="176">
        <v>388</v>
      </c>
      <c r="AB231" s="4"/>
      <c r="AC231" s="177"/>
      <c r="AD231" s="177"/>
    </row>
    <row r="232" spans="21:30" ht="12" customHeight="1" x14ac:dyDescent="0.2">
      <c r="U232" s="176"/>
      <c r="V232" s="176"/>
      <c r="Z232" s="176" t="s">
        <v>102</v>
      </c>
      <c r="AA232" s="176">
        <v>153</v>
      </c>
      <c r="AB232" s="4"/>
      <c r="AC232" s="177"/>
      <c r="AD232" s="177"/>
    </row>
    <row r="233" spans="21:30" ht="12" customHeight="1" x14ac:dyDescent="0.2">
      <c r="U233" s="176"/>
      <c r="V233" s="176"/>
      <c r="Z233" s="176" t="s">
        <v>103</v>
      </c>
      <c r="AA233" s="176">
        <v>232</v>
      </c>
      <c r="AB233" s="4"/>
      <c r="AC233" s="177"/>
      <c r="AD233" s="177"/>
    </row>
    <row r="234" spans="21:30" ht="12" customHeight="1" x14ac:dyDescent="0.2">
      <c r="U234" s="176"/>
      <c r="V234" s="176"/>
      <c r="Z234" s="176" t="s">
        <v>104</v>
      </c>
      <c r="AA234" s="176">
        <v>233</v>
      </c>
      <c r="AB234" s="4"/>
      <c r="AC234" s="177"/>
      <c r="AD234" s="177"/>
    </row>
    <row r="235" spans="21:30" ht="12" customHeight="1" x14ac:dyDescent="0.2">
      <c r="U235" s="176"/>
      <c r="V235" s="176"/>
      <c r="Z235" s="176" t="s">
        <v>105</v>
      </c>
      <c r="AA235" s="176">
        <v>777</v>
      </c>
      <c r="AB235" s="4"/>
      <c r="AC235" s="177"/>
      <c r="AD235" s="177"/>
    </row>
    <row r="236" spans="21:30" ht="12" customHeight="1" x14ac:dyDescent="0.2">
      <c r="U236" s="176"/>
      <c r="V236" s="176"/>
      <c r="Z236" s="176" t="s">
        <v>106</v>
      </c>
      <c r="AA236" s="176">
        <v>1722</v>
      </c>
      <c r="AB236" s="4"/>
      <c r="AC236" s="177"/>
      <c r="AD236" s="177"/>
    </row>
    <row r="237" spans="21:30" ht="12" customHeight="1" x14ac:dyDescent="0.2">
      <c r="U237" s="176"/>
      <c r="V237" s="176"/>
      <c r="Z237" s="176" t="s">
        <v>107</v>
      </c>
      <c r="AA237" s="176">
        <v>70</v>
      </c>
      <c r="AB237" s="4"/>
      <c r="AC237" s="177"/>
      <c r="AD237" s="177"/>
    </row>
    <row r="238" spans="21:30" ht="12" customHeight="1" x14ac:dyDescent="0.2">
      <c r="U238" s="176"/>
      <c r="V238" s="176"/>
      <c r="Z238" s="176" t="s">
        <v>108</v>
      </c>
      <c r="AA238" s="176">
        <v>653</v>
      </c>
      <c r="AB238" s="4"/>
      <c r="AC238" s="177"/>
      <c r="AD238" s="177"/>
    </row>
    <row r="239" spans="21:30" ht="12" customHeight="1" x14ac:dyDescent="0.2">
      <c r="U239" s="176"/>
      <c r="V239" s="176"/>
      <c r="Z239" s="176" t="s">
        <v>109</v>
      </c>
      <c r="AA239" s="176">
        <v>779</v>
      </c>
      <c r="AB239" s="4"/>
      <c r="AC239" s="177"/>
      <c r="AD239" s="177"/>
    </row>
    <row r="240" spans="21:30" ht="12" customHeight="1" x14ac:dyDescent="0.2">
      <c r="U240" s="176"/>
      <c r="V240" s="176"/>
      <c r="Z240" s="176" t="s">
        <v>110</v>
      </c>
      <c r="AA240" s="176">
        <v>236</v>
      </c>
      <c r="AB240" s="4"/>
      <c r="AC240" s="177"/>
      <c r="AD240" s="177"/>
    </row>
    <row r="241" spans="21:30" ht="12" customHeight="1" x14ac:dyDescent="0.2">
      <c r="U241" s="176"/>
      <c r="V241" s="176"/>
      <c r="Z241" s="176" t="s">
        <v>111</v>
      </c>
      <c r="AA241" s="176">
        <v>1771</v>
      </c>
      <c r="AB241" s="4"/>
      <c r="AC241" s="177"/>
      <c r="AD241" s="177"/>
    </row>
    <row r="242" spans="21:30" ht="12" customHeight="1" x14ac:dyDescent="0.2">
      <c r="U242" s="176"/>
      <c r="V242" s="176"/>
      <c r="Z242" s="176" t="s">
        <v>112</v>
      </c>
      <c r="AA242" s="176">
        <v>1652</v>
      </c>
      <c r="AB242" s="4"/>
      <c r="AC242" s="177"/>
      <c r="AD242" s="177"/>
    </row>
    <row r="243" spans="21:30" ht="12" customHeight="1" x14ac:dyDescent="0.2">
      <c r="U243" s="176"/>
      <c r="V243" s="176"/>
      <c r="Z243" s="176" t="s">
        <v>113</v>
      </c>
      <c r="AA243" s="176">
        <v>907</v>
      </c>
      <c r="AB243" s="4"/>
      <c r="AC243" s="177"/>
      <c r="AD243" s="177"/>
    </row>
    <row r="244" spans="21:30" ht="12" customHeight="1" x14ac:dyDescent="0.2">
      <c r="U244" s="176"/>
      <c r="V244" s="176"/>
      <c r="Z244" s="176" t="s">
        <v>114</v>
      </c>
      <c r="AA244" s="176">
        <v>689</v>
      </c>
      <c r="AB244" s="4"/>
      <c r="AC244" s="177"/>
      <c r="AD244" s="177"/>
    </row>
    <row r="245" spans="21:30" ht="12" customHeight="1" x14ac:dyDescent="0.2">
      <c r="U245" s="176"/>
      <c r="V245" s="176"/>
      <c r="Z245" s="176" t="s">
        <v>115</v>
      </c>
      <c r="AA245" s="176">
        <v>784</v>
      </c>
      <c r="AB245" s="4"/>
      <c r="AC245" s="177"/>
      <c r="AD245" s="177"/>
    </row>
    <row r="246" spans="21:30" ht="12" customHeight="1" x14ac:dyDescent="0.2">
      <c r="U246" s="176"/>
      <c r="V246" s="176"/>
      <c r="Z246" s="176" t="s">
        <v>116</v>
      </c>
      <c r="AA246" s="176">
        <v>511</v>
      </c>
      <c r="AB246" s="4"/>
      <c r="AC246" s="177"/>
      <c r="AD246" s="177"/>
    </row>
    <row r="247" spans="21:30" ht="12" customHeight="1" x14ac:dyDescent="0.2">
      <c r="U247" s="176"/>
      <c r="V247" s="176"/>
      <c r="Z247" s="176" t="s">
        <v>117</v>
      </c>
      <c r="AA247" s="176">
        <v>664</v>
      </c>
      <c r="AB247" s="4"/>
      <c r="AC247" s="177"/>
      <c r="AD247" s="177"/>
    </row>
    <row r="248" spans="21:30" ht="12" customHeight="1" x14ac:dyDescent="0.2">
      <c r="U248" s="176"/>
      <c r="V248" s="176"/>
      <c r="Z248" s="176" t="s">
        <v>118</v>
      </c>
      <c r="AA248" s="176">
        <v>785</v>
      </c>
      <c r="AB248" s="4"/>
      <c r="AC248" s="177"/>
      <c r="AD248" s="177"/>
    </row>
    <row r="249" spans="21:30" ht="12" customHeight="1" x14ac:dyDescent="0.2">
      <c r="U249" s="176"/>
      <c r="V249" s="176"/>
      <c r="Z249" s="176" t="s">
        <v>119</v>
      </c>
      <c r="AA249" s="176">
        <v>512</v>
      </c>
      <c r="AB249" s="4"/>
      <c r="AC249" s="177"/>
      <c r="AD249" s="177"/>
    </row>
    <row r="250" spans="21:30" ht="12" customHeight="1" x14ac:dyDescent="0.2">
      <c r="U250" s="176"/>
      <c r="V250" s="176"/>
      <c r="Z250" s="176" t="s">
        <v>120</v>
      </c>
      <c r="AA250" s="176">
        <v>513</v>
      </c>
      <c r="AB250" s="4"/>
      <c r="AC250" s="177"/>
      <c r="AD250" s="177"/>
    </row>
    <row r="251" spans="21:30" ht="12" customHeight="1" x14ac:dyDescent="0.2">
      <c r="U251" s="176"/>
      <c r="V251" s="176"/>
      <c r="Z251" s="176" t="s">
        <v>121</v>
      </c>
      <c r="AA251" s="176">
        <v>693</v>
      </c>
      <c r="AB251" s="4"/>
      <c r="AC251" s="177"/>
      <c r="AD251" s="177"/>
    </row>
    <row r="252" spans="21:30" ht="12" customHeight="1" x14ac:dyDescent="0.2">
      <c r="U252" s="176"/>
      <c r="V252" s="176"/>
      <c r="Z252" s="176" t="s">
        <v>122</v>
      </c>
      <c r="AA252" s="176">
        <v>365</v>
      </c>
      <c r="AB252" s="4"/>
      <c r="AC252" s="177"/>
      <c r="AD252" s="177"/>
    </row>
    <row r="253" spans="21:30" ht="12" customHeight="1" x14ac:dyDescent="0.2">
      <c r="U253" s="176"/>
      <c r="V253" s="176"/>
      <c r="Z253" s="176" t="s">
        <v>123</v>
      </c>
      <c r="AA253" s="176">
        <v>786</v>
      </c>
      <c r="AB253" s="4"/>
      <c r="AC253" s="177"/>
      <c r="AD253" s="177"/>
    </row>
    <row r="254" spans="21:30" ht="12" customHeight="1" x14ac:dyDescent="0.2">
      <c r="U254" s="176"/>
      <c r="V254" s="176"/>
      <c r="Z254" s="176" t="s">
        <v>124</v>
      </c>
      <c r="AA254" s="176">
        <v>241</v>
      </c>
      <c r="AB254" s="4"/>
      <c r="AC254" s="177"/>
      <c r="AD254" s="177"/>
    </row>
    <row r="255" spans="21:30" ht="12" customHeight="1" x14ac:dyDescent="0.2">
      <c r="U255" s="176"/>
      <c r="V255" s="176"/>
      <c r="Z255" s="176" t="s">
        <v>125</v>
      </c>
      <c r="AA255" s="176">
        <v>14</v>
      </c>
      <c r="AB255" s="4"/>
      <c r="AC255" s="177"/>
      <c r="AD255" s="177"/>
    </row>
    <row r="256" spans="21:30" ht="12" customHeight="1" x14ac:dyDescent="0.2">
      <c r="U256" s="176"/>
      <c r="V256" s="176"/>
      <c r="Z256" s="176" t="s">
        <v>126</v>
      </c>
      <c r="AA256" s="176">
        <v>15</v>
      </c>
      <c r="AB256" s="4"/>
      <c r="AC256" s="177"/>
      <c r="AD256" s="177"/>
    </row>
    <row r="257" spans="21:30" ht="12" customHeight="1" x14ac:dyDescent="0.2">
      <c r="U257" s="176"/>
      <c r="V257" s="176"/>
      <c r="Z257" s="176" t="s">
        <v>127</v>
      </c>
      <c r="AA257" s="176">
        <v>1729</v>
      </c>
      <c r="AB257" s="4"/>
      <c r="AC257" s="177"/>
      <c r="AD257" s="177"/>
    </row>
    <row r="258" spans="21:30" ht="12" customHeight="1" x14ac:dyDescent="0.2">
      <c r="U258" s="176"/>
      <c r="V258" s="176"/>
      <c r="Z258" s="176" t="s">
        <v>128</v>
      </c>
      <c r="AA258" s="176">
        <v>158</v>
      </c>
      <c r="AB258" s="4"/>
      <c r="AC258" s="177"/>
      <c r="AD258" s="177"/>
    </row>
    <row r="259" spans="21:30" ht="12" customHeight="1" x14ac:dyDescent="0.2">
      <c r="U259" s="176"/>
      <c r="V259" s="176"/>
      <c r="Z259" s="176" t="s">
        <v>129</v>
      </c>
      <c r="AA259" s="176">
        <v>788</v>
      </c>
      <c r="AB259" s="4"/>
      <c r="AC259" s="177"/>
      <c r="AD259" s="177"/>
    </row>
    <row r="260" spans="21:30" ht="12" customHeight="1" x14ac:dyDescent="0.2">
      <c r="U260" s="176"/>
      <c r="V260" s="176"/>
      <c r="Z260" s="176" t="s">
        <v>130</v>
      </c>
      <c r="AA260" s="176">
        <v>392</v>
      </c>
      <c r="AB260" s="4"/>
      <c r="AC260" s="177"/>
      <c r="AD260" s="177"/>
    </row>
    <row r="261" spans="21:30" ht="12" customHeight="1" x14ac:dyDescent="0.2">
      <c r="U261" s="176"/>
      <c r="V261" s="176"/>
      <c r="Z261" s="176" t="s">
        <v>131</v>
      </c>
      <c r="AA261" s="176">
        <v>393</v>
      </c>
      <c r="AB261" s="4"/>
      <c r="AC261" s="177"/>
      <c r="AD261" s="177"/>
    </row>
    <row r="262" spans="21:30" ht="12" customHeight="1" x14ac:dyDescent="0.2">
      <c r="U262" s="176"/>
      <c r="V262" s="176"/>
      <c r="Z262" s="176" t="s">
        <v>132</v>
      </c>
      <c r="AA262" s="176">
        <v>394</v>
      </c>
      <c r="AB262" s="4"/>
      <c r="AC262" s="177"/>
      <c r="AD262" s="177"/>
    </row>
    <row r="263" spans="21:30" ht="12" customHeight="1" x14ac:dyDescent="0.2">
      <c r="U263" s="176"/>
      <c r="V263" s="176"/>
      <c r="Z263" s="176" t="s">
        <v>133</v>
      </c>
      <c r="AA263" s="176">
        <v>1655</v>
      </c>
      <c r="AB263" s="4"/>
      <c r="AC263" s="177"/>
      <c r="AD263" s="177"/>
    </row>
    <row r="264" spans="21:30" ht="12" customHeight="1" x14ac:dyDescent="0.2">
      <c r="U264" s="176"/>
      <c r="V264" s="176"/>
      <c r="Z264" s="176" t="s">
        <v>134</v>
      </c>
      <c r="AA264" s="176">
        <v>160</v>
      </c>
      <c r="AB264" s="4"/>
      <c r="AC264" s="177"/>
      <c r="AD264" s="177"/>
    </row>
    <row r="265" spans="21:30" ht="12" customHeight="1" x14ac:dyDescent="0.2">
      <c r="U265" s="176"/>
      <c r="V265" s="176"/>
      <c r="Z265" s="176" t="s">
        <v>135</v>
      </c>
      <c r="AA265" s="176">
        <v>243</v>
      </c>
      <c r="AB265" s="4"/>
      <c r="AC265" s="177"/>
      <c r="AD265" s="177"/>
    </row>
    <row r="266" spans="21:30" ht="12" customHeight="1" x14ac:dyDescent="0.2">
      <c r="U266" s="176"/>
      <c r="V266" s="176"/>
      <c r="Z266" s="176" t="s">
        <v>136</v>
      </c>
      <c r="AA266" s="176">
        <v>523</v>
      </c>
      <c r="AB266" s="4"/>
      <c r="AC266" s="177"/>
      <c r="AD266" s="177"/>
    </row>
    <row r="267" spans="21:30" ht="12" customHeight="1" x14ac:dyDescent="0.2">
      <c r="U267" s="176"/>
      <c r="V267" s="176"/>
      <c r="Z267" s="176" t="s">
        <v>137</v>
      </c>
      <c r="AA267" s="176">
        <v>17</v>
      </c>
      <c r="AB267" s="4"/>
      <c r="AC267" s="177"/>
      <c r="AD267" s="177"/>
    </row>
    <row r="268" spans="21:30" ht="12" customHeight="1" x14ac:dyDescent="0.2">
      <c r="U268" s="176"/>
      <c r="V268" s="176"/>
      <c r="Z268" s="176" t="s">
        <v>138</v>
      </c>
      <c r="AA268" s="176">
        <v>395</v>
      </c>
      <c r="AB268" s="4"/>
      <c r="AC268" s="177"/>
      <c r="AD268" s="177"/>
    </row>
    <row r="269" spans="21:30" ht="12" customHeight="1" x14ac:dyDescent="0.2">
      <c r="U269" s="176"/>
      <c r="V269" s="176"/>
      <c r="Z269" s="176" t="s">
        <v>139</v>
      </c>
      <c r="AA269" s="176">
        <v>72</v>
      </c>
      <c r="AB269" s="4"/>
      <c r="AC269" s="177"/>
      <c r="AD269" s="177"/>
    </row>
    <row r="270" spans="21:30" ht="12" customHeight="1" x14ac:dyDescent="0.2">
      <c r="U270" s="176"/>
      <c r="V270" s="176"/>
      <c r="Z270" s="176" t="s">
        <v>140</v>
      </c>
      <c r="AA270" s="176">
        <v>244</v>
      </c>
      <c r="AB270" s="4"/>
      <c r="AC270" s="177"/>
      <c r="AD270" s="177"/>
    </row>
    <row r="271" spans="21:30" ht="12" customHeight="1" x14ac:dyDescent="0.2">
      <c r="U271" s="176"/>
      <c r="V271" s="176"/>
      <c r="Z271" s="176" t="s">
        <v>141</v>
      </c>
      <c r="AA271" s="176">
        <v>396</v>
      </c>
      <c r="AB271" s="4"/>
      <c r="AC271" s="177"/>
      <c r="AD271" s="177"/>
    </row>
    <row r="272" spans="21:30" ht="12" customHeight="1" x14ac:dyDescent="0.2">
      <c r="U272" s="176"/>
      <c r="V272" s="176"/>
      <c r="Z272" s="176" t="s">
        <v>142</v>
      </c>
      <c r="AA272" s="176">
        <v>397</v>
      </c>
      <c r="AB272" s="4"/>
      <c r="AC272" s="177"/>
      <c r="AD272" s="177"/>
    </row>
    <row r="273" spans="21:30" ht="12" customHeight="1" x14ac:dyDescent="0.2">
      <c r="U273" s="176"/>
      <c r="V273" s="176"/>
      <c r="Z273" s="176" t="s">
        <v>143</v>
      </c>
      <c r="AA273" s="176">
        <v>246</v>
      </c>
      <c r="AB273" s="4"/>
      <c r="AC273" s="177"/>
      <c r="AD273" s="177"/>
    </row>
    <row r="274" spans="21:30" ht="12" customHeight="1" x14ac:dyDescent="0.2">
      <c r="U274" s="176"/>
      <c r="V274" s="176"/>
      <c r="Z274" s="176" t="s">
        <v>144</v>
      </c>
      <c r="AA274" s="176">
        <v>74</v>
      </c>
      <c r="AB274" s="4"/>
      <c r="AC274" s="177"/>
      <c r="AD274" s="177"/>
    </row>
    <row r="275" spans="21:30" ht="12" customHeight="1" x14ac:dyDescent="0.2">
      <c r="U275" s="176"/>
      <c r="V275" s="176"/>
      <c r="Z275" s="176" t="s">
        <v>145</v>
      </c>
      <c r="AA275" s="176">
        <v>398</v>
      </c>
      <c r="AB275" s="4"/>
      <c r="AC275" s="177"/>
      <c r="AD275" s="177"/>
    </row>
    <row r="276" spans="21:30" ht="12" customHeight="1" x14ac:dyDescent="0.2">
      <c r="U276" s="176"/>
      <c r="V276" s="176"/>
      <c r="Z276" s="176" t="s">
        <v>146</v>
      </c>
      <c r="AA276" s="176">
        <v>917</v>
      </c>
      <c r="AB276" s="4"/>
      <c r="AC276" s="177"/>
      <c r="AD276" s="177"/>
    </row>
    <row r="277" spans="21:30" ht="12" customHeight="1" x14ac:dyDescent="0.2">
      <c r="U277" s="176"/>
      <c r="V277" s="176"/>
      <c r="Z277" s="176" t="s">
        <v>147</v>
      </c>
      <c r="AA277" s="176">
        <v>1658</v>
      </c>
      <c r="AB277" s="4"/>
      <c r="AC277" s="177"/>
      <c r="AD277" s="177"/>
    </row>
    <row r="278" spans="21:30" ht="12" customHeight="1" x14ac:dyDescent="0.2">
      <c r="U278" s="176"/>
      <c r="V278" s="176"/>
      <c r="Z278" s="176" t="s">
        <v>148</v>
      </c>
      <c r="AA278" s="176">
        <v>399</v>
      </c>
      <c r="AB278" s="4"/>
      <c r="AC278" s="177"/>
      <c r="AD278" s="177"/>
    </row>
    <row r="279" spans="21:30" ht="12" customHeight="1" x14ac:dyDescent="0.2">
      <c r="U279" s="176"/>
      <c r="V279" s="176"/>
      <c r="Z279" s="176" t="s">
        <v>149</v>
      </c>
      <c r="AA279" s="176">
        <v>163</v>
      </c>
      <c r="AB279" s="4"/>
      <c r="AC279" s="177"/>
      <c r="AD279" s="177"/>
    </row>
    <row r="280" spans="21:30" ht="12" customHeight="1" x14ac:dyDescent="0.2">
      <c r="U280" s="176"/>
      <c r="V280" s="176"/>
      <c r="Z280" s="176" t="s">
        <v>150</v>
      </c>
      <c r="AA280" s="176">
        <v>530</v>
      </c>
      <c r="AB280" s="4"/>
      <c r="AC280" s="177"/>
      <c r="AD280" s="177"/>
    </row>
    <row r="281" spans="21:30" ht="12" customHeight="1" x14ac:dyDescent="0.2">
      <c r="U281" s="176"/>
      <c r="V281" s="176"/>
      <c r="Z281" s="176" t="s">
        <v>151</v>
      </c>
      <c r="AA281" s="176">
        <v>794</v>
      </c>
      <c r="AB281" s="4"/>
      <c r="AC281" s="177"/>
      <c r="AD281" s="177"/>
    </row>
    <row r="282" spans="21:30" ht="12" customHeight="1" x14ac:dyDescent="0.2">
      <c r="U282" s="176"/>
      <c r="V282" s="176"/>
      <c r="Z282" s="176" t="s">
        <v>152</v>
      </c>
      <c r="AA282" s="176">
        <v>531</v>
      </c>
      <c r="AB282" s="4"/>
      <c r="AC282" s="177"/>
      <c r="AD282" s="177"/>
    </row>
    <row r="283" spans="21:30" ht="12" customHeight="1" x14ac:dyDescent="0.2">
      <c r="U283" s="176"/>
      <c r="V283" s="176"/>
      <c r="Z283" s="176" t="s">
        <v>404</v>
      </c>
      <c r="AA283" s="176">
        <v>164</v>
      </c>
      <c r="AB283" s="4"/>
      <c r="AC283" s="177"/>
      <c r="AD283" s="177"/>
    </row>
    <row r="284" spans="21:30" ht="12" customHeight="1" x14ac:dyDescent="0.2">
      <c r="U284" s="176"/>
      <c r="V284" s="176"/>
      <c r="Z284" s="176" t="s">
        <v>153</v>
      </c>
      <c r="AA284" s="176">
        <v>63</v>
      </c>
      <c r="AB284" s="4"/>
      <c r="AC284" s="177"/>
      <c r="AD284" s="177"/>
    </row>
    <row r="285" spans="21:30" ht="12" customHeight="1" x14ac:dyDescent="0.2">
      <c r="U285" s="176"/>
      <c r="V285" s="176"/>
      <c r="Z285" s="176" t="s">
        <v>154</v>
      </c>
      <c r="AA285" s="176">
        <v>252</v>
      </c>
      <c r="AB285" s="4"/>
      <c r="AC285" s="177"/>
      <c r="AD285" s="177"/>
    </row>
    <row r="286" spans="21:30" ht="12" customHeight="1" x14ac:dyDescent="0.2">
      <c r="U286" s="176"/>
      <c r="V286" s="176"/>
      <c r="Z286" s="176" t="s">
        <v>155</v>
      </c>
      <c r="AA286" s="176">
        <v>797</v>
      </c>
      <c r="AB286" s="4"/>
      <c r="AC286" s="177"/>
      <c r="AD286" s="177"/>
    </row>
    <row r="287" spans="21:30" ht="12" customHeight="1" x14ac:dyDescent="0.2">
      <c r="U287" s="176"/>
      <c r="V287" s="176"/>
      <c r="Z287" s="176" t="s">
        <v>156</v>
      </c>
      <c r="AA287" s="176">
        <v>534</v>
      </c>
      <c r="AB287" s="4"/>
      <c r="AC287" s="177"/>
      <c r="AD287" s="177"/>
    </row>
    <row r="288" spans="21:30" ht="12" customHeight="1" x14ac:dyDescent="0.2">
      <c r="U288" s="176"/>
      <c r="V288" s="176"/>
      <c r="Z288" s="176" t="s">
        <v>157</v>
      </c>
      <c r="AA288" s="176">
        <v>798</v>
      </c>
      <c r="AB288" s="4"/>
      <c r="AC288" s="177"/>
      <c r="AD288" s="177"/>
    </row>
    <row r="289" spans="21:30" ht="12" customHeight="1" x14ac:dyDescent="0.2">
      <c r="U289" s="176"/>
      <c r="V289" s="176"/>
      <c r="Z289" s="176" t="s">
        <v>158</v>
      </c>
      <c r="AA289" s="176">
        <v>402</v>
      </c>
      <c r="AB289" s="4"/>
      <c r="AC289" s="177"/>
      <c r="AD289" s="177"/>
    </row>
    <row r="290" spans="21:30" ht="12" customHeight="1" x14ac:dyDescent="0.2">
      <c r="U290" s="176"/>
      <c r="V290" s="176"/>
      <c r="Z290" s="176" t="s">
        <v>159</v>
      </c>
      <c r="AA290" s="176">
        <v>1735</v>
      </c>
      <c r="AB290" s="4"/>
      <c r="AC290" s="177"/>
      <c r="AD290" s="177"/>
    </row>
    <row r="291" spans="21:30" ht="12" customHeight="1" x14ac:dyDescent="0.2">
      <c r="U291" s="176"/>
      <c r="V291" s="176"/>
      <c r="Z291" s="176" t="s">
        <v>631</v>
      </c>
      <c r="AA291" s="176">
        <v>1911</v>
      </c>
      <c r="AB291" s="4"/>
      <c r="AC291" s="177"/>
      <c r="AD291" s="177"/>
    </row>
    <row r="292" spans="21:30" ht="12" customHeight="1" x14ac:dyDescent="0.2">
      <c r="U292" s="176"/>
      <c r="V292" s="176"/>
      <c r="Z292" s="176" t="s">
        <v>160</v>
      </c>
      <c r="AA292" s="176">
        <v>118</v>
      </c>
      <c r="AB292" s="4"/>
      <c r="AC292" s="177"/>
      <c r="AD292" s="177"/>
    </row>
    <row r="293" spans="21:30" ht="12" customHeight="1" x14ac:dyDescent="0.2">
      <c r="U293" s="176"/>
      <c r="V293" s="176"/>
      <c r="Z293" s="176" t="s">
        <v>161</v>
      </c>
      <c r="AA293" s="176">
        <v>18</v>
      </c>
      <c r="AB293" s="4"/>
      <c r="AC293" s="177"/>
      <c r="AD293" s="177"/>
    </row>
    <row r="294" spans="21:30" ht="12" customHeight="1" x14ac:dyDescent="0.2">
      <c r="U294" s="176"/>
      <c r="V294" s="176"/>
      <c r="Z294" s="176" t="s">
        <v>162</v>
      </c>
      <c r="AA294" s="176">
        <v>405</v>
      </c>
      <c r="AB294" s="4"/>
      <c r="AC294" s="177"/>
      <c r="AD294" s="177"/>
    </row>
    <row r="295" spans="21:30" ht="12" customHeight="1" x14ac:dyDescent="0.2">
      <c r="U295" s="176"/>
      <c r="V295" s="176"/>
      <c r="Z295" s="176" t="s">
        <v>163</v>
      </c>
      <c r="AA295" s="176">
        <v>1507</v>
      </c>
      <c r="AB295" s="4"/>
      <c r="AC295" s="177"/>
      <c r="AD295" s="177"/>
    </row>
    <row r="296" spans="21:30" ht="12" customHeight="1" x14ac:dyDescent="0.2">
      <c r="U296" s="176"/>
      <c r="V296" s="176"/>
      <c r="Z296" s="176" t="s">
        <v>164</v>
      </c>
      <c r="AA296" s="176">
        <v>321</v>
      </c>
      <c r="AB296" s="4"/>
      <c r="AC296" s="177"/>
      <c r="AD296" s="177"/>
    </row>
    <row r="297" spans="21:30" ht="12" customHeight="1" x14ac:dyDescent="0.2">
      <c r="U297" s="176"/>
      <c r="V297" s="176"/>
      <c r="Z297" s="176" t="s">
        <v>165</v>
      </c>
      <c r="AA297" s="176">
        <v>406</v>
      </c>
      <c r="AB297" s="4"/>
      <c r="AC297" s="177"/>
      <c r="AD297" s="177"/>
    </row>
    <row r="298" spans="21:30" ht="12" customHeight="1" x14ac:dyDescent="0.2">
      <c r="U298" s="176"/>
      <c r="V298" s="176"/>
      <c r="Z298" s="176" t="s">
        <v>166</v>
      </c>
      <c r="AA298" s="176">
        <v>677</v>
      </c>
      <c r="AB298" s="4"/>
      <c r="AC298" s="177"/>
      <c r="AD298" s="177"/>
    </row>
    <row r="299" spans="21:30" ht="12" customHeight="1" x14ac:dyDescent="0.2">
      <c r="U299" s="176"/>
      <c r="V299" s="176"/>
      <c r="Z299" s="176" t="s">
        <v>167</v>
      </c>
      <c r="AA299" s="176">
        <v>353</v>
      </c>
      <c r="AB299" s="4"/>
      <c r="AC299" s="177"/>
      <c r="AD299" s="177"/>
    </row>
    <row r="300" spans="21:30" ht="12" customHeight="1" x14ac:dyDescent="0.2">
      <c r="U300" s="176"/>
      <c r="V300" s="176"/>
      <c r="Z300" s="176" t="s">
        <v>405</v>
      </c>
      <c r="AA300" s="176">
        <v>1884</v>
      </c>
      <c r="AB300" s="4"/>
      <c r="AC300" s="177"/>
      <c r="AD300" s="177"/>
    </row>
    <row r="301" spans="21:30" ht="12" customHeight="1" x14ac:dyDescent="0.2">
      <c r="U301" s="176"/>
      <c r="V301" s="176"/>
      <c r="Z301" s="176" t="s">
        <v>168</v>
      </c>
      <c r="AA301" s="176">
        <v>166</v>
      </c>
      <c r="AB301" s="4"/>
      <c r="AC301" s="177"/>
      <c r="AD301" s="177"/>
    </row>
    <row r="302" spans="21:30" ht="12" customHeight="1" x14ac:dyDescent="0.2">
      <c r="U302" s="176"/>
      <c r="V302" s="176"/>
      <c r="Z302" s="176" t="s">
        <v>169</v>
      </c>
      <c r="AA302" s="176">
        <v>678</v>
      </c>
      <c r="AB302" s="4"/>
      <c r="AC302" s="177"/>
      <c r="AD302" s="177"/>
    </row>
    <row r="303" spans="21:30" ht="12" customHeight="1" x14ac:dyDescent="0.2">
      <c r="U303" s="176"/>
      <c r="V303" s="176"/>
      <c r="Z303" s="176" t="s">
        <v>170</v>
      </c>
      <c r="AA303" s="176">
        <v>537</v>
      </c>
      <c r="AB303" s="4"/>
      <c r="AC303" s="177"/>
      <c r="AD303" s="177"/>
    </row>
    <row r="304" spans="21:30" ht="12" customHeight="1" x14ac:dyDescent="0.2">
      <c r="U304" s="176"/>
      <c r="V304" s="176"/>
      <c r="Z304" s="176" t="s">
        <v>171</v>
      </c>
      <c r="AA304" s="176">
        <v>928</v>
      </c>
      <c r="AB304" s="4"/>
      <c r="AC304" s="177"/>
      <c r="AD304" s="177"/>
    </row>
    <row r="305" spans="21:30" ht="12" customHeight="1" x14ac:dyDescent="0.2">
      <c r="U305" s="176"/>
      <c r="V305" s="176"/>
      <c r="Z305" s="176" t="s">
        <v>172</v>
      </c>
      <c r="AA305" s="176">
        <v>1598</v>
      </c>
      <c r="AB305" s="4"/>
      <c r="AC305" s="177"/>
      <c r="AD305" s="177"/>
    </row>
    <row r="306" spans="21:30" ht="12" customHeight="1" x14ac:dyDescent="0.2">
      <c r="U306" s="176"/>
      <c r="V306" s="176"/>
      <c r="Z306" s="176" t="s">
        <v>173</v>
      </c>
      <c r="AA306" s="176">
        <v>79</v>
      </c>
      <c r="AB306" s="4"/>
      <c r="AC306" s="177"/>
      <c r="AD306" s="177"/>
    </row>
    <row r="307" spans="21:30" ht="12" customHeight="1" x14ac:dyDescent="0.2">
      <c r="U307" s="176"/>
      <c r="V307" s="176"/>
      <c r="Z307" s="176" t="s">
        <v>174</v>
      </c>
      <c r="AA307" s="176">
        <v>588</v>
      </c>
      <c r="AB307" s="4"/>
      <c r="AC307" s="177"/>
      <c r="AD307" s="177"/>
    </row>
    <row r="308" spans="21:30" ht="12" customHeight="1" x14ac:dyDescent="0.2">
      <c r="U308" s="176"/>
      <c r="V308" s="176"/>
      <c r="Z308" s="176" t="s">
        <v>175</v>
      </c>
      <c r="AA308" s="176">
        <v>542</v>
      </c>
      <c r="AB308" s="4"/>
      <c r="AC308" s="177"/>
      <c r="AD308" s="177"/>
    </row>
    <row r="309" spans="21:30" ht="12" customHeight="1" x14ac:dyDescent="0.2">
      <c r="U309" s="176"/>
      <c r="V309" s="176"/>
      <c r="Z309" s="176" t="s">
        <v>176</v>
      </c>
      <c r="AA309" s="176">
        <v>1659</v>
      </c>
      <c r="AB309" s="4"/>
      <c r="AC309" s="177"/>
      <c r="AD309" s="177"/>
    </row>
    <row r="310" spans="21:30" ht="12" customHeight="1" x14ac:dyDescent="0.2">
      <c r="U310" s="176"/>
      <c r="V310" s="176"/>
      <c r="Z310" s="176" t="s">
        <v>177</v>
      </c>
      <c r="AA310" s="176">
        <v>1685</v>
      </c>
      <c r="AB310" s="4"/>
      <c r="AC310" s="177"/>
      <c r="AD310" s="177"/>
    </row>
    <row r="311" spans="21:30" ht="12" customHeight="1" x14ac:dyDescent="0.2">
      <c r="U311" s="176"/>
      <c r="V311" s="176"/>
      <c r="Z311" s="176" t="s">
        <v>178</v>
      </c>
      <c r="AA311" s="176">
        <v>882</v>
      </c>
      <c r="AB311" s="4"/>
      <c r="AC311" s="177"/>
      <c r="AD311" s="177"/>
    </row>
    <row r="312" spans="21:30" ht="12" customHeight="1" x14ac:dyDescent="0.2">
      <c r="U312" s="176"/>
      <c r="V312" s="176"/>
      <c r="Z312" s="176" t="s">
        <v>179</v>
      </c>
      <c r="AA312" s="176">
        <v>415</v>
      </c>
      <c r="AB312" s="4"/>
      <c r="AC312" s="177"/>
      <c r="AD312" s="177"/>
    </row>
    <row r="313" spans="21:30" ht="12" customHeight="1" x14ac:dyDescent="0.2">
      <c r="U313" s="176"/>
      <c r="V313" s="176"/>
      <c r="Z313" s="176" t="s">
        <v>180</v>
      </c>
      <c r="AA313" s="176">
        <v>416</v>
      </c>
      <c r="AB313" s="4"/>
      <c r="AC313" s="177"/>
      <c r="AD313" s="177"/>
    </row>
    <row r="314" spans="21:30" ht="12" customHeight="1" x14ac:dyDescent="0.2">
      <c r="U314" s="176"/>
      <c r="V314" s="176"/>
      <c r="Z314" s="176" t="s">
        <v>181</v>
      </c>
      <c r="AA314" s="176">
        <v>1621</v>
      </c>
      <c r="AB314" s="4"/>
      <c r="AC314" s="177"/>
      <c r="AD314" s="177"/>
    </row>
    <row r="315" spans="21:30" ht="12" customHeight="1" x14ac:dyDescent="0.2">
      <c r="U315" s="176"/>
      <c r="V315" s="176"/>
      <c r="Z315" s="176" t="s">
        <v>182</v>
      </c>
      <c r="AA315" s="176">
        <v>417</v>
      </c>
      <c r="AB315" s="4"/>
      <c r="AC315" s="177"/>
      <c r="AD315" s="177"/>
    </row>
    <row r="316" spans="21:30" ht="12" customHeight="1" x14ac:dyDescent="0.2">
      <c r="U316" s="176"/>
      <c r="V316" s="176"/>
      <c r="Z316" s="176" t="s">
        <v>183</v>
      </c>
      <c r="AA316" s="176">
        <v>22</v>
      </c>
      <c r="AB316" s="4"/>
      <c r="AC316" s="177"/>
      <c r="AD316" s="177"/>
    </row>
    <row r="317" spans="21:30" ht="12" customHeight="1" x14ac:dyDescent="0.2">
      <c r="U317" s="176"/>
      <c r="V317" s="176"/>
      <c r="Z317" s="176" t="s">
        <v>184</v>
      </c>
      <c r="AA317" s="176">
        <v>545</v>
      </c>
      <c r="AB317" s="4"/>
      <c r="AC317" s="177"/>
      <c r="AD317" s="177"/>
    </row>
    <row r="318" spans="21:30" ht="12" customHeight="1" x14ac:dyDescent="0.2">
      <c r="U318" s="176"/>
      <c r="V318" s="176"/>
      <c r="Z318" s="176" t="s">
        <v>185</v>
      </c>
      <c r="AA318" s="176">
        <v>80</v>
      </c>
      <c r="AB318" s="4"/>
      <c r="AC318" s="177"/>
      <c r="AD318" s="177"/>
    </row>
    <row r="319" spans="21:30" ht="12" customHeight="1" x14ac:dyDescent="0.2">
      <c r="U319" s="176"/>
      <c r="V319" s="176"/>
      <c r="Z319" s="176" t="s">
        <v>186</v>
      </c>
      <c r="AA319" s="176">
        <v>81</v>
      </c>
      <c r="AB319" s="4"/>
      <c r="AC319" s="177"/>
      <c r="AD319" s="177"/>
    </row>
    <row r="320" spans="21:30" ht="12" customHeight="1" x14ac:dyDescent="0.2">
      <c r="U320" s="176"/>
      <c r="V320" s="176"/>
      <c r="Z320" s="176" t="s">
        <v>187</v>
      </c>
      <c r="AA320" s="176">
        <v>546</v>
      </c>
      <c r="AB320" s="4"/>
      <c r="AC320" s="177"/>
      <c r="AD320" s="177"/>
    </row>
    <row r="321" spans="21:30" ht="12" customHeight="1" x14ac:dyDescent="0.2">
      <c r="U321" s="176"/>
      <c r="V321" s="176"/>
      <c r="Z321" s="176" t="s">
        <v>188</v>
      </c>
      <c r="AA321" s="176">
        <v>547</v>
      </c>
      <c r="AB321" s="4"/>
      <c r="AC321" s="177"/>
      <c r="AD321" s="177"/>
    </row>
    <row r="322" spans="21:30" ht="12" customHeight="1" x14ac:dyDescent="0.2">
      <c r="U322" s="176"/>
      <c r="V322" s="176"/>
      <c r="Z322" s="176" t="s">
        <v>189</v>
      </c>
      <c r="AA322" s="176">
        <v>1916</v>
      </c>
      <c r="AB322" s="4"/>
      <c r="AC322" s="177"/>
      <c r="AD322" s="177"/>
    </row>
    <row r="323" spans="21:30" ht="12" customHeight="1" x14ac:dyDescent="0.2">
      <c r="U323" s="176"/>
      <c r="V323" s="176"/>
      <c r="Z323" s="176" t="s">
        <v>190</v>
      </c>
      <c r="AA323" s="176">
        <v>995</v>
      </c>
      <c r="AB323" s="4"/>
      <c r="AC323" s="177"/>
      <c r="AD323" s="177"/>
    </row>
    <row r="324" spans="21:30" ht="12" customHeight="1" x14ac:dyDescent="0.2">
      <c r="U324" s="176"/>
      <c r="V324" s="176"/>
      <c r="Z324" s="176" t="s">
        <v>191</v>
      </c>
      <c r="AA324" s="176">
        <v>82</v>
      </c>
      <c r="AB324" s="4"/>
      <c r="AC324" s="177"/>
      <c r="AD324" s="177"/>
    </row>
    <row r="325" spans="21:30" ht="12" customHeight="1" x14ac:dyDescent="0.2">
      <c r="U325" s="176"/>
      <c r="V325" s="176"/>
      <c r="Z325" s="176" t="s">
        <v>192</v>
      </c>
      <c r="AA325" s="176">
        <v>1640</v>
      </c>
      <c r="AB325" s="4"/>
      <c r="AC325" s="177"/>
      <c r="AD325" s="177"/>
    </row>
    <row r="326" spans="21:30" ht="12" customHeight="1" x14ac:dyDescent="0.2">
      <c r="U326" s="176"/>
      <c r="V326" s="176"/>
      <c r="Z326" s="176" t="s">
        <v>193</v>
      </c>
      <c r="AA326" s="176">
        <v>327</v>
      </c>
      <c r="AB326" s="4"/>
      <c r="AC326" s="177"/>
      <c r="AD326" s="177"/>
    </row>
    <row r="327" spans="21:30" ht="12" customHeight="1" x14ac:dyDescent="0.2">
      <c r="U327" s="176"/>
      <c r="V327" s="176"/>
      <c r="Z327" s="176" t="s">
        <v>194</v>
      </c>
      <c r="AA327" s="176">
        <v>694</v>
      </c>
      <c r="AB327" s="4"/>
      <c r="AC327" s="177"/>
      <c r="AD327" s="177"/>
    </row>
    <row r="328" spans="21:30" ht="12" customHeight="1" x14ac:dyDescent="0.2">
      <c r="U328" s="176"/>
      <c r="V328" s="176"/>
      <c r="Z328" s="176" t="s">
        <v>195</v>
      </c>
      <c r="AA328" s="176">
        <v>733</v>
      </c>
      <c r="AB328" s="4"/>
      <c r="AC328" s="177"/>
      <c r="AD328" s="177"/>
    </row>
    <row r="329" spans="21:30" ht="12" customHeight="1" x14ac:dyDescent="0.2">
      <c r="U329" s="176"/>
      <c r="V329" s="176"/>
      <c r="Z329" s="176" t="s">
        <v>196</v>
      </c>
      <c r="AA329" s="176">
        <v>1705</v>
      </c>
      <c r="AB329" s="4"/>
      <c r="AC329" s="177"/>
      <c r="AD329" s="177"/>
    </row>
    <row r="330" spans="21:30" ht="12" customHeight="1" x14ac:dyDescent="0.2">
      <c r="U330" s="176"/>
      <c r="V330" s="176"/>
      <c r="Z330" s="176" t="s">
        <v>197</v>
      </c>
      <c r="AA330" s="176">
        <v>553</v>
      </c>
      <c r="AB330" s="4"/>
      <c r="AC330" s="177"/>
      <c r="AD330" s="177"/>
    </row>
    <row r="331" spans="21:30" ht="12" customHeight="1" x14ac:dyDescent="0.2">
      <c r="U331" s="176"/>
      <c r="V331" s="176"/>
      <c r="Z331" s="176" t="s">
        <v>198</v>
      </c>
      <c r="AA331" s="176">
        <v>140</v>
      </c>
      <c r="AB331" s="4"/>
      <c r="AC331" s="177"/>
      <c r="AD331" s="177"/>
    </row>
    <row r="332" spans="21:30" ht="12" customHeight="1" x14ac:dyDescent="0.2">
      <c r="U332" s="176"/>
      <c r="V332" s="176"/>
      <c r="Z332" s="176" t="s">
        <v>199</v>
      </c>
      <c r="AA332" s="176">
        <v>262</v>
      </c>
      <c r="AB332" s="4"/>
      <c r="AC332" s="177"/>
      <c r="AD332" s="177"/>
    </row>
    <row r="333" spans="21:30" ht="12" customHeight="1" x14ac:dyDescent="0.2">
      <c r="U333" s="176"/>
      <c r="V333" s="176"/>
      <c r="Z333" s="176" t="s">
        <v>200</v>
      </c>
      <c r="AA333" s="176">
        <v>809</v>
      </c>
      <c r="AB333" s="4"/>
      <c r="AC333" s="177"/>
      <c r="AD333" s="177"/>
    </row>
    <row r="334" spans="21:30" ht="12" customHeight="1" x14ac:dyDescent="0.2">
      <c r="U334" s="176"/>
      <c r="V334" s="176"/>
      <c r="Z334" s="176" t="s">
        <v>201</v>
      </c>
      <c r="AA334" s="176">
        <v>331</v>
      </c>
      <c r="AB334" s="4"/>
      <c r="AC334" s="177"/>
      <c r="AD334" s="177"/>
    </row>
    <row r="335" spans="21:30" ht="12" customHeight="1" x14ac:dyDescent="0.2">
      <c r="U335" s="176"/>
      <c r="V335" s="176"/>
      <c r="Z335" s="176" t="s">
        <v>202</v>
      </c>
      <c r="AA335" s="176">
        <v>24</v>
      </c>
      <c r="AB335" s="4"/>
      <c r="AC335" s="177"/>
      <c r="AD335" s="177"/>
    </row>
    <row r="336" spans="21:30" ht="12" customHeight="1" x14ac:dyDescent="0.2">
      <c r="U336" s="176"/>
      <c r="V336" s="176"/>
      <c r="Z336" s="176" t="s">
        <v>203</v>
      </c>
      <c r="AA336" s="176">
        <v>168</v>
      </c>
      <c r="AB336" s="4"/>
      <c r="AC336" s="177"/>
      <c r="AD336" s="177"/>
    </row>
    <row r="337" spans="21:30" ht="12" customHeight="1" x14ac:dyDescent="0.2">
      <c r="U337" s="176"/>
      <c r="V337" s="176"/>
      <c r="Z337" s="176" t="s">
        <v>204</v>
      </c>
      <c r="AA337" s="176">
        <v>1671</v>
      </c>
      <c r="AB337" s="4"/>
      <c r="AC337" s="177"/>
      <c r="AD337" s="177"/>
    </row>
    <row r="338" spans="21:30" ht="12" customHeight="1" x14ac:dyDescent="0.2">
      <c r="U338" s="176"/>
      <c r="V338" s="176"/>
      <c r="Z338" s="176" t="s">
        <v>205</v>
      </c>
      <c r="AA338" s="176">
        <v>263</v>
      </c>
      <c r="AB338" s="4"/>
      <c r="AC338" s="177"/>
      <c r="AD338" s="177"/>
    </row>
    <row r="339" spans="21:30" ht="12" customHeight="1" x14ac:dyDescent="0.2">
      <c r="U339" s="176"/>
      <c r="V339" s="176"/>
      <c r="Z339" s="176" t="s">
        <v>206</v>
      </c>
      <c r="AA339" s="176">
        <v>1641</v>
      </c>
      <c r="AB339" s="4"/>
      <c r="AC339" s="177"/>
      <c r="AD339" s="177"/>
    </row>
    <row r="340" spans="21:30" ht="12" customHeight="1" x14ac:dyDescent="0.2">
      <c r="U340" s="176"/>
      <c r="V340" s="176"/>
      <c r="Z340" s="176" t="s">
        <v>207</v>
      </c>
      <c r="AA340" s="176">
        <v>556</v>
      </c>
      <c r="AB340" s="4"/>
      <c r="AC340" s="177"/>
      <c r="AD340" s="177"/>
    </row>
    <row r="341" spans="21:30" ht="12" customHeight="1" x14ac:dyDescent="0.2">
      <c r="U341" s="176"/>
      <c r="V341" s="176"/>
      <c r="Z341" s="176" t="s">
        <v>208</v>
      </c>
      <c r="AA341" s="176">
        <v>935</v>
      </c>
      <c r="AB341" s="4"/>
      <c r="AC341" s="177"/>
      <c r="AD341" s="177"/>
    </row>
    <row r="342" spans="21:30" ht="12" customHeight="1" x14ac:dyDescent="0.2">
      <c r="U342" s="176"/>
      <c r="V342" s="176"/>
      <c r="Z342" s="176" t="s">
        <v>209</v>
      </c>
      <c r="AA342" s="176">
        <v>25</v>
      </c>
      <c r="AB342" s="4"/>
      <c r="AC342" s="177"/>
      <c r="AD342" s="177"/>
    </row>
    <row r="343" spans="21:30" ht="12" customHeight="1" x14ac:dyDescent="0.2">
      <c r="U343" s="176"/>
      <c r="V343" s="176"/>
      <c r="Z343" s="176" t="s">
        <v>210</v>
      </c>
      <c r="AA343" s="176">
        <v>420</v>
      </c>
      <c r="AB343" s="4"/>
      <c r="AC343" s="177"/>
      <c r="AD343" s="177"/>
    </row>
    <row r="344" spans="21:30" ht="12" customHeight="1" x14ac:dyDescent="0.2">
      <c r="U344" s="176"/>
      <c r="V344" s="176"/>
      <c r="Z344" s="176" t="s">
        <v>211</v>
      </c>
      <c r="AA344" s="176">
        <v>938</v>
      </c>
      <c r="AB344" s="4"/>
      <c r="AC344" s="177"/>
      <c r="AD344" s="177"/>
    </row>
    <row r="345" spans="21:30" ht="12" customHeight="1" x14ac:dyDescent="0.2">
      <c r="U345" s="176"/>
      <c r="V345" s="176"/>
      <c r="Z345" s="176" t="s">
        <v>624</v>
      </c>
      <c r="AA345" s="176">
        <v>1908</v>
      </c>
      <c r="AB345" s="4"/>
      <c r="AC345" s="177"/>
      <c r="AD345" s="177"/>
    </row>
    <row r="346" spans="21:30" ht="12" customHeight="1" x14ac:dyDescent="0.2">
      <c r="U346" s="176"/>
      <c r="V346" s="176"/>
      <c r="Z346" s="176" t="s">
        <v>212</v>
      </c>
      <c r="AA346" s="176">
        <v>1987</v>
      </c>
      <c r="AB346" s="4"/>
      <c r="AC346" s="177"/>
      <c r="AD346" s="177"/>
    </row>
    <row r="347" spans="21:30" ht="12" customHeight="1" x14ac:dyDescent="0.2">
      <c r="U347" s="176"/>
      <c r="V347" s="176"/>
      <c r="Z347" s="176" t="s">
        <v>213</v>
      </c>
      <c r="AA347" s="176">
        <v>119</v>
      </c>
      <c r="AB347" s="4"/>
      <c r="AC347" s="177"/>
      <c r="AD347" s="177"/>
    </row>
    <row r="348" spans="21:30" ht="12" customHeight="1" x14ac:dyDescent="0.2">
      <c r="U348" s="176"/>
      <c r="V348" s="176"/>
      <c r="Z348" s="176" t="s">
        <v>214</v>
      </c>
      <c r="AA348" s="176">
        <v>687</v>
      </c>
      <c r="AB348" s="4"/>
      <c r="AC348" s="177"/>
      <c r="AD348" s="177"/>
    </row>
    <row r="349" spans="21:30" ht="12" customHeight="1" x14ac:dyDescent="0.2">
      <c r="U349" s="176"/>
      <c r="V349" s="176"/>
      <c r="Z349" s="176" t="s">
        <v>215</v>
      </c>
      <c r="AA349" s="176">
        <v>559</v>
      </c>
      <c r="AB349" s="4"/>
      <c r="AC349" s="177"/>
      <c r="AD349" s="177"/>
    </row>
    <row r="350" spans="21:30" ht="12" customHeight="1" x14ac:dyDescent="0.2">
      <c r="U350" s="176"/>
      <c r="V350" s="176"/>
      <c r="Z350" s="176" t="s">
        <v>216</v>
      </c>
      <c r="AA350" s="176">
        <v>1731</v>
      </c>
      <c r="AB350" s="4"/>
      <c r="AC350" s="177"/>
      <c r="AD350" s="177"/>
    </row>
    <row r="351" spans="21:30" ht="12" customHeight="1" x14ac:dyDescent="0.2">
      <c r="U351" s="176"/>
      <c r="V351" s="176"/>
      <c r="Z351" s="176" t="s">
        <v>217</v>
      </c>
      <c r="AA351" s="176">
        <v>1842</v>
      </c>
      <c r="AB351" s="4"/>
      <c r="AC351" s="177"/>
      <c r="AD351" s="177"/>
    </row>
    <row r="352" spans="21:30" ht="12" customHeight="1" x14ac:dyDescent="0.2">
      <c r="U352" s="176"/>
      <c r="V352" s="176"/>
      <c r="Z352" s="176" t="s">
        <v>218</v>
      </c>
      <c r="AA352" s="176">
        <v>815</v>
      </c>
      <c r="AB352" s="4"/>
      <c r="AC352" s="177"/>
      <c r="AD352" s="177"/>
    </row>
    <row r="353" spans="21:30" ht="12" customHeight="1" x14ac:dyDescent="0.2">
      <c r="U353" s="176"/>
      <c r="V353" s="176"/>
      <c r="Z353" s="176" t="s">
        <v>219</v>
      </c>
      <c r="AA353" s="176">
        <v>265</v>
      </c>
      <c r="AB353" s="4"/>
      <c r="AC353" s="177"/>
      <c r="AD353" s="177"/>
    </row>
    <row r="354" spans="21:30" ht="12" customHeight="1" x14ac:dyDescent="0.2">
      <c r="U354" s="176"/>
      <c r="V354" s="176"/>
      <c r="Z354" s="176" t="s">
        <v>220</v>
      </c>
      <c r="AA354" s="176">
        <v>1709</v>
      </c>
      <c r="AB354" s="4"/>
      <c r="AC354" s="177"/>
      <c r="AD354" s="177"/>
    </row>
    <row r="355" spans="21:30" ht="12" customHeight="1" x14ac:dyDescent="0.2">
      <c r="U355" s="176"/>
      <c r="V355" s="176"/>
      <c r="Z355" s="176" t="s">
        <v>221</v>
      </c>
      <c r="AA355" s="176">
        <v>1955</v>
      </c>
      <c r="AB355" s="4"/>
      <c r="AC355" s="177"/>
      <c r="AD355" s="177"/>
    </row>
    <row r="356" spans="21:30" ht="12" customHeight="1" x14ac:dyDescent="0.2">
      <c r="U356" s="176"/>
      <c r="V356" s="176"/>
      <c r="Z356" s="176" t="s">
        <v>222</v>
      </c>
      <c r="AA356" s="176">
        <v>335</v>
      </c>
      <c r="AB356" s="4"/>
      <c r="AC356" s="177"/>
      <c r="AD356" s="177"/>
    </row>
    <row r="357" spans="21:30" ht="12" customHeight="1" x14ac:dyDescent="0.2">
      <c r="U357" s="176"/>
      <c r="V357" s="176"/>
      <c r="Z357" s="176" t="s">
        <v>223</v>
      </c>
      <c r="AA357" s="176">
        <v>944</v>
      </c>
      <c r="AB357" s="4"/>
      <c r="AC357" s="177"/>
      <c r="AD357" s="177"/>
    </row>
    <row r="358" spans="21:30" ht="12" customHeight="1" x14ac:dyDescent="0.2">
      <c r="U358" s="176"/>
      <c r="V358" s="176"/>
      <c r="Z358" s="176" t="s">
        <v>224</v>
      </c>
      <c r="AA358" s="176">
        <v>424</v>
      </c>
      <c r="AB358" s="4"/>
      <c r="AC358" s="177"/>
      <c r="AD358" s="177"/>
    </row>
    <row r="359" spans="21:30" ht="12" customHeight="1" x14ac:dyDescent="0.2">
      <c r="U359" s="176"/>
      <c r="V359" s="176"/>
      <c r="Z359" s="176" t="s">
        <v>225</v>
      </c>
      <c r="AA359" s="176">
        <v>425</v>
      </c>
      <c r="AB359" s="4"/>
      <c r="AC359" s="177"/>
      <c r="AD359" s="177"/>
    </row>
    <row r="360" spans="21:30" ht="12" customHeight="1" x14ac:dyDescent="0.2">
      <c r="U360" s="176"/>
      <c r="V360" s="176"/>
      <c r="Z360" s="176" t="s">
        <v>226</v>
      </c>
      <c r="AA360" s="176">
        <v>1740</v>
      </c>
      <c r="AB360" s="4"/>
      <c r="AC360" s="177"/>
      <c r="AD360" s="177"/>
    </row>
    <row r="361" spans="21:30" ht="12" customHeight="1" x14ac:dyDescent="0.2">
      <c r="U361" s="176"/>
      <c r="V361" s="176"/>
      <c r="Z361" s="176" t="s">
        <v>227</v>
      </c>
      <c r="AA361" s="176">
        <v>643</v>
      </c>
      <c r="AB361" s="4"/>
      <c r="AC361" s="177"/>
      <c r="AD361" s="177"/>
    </row>
    <row r="362" spans="21:30" ht="12" customHeight="1" x14ac:dyDescent="0.2">
      <c r="U362" s="176"/>
      <c r="V362" s="176"/>
      <c r="Z362" s="176" t="s">
        <v>228</v>
      </c>
      <c r="AA362" s="176">
        <v>946</v>
      </c>
      <c r="AB362" s="4"/>
      <c r="AC362" s="177"/>
      <c r="AD362" s="177"/>
    </row>
    <row r="363" spans="21:30" ht="12" customHeight="1" x14ac:dyDescent="0.2">
      <c r="U363" s="176"/>
      <c r="V363" s="176"/>
      <c r="Z363" s="176" t="s">
        <v>229</v>
      </c>
      <c r="AA363" s="176">
        <v>304</v>
      </c>
      <c r="AB363" s="4"/>
      <c r="AC363" s="177"/>
      <c r="AD363" s="177"/>
    </row>
    <row r="364" spans="21:30" ht="12" customHeight="1" x14ac:dyDescent="0.2">
      <c r="U364" s="176"/>
      <c r="V364" s="176"/>
      <c r="Z364" s="176" t="s">
        <v>230</v>
      </c>
      <c r="AA364" s="176">
        <v>356</v>
      </c>
      <c r="AB364" s="4"/>
      <c r="AC364" s="177"/>
      <c r="AD364" s="177"/>
    </row>
    <row r="365" spans="21:30" ht="12" customHeight="1" x14ac:dyDescent="0.2">
      <c r="U365" s="176"/>
      <c r="V365" s="176"/>
      <c r="Z365" s="176" t="s">
        <v>231</v>
      </c>
      <c r="AA365" s="176">
        <v>569</v>
      </c>
      <c r="AB365" s="4"/>
      <c r="AC365" s="177"/>
      <c r="AD365" s="177"/>
    </row>
    <row r="366" spans="21:30" ht="12" customHeight="1" x14ac:dyDescent="0.2">
      <c r="U366" s="176"/>
      <c r="V366" s="176"/>
      <c r="Z366" s="176" t="s">
        <v>232</v>
      </c>
      <c r="AA366" s="176">
        <v>571</v>
      </c>
      <c r="AB366" s="4"/>
      <c r="AC366" s="177"/>
      <c r="AD366" s="177"/>
    </row>
    <row r="367" spans="21:30" ht="12" customHeight="1" x14ac:dyDescent="0.2">
      <c r="U367" s="176"/>
      <c r="V367" s="176"/>
      <c r="Z367" s="176" t="s">
        <v>233</v>
      </c>
      <c r="AA367" s="176">
        <v>267</v>
      </c>
      <c r="AB367" s="4"/>
      <c r="AC367" s="177"/>
      <c r="AD367" s="177"/>
    </row>
    <row r="368" spans="21:30" ht="12" customHeight="1" x14ac:dyDescent="0.2">
      <c r="U368" s="176"/>
      <c r="V368" s="176"/>
      <c r="Z368" s="176" t="s">
        <v>234</v>
      </c>
      <c r="AA368" s="176">
        <v>268</v>
      </c>
      <c r="AB368" s="4"/>
      <c r="AC368" s="177"/>
      <c r="AD368" s="177"/>
    </row>
    <row r="369" spans="21:30" ht="12" customHeight="1" x14ac:dyDescent="0.2">
      <c r="U369" s="176"/>
      <c r="V369" s="176"/>
      <c r="Z369" s="176" t="s">
        <v>235</v>
      </c>
      <c r="AA369" s="176">
        <v>1695</v>
      </c>
      <c r="AB369" s="4"/>
      <c r="AC369" s="177"/>
      <c r="AD369" s="177"/>
    </row>
    <row r="370" spans="21:30" ht="12" customHeight="1" x14ac:dyDescent="0.2">
      <c r="U370" s="176"/>
      <c r="V370" s="176"/>
      <c r="Z370" s="176" t="s">
        <v>236</v>
      </c>
      <c r="AA370" s="176">
        <v>1699</v>
      </c>
      <c r="AB370" s="4"/>
      <c r="AC370" s="177"/>
      <c r="AD370" s="177"/>
    </row>
    <row r="371" spans="21:30" ht="12" customHeight="1" x14ac:dyDescent="0.2">
      <c r="U371" s="176"/>
      <c r="V371" s="176"/>
      <c r="Z371" s="176" t="s">
        <v>237</v>
      </c>
      <c r="AA371" s="176">
        <v>171</v>
      </c>
      <c r="AB371" s="4"/>
      <c r="AC371" s="177"/>
      <c r="AD371" s="177"/>
    </row>
    <row r="372" spans="21:30" ht="12" customHeight="1" x14ac:dyDescent="0.2">
      <c r="U372" s="176"/>
      <c r="V372" s="176"/>
      <c r="Z372" s="176" t="s">
        <v>238</v>
      </c>
      <c r="AA372" s="176">
        <v>575</v>
      </c>
      <c r="AB372" s="4"/>
      <c r="AC372" s="177"/>
      <c r="AD372" s="177"/>
    </row>
    <row r="373" spans="21:30" ht="12" customHeight="1" x14ac:dyDescent="0.2">
      <c r="U373" s="176"/>
      <c r="V373" s="176"/>
      <c r="Z373" s="176" t="s">
        <v>239</v>
      </c>
      <c r="AA373" s="176">
        <v>576</v>
      </c>
      <c r="AB373" s="4"/>
      <c r="AC373" s="177"/>
      <c r="AD373" s="177"/>
    </row>
    <row r="374" spans="21:30" ht="12" customHeight="1" x14ac:dyDescent="0.2">
      <c r="U374" s="176"/>
      <c r="V374" s="176"/>
      <c r="Z374" s="176" t="s">
        <v>240</v>
      </c>
      <c r="AA374" s="176">
        <v>820</v>
      </c>
      <c r="AB374" s="4"/>
      <c r="AC374" s="177"/>
      <c r="AD374" s="177"/>
    </row>
    <row r="375" spans="21:30" ht="12" customHeight="1" x14ac:dyDescent="0.2">
      <c r="U375" s="176"/>
      <c r="V375" s="176"/>
      <c r="Z375" s="176" t="s">
        <v>241</v>
      </c>
      <c r="AA375" s="176">
        <v>302</v>
      </c>
      <c r="AB375" s="4"/>
      <c r="AC375" s="177"/>
      <c r="AD375" s="177"/>
    </row>
    <row r="376" spans="21:30" ht="12" customHeight="1" x14ac:dyDescent="0.2">
      <c r="U376" s="176"/>
      <c r="V376" s="176"/>
      <c r="Z376" s="176" t="s">
        <v>242</v>
      </c>
      <c r="AA376" s="176">
        <v>951</v>
      </c>
      <c r="AB376" s="4"/>
      <c r="AC376" s="177"/>
      <c r="AD376" s="177"/>
    </row>
    <row r="377" spans="21:30" ht="12" customHeight="1" x14ac:dyDescent="0.2">
      <c r="U377" s="176"/>
      <c r="V377" s="176"/>
      <c r="Z377" s="176" t="s">
        <v>243</v>
      </c>
      <c r="AA377" s="176">
        <v>579</v>
      </c>
      <c r="AB377" s="4"/>
      <c r="AC377" s="177"/>
      <c r="AD377" s="177"/>
    </row>
    <row r="378" spans="21:30" ht="12" customHeight="1" x14ac:dyDescent="0.2">
      <c r="U378" s="176"/>
      <c r="V378" s="176"/>
      <c r="Z378" s="176" t="s">
        <v>244</v>
      </c>
      <c r="AA378" s="176">
        <v>823</v>
      </c>
      <c r="AB378" s="4"/>
      <c r="AC378" s="177"/>
      <c r="AD378" s="177"/>
    </row>
    <row r="379" spans="21:30" ht="12" customHeight="1" x14ac:dyDescent="0.2">
      <c r="U379" s="176"/>
      <c r="V379" s="176"/>
      <c r="Z379" s="176" t="s">
        <v>245</v>
      </c>
      <c r="AA379" s="176">
        <v>824</v>
      </c>
      <c r="AB379" s="4"/>
      <c r="AC379" s="177"/>
      <c r="AD379" s="177"/>
    </row>
    <row r="380" spans="21:30" ht="12" customHeight="1" x14ac:dyDescent="0.2">
      <c r="U380" s="176"/>
      <c r="V380" s="176"/>
      <c r="Z380" s="176" t="s">
        <v>569</v>
      </c>
      <c r="AA380" s="176">
        <v>1895</v>
      </c>
      <c r="AB380" s="4"/>
      <c r="AC380" s="177"/>
      <c r="AD380" s="177"/>
    </row>
    <row r="381" spans="21:30" ht="12" customHeight="1" x14ac:dyDescent="0.2">
      <c r="U381" s="176"/>
      <c r="V381" s="176"/>
      <c r="Z381" s="176" t="s">
        <v>246</v>
      </c>
      <c r="AA381" s="176">
        <v>269</v>
      </c>
      <c r="AB381" s="4"/>
      <c r="AC381" s="177"/>
      <c r="AD381" s="177"/>
    </row>
    <row r="382" spans="21:30" ht="12" customHeight="1" x14ac:dyDescent="0.2">
      <c r="U382" s="176"/>
      <c r="V382" s="176"/>
      <c r="Z382" s="176" t="s">
        <v>247</v>
      </c>
      <c r="AA382" s="176">
        <v>173</v>
      </c>
      <c r="AB382" s="4"/>
      <c r="AC382" s="177"/>
      <c r="AD382" s="177"/>
    </row>
    <row r="383" spans="21:30" ht="12" customHeight="1" x14ac:dyDescent="0.2">
      <c r="U383" s="176"/>
      <c r="V383" s="176"/>
      <c r="Z383" s="176" t="s">
        <v>248</v>
      </c>
      <c r="AA383" s="176">
        <v>1773</v>
      </c>
      <c r="AB383" s="4"/>
      <c r="AC383" s="177"/>
      <c r="AD383" s="177"/>
    </row>
    <row r="384" spans="21:30" ht="12" customHeight="1" x14ac:dyDescent="0.2">
      <c r="U384" s="176"/>
      <c r="V384" s="176"/>
      <c r="Z384" s="176" t="s">
        <v>249</v>
      </c>
      <c r="AA384" s="176">
        <v>175</v>
      </c>
      <c r="AB384" s="4"/>
      <c r="AC384" s="177"/>
      <c r="AD384" s="177"/>
    </row>
    <row r="385" spans="21:30" ht="12" customHeight="1" x14ac:dyDescent="0.2">
      <c r="U385" s="176"/>
      <c r="V385" s="176"/>
      <c r="Z385" s="176" t="s">
        <v>250</v>
      </c>
      <c r="AA385" s="176">
        <v>881</v>
      </c>
      <c r="AB385" s="4"/>
      <c r="AC385" s="177"/>
      <c r="AD385" s="177"/>
    </row>
    <row r="386" spans="21:30" ht="12" customHeight="1" x14ac:dyDescent="0.2">
      <c r="U386" s="176"/>
      <c r="V386" s="176"/>
      <c r="Z386" s="176" t="s">
        <v>251</v>
      </c>
      <c r="AA386" s="176">
        <v>1586</v>
      </c>
      <c r="AB386" s="4"/>
      <c r="AC386" s="177"/>
      <c r="AD386" s="177"/>
    </row>
    <row r="387" spans="21:30" ht="12" customHeight="1" x14ac:dyDescent="0.2">
      <c r="U387" s="176"/>
      <c r="V387" s="176"/>
      <c r="Z387" s="176" t="s">
        <v>252</v>
      </c>
      <c r="AA387" s="176">
        <v>826</v>
      </c>
      <c r="AB387" s="4"/>
      <c r="AC387" s="177"/>
      <c r="AD387" s="177"/>
    </row>
    <row r="388" spans="21:30" ht="12" customHeight="1" x14ac:dyDescent="0.2">
      <c r="U388" s="176"/>
      <c r="V388" s="176"/>
      <c r="Z388" s="176" t="s">
        <v>253</v>
      </c>
      <c r="AA388" s="176">
        <v>580</v>
      </c>
      <c r="AB388" s="4"/>
      <c r="AC388" s="177"/>
      <c r="AD388" s="177"/>
    </row>
    <row r="389" spans="21:30" ht="12" customHeight="1" x14ac:dyDescent="0.2">
      <c r="U389" s="176"/>
      <c r="V389" s="176"/>
      <c r="Z389" s="176" t="s">
        <v>254</v>
      </c>
      <c r="AA389" s="176">
        <v>85</v>
      </c>
      <c r="AB389" s="4"/>
      <c r="AC389" s="177"/>
      <c r="AD389" s="177"/>
    </row>
    <row r="390" spans="21:30" ht="12" customHeight="1" x14ac:dyDescent="0.2">
      <c r="U390" s="176"/>
      <c r="V390" s="176"/>
      <c r="Z390" s="176" t="s">
        <v>255</v>
      </c>
      <c r="AA390" s="176">
        <v>431</v>
      </c>
      <c r="AB390" s="4"/>
      <c r="AC390" s="177"/>
      <c r="AD390" s="177"/>
    </row>
    <row r="391" spans="21:30" ht="12" customHeight="1" x14ac:dyDescent="0.2">
      <c r="U391" s="176"/>
      <c r="V391" s="176"/>
      <c r="Z391" s="176" t="s">
        <v>256</v>
      </c>
      <c r="AA391" s="176">
        <v>432</v>
      </c>
      <c r="AB391" s="4"/>
      <c r="AC391" s="177"/>
      <c r="AD391" s="177"/>
    </row>
    <row r="392" spans="21:30" ht="12" customHeight="1" x14ac:dyDescent="0.2">
      <c r="U392" s="176"/>
      <c r="V392" s="176"/>
      <c r="Z392" s="176" t="s">
        <v>257</v>
      </c>
      <c r="AA392" s="176">
        <v>86</v>
      </c>
      <c r="AB392" s="4"/>
      <c r="AC392" s="177"/>
      <c r="AD392" s="177"/>
    </row>
    <row r="393" spans="21:30" ht="12" customHeight="1" x14ac:dyDescent="0.2">
      <c r="U393" s="176"/>
      <c r="V393" s="176"/>
      <c r="Z393" s="176" t="s">
        <v>258</v>
      </c>
      <c r="AA393" s="176">
        <v>828</v>
      </c>
      <c r="AB393" s="4"/>
      <c r="AC393" s="177"/>
      <c r="AD393" s="177"/>
    </row>
    <row r="394" spans="21:30" ht="12" customHeight="1" x14ac:dyDescent="0.2">
      <c r="U394" s="176"/>
      <c r="V394" s="176"/>
      <c r="Z394" s="176" t="s">
        <v>259</v>
      </c>
      <c r="AA394" s="176">
        <v>584</v>
      </c>
      <c r="AB394" s="4"/>
      <c r="AC394" s="177"/>
      <c r="AD394" s="177"/>
    </row>
    <row r="395" spans="21:30" ht="12" customHeight="1" x14ac:dyDescent="0.2">
      <c r="U395" s="176"/>
      <c r="V395" s="176"/>
      <c r="Z395" s="176" t="s">
        <v>260</v>
      </c>
      <c r="AA395" s="176">
        <v>1509</v>
      </c>
      <c r="AB395" s="4"/>
      <c r="AC395" s="177"/>
      <c r="AD395" s="177"/>
    </row>
    <row r="396" spans="21:30" ht="12" customHeight="1" x14ac:dyDescent="0.2">
      <c r="U396" s="176"/>
      <c r="V396" s="176"/>
      <c r="Z396" s="176" t="s">
        <v>261</v>
      </c>
      <c r="AA396" s="176">
        <v>437</v>
      </c>
      <c r="AB396" s="4"/>
      <c r="AC396" s="177"/>
      <c r="AD396" s="177"/>
    </row>
    <row r="397" spans="21:30" ht="12" customHeight="1" x14ac:dyDescent="0.2">
      <c r="U397" s="176"/>
      <c r="V397" s="176"/>
      <c r="Z397" s="176" t="s">
        <v>262</v>
      </c>
      <c r="AA397" s="176">
        <v>644</v>
      </c>
      <c r="AB397" s="4"/>
      <c r="AC397" s="177"/>
      <c r="AD397" s="177"/>
    </row>
    <row r="398" spans="21:30" ht="12" customHeight="1" x14ac:dyDescent="0.2">
      <c r="U398" s="176"/>
      <c r="V398" s="176"/>
      <c r="Z398" s="176" t="s">
        <v>263</v>
      </c>
      <c r="AA398" s="176">
        <v>589</v>
      </c>
      <c r="AB398" s="4"/>
      <c r="AC398" s="177"/>
      <c r="AD398" s="177"/>
    </row>
    <row r="399" spans="21:30" ht="12" customHeight="1" x14ac:dyDescent="0.2">
      <c r="U399" s="176"/>
      <c r="V399" s="176"/>
      <c r="Z399" s="176" t="s">
        <v>264</v>
      </c>
      <c r="AA399" s="176">
        <v>1734</v>
      </c>
      <c r="AB399" s="4"/>
      <c r="AC399" s="177"/>
      <c r="AD399" s="177"/>
    </row>
    <row r="400" spans="21:30" ht="12" customHeight="1" x14ac:dyDescent="0.2">
      <c r="U400" s="176"/>
      <c r="V400" s="176"/>
      <c r="Z400" s="176" t="s">
        <v>265</v>
      </c>
      <c r="AA400" s="176">
        <v>590</v>
      </c>
      <c r="AB400" s="4"/>
      <c r="AC400" s="177"/>
      <c r="AD400" s="177"/>
    </row>
    <row r="401" spans="21:30" ht="12" customHeight="1" x14ac:dyDescent="0.2">
      <c r="U401" s="176"/>
      <c r="V401" s="176"/>
      <c r="Z401" s="176" t="s">
        <v>571</v>
      </c>
      <c r="AA401" s="176">
        <v>1894</v>
      </c>
      <c r="AB401" s="4"/>
      <c r="AC401" s="177"/>
      <c r="AD401" s="177"/>
    </row>
    <row r="402" spans="21:30" ht="12" customHeight="1" x14ac:dyDescent="0.2">
      <c r="U402" s="176"/>
      <c r="V402" s="176"/>
      <c r="Z402" s="176" t="s">
        <v>266</v>
      </c>
      <c r="AA402" s="176">
        <v>765</v>
      </c>
      <c r="AB402" s="4"/>
      <c r="AC402" s="177"/>
      <c r="AD402" s="177"/>
    </row>
    <row r="403" spans="21:30" ht="12" customHeight="1" x14ac:dyDescent="0.2">
      <c r="U403" s="176"/>
      <c r="V403" s="176"/>
      <c r="Z403" s="176" t="s">
        <v>267</v>
      </c>
      <c r="AA403" s="176">
        <v>1926</v>
      </c>
      <c r="AB403" s="4"/>
      <c r="AC403" s="177"/>
      <c r="AD403" s="177"/>
    </row>
    <row r="404" spans="21:30" ht="12" customHeight="1" x14ac:dyDescent="0.2">
      <c r="U404" s="176"/>
      <c r="V404" s="176"/>
      <c r="Z404" s="176" t="s">
        <v>268</v>
      </c>
      <c r="AA404" s="176">
        <v>439</v>
      </c>
      <c r="AB404" s="4"/>
      <c r="AC404" s="177"/>
      <c r="AD404" s="177"/>
    </row>
    <row r="405" spans="21:30" ht="12" customHeight="1" x14ac:dyDescent="0.2">
      <c r="U405" s="176"/>
      <c r="V405" s="176"/>
      <c r="Z405" s="176" t="s">
        <v>269</v>
      </c>
      <c r="AA405" s="176">
        <v>273</v>
      </c>
      <c r="AB405" s="4"/>
      <c r="AC405" s="177"/>
      <c r="AD405" s="177"/>
    </row>
    <row r="406" spans="21:30" ht="12" customHeight="1" x14ac:dyDescent="0.2">
      <c r="U406" s="176"/>
      <c r="V406" s="176"/>
      <c r="Z406" s="176" t="s">
        <v>270</v>
      </c>
      <c r="AA406" s="176">
        <v>177</v>
      </c>
      <c r="AB406" s="4"/>
      <c r="AC406" s="177"/>
      <c r="AD406" s="177"/>
    </row>
    <row r="407" spans="21:30" ht="12" customHeight="1" x14ac:dyDescent="0.2">
      <c r="U407" s="176"/>
      <c r="V407" s="176"/>
      <c r="Z407" s="176" t="s">
        <v>271</v>
      </c>
      <c r="AA407" s="176">
        <v>703</v>
      </c>
      <c r="AB407" s="4"/>
      <c r="AC407" s="177"/>
      <c r="AD407" s="177"/>
    </row>
    <row r="408" spans="21:30" ht="12" customHeight="1" x14ac:dyDescent="0.2">
      <c r="U408" s="176"/>
      <c r="V408" s="176"/>
      <c r="Z408" s="176" t="s">
        <v>272</v>
      </c>
      <c r="AA408" s="176">
        <v>274</v>
      </c>
      <c r="AB408" s="4"/>
      <c r="AC408" s="177"/>
      <c r="AD408" s="177"/>
    </row>
    <row r="409" spans="21:30" ht="12" customHeight="1" x14ac:dyDescent="0.2">
      <c r="U409" s="176"/>
      <c r="V409" s="176"/>
      <c r="Z409" s="176" t="s">
        <v>273</v>
      </c>
      <c r="AA409" s="176">
        <v>339</v>
      </c>
      <c r="AB409" s="4"/>
      <c r="AC409" s="177"/>
      <c r="AD409" s="177"/>
    </row>
    <row r="410" spans="21:30" ht="12" customHeight="1" x14ac:dyDescent="0.2">
      <c r="U410" s="176"/>
      <c r="V410" s="176"/>
      <c r="Z410" s="176" t="s">
        <v>274</v>
      </c>
      <c r="AA410" s="176">
        <v>1667</v>
      </c>
      <c r="AB410" s="4"/>
      <c r="AC410" s="177"/>
      <c r="AD410" s="177"/>
    </row>
    <row r="411" spans="21:30" ht="12" customHeight="1" x14ac:dyDescent="0.2">
      <c r="U411" s="176"/>
      <c r="V411" s="176"/>
      <c r="Z411" s="176" t="s">
        <v>275</v>
      </c>
      <c r="AA411" s="176">
        <v>275</v>
      </c>
      <c r="AB411" s="4"/>
      <c r="AC411" s="177"/>
      <c r="AD411" s="177"/>
    </row>
    <row r="412" spans="21:30" ht="12" customHeight="1" x14ac:dyDescent="0.2">
      <c r="U412" s="176"/>
      <c r="V412" s="176"/>
      <c r="Z412" s="176" t="s">
        <v>276</v>
      </c>
      <c r="AA412" s="176">
        <v>340</v>
      </c>
      <c r="AB412" s="4"/>
      <c r="AC412" s="177"/>
      <c r="AD412" s="177"/>
    </row>
    <row r="413" spans="21:30" ht="12" customHeight="1" x14ac:dyDescent="0.2">
      <c r="U413" s="176"/>
      <c r="V413" s="176"/>
      <c r="Z413" s="176" t="s">
        <v>277</v>
      </c>
      <c r="AA413" s="176">
        <v>597</v>
      </c>
      <c r="AB413" s="4"/>
      <c r="AC413" s="177"/>
      <c r="AD413" s="177"/>
    </row>
    <row r="414" spans="21:30" ht="12" customHeight="1" x14ac:dyDescent="0.2">
      <c r="U414" s="176"/>
      <c r="V414" s="176"/>
      <c r="Z414" s="176" t="s">
        <v>278</v>
      </c>
      <c r="AA414" s="176">
        <v>196</v>
      </c>
      <c r="AB414" s="4"/>
      <c r="AC414" s="177"/>
      <c r="AD414" s="177"/>
    </row>
    <row r="415" spans="21:30" ht="12" customHeight="1" x14ac:dyDescent="0.2">
      <c r="U415" s="176"/>
      <c r="V415" s="176"/>
      <c r="Z415" s="176" t="s">
        <v>279</v>
      </c>
      <c r="AA415" s="176">
        <v>1672</v>
      </c>
      <c r="AB415" s="4"/>
      <c r="AC415" s="177"/>
      <c r="AD415" s="177"/>
    </row>
    <row r="416" spans="21:30" ht="12" customHeight="1" x14ac:dyDescent="0.2">
      <c r="U416" s="176"/>
      <c r="V416" s="176"/>
      <c r="Z416" s="176" t="s">
        <v>280</v>
      </c>
      <c r="AA416" s="176">
        <v>1742</v>
      </c>
      <c r="AB416" s="4"/>
      <c r="AC416" s="177"/>
      <c r="AD416" s="177"/>
    </row>
    <row r="417" spans="21:30" ht="12" customHeight="1" x14ac:dyDescent="0.2">
      <c r="U417" s="176"/>
      <c r="V417" s="176"/>
      <c r="Z417" s="176" t="s">
        <v>281</v>
      </c>
      <c r="AA417" s="176">
        <v>603</v>
      </c>
      <c r="AB417" s="4"/>
      <c r="AC417" s="177"/>
      <c r="AD417" s="177"/>
    </row>
    <row r="418" spans="21:30" ht="12" customHeight="1" x14ac:dyDescent="0.2">
      <c r="U418" s="176"/>
      <c r="V418" s="176"/>
      <c r="Z418" s="176" t="s">
        <v>282</v>
      </c>
      <c r="AA418" s="176">
        <v>1669</v>
      </c>
      <c r="AB418" s="4"/>
      <c r="AC418" s="177"/>
      <c r="AD418" s="177"/>
    </row>
    <row r="419" spans="21:30" ht="12" customHeight="1" x14ac:dyDescent="0.2">
      <c r="U419" s="176"/>
      <c r="V419" s="176"/>
      <c r="Z419" s="176" t="s">
        <v>283</v>
      </c>
      <c r="AA419" s="176">
        <v>957</v>
      </c>
      <c r="AB419" s="4"/>
      <c r="AC419" s="177"/>
      <c r="AD419" s="177"/>
    </row>
    <row r="420" spans="21:30" ht="12" customHeight="1" x14ac:dyDescent="0.2">
      <c r="U420" s="176"/>
      <c r="V420" s="176"/>
      <c r="Z420" s="176" t="s">
        <v>284</v>
      </c>
      <c r="AA420" s="176">
        <v>1674</v>
      </c>
      <c r="AB420" s="4"/>
      <c r="AC420" s="177"/>
      <c r="AD420" s="177"/>
    </row>
    <row r="421" spans="21:30" ht="12" customHeight="1" x14ac:dyDescent="0.2">
      <c r="U421" s="176"/>
      <c r="V421" s="176"/>
      <c r="Z421" s="176" t="s">
        <v>285</v>
      </c>
      <c r="AA421" s="176">
        <v>599</v>
      </c>
      <c r="AB421" s="4"/>
      <c r="AC421" s="177"/>
      <c r="AD421" s="177"/>
    </row>
    <row r="422" spans="21:30" ht="12" customHeight="1" x14ac:dyDescent="0.2">
      <c r="U422" s="176"/>
      <c r="V422" s="176"/>
      <c r="Z422" s="176" t="s">
        <v>286</v>
      </c>
      <c r="AA422" s="176">
        <v>277</v>
      </c>
      <c r="AB422" s="4"/>
      <c r="AC422" s="177"/>
      <c r="AD422" s="177"/>
    </row>
    <row r="423" spans="21:30" ht="12" customHeight="1" x14ac:dyDescent="0.2">
      <c r="U423" s="176"/>
      <c r="V423" s="176"/>
      <c r="Z423" s="176" t="s">
        <v>287</v>
      </c>
      <c r="AA423" s="176">
        <v>840</v>
      </c>
      <c r="AB423" s="4"/>
      <c r="AC423" s="177"/>
      <c r="AD423" s="177"/>
    </row>
    <row r="424" spans="21:30" ht="12" customHeight="1" x14ac:dyDescent="0.2">
      <c r="U424" s="176"/>
      <c r="V424" s="176"/>
      <c r="Z424" s="176" t="s">
        <v>288</v>
      </c>
      <c r="AA424" s="176">
        <v>441</v>
      </c>
      <c r="AB424" s="4"/>
      <c r="AC424" s="177"/>
      <c r="AD424" s="177"/>
    </row>
    <row r="425" spans="21:30" ht="12" customHeight="1" x14ac:dyDescent="0.2">
      <c r="U425" s="176"/>
      <c r="V425" s="176"/>
      <c r="Z425" s="176" t="s">
        <v>289</v>
      </c>
      <c r="AA425" s="176">
        <v>458</v>
      </c>
      <c r="AB425" s="4"/>
      <c r="AC425" s="177"/>
      <c r="AD425" s="177"/>
    </row>
    <row r="426" spans="21:30" ht="12" customHeight="1" x14ac:dyDescent="0.2">
      <c r="U426" s="176"/>
      <c r="V426" s="176"/>
      <c r="Z426" s="176" t="s">
        <v>290</v>
      </c>
      <c r="AA426" s="176">
        <v>279</v>
      </c>
      <c r="AB426" s="4"/>
      <c r="AC426" s="177"/>
      <c r="AD426" s="177"/>
    </row>
    <row r="427" spans="21:30" ht="12" customHeight="1" x14ac:dyDescent="0.2">
      <c r="U427" s="176"/>
      <c r="V427" s="176"/>
      <c r="Z427" s="176" t="s">
        <v>291</v>
      </c>
      <c r="AA427" s="176">
        <v>606</v>
      </c>
      <c r="AB427" s="4"/>
      <c r="AC427" s="177"/>
      <c r="AD427" s="177"/>
    </row>
    <row r="428" spans="21:30" ht="12" customHeight="1" x14ac:dyDescent="0.2">
      <c r="U428" s="176"/>
      <c r="V428" s="176"/>
      <c r="Z428" s="176" t="s">
        <v>292</v>
      </c>
      <c r="AA428" s="176">
        <v>88</v>
      </c>
      <c r="AB428" s="4"/>
      <c r="AC428" s="177"/>
      <c r="AD428" s="177"/>
    </row>
    <row r="429" spans="21:30" ht="12" customHeight="1" x14ac:dyDescent="0.2">
      <c r="U429" s="176"/>
      <c r="V429" s="176"/>
      <c r="Z429" s="176" t="s">
        <v>293</v>
      </c>
      <c r="AA429" s="176">
        <v>844</v>
      </c>
      <c r="AB429" s="4"/>
      <c r="AC429" s="177"/>
      <c r="AD429" s="177"/>
    </row>
    <row r="430" spans="21:30" ht="12" customHeight="1" x14ac:dyDescent="0.2">
      <c r="U430" s="176"/>
      <c r="V430" s="176"/>
      <c r="Z430" s="176" t="s">
        <v>294</v>
      </c>
      <c r="AA430" s="176">
        <v>962</v>
      </c>
      <c r="AB430" s="4"/>
      <c r="AC430" s="177"/>
      <c r="AD430" s="177"/>
    </row>
    <row r="431" spans="21:30" ht="12" customHeight="1" x14ac:dyDescent="0.2">
      <c r="U431" s="176"/>
      <c r="V431" s="176"/>
      <c r="Z431" s="176" t="s">
        <v>295</v>
      </c>
      <c r="AA431" s="176">
        <v>608</v>
      </c>
      <c r="AB431" s="4"/>
      <c r="AC431" s="177"/>
      <c r="AD431" s="177"/>
    </row>
    <row r="432" spans="21:30" ht="12" customHeight="1" x14ac:dyDescent="0.2">
      <c r="U432" s="176"/>
      <c r="V432" s="176"/>
      <c r="Z432" s="176" t="s">
        <v>296</v>
      </c>
      <c r="AA432" s="176">
        <v>1676</v>
      </c>
      <c r="AB432" s="4"/>
      <c r="AC432" s="177"/>
      <c r="AD432" s="177"/>
    </row>
    <row r="433" spans="21:30" ht="12" customHeight="1" x14ac:dyDescent="0.2">
      <c r="U433" s="176"/>
      <c r="V433" s="176"/>
      <c r="Z433" s="176" t="s">
        <v>297</v>
      </c>
      <c r="AA433" s="176">
        <v>518</v>
      </c>
      <c r="AB433" s="4"/>
      <c r="AC433" s="177"/>
      <c r="AD433" s="177"/>
    </row>
    <row r="434" spans="21:30" ht="12" customHeight="1" x14ac:dyDescent="0.2">
      <c r="U434" s="176"/>
      <c r="V434" s="176"/>
      <c r="Z434" s="176" t="s">
        <v>298</v>
      </c>
      <c r="AA434" s="176">
        <v>796</v>
      </c>
      <c r="AB434" s="4"/>
      <c r="AC434" s="177"/>
      <c r="AD434" s="177"/>
    </row>
    <row r="435" spans="21:30" ht="12" customHeight="1" x14ac:dyDescent="0.2">
      <c r="U435" s="176"/>
      <c r="V435" s="176"/>
      <c r="Z435" s="176" t="s">
        <v>299</v>
      </c>
      <c r="AA435" s="176">
        <v>965</v>
      </c>
      <c r="AB435" s="4"/>
      <c r="AC435" s="177"/>
      <c r="AD435" s="177"/>
    </row>
    <row r="436" spans="21:30" ht="12" customHeight="1" x14ac:dyDescent="0.2">
      <c r="U436" s="176"/>
      <c r="V436" s="176"/>
      <c r="Z436" s="176" t="s">
        <v>300</v>
      </c>
      <c r="AA436" s="176">
        <v>1702</v>
      </c>
      <c r="AB436" s="4"/>
      <c r="AC436" s="177"/>
      <c r="AD436" s="177"/>
    </row>
    <row r="437" spans="21:30" ht="12" customHeight="1" x14ac:dyDescent="0.2">
      <c r="U437" s="176"/>
      <c r="V437" s="176"/>
      <c r="Z437" s="176" t="s">
        <v>301</v>
      </c>
      <c r="AA437" s="176">
        <v>845</v>
      </c>
      <c r="AB437" s="4"/>
      <c r="AC437" s="177"/>
      <c r="AD437" s="177"/>
    </row>
    <row r="438" spans="21:30" ht="12" customHeight="1" x14ac:dyDescent="0.2">
      <c r="U438" s="176"/>
      <c r="V438" s="176"/>
      <c r="Z438" s="176" t="s">
        <v>302</v>
      </c>
      <c r="AA438" s="176">
        <v>846</v>
      </c>
      <c r="AB438" s="4"/>
      <c r="AC438" s="177"/>
      <c r="AD438" s="177"/>
    </row>
    <row r="439" spans="21:30" ht="12" customHeight="1" x14ac:dyDescent="0.2">
      <c r="U439" s="176"/>
      <c r="V439" s="176"/>
      <c r="Z439" s="176" t="s">
        <v>303</v>
      </c>
      <c r="AA439" s="176">
        <v>1883</v>
      </c>
      <c r="AB439" s="4"/>
      <c r="AC439" s="177"/>
      <c r="AD439" s="177"/>
    </row>
    <row r="440" spans="21:30" ht="12" customHeight="1" x14ac:dyDescent="0.2">
      <c r="U440" s="176"/>
      <c r="V440" s="176"/>
      <c r="Z440" s="176" t="s">
        <v>403</v>
      </c>
      <c r="AA440" s="176">
        <v>51</v>
      </c>
      <c r="AB440" s="4"/>
      <c r="AC440" s="177"/>
      <c r="AD440" s="177"/>
    </row>
    <row r="441" spans="21:30" ht="12" customHeight="1" x14ac:dyDescent="0.2">
      <c r="U441" s="176"/>
      <c r="V441" s="176"/>
      <c r="Z441" s="176" t="s">
        <v>304</v>
      </c>
      <c r="AA441" s="176">
        <v>610</v>
      </c>
      <c r="AB441" s="4"/>
      <c r="AC441" s="177"/>
      <c r="AD441" s="177"/>
    </row>
    <row r="442" spans="21:30" ht="12" customHeight="1" x14ac:dyDescent="0.2">
      <c r="U442" s="176"/>
      <c r="V442" s="176"/>
      <c r="Z442" s="176" t="s">
        <v>305</v>
      </c>
      <c r="AA442" s="176">
        <v>40</v>
      </c>
      <c r="AB442" s="4"/>
      <c r="AC442" s="177"/>
      <c r="AD442" s="177"/>
    </row>
    <row r="443" spans="21:30" ht="12" customHeight="1" x14ac:dyDescent="0.2">
      <c r="U443" s="176"/>
      <c r="V443" s="176"/>
      <c r="Z443" s="176" t="s">
        <v>306</v>
      </c>
      <c r="AA443" s="176">
        <v>1714</v>
      </c>
      <c r="AB443" s="4"/>
      <c r="AC443" s="177"/>
      <c r="AD443" s="177"/>
    </row>
    <row r="444" spans="21:30" ht="12" customHeight="1" x14ac:dyDescent="0.2">
      <c r="U444" s="176"/>
      <c r="V444" s="176"/>
      <c r="Z444" s="176" t="s">
        <v>307</v>
      </c>
      <c r="AA444" s="176">
        <v>90</v>
      </c>
      <c r="AB444" s="4"/>
      <c r="AC444" s="177"/>
      <c r="AD444" s="177"/>
    </row>
    <row r="445" spans="21:30" ht="12" customHeight="1" x14ac:dyDescent="0.2">
      <c r="U445" s="176"/>
      <c r="V445" s="176"/>
      <c r="Z445" s="176" t="s">
        <v>308</v>
      </c>
      <c r="AA445" s="176">
        <v>342</v>
      </c>
      <c r="AB445" s="4"/>
      <c r="AC445" s="177"/>
      <c r="AD445" s="177"/>
    </row>
    <row r="446" spans="21:30" ht="12" customHeight="1" x14ac:dyDescent="0.2">
      <c r="U446" s="176"/>
      <c r="V446" s="176"/>
      <c r="Z446" s="176" t="s">
        <v>309</v>
      </c>
      <c r="AA446" s="176">
        <v>847</v>
      </c>
      <c r="AB446" s="4"/>
      <c r="AC446" s="177"/>
      <c r="AD446" s="177"/>
    </row>
    <row r="447" spans="21:30" ht="12" customHeight="1" x14ac:dyDescent="0.2">
      <c r="U447" s="176"/>
      <c r="V447" s="176"/>
      <c r="Z447" s="176" t="s">
        <v>310</v>
      </c>
      <c r="AA447" s="176">
        <v>848</v>
      </c>
      <c r="AB447" s="4"/>
      <c r="AC447" s="177"/>
      <c r="AD447" s="177"/>
    </row>
    <row r="448" spans="21:30" ht="12" customHeight="1" x14ac:dyDescent="0.2">
      <c r="U448" s="176"/>
      <c r="V448" s="176"/>
      <c r="Z448" s="176" t="s">
        <v>311</v>
      </c>
      <c r="AA448" s="176">
        <v>612</v>
      </c>
      <c r="AB448" s="4"/>
      <c r="AC448" s="177"/>
      <c r="AD448" s="177"/>
    </row>
    <row r="449" spans="21:30" ht="12" customHeight="1" x14ac:dyDescent="0.2">
      <c r="U449" s="176"/>
      <c r="V449" s="176"/>
      <c r="Z449" s="176" t="s">
        <v>312</v>
      </c>
      <c r="AA449" s="176">
        <v>37</v>
      </c>
      <c r="AB449" s="4"/>
      <c r="AC449" s="177"/>
      <c r="AD449" s="177"/>
    </row>
    <row r="450" spans="21:30" ht="12" customHeight="1" x14ac:dyDescent="0.2">
      <c r="U450" s="176"/>
      <c r="V450" s="176"/>
      <c r="Z450" s="176" t="s">
        <v>313</v>
      </c>
      <c r="AA450" s="176">
        <v>180</v>
      </c>
      <c r="AB450" s="4"/>
      <c r="AC450" s="177"/>
      <c r="AD450" s="177"/>
    </row>
    <row r="451" spans="21:30" ht="12" customHeight="1" x14ac:dyDescent="0.2">
      <c r="U451" s="176"/>
      <c r="V451" s="176"/>
      <c r="Z451" s="176" t="s">
        <v>314</v>
      </c>
      <c r="AA451" s="176">
        <v>532</v>
      </c>
      <c r="AB451" s="4"/>
      <c r="AC451" s="177"/>
      <c r="AD451" s="177"/>
    </row>
    <row r="452" spans="21:30" ht="12" customHeight="1" x14ac:dyDescent="0.2">
      <c r="U452" s="176"/>
      <c r="V452" s="176"/>
      <c r="Z452" s="176" t="s">
        <v>315</v>
      </c>
      <c r="AA452" s="176">
        <v>851</v>
      </c>
      <c r="AB452" s="4"/>
      <c r="AC452" s="177"/>
      <c r="AD452" s="177"/>
    </row>
    <row r="453" spans="21:30" ht="12" customHeight="1" x14ac:dyDescent="0.2">
      <c r="U453" s="176"/>
      <c r="V453" s="176"/>
      <c r="Z453" s="176" t="s">
        <v>316</v>
      </c>
      <c r="AA453" s="176">
        <v>1708</v>
      </c>
      <c r="AB453" s="4"/>
      <c r="AC453" s="177"/>
      <c r="AD453" s="177"/>
    </row>
    <row r="454" spans="21:30" ht="12" customHeight="1" x14ac:dyDescent="0.2">
      <c r="U454" s="176"/>
      <c r="V454" s="176"/>
      <c r="Z454" s="176" t="s">
        <v>317</v>
      </c>
      <c r="AA454" s="176">
        <v>971</v>
      </c>
      <c r="AB454" s="4"/>
      <c r="AC454" s="177"/>
      <c r="AD454" s="177"/>
    </row>
    <row r="455" spans="21:30" ht="12" customHeight="1" x14ac:dyDescent="0.2">
      <c r="U455" s="176"/>
      <c r="V455" s="176"/>
      <c r="Z455" s="176" t="s">
        <v>626</v>
      </c>
      <c r="AA455" s="176">
        <v>1904</v>
      </c>
      <c r="AB455" s="4"/>
      <c r="AC455" s="177"/>
      <c r="AD455" s="177"/>
    </row>
    <row r="456" spans="21:30" ht="12" customHeight="1" x14ac:dyDescent="0.2">
      <c r="U456" s="176"/>
      <c r="V456" s="176"/>
      <c r="Z456" s="176" t="s">
        <v>318</v>
      </c>
      <c r="AA456" s="176">
        <v>617</v>
      </c>
      <c r="AB456" s="4"/>
      <c r="AC456" s="177"/>
      <c r="AD456" s="177"/>
    </row>
    <row r="457" spans="21:30" ht="12" customHeight="1" x14ac:dyDescent="0.2">
      <c r="U457" s="176"/>
      <c r="V457" s="176"/>
      <c r="Z457" s="176" t="s">
        <v>625</v>
      </c>
      <c r="AA457" s="176">
        <v>1900</v>
      </c>
      <c r="AB457" s="4"/>
      <c r="AC457" s="177"/>
      <c r="AD457" s="177"/>
    </row>
    <row r="458" spans="21:30" ht="12" customHeight="1" x14ac:dyDescent="0.2">
      <c r="U458" s="176"/>
      <c r="V458" s="176"/>
      <c r="Z458" s="176" t="s">
        <v>319</v>
      </c>
      <c r="AA458" s="176">
        <v>9</v>
      </c>
      <c r="AB458" s="4"/>
      <c r="AC458" s="177"/>
      <c r="AD458" s="177"/>
    </row>
    <row r="459" spans="21:30" ht="12" customHeight="1" x14ac:dyDescent="0.2">
      <c r="U459" s="176"/>
      <c r="V459" s="176"/>
      <c r="Z459" s="176" t="s">
        <v>320</v>
      </c>
      <c r="AA459" s="176">
        <v>715</v>
      </c>
      <c r="AB459" s="4"/>
      <c r="AC459" s="177"/>
      <c r="AD459" s="177"/>
    </row>
    <row r="460" spans="21:30" ht="12" customHeight="1" x14ac:dyDescent="0.2">
      <c r="U460" s="176"/>
      <c r="V460" s="176"/>
      <c r="Z460" s="176" t="s">
        <v>321</v>
      </c>
      <c r="AA460" s="176">
        <v>93</v>
      </c>
      <c r="AB460" s="4"/>
      <c r="AC460" s="177"/>
      <c r="AD460" s="177"/>
    </row>
    <row r="461" spans="21:30" ht="12" customHeight="1" x14ac:dyDescent="0.2">
      <c r="U461" s="176"/>
      <c r="V461" s="176"/>
      <c r="Z461" s="176" t="s">
        <v>322</v>
      </c>
      <c r="AA461" s="176">
        <v>448</v>
      </c>
      <c r="AB461" s="4"/>
      <c r="AC461" s="177"/>
      <c r="AD461" s="177"/>
    </row>
    <row r="462" spans="21:30" ht="12" customHeight="1" x14ac:dyDescent="0.2">
      <c r="U462" s="176"/>
      <c r="V462" s="176"/>
      <c r="Z462" s="176" t="s">
        <v>323</v>
      </c>
      <c r="AA462" s="176">
        <v>1525</v>
      </c>
      <c r="AB462" s="4"/>
      <c r="AC462" s="177"/>
      <c r="AD462" s="177"/>
    </row>
    <row r="463" spans="21:30" ht="12" customHeight="1" x14ac:dyDescent="0.2">
      <c r="U463" s="176"/>
      <c r="V463" s="176"/>
      <c r="Z463" s="176" t="s">
        <v>324</v>
      </c>
      <c r="AA463" s="176">
        <v>716</v>
      </c>
      <c r="AB463" s="4"/>
      <c r="AC463" s="177"/>
      <c r="AD463" s="177"/>
    </row>
    <row r="464" spans="21:30" ht="12" customHeight="1" x14ac:dyDescent="0.2">
      <c r="U464" s="176"/>
      <c r="V464" s="176"/>
      <c r="Z464" s="176" t="s">
        <v>325</v>
      </c>
      <c r="AA464" s="176">
        <v>281</v>
      </c>
      <c r="AB464" s="4"/>
      <c r="AC464" s="177"/>
      <c r="AD464" s="177"/>
    </row>
    <row r="465" spans="21:30" ht="12" customHeight="1" x14ac:dyDescent="0.2">
      <c r="U465" s="176"/>
      <c r="V465" s="176"/>
      <c r="Z465" s="176" t="s">
        <v>326</v>
      </c>
      <c r="AA465" s="176">
        <v>855</v>
      </c>
      <c r="AB465" s="4"/>
      <c r="AC465" s="177"/>
      <c r="AD465" s="177"/>
    </row>
    <row r="466" spans="21:30" ht="12" customHeight="1" x14ac:dyDescent="0.2">
      <c r="U466" s="176"/>
      <c r="V466" s="176"/>
      <c r="Z466" s="176" t="s">
        <v>327</v>
      </c>
      <c r="AA466" s="176">
        <v>183</v>
      </c>
      <c r="AB466" s="4"/>
      <c r="AC466" s="177"/>
      <c r="AD466" s="177"/>
    </row>
    <row r="467" spans="21:30" ht="12" customHeight="1" x14ac:dyDescent="0.2">
      <c r="U467" s="176"/>
      <c r="V467" s="176"/>
      <c r="Z467" s="176" t="s">
        <v>328</v>
      </c>
      <c r="AA467" s="176">
        <v>1700</v>
      </c>
      <c r="AB467" s="4"/>
      <c r="AC467" s="177"/>
      <c r="AD467" s="177"/>
    </row>
    <row r="468" spans="21:30" ht="12" customHeight="1" x14ac:dyDescent="0.2">
      <c r="U468" s="176"/>
      <c r="V468" s="176"/>
      <c r="Z468" s="176" t="s">
        <v>329</v>
      </c>
      <c r="AA468" s="176">
        <v>1730</v>
      </c>
      <c r="AB468" s="4"/>
      <c r="AC468" s="177"/>
      <c r="AD468" s="177"/>
    </row>
    <row r="469" spans="21:30" ht="12" customHeight="1" x14ac:dyDescent="0.2">
      <c r="U469" s="176"/>
      <c r="V469" s="176"/>
      <c r="Z469" s="176" t="s">
        <v>330</v>
      </c>
      <c r="AA469" s="176">
        <v>737</v>
      </c>
      <c r="AB469" s="4"/>
      <c r="AC469" s="177"/>
      <c r="AD469" s="177"/>
    </row>
    <row r="470" spans="21:30" ht="12" customHeight="1" x14ac:dyDescent="0.2">
      <c r="U470" s="176"/>
      <c r="V470" s="176"/>
      <c r="Z470" s="176" t="s">
        <v>331</v>
      </c>
      <c r="AA470" s="176">
        <v>282</v>
      </c>
      <c r="AB470" s="4"/>
      <c r="AC470" s="177"/>
      <c r="AD470" s="177"/>
    </row>
    <row r="471" spans="21:30" ht="12" customHeight="1" x14ac:dyDescent="0.2">
      <c r="U471" s="176"/>
      <c r="V471" s="176"/>
      <c r="Z471" s="176" t="s">
        <v>332</v>
      </c>
      <c r="AA471" s="176">
        <v>856</v>
      </c>
      <c r="AB471" s="4"/>
      <c r="AC471" s="177"/>
      <c r="AD471" s="177"/>
    </row>
    <row r="472" spans="21:30" ht="12" customHeight="1" x14ac:dyDescent="0.2">
      <c r="U472" s="176"/>
      <c r="V472" s="176"/>
      <c r="Z472" s="176" t="s">
        <v>333</v>
      </c>
      <c r="AA472" s="176">
        <v>450</v>
      </c>
      <c r="AB472" s="4"/>
      <c r="AC472" s="177"/>
      <c r="AD472" s="177"/>
    </row>
    <row r="473" spans="21:30" ht="12" customHeight="1" x14ac:dyDescent="0.2">
      <c r="U473" s="176"/>
      <c r="V473" s="176"/>
      <c r="Z473" s="176" t="s">
        <v>334</v>
      </c>
      <c r="AA473" s="176">
        <v>451</v>
      </c>
      <c r="AB473" s="4"/>
      <c r="AC473" s="177"/>
      <c r="AD473" s="177"/>
    </row>
    <row r="474" spans="21:30" ht="12" customHeight="1" x14ac:dyDescent="0.2">
      <c r="U474" s="176"/>
      <c r="V474" s="176"/>
      <c r="Z474" s="176" t="s">
        <v>335</v>
      </c>
      <c r="AA474" s="176">
        <v>184</v>
      </c>
      <c r="AB474" s="4"/>
      <c r="AC474" s="177"/>
      <c r="AD474" s="177"/>
    </row>
    <row r="475" spans="21:30" ht="12" customHeight="1" x14ac:dyDescent="0.2">
      <c r="U475" s="176"/>
      <c r="V475" s="176"/>
      <c r="Z475" s="176" t="s">
        <v>336</v>
      </c>
      <c r="AA475" s="176">
        <v>344</v>
      </c>
      <c r="AB475" s="4"/>
      <c r="AC475" s="177"/>
      <c r="AD475" s="177"/>
    </row>
    <row r="476" spans="21:30" ht="12" customHeight="1" x14ac:dyDescent="0.2">
      <c r="U476" s="176"/>
      <c r="V476" s="176"/>
      <c r="Z476" s="176" t="s">
        <v>337</v>
      </c>
      <c r="AA476" s="176">
        <v>1581</v>
      </c>
      <c r="AB476" s="4"/>
      <c r="AC476" s="177"/>
      <c r="AD476" s="177"/>
    </row>
    <row r="477" spans="21:30" ht="12" customHeight="1" x14ac:dyDescent="0.2">
      <c r="U477" s="176"/>
      <c r="V477" s="176"/>
      <c r="Z477" s="176" t="s">
        <v>338</v>
      </c>
      <c r="AA477" s="176">
        <v>981</v>
      </c>
      <c r="AB477" s="4"/>
      <c r="AC477" s="177"/>
      <c r="AD477" s="177"/>
    </row>
    <row r="478" spans="21:30" ht="12" customHeight="1" x14ac:dyDescent="0.2">
      <c r="U478" s="176"/>
      <c r="V478" s="176"/>
      <c r="Z478" s="176" t="s">
        <v>339</v>
      </c>
      <c r="AA478" s="176">
        <v>994</v>
      </c>
      <c r="AB478" s="4"/>
      <c r="AC478" s="177"/>
      <c r="AD478" s="177"/>
    </row>
    <row r="479" spans="21:30" ht="12" customHeight="1" x14ac:dyDescent="0.2">
      <c r="U479" s="176"/>
      <c r="V479" s="176"/>
      <c r="Z479" s="176" t="s">
        <v>340</v>
      </c>
      <c r="AA479" s="176">
        <v>858</v>
      </c>
      <c r="AB479" s="4"/>
      <c r="AC479" s="177"/>
      <c r="AD479" s="177"/>
    </row>
    <row r="480" spans="21:30" ht="12" customHeight="1" x14ac:dyDescent="0.2">
      <c r="U480" s="176"/>
      <c r="V480" s="176"/>
      <c r="Z480" s="176" t="s">
        <v>341</v>
      </c>
      <c r="AA480" s="176">
        <v>47</v>
      </c>
      <c r="AB480" s="4"/>
      <c r="AC480" s="177"/>
      <c r="AD480" s="177"/>
    </row>
    <row r="481" spans="21:30" ht="12" customHeight="1" x14ac:dyDescent="0.2">
      <c r="U481" s="176"/>
      <c r="V481" s="176"/>
      <c r="Z481" s="176" t="s">
        <v>342</v>
      </c>
      <c r="AA481" s="176">
        <v>345</v>
      </c>
      <c r="AB481" s="4"/>
      <c r="AC481" s="177"/>
      <c r="AD481" s="177"/>
    </row>
    <row r="482" spans="21:30" ht="12" customHeight="1" x14ac:dyDescent="0.2">
      <c r="U482" s="176"/>
      <c r="V482" s="176"/>
      <c r="Z482" s="176" t="s">
        <v>343</v>
      </c>
      <c r="AA482" s="176">
        <v>717</v>
      </c>
      <c r="AB482" s="4"/>
      <c r="AC482" s="177"/>
      <c r="AD482" s="177"/>
    </row>
    <row r="483" spans="21:30" ht="12" customHeight="1" x14ac:dyDescent="0.2">
      <c r="U483" s="176"/>
      <c r="V483" s="176"/>
      <c r="Z483" s="176" t="s">
        <v>344</v>
      </c>
      <c r="AA483" s="176">
        <v>860</v>
      </c>
      <c r="AB483" s="4"/>
      <c r="AC483" s="177"/>
      <c r="AD483" s="177"/>
    </row>
    <row r="484" spans="21:30" ht="12" customHeight="1" x14ac:dyDescent="0.2">
      <c r="U484" s="176"/>
      <c r="V484" s="176"/>
      <c r="Z484" s="176" t="s">
        <v>345</v>
      </c>
      <c r="AA484" s="176">
        <v>861</v>
      </c>
      <c r="AB484" s="4"/>
      <c r="AC484" s="177"/>
      <c r="AD484" s="177"/>
    </row>
    <row r="485" spans="21:30" ht="12" customHeight="1" x14ac:dyDescent="0.2">
      <c r="U485" s="176"/>
      <c r="V485" s="176"/>
      <c r="Z485" s="176" t="s">
        <v>346</v>
      </c>
      <c r="AA485" s="176">
        <v>453</v>
      </c>
      <c r="AB485" s="4"/>
      <c r="AC485" s="177"/>
      <c r="AD485" s="177"/>
    </row>
    <row r="486" spans="21:30" ht="12" customHeight="1" x14ac:dyDescent="0.2">
      <c r="U486" s="176"/>
      <c r="V486" s="176"/>
      <c r="Z486" s="176" t="s">
        <v>347</v>
      </c>
      <c r="AA486" s="176">
        <v>983</v>
      </c>
      <c r="AB486" s="4"/>
      <c r="AC486" s="177"/>
      <c r="AD486" s="177"/>
    </row>
    <row r="487" spans="21:30" ht="12" customHeight="1" x14ac:dyDescent="0.2">
      <c r="U487" s="176"/>
      <c r="V487" s="176"/>
      <c r="Z487" s="176" t="s">
        <v>348</v>
      </c>
      <c r="AA487" s="176">
        <v>984</v>
      </c>
      <c r="AB487" s="4"/>
      <c r="AC487" s="177"/>
      <c r="AD487" s="177"/>
    </row>
    <row r="488" spans="21:30" ht="12" customHeight="1" x14ac:dyDescent="0.2">
      <c r="U488" s="176"/>
      <c r="V488" s="176"/>
      <c r="Z488" s="176" t="s">
        <v>349</v>
      </c>
      <c r="AA488" s="176">
        <v>620</v>
      </c>
      <c r="AB488" s="4"/>
      <c r="AC488" s="177"/>
      <c r="AD488" s="177"/>
    </row>
    <row r="489" spans="21:30" ht="12" customHeight="1" x14ac:dyDescent="0.2">
      <c r="U489" s="176"/>
      <c r="V489" s="176"/>
      <c r="Z489" s="176" t="s">
        <v>350</v>
      </c>
      <c r="AA489" s="176">
        <v>622</v>
      </c>
      <c r="AB489" s="4"/>
      <c r="AC489" s="177"/>
      <c r="AD489" s="177"/>
    </row>
    <row r="490" spans="21:30" ht="12" customHeight="1" x14ac:dyDescent="0.2">
      <c r="U490" s="176"/>
      <c r="V490" s="176"/>
      <c r="Z490" s="176" t="s">
        <v>351</v>
      </c>
      <c r="AA490" s="176">
        <v>48</v>
      </c>
      <c r="AB490" s="4"/>
      <c r="AC490" s="177"/>
      <c r="AD490" s="177"/>
    </row>
    <row r="491" spans="21:30" ht="12" customHeight="1" x14ac:dyDescent="0.2">
      <c r="U491" s="176"/>
      <c r="V491" s="176"/>
      <c r="Z491" s="176" t="s">
        <v>352</v>
      </c>
      <c r="AA491" s="176">
        <v>96</v>
      </c>
      <c r="AB491" s="4"/>
      <c r="AC491" s="177"/>
      <c r="AD491" s="177"/>
    </row>
    <row r="492" spans="21:30" ht="12" customHeight="1" x14ac:dyDescent="0.2">
      <c r="U492" s="176"/>
      <c r="V492" s="176"/>
      <c r="Z492" s="176" t="s">
        <v>353</v>
      </c>
      <c r="AA492" s="176">
        <v>718</v>
      </c>
      <c r="AB492" s="4"/>
      <c r="AC492" s="177"/>
      <c r="AD492" s="177"/>
    </row>
    <row r="493" spans="21:30" ht="12" customHeight="1" x14ac:dyDescent="0.2">
      <c r="U493" s="176"/>
      <c r="V493" s="176"/>
      <c r="Z493" s="176" t="s">
        <v>354</v>
      </c>
      <c r="AA493" s="176">
        <v>623</v>
      </c>
      <c r="AB493" s="4"/>
      <c r="AC493" s="177"/>
      <c r="AD493" s="177"/>
    </row>
    <row r="494" spans="21:30" ht="12" customHeight="1" x14ac:dyDescent="0.2">
      <c r="U494" s="176"/>
      <c r="V494" s="176"/>
      <c r="Z494" s="176" t="s">
        <v>355</v>
      </c>
      <c r="AA494" s="176">
        <v>986</v>
      </c>
      <c r="AB494" s="4"/>
      <c r="AC494" s="177"/>
      <c r="AD494" s="177"/>
    </row>
    <row r="495" spans="21:30" ht="12" customHeight="1" x14ac:dyDescent="0.2">
      <c r="U495" s="176"/>
      <c r="V495" s="176"/>
      <c r="Z495" s="176" t="s">
        <v>356</v>
      </c>
      <c r="AA495" s="176">
        <v>626</v>
      </c>
      <c r="AB495" s="4"/>
      <c r="AC495" s="177"/>
      <c r="AD495" s="177"/>
    </row>
    <row r="496" spans="21:30" ht="12" customHeight="1" x14ac:dyDescent="0.2">
      <c r="U496" s="176"/>
      <c r="V496" s="176"/>
      <c r="Z496" s="176" t="s">
        <v>357</v>
      </c>
      <c r="AA496" s="176">
        <v>285</v>
      </c>
      <c r="AB496" s="4"/>
      <c r="AC496" s="177"/>
      <c r="AD496" s="177"/>
    </row>
    <row r="497" spans="21:30" ht="12" customHeight="1" x14ac:dyDescent="0.2">
      <c r="U497" s="176"/>
      <c r="V497" s="176"/>
      <c r="Z497" s="176" t="s">
        <v>358</v>
      </c>
      <c r="AA497" s="176">
        <v>865</v>
      </c>
      <c r="AB497" s="4"/>
      <c r="AC497" s="177"/>
      <c r="AD497" s="177"/>
    </row>
    <row r="498" spans="21:30" ht="12" customHeight="1" x14ac:dyDescent="0.2">
      <c r="U498" s="176"/>
      <c r="V498" s="176"/>
      <c r="Z498" s="176" t="s">
        <v>359</v>
      </c>
      <c r="AA498" s="176">
        <v>866</v>
      </c>
      <c r="AB498" s="4"/>
      <c r="AC498" s="177"/>
      <c r="AD498" s="177"/>
    </row>
    <row r="499" spans="21:30" ht="12" customHeight="1" x14ac:dyDescent="0.2">
      <c r="U499" s="176"/>
      <c r="V499" s="176"/>
      <c r="Z499" s="176" t="s">
        <v>360</v>
      </c>
      <c r="AA499" s="176">
        <v>867</v>
      </c>
      <c r="AB499" s="4"/>
      <c r="AC499" s="177"/>
      <c r="AD499" s="177"/>
    </row>
    <row r="500" spans="21:30" ht="12" customHeight="1" x14ac:dyDescent="0.2">
      <c r="U500" s="176"/>
      <c r="V500" s="176"/>
      <c r="Z500" s="176" t="s">
        <v>361</v>
      </c>
      <c r="AA500" s="176">
        <v>627</v>
      </c>
      <c r="AB500" s="4"/>
      <c r="AC500" s="177"/>
      <c r="AD500" s="177"/>
    </row>
    <row r="501" spans="21:30" ht="12" customHeight="1" x14ac:dyDescent="0.2">
      <c r="U501" s="176"/>
      <c r="V501" s="176"/>
      <c r="Z501" s="176" t="s">
        <v>362</v>
      </c>
      <c r="AA501" s="176">
        <v>289</v>
      </c>
      <c r="AB501" s="4"/>
      <c r="AC501" s="177"/>
      <c r="AD501" s="177"/>
    </row>
    <row r="502" spans="21:30" ht="12" customHeight="1" x14ac:dyDescent="0.2">
      <c r="U502" s="176"/>
      <c r="V502" s="176"/>
      <c r="Z502" s="176" t="s">
        <v>363</v>
      </c>
      <c r="AA502" s="176">
        <v>629</v>
      </c>
      <c r="AB502" s="4"/>
      <c r="AC502" s="177"/>
      <c r="AD502" s="177"/>
    </row>
    <row r="503" spans="21:30" ht="12" customHeight="1" x14ac:dyDescent="0.2">
      <c r="U503" s="176"/>
      <c r="V503" s="176"/>
      <c r="Z503" s="176" t="s">
        <v>364</v>
      </c>
      <c r="AA503" s="176">
        <v>852</v>
      </c>
      <c r="AB503" s="4"/>
      <c r="AC503" s="177"/>
      <c r="AD503" s="177"/>
    </row>
    <row r="504" spans="21:30" ht="12" customHeight="1" x14ac:dyDescent="0.2">
      <c r="U504" s="176"/>
      <c r="V504" s="176"/>
      <c r="Z504" s="176" t="s">
        <v>365</v>
      </c>
      <c r="AA504" s="176">
        <v>988</v>
      </c>
      <c r="AB504" s="4"/>
      <c r="AC504" s="177"/>
      <c r="AD504" s="177"/>
    </row>
    <row r="505" spans="21:30" ht="12" customHeight="1" x14ac:dyDescent="0.2">
      <c r="U505" s="176"/>
      <c r="V505" s="176"/>
      <c r="Z505" s="176" t="s">
        <v>366</v>
      </c>
      <c r="AA505" s="176">
        <v>457</v>
      </c>
      <c r="AB505" s="4"/>
      <c r="AC505" s="177"/>
      <c r="AD505" s="177"/>
    </row>
    <row r="506" spans="21:30" ht="12" customHeight="1" x14ac:dyDescent="0.2">
      <c r="U506" s="176"/>
      <c r="V506" s="176"/>
      <c r="Z506" s="176" t="s">
        <v>367</v>
      </c>
      <c r="AA506" s="176">
        <v>870</v>
      </c>
      <c r="AB506" s="4"/>
      <c r="AC506" s="177"/>
      <c r="AD506" s="177"/>
    </row>
    <row r="507" spans="21:30" ht="12" customHeight="1" x14ac:dyDescent="0.2">
      <c r="U507" s="176"/>
      <c r="V507" s="176"/>
      <c r="Z507" s="176" t="s">
        <v>368</v>
      </c>
      <c r="AA507" s="176">
        <v>668</v>
      </c>
      <c r="AB507" s="4"/>
      <c r="AC507" s="177"/>
      <c r="AD507" s="177"/>
    </row>
    <row r="508" spans="21:30" ht="12" customHeight="1" x14ac:dyDescent="0.2">
      <c r="U508" s="176"/>
      <c r="V508" s="176"/>
      <c r="Z508" s="176" t="s">
        <v>369</v>
      </c>
      <c r="AA508" s="176">
        <v>1701</v>
      </c>
      <c r="AB508" s="4"/>
      <c r="AC508" s="177"/>
      <c r="AD508" s="177"/>
    </row>
    <row r="509" spans="21:30" ht="12" customHeight="1" x14ac:dyDescent="0.2">
      <c r="U509" s="176"/>
      <c r="V509" s="176"/>
      <c r="Z509" s="176" t="s">
        <v>370</v>
      </c>
      <c r="AA509" s="176">
        <v>293</v>
      </c>
      <c r="AB509" s="4"/>
      <c r="AC509" s="177"/>
      <c r="AD509" s="177"/>
    </row>
    <row r="510" spans="21:30" ht="12" customHeight="1" x14ac:dyDescent="0.2">
      <c r="U510" s="176"/>
      <c r="V510" s="176"/>
      <c r="Z510" s="176" t="s">
        <v>371</v>
      </c>
      <c r="AA510" s="176">
        <v>1783</v>
      </c>
      <c r="AB510" s="4"/>
      <c r="AC510" s="177"/>
      <c r="AD510" s="177"/>
    </row>
    <row r="511" spans="21:30" ht="12" customHeight="1" x14ac:dyDescent="0.2">
      <c r="U511" s="176"/>
      <c r="V511" s="176"/>
      <c r="Z511" s="176" t="s">
        <v>372</v>
      </c>
      <c r="AA511" s="176">
        <v>98</v>
      </c>
      <c r="AB511" s="4"/>
      <c r="AC511" s="177"/>
      <c r="AD511" s="177"/>
    </row>
    <row r="512" spans="21:30" ht="12" customHeight="1" x14ac:dyDescent="0.2">
      <c r="U512" s="176"/>
      <c r="V512" s="176"/>
      <c r="Z512" s="176" t="s">
        <v>373</v>
      </c>
      <c r="AA512" s="176">
        <v>614</v>
      </c>
      <c r="AB512" s="4"/>
      <c r="AC512" s="177"/>
      <c r="AD512" s="177"/>
    </row>
    <row r="513" spans="21:30" ht="12" customHeight="1" x14ac:dyDescent="0.2">
      <c r="U513" s="176"/>
      <c r="V513" s="176"/>
      <c r="Z513" s="176" t="s">
        <v>374</v>
      </c>
      <c r="AA513" s="176">
        <v>189</v>
      </c>
      <c r="AB513" s="4"/>
      <c r="AC513" s="177"/>
      <c r="AD513" s="177"/>
    </row>
    <row r="514" spans="21:30" ht="12" customHeight="1" x14ac:dyDescent="0.2">
      <c r="U514" s="176"/>
      <c r="V514" s="176"/>
      <c r="Z514" s="176" t="s">
        <v>375</v>
      </c>
      <c r="AA514" s="176">
        <v>296</v>
      </c>
      <c r="AB514" s="4"/>
      <c r="AC514" s="177"/>
      <c r="AD514" s="177"/>
    </row>
    <row r="515" spans="21:30" ht="12" customHeight="1" x14ac:dyDescent="0.2">
      <c r="U515" s="176"/>
      <c r="V515" s="176"/>
      <c r="Z515" s="176" t="s">
        <v>376</v>
      </c>
      <c r="AA515" s="176">
        <v>1696</v>
      </c>
      <c r="AB515" s="4"/>
      <c r="AC515" s="177"/>
      <c r="AD515" s="177"/>
    </row>
    <row r="516" spans="21:30" ht="12" customHeight="1" x14ac:dyDescent="0.2">
      <c r="U516" s="176"/>
      <c r="V516" s="176"/>
      <c r="Z516" s="176" t="s">
        <v>377</v>
      </c>
      <c r="AA516" s="176">
        <v>352</v>
      </c>
      <c r="AB516" s="4"/>
      <c r="AC516" s="177"/>
      <c r="AD516" s="177"/>
    </row>
    <row r="517" spans="21:30" ht="12" customHeight="1" x14ac:dyDescent="0.2">
      <c r="U517" s="176"/>
      <c r="V517" s="176"/>
      <c r="Z517" s="176" t="s">
        <v>378</v>
      </c>
      <c r="AA517" s="176">
        <v>53</v>
      </c>
      <c r="AB517" s="4"/>
      <c r="AC517" s="177"/>
      <c r="AD517" s="177"/>
    </row>
    <row r="518" spans="21:30" ht="12" customHeight="1" x14ac:dyDescent="0.2">
      <c r="U518" s="176"/>
      <c r="V518" s="176"/>
      <c r="Z518" s="176" t="s">
        <v>379</v>
      </c>
      <c r="AA518" s="176">
        <v>294</v>
      </c>
      <c r="AB518" s="4"/>
      <c r="AC518" s="177"/>
      <c r="AD518" s="177"/>
    </row>
    <row r="519" spans="21:30" ht="12" customHeight="1" x14ac:dyDescent="0.2">
      <c r="U519" s="176"/>
      <c r="V519" s="176"/>
      <c r="Z519" s="176" t="s">
        <v>380</v>
      </c>
      <c r="AA519" s="176">
        <v>873</v>
      </c>
      <c r="AB519" s="4"/>
      <c r="AC519" s="177"/>
      <c r="AD519" s="177"/>
    </row>
    <row r="520" spans="21:30" ht="12" customHeight="1" x14ac:dyDescent="0.2">
      <c r="U520" s="176"/>
      <c r="V520" s="176"/>
      <c r="Z520" s="176" t="s">
        <v>381</v>
      </c>
      <c r="AA520" s="176">
        <v>632</v>
      </c>
      <c r="AB520" s="4"/>
      <c r="AC520" s="177"/>
      <c r="AD520" s="177"/>
    </row>
    <row r="521" spans="21:30" ht="12" customHeight="1" x14ac:dyDescent="0.2">
      <c r="U521" s="176"/>
      <c r="V521" s="176"/>
      <c r="Z521" s="176" t="s">
        <v>382</v>
      </c>
      <c r="AA521" s="176">
        <v>880</v>
      </c>
      <c r="AB521" s="4"/>
      <c r="AC521" s="177"/>
      <c r="AD521" s="177"/>
    </row>
    <row r="522" spans="21:30" ht="12" customHeight="1" x14ac:dyDescent="0.2">
      <c r="U522" s="176"/>
      <c r="V522" s="176"/>
      <c r="Z522" s="176" t="s">
        <v>383</v>
      </c>
      <c r="AA522" s="176">
        <v>351</v>
      </c>
      <c r="AB522" s="4"/>
      <c r="AC522" s="177"/>
      <c r="AD522" s="177"/>
    </row>
    <row r="523" spans="21:30" ht="12" customHeight="1" x14ac:dyDescent="0.2">
      <c r="U523" s="176"/>
      <c r="V523" s="176"/>
      <c r="Z523" s="176" t="s">
        <v>384</v>
      </c>
      <c r="AA523" s="176">
        <v>874</v>
      </c>
      <c r="AB523" s="4"/>
      <c r="AC523" s="177"/>
      <c r="AD523" s="177"/>
    </row>
    <row r="524" spans="21:30" ht="12" customHeight="1" x14ac:dyDescent="0.2">
      <c r="U524" s="176"/>
      <c r="V524" s="176"/>
      <c r="Z524" s="176" t="s">
        <v>385</v>
      </c>
      <c r="AA524" s="176">
        <v>479</v>
      </c>
      <c r="AB524" s="4"/>
      <c r="AC524" s="177"/>
      <c r="AD524" s="177"/>
    </row>
    <row r="525" spans="21:30" ht="12" customHeight="1" x14ac:dyDescent="0.2">
      <c r="U525" s="176"/>
      <c r="V525" s="176"/>
      <c r="Z525" s="176" t="s">
        <v>386</v>
      </c>
      <c r="AA525" s="176">
        <v>297</v>
      </c>
      <c r="AB525" s="4"/>
      <c r="AC525" s="177"/>
      <c r="AD525" s="177"/>
    </row>
    <row r="526" spans="21:30" ht="12" customHeight="1" x14ac:dyDescent="0.2">
      <c r="U526" s="176"/>
      <c r="V526" s="176"/>
      <c r="Z526" s="176" t="s">
        <v>387</v>
      </c>
      <c r="AA526" s="176">
        <v>473</v>
      </c>
      <c r="AB526" s="4"/>
      <c r="AC526" s="177"/>
      <c r="AD526" s="177"/>
    </row>
    <row r="527" spans="21:30" ht="12" customHeight="1" x14ac:dyDescent="0.2">
      <c r="U527" s="176"/>
      <c r="V527" s="176"/>
      <c r="Z527" s="176" t="s">
        <v>388</v>
      </c>
      <c r="AA527" s="176">
        <v>707</v>
      </c>
      <c r="AB527" s="4"/>
      <c r="AC527" s="177"/>
      <c r="AD527" s="177"/>
    </row>
    <row r="528" spans="21:30" ht="12" customHeight="1" x14ac:dyDescent="0.2">
      <c r="U528" s="176"/>
      <c r="V528" s="176"/>
      <c r="Z528" s="176" t="s">
        <v>389</v>
      </c>
      <c r="AA528" s="176">
        <v>478</v>
      </c>
      <c r="AB528" s="4"/>
      <c r="AC528" s="177"/>
      <c r="AD528" s="177"/>
    </row>
    <row r="529" spans="21:30" ht="12" customHeight="1" x14ac:dyDescent="0.2">
      <c r="U529" s="176"/>
      <c r="V529" s="176"/>
      <c r="Z529" s="176" t="s">
        <v>390</v>
      </c>
      <c r="AA529" s="176">
        <v>50</v>
      </c>
      <c r="AB529" s="4"/>
      <c r="AC529" s="177"/>
      <c r="AD529" s="177"/>
    </row>
    <row r="530" spans="21:30" ht="12" customHeight="1" x14ac:dyDescent="0.2">
      <c r="U530" s="176"/>
      <c r="V530" s="176"/>
      <c r="Z530" s="176" t="s">
        <v>391</v>
      </c>
      <c r="AA530" s="176">
        <v>355</v>
      </c>
      <c r="AB530" s="4"/>
      <c r="AC530" s="177"/>
      <c r="AD530" s="177"/>
    </row>
    <row r="531" spans="21:30" ht="12" customHeight="1" x14ac:dyDescent="0.2">
      <c r="U531" s="176"/>
      <c r="V531" s="176"/>
      <c r="Z531" s="176" t="s">
        <v>392</v>
      </c>
      <c r="AA531" s="176">
        <v>299</v>
      </c>
      <c r="AB531" s="4"/>
      <c r="AC531" s="177"/>
      <c r="AD531" s="177"/>
    </row>
    <row r="532" spans="21:30" ht="12" customHeight="1" x14ac:dyDescent="0.2">
      <c r="U532" s="176"/>
      <c r="V532" s="176"/>
      <c r="Z532" s="176" t="s">
        <v>393</v>
      </c>
      <c r="AA532" s="176">
        <v>476</v>
      </c>
      <c r="AB532" s="4"/>
      <c r="AC532" s="177"/>
      <c r="AD532" s="177"/>
    </row>
    <row r="533" spans="21:30" ht="12" customHeight="1" x14ac:dyDescent="0.2">
      <c r="U533" s="176"/>
      <c r="V533" s="176"/>
      <c r="Z533" s="176" t="s">
        <v>394</v>
      </c>
      <c r="AA533" s="176">
        <v>637</v>
      </c>
      <c r="AB533" s="4"/>
      <c r="AC533" s="177"/>
      <c r="AD533" s="177"/>
    </row>
    <row r="534" spans="21:30" ht="12" customHeight="1" x14ac:dyDescent="0.2">
      <c r="U534" s="176"/>
      <c r="V534" s="176"/>
      <c r="Z534" s="176" t="s">
        <v>395</v>
      </c>
      <c r="AA534" s="176">
        <v>638</v>
      </c>
      <c r="AB534" s="4"/>
      <c r="AC534" s="177"/>
      <c r="AD534" s="177"/>
    </row>
    <row r="535" spans="21:30" ht="12" customHeight="1" x14ac:dyDescent="0.2">
      <c r="U535" s="176"/>
      <c r="V535" s="176"/>
      <c r="Z535" s="176" t="s">
        <v>396</v>
      </c>
      <c r="AA535" s="176">
        <v>56</v>
      </c>
      <c r="AB535" s="4"/>
      <c r="AC535" s="177"/>
      <c r="AD535" s="177"/>
    </row>
    <row r="536" spans="21:30" ht="12" customHeight="1" x14ac:dyDescent="0.2">
      <c r="U536" s="176"/>
      <c r="V536" s="176"/>
      <c r="Z536" s="176" t="s">
        <v>570</v>
      </c>
      <c r="AA536" s="176">
        <v>1892</v>
      </c>
      <c r="AB536" s="4"/>
      <c r="AC536" s="177"/>
      <c r="AD536" s="177"/>
    </row>
    <row r="537" spans="21:30" ht="12" customHeight="1" x14ac:dyDescent="0.2">
      <c r="U537" s="176"/>
      <c r="V537" s="176"/>
      <c r="Z537" s="176" t="s">
        <v>397</v>
      </c>
      <c r="AA537" s="176">
        <v>879</v>
      </c>
      <c r="AB537" s="4"/>
      <c r="AC537" s="177"/>
      <c r="AD537" s="177"/>
    </row>
    <row r="538" spans="21:30" ht="12" customHeight="1" x14ac:dyDescent="0.2">
      <c r="U538" s="176"/>
      <c r="V538" s="176"/>
      <c r="Z538" s="176" t="s">
        <v>398</v>
      </c>
      <c r="AA538" s="176">
        <v>301</v>
      </c>
      <c r="AB538" s="4"/>
      <c r="AC538" s="177"/>
      <c r="AD538" s="177"/>
    </row>
    <row r="539" spans="21:30" ht="12" customHeight="1" x14ac:dyDescent="0.2">
      <c r="U539" s="176"/>
      <c r="V539" s="176"/>
      <c r="Z539" s="176" t="s">
        <v>399</v>
      </c>
      <c r="AA539" s="176">
        <v>1896</v>
      </c>
      <c r="AB539" s="4"/>
      <c r="AC539" s="177"/>
      <c r="AD539" s="177"/>
    </row>
    <row r="540" spans="21:30" ht="12" customHeight="1" x14ac:dyDescent="0.2">
      <c r="U540" s="176"/>
      <c r="V540" s="176"/>
      <c r="Z540" s="176" t="s">
        <v>400</v>
      </c>
      <c r="AA540" s="176">
        <v>642</v>
      </c>
      <c r="AB540" s="4"/>
      <c r="AC540" s="177"/>
      <c r="AD540" s="177"/>
    </row>
    <row r="541" spans="21:30" ht="12" customHeight="1" x14ac:dyDescent="0.2">
      <c r="U541" s="176"/>
      <c r="V541" s="176"/>
      <c r="Z541" s="176" t="s">
        <v>401</v>
      </c>
      <c r="AA541" s="176">
        <v>193</v>
      </c>
      <c r="AB541" s="4"/>
      <c r="AC541" s="177"/>
      <c r="AD541" s="177"/>
    </row>
    <row r="542" spans="21:30" ht="12" customHeight="1" x14ac:dyDescent="0.2">
      <c r="U542" s="176"/>
      <c r="V542" s="176"/>
      <c r="Z542" s="176" t="s">
        <v>623</v>
      </c>
      <c r="AA542" s="176">
        <v>9999</v>
      </c>
      <c r="AB542" s="4"/>
      <c r="AC542" s="177"/>
      <c r="AD542" s="177"/>
    </row>
    <row r="543" spans="21:30" ht="12" customHeight="1" x14ac:dyDescent="0.2">
      <c r="U543" s="176"/>
      <c r="V543" s="176"/>
      <c r="Z543" s="176"/>
      <c r="AA543" s="176"/>
      <c r="AB543" s="4"/>
      <c r="AC543" s="3"/>
    </row>
    <row r="544" spans="21:30" ht="12" customHeight="1" x14ac:dyDescent="0.2">
      <c r="U544" s="176"/>
      <c r="V544" s="176"/>
      <c r="Z544" s="176"/>
      <c r="AA544" s="176"/>
      <c r="AB544" s="4"/>
      <c r="AC544" s="3"/>
    </row>
    <row r="545" spans="21:29" ht="12" customHeight="1" x14ac:dyDescent="0.2">
      <c r="U545" s="176"/>
      <c r="V545" s="176"/>
      <c r="Z545" s="176"/>
      <c r="AA545" s="176"/>
      <c r="AB545" s="4"/>
      <c r="AC545" s="3"/>
    </row>
    <row r="546" spans="21:29" ht="12" customHeight="1" x14ac:dyDescent="0.2">
      <c r="U546" s="176"/>
      <c r="V546" s="176"/>
      <c r="Z546" s="176"/>
      <c r="AA546" s="178"/>
      <c r="AB546" s="4"/>
      <c r="AC546" s="3"/>
    </row>
    <row r="547" spans="21:29" ht="12" customHeight="1" x14ac:dyDescent="0.2">
      <c r="U547" s="176"/>
      <c r="V547" s="176"/>
      <c r="Z547" s="176"/>
      <c r="AA547" s="178"/>
      <c r="AB547" s="4"/>
      <c r="AC547" s="3"/>
    </row>
    <row r="548" spans="21:29" ht="12" customHeight="1" x14ac:dyDescent="0.2">
      <c r="U548" s="176"/>
      <c r="V548" s="176"/>
      <c r="Z548" s="176"/>
      <c r="AA548" s="178"/>
      <c r="AB548" s="4"/>
      <c r="AC548" s="3"/>
    </row>
    <row r="549" spans="21:29" ht="12" customHeight="1" x14ac:dyDescent="0.2">
      <c r="U549" s="176"/>
      <c r="V549" s="176"/>
      <c r="Z549" s="176"/>
      <c r="AA549" s="178"/>
      <c r="AB549" s="4"/>
      <c r="AC549" s="3"/>
    </row>
    <row r="550" spans="21:29" ht="12" customHeight="1" x14ac:dyDescent="0.2">
      <c r="U550" s="176"/>
      <c r="V550" s="176"/>
      <c r="Z550" s="176"/>
      <c r="AA550" s="178"/>
      <c r="AB550" s="4"/>
      <c r="AC550" s="3"/>
    </row>
    <row r="551" spans="21:29" ht="12" customHeight="1" x14ac:dyDescent="0.2">
      <c r="U551" s="176"/>
      <c r="V551" s="176"/>
      <c r="Z551" s="176"/>
      <c r="AA551" s="178"/>
      <c r="AB551" s="4"/>
      <c r="AC551" s="3"/>
    </row>
    <row r="552" spans="21:29" ht="12" customHeight="1" x14ac:dyDescent="0.2">
      <c r="U552" s="176"/>
      <c r="V552" s="176"/>
      <c r="Z552" s="176"/>
      <c r="AA552" s="178"/>
      <c r="AB552" s="4"/>
      <c r="AC552" s="3"/>
    </row>
    <row r="553" spans="21:29" ht="12" customHeight="1" x14ac:dyDescent="0.2">
      <c r="U553" s="176"/>
      <c r="V553" s="176"/>
      <c r="Z553" s="176"/>
      <c r="AA553" s="178"/>
      <c r="AB553" s="4"/>
      <c r="AC553" s="3"/>
    </row>
    <row r="554" spans="21:29" ht="12" customHeight="1" x14ac:dyDescent="0.2">
      <c r="U554" s="176"/>
      <c r="V554" s="176"/>
      <c r="Z554" s="176"/>
      <c r="AA554" s="178"/>
      <c r="AB554" s="4"/>
      <c r="AC554" s="3"/>
    </row>
    <row r="555" spans="21:29" ht="12" customHeight="1" x14ac:dyDescent="0.2">
      <c r="U555" s="176"/>
      <c r="V555" s="176"/>
      <c r="Z555" s="176"/>
      <c r="AA555" s="178"/>
      <c r="AB555" s="4"/>
      <c r="AC555" s="3"/>
    </row>
    <row r="556" spans="21:29" ht="12" customHeight="1" x14ac:dyDescent="0.2">
      <c r="U556" s="176"/>
      <c r="V556" s="176"/>
      <c r="Z556" s="176"/>
      <c r="AA556" s="178"/>
      <c r="AB556" s="4"/>
      <c r="AC556" s="3"/>
    </row>
    <row r="557" spans="21:29" ht="12" customHeight="1" x14ac:dyDescent="0.2">
      <c r="U557" s="176"/>
      <c r="V557" s="176"/>
      <c r="Z557" s="176"/>
      <c r="AA557" s="178"/>
      <c r="AB557" s="4"/>
      <c r="AC557" s="3"/>
    </row>
    <row r="558" spans="21:29" ht="12" customHeight="1" x14ac:dyDescent="0.2">
      <c r="Z558" s="153"/>
      <c r="AA558" s="154"/>
      <c r="AB558" s="4"/>
      <c r="AC558" s="3"/>
    </row>
    <row r="559" spans="21:29" ht="12" customHeight="1" x14ac:dyDescent="0.2">
      <c r="Z559" s="153"/>
      <c r="AA559" s="154"/>
      <c r="AB559" s="4"/>
      <c r="AC559" s="3"/>
    </row>
    <row r="560" spans="21:29" ht="12" customHeight="1" x14ac:dyDescent="0.2">
      <c r="Z560" s="15"/>
      <c r="AA560" s="16"/>
      <c r="AB560" s="4"/>
      <c r="AC560" s="3"/>
    </row>
  </sheetData>
  <sheetProtection password="DFB1" sheet="1" objects="1" scenarios="1"/>
  <mergeCells count="4">
    <mergeCell ref="F68:L68"/>
    <mergeCell ref="P68:V68"/>
    <mergeCell ref="F7:L7"/>
    <mergeCell ref="P7:V7"/>
  </mergeCells>
  <phoneticPr fontId="2" type="noConversion"/>
  <dataValidations count="2">
    <dataValidation type="list" allowBlank="1" showInputMessage="1" showErrorMessage="1" sqref="D69">
      <formula1>Z$127:Z$542</formula1>
    </dataValidation>
    <dataValidation type="list" allowBlank="1" showInputMessage="1" showErrorMessage="1" sqref="D8">
      <formula1>$Z$127:$Z$542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verticalDpi="300" r:id="rId1"/>
  <headerFooter alignWithMargins="0">
    <oddHeader>&amp;C&amp;F</oddHeader>
    <oddFooter>&amp;LPO-Raad&amp;CKeizer/ Goedhart&amp;Rpagina &amp; &amp;P</oddFooter>
  </headerFooter>
  <rowBreaks count="1" manualBreakCount="1">
    <brk id="62" min="1" max="2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workbookViewId="0"/>
  </sheetViews>
  <sheetFormatPr defaultRowHeight="12.75" x14ac:dyDescent="0.2"/>
  <cols>
    <col min="1" max="1" width="35.7109375" style="112" customWidth="1"/>
    <col min="2" max="2" width="2.7109375" style="112" customWidth="1"/>
    <col min="3" max="3" width="12.42578125" style="112" customWidth="1"/>
    <col min="4" max="4" width="12.85546875" style="112" customWidth="1"/>
    <col min="5" max="25" width="10.85546875" style="112" customWidth="1"/>
    <col min="26" max="16384" width="9.140625" style="112"/>
  </cols>
  <sheetData>
    <row r="2" spans="1:4" x14ac:dyDescent="0.2">
      <c r="A2" s="112" t="s">
        <v>518</v>
      </c>
      <c r="C2" s="179">
        <v>2011</v>
      </c>
    </row>
    <row r="3" spans="1:4" x14ac:dyDescent="0.2">
      <c r="C3" s="179">
        <v>2012</v>
      </c>
    </row>
    <row r="4" spans="1:4" x14ac:dyDescent="0.2">
      <c r="C4" s="179">
        <v>2013</v>
      </c>
    </row>
    <row r="5" spans="1:4" x14ac:dyDescent="0.2">
      <c r="C5" s="179">
        <v>2014</v>
      </c>
    </row>
    <row r="6" spans="1:4" x14ac:dyDescent="0.2">
      <c r="C6" s="179">
        <v>2015</v>
      </c>
    </row>
    <row r="7" spans="1:4" x14ac:dyDescent="0.2">
      <c r="C7" s="179">
        <v>2016</v>
      </c>
    </row>
    <row r="9" spans="1:4" x14ac:dyDescent="0.2">
      <c r="A9" s="113" t="s">
        <v>519</v>
      </c>
      <c r="B9" s="114"/>
      <c r="C9" s="113" t="s">
        <v>520</v>
      </c>
      <c r="D9" s="113" t="s">
        <v>521</v>
      </c>
    </row>
    <row r="10" spans="1:4" x14ac:dyDescent="0.2">
      <c r="A10" s="114" t="s">
        <v>532</v>
      </c>
      <c r="B10" s="114"/>
      <c r="C10" s="180">
        <v>0.505</v>
      </c>
      <c r="D10" s="180">
        <f>1-C10</f>
        <v>0.495</v>
      </c>
    </row>
    <row r="11" spans="1:4" x14ac:dyDescent="0.2">
      <c r="A11" s="114" t="s">
        <v>533</v>
      </c>
      <c r="B11" s="114"/>
      <c r="C11" s="180">
        <v>0.57469999999999999</v>
      </c>
      <c r="D11" s="180">
        <f>1-C11</f>
        <v>0.42530000000000001</v>
      </c>
    </row>
    <row r="12" spans="1:4" x14ac:dyDescent="0.2">
      <c r="A12" s="114" t="s">
        <v>451</v>
      </c>
      <c r="B12" s="114"/>
      <c r="C12" s="180">
        <v>0.7319</v>
      </c>
      <c r="D12" s="180">
        <f>1-C12</f>
        <v>0.2681</v>
      </c>
    </row>
    <row r="13" spans="1:4" x14ac:dyDescent="0.2">
      <c r="A13" s="114" t="s">
        <v>534</v>
      </c>
      <c r="B13" s="114"/>
      <c r="C13" s="180">
        <v>0</v>
      </c>
      <c r="D13" s="180">
        <f>1-C13</f>
        <v>1</v>
      </c>
    </row>
    <row r="14" spans="1:4" x14ac:dyDescent="0.2">
      <c r="A14" s="114" t="s">
        <v>535</v>
      </c>
      <c r="B14" s="114"/>
      <c r="C14" s="180">
        <v>0.98440000000000005</v>
      </c>
      <c r="D14" s="180">
        <f>1-C14</f>
        <v>1.5599999999999947E-2</v>
      </c>
    </row>
    <row r="15" spans="1:4" x14ac:dyDescent="0.2">
      <c r="A15" s="114" t="s">
        <v>536</v>
      </c>
      <c r="B15" s="114"/>
      <c r="C15" s="115"/>
      <c r="D15" s="115"/>
    </row>
    <row r="16" spans="1:4" x14ac:dyDescent="0.2">
      <c r="A16" s="114" t="s">
        <v>537</v>
      </c>
      <c r="B16" s="114"/>
      <c r="C16" s="115"/>
      <c r="D16" s="115"/>
    </row>
    <row r="17" spans="1:7" x14ac:dyDescent="0.2">
      <c r="A17" s="114" t="s">
        <v>483</v>
      </c>
      <c r="B17" s="114"/>
      <c r="C17" s="115"/>
      <c r="D17" s="115"/>
    </row>
    <row r="18" spans="1:7" x14ac:dyDescent="0.2">
      <c r="A18" s="114" t="s">
        <v>539</v>
      </c>
      <c r="B18" s="114"/>
      <c r="C18" s="180">
        <v>1</v>
      </c>
      <c r="D18" s="180">
        <f t="shared" ref="D18:D24" si="0">1-C18</f>
        <v>0</v>
      </c>
    </row>
    <row r="19" spans="1:7" x14ac:dyDescent="0.2">
      <c r="A19" s="114" t="s">
        <v>538</v>
      </c>
      <c r="B19" s="114"/>
      <c r="C19" s="180">
        <v>1</v>
      </c>
      <c r="D19" s="180">
        <f t="shared" si="0"/>
        <v>0</v>
      </c>
    </row>
    <row r="20" spans="1:7" x14ac:dyDescent="0.2">
      <c r="A20" s="114" t="s">
        <v>458</v>
      </c>
      <c r="B20" s="114"/>
      <c r="C20" s="180">
        <v>0.63829999999999998</v>
      </c>
      <c r="D20" s="180">
        <f t="shared" si="0"/>
        <v>0.36170000000000002</v>
      </c>
    </row>
    <row r="21" spans="1:7" x14ac:dyDescent="0.2">
      <c r="A21" s="114" t="s">
        <v>459</v>
      </c>
      <c r="B21" s="114"/>
      <c r="C21" s="180">
        <v>0.63829999999999998</v>
      </c>
      <c r="D21" s="180">
        <f t="shared" si="0"/>
        <v>0.36170000000000002</v>
      </c>
    </row>
    <row r="22" spans="1:7" x14ac:dyDescent="0.2">
      <c r="A22" s="114" t="s">
        <v>540</v>
      </c>
      <c r="B22" s="114"/>
      <c r="C22" s="180">
        <v>0.62339999999999995</v>
      </c>
      <c r="D22" s="180">
        <f t="shared" si="0"/>
        <v>0.37660000000000005</v>
      </c>
    </row>
    <row r="23" spans="1:7" x14ac:dyDescent="0.2">
      <c r="A23" s="114" t="s">
        <v>406</v>
      </c>
      <c r="B23" s="114"/>
      <c r="C23" s="180">
        <v>0.41670000000000001</v>
      </c>
      <c r="D23" s="180">
        <f t="shared" si="0"/>
        <v>0.58329999999999993</v>
      </c>
    </row>
    <row r="24" spans="1:7" x14ac:dyDescent="0.2">
      <c r="A24" s="114" t="s">
        <v>531</v>
      </c>
      <c r="B24" s="114"/>
      <c r="C24" s="180">
        <v>0</v>
      </c>
      <c r="D24" s="180">
        <f t="shared" si="0"/>
        <v>1</v>
      </c>
    </row>
    <row r="25" spans="1:7" x14ac:dyDescent="0.2">
      <c r="A25" s="114"/>
      <c r="B25" s="114"/>
      <c r="C25" s="115"/>
      <c r="D25" s="115"/>
    </row>
    <row r="26" spans="1:7" x14ac:dyDescent="0.2">
      <c r="A26" s="114"/>
      <c r="B26" s="114"/>
      <c r="C26" s="115"/>
      <c r="D26" s="115"/>
    </row>
    <row r="27" spans="1:7" x14ac:dyDescent="0.2">
      <c r="A27" s="162" t="s">
        <v>642</v>
      </c>
      <c r="C27" s="112" t="s">
        <v>643</v>
      </c>
      <c r="D27" s="112" t="s">
        <v>644</v>
      </c>
    </row>
    <row r="28" spans="1:7" x14ac:dyDescent="0.2">
      <c r="A28" s="112" t="s">
        <v>531</v>
      </c>
      <c r="C28" s="181">
        <f>+'index obv sept data'!G39</f>
        <v>1.0035000000000001</v>
      </c>
      <c r="D28" s="181">
        <v>1.0026999999999999</v>
      </c>
      <c r="F28" s="168"/>
      <c r="G28" s="168"/>
    </row>
    <row r="29" spans="1:7" x14ac:dyDescent="0.2">
      <c r="A29" s="116" t="s">
        <v>532</v>
      </c>
      <c r="B29" s="117"/>
      <c r="C29" s="181">
        <f>+'index obv sept data'!G40</f>
        <v>0.99560000000000004</v>
      </c>
      <c r="D29" s="181">
        <v>0.99450000000000005</v>
      </c>
      <c r="F29" s="168"/>
      <c r="G29" s="168"/>
    </row>
    <row r="30" spans="1:7" x14ac:dyDescent="0.2">
      <c r="A30" s="116" t="s">
        <v>533</v>
      </c>
      <c r="B30" s="117"/>
      <c r="C30" s="181">
        <f>+'index obv sept data'!G41</f>
        <v>1.0068999999999999</v>
      </c>
      <c r="D30" s="181">
        <v>1.0026999999999999</v>
      </c>
      <c r="F30" s="168"/>
      <c r="G30" s="168"/>
    </row>
    <row r="31" spans="1:7" x14ac:dyDescent="0.2">
      <c r="A31" s="116" t="s">
        <v>451</v>
      </c>
      <c r="B31" s="117"/>
      <c r="C31" s="181">
        <f>+'index obv sept data'!G42</f>
        <v>1.0115000000000001</v>
      </c>
      <c r="D31" s="181">
        <v>1.0118</v>
      </c>
      <c r="F31" s="168"/>
      <c r="G31" s="168"/>
    </row>
    <row r="32" spans="1:7" x14ac:dyDescent="0.2">
      <c r="A32" s="116" t="s">
        <v>534</v>
      </c>
      <c r="B32" s="117"/>
      <c r="C32" s="181">
        <f>+'index obv sept data'!G43</f>
        <v>1.0035000000000001</v>
      </c>
      <c r="D32" s="181">
        <v>1.0026999999999999</v>
      </c>
      <c r="F32" s="168"/>
      <c r="G32" s="168"/>
    </row>
    <row r="33" spans="1:7" x14ac:dyDescent="0.2">
      <c r="A33" s="116" t="s">
        <v>535</v>
      </c>
      <c r="B33" s="117"/>
      <c r="C33" s="181">
        <f>+'index obv sept data'!G44</f>
        <v>1.0081</v>
      </c>
      <c r="D33" s="181">
        <v>0.99929999999999997</v>
      </c>
      <c r="F33" s="168"/>
      <c r="G33" s="168"/>
    </row>
    <row r="34" spans="1:7" x14ac:dyDescent="0.2">
      <c r="A34" s="116" t="s">
        <v>536</v>
      </c>
      <c r="B34" s="117"/>
      <c r="C34" s="169"/>
      <c r="D34" s="169"/>
      <c r="F34" s="168"/>
      <c r="G34" s="168"/>
    </row>
    <row r="35" spans="1:7" x14ac:dyDescent="0.2">
      <c r="A35" s="116" t="s">
        <v>537</v>
      </c>
      <c r="B35" s="117"/>
      <c r="C35" s="169"/>
      <c r="D35" s="169"/>
      <c r="F35" s="168"/>
      <c r="G35" s="168"/>
    </row>
    <row r="36" spans="1:7" x14ac:dyDescent="0.2">
      <c r="A36" s="116" t="s">
        <v>483</v>
      </c>
      <c r="B36" s="117"/>
      <c r="C36" s="181">
        <f>+'index obv sept data'!G45</f>
        <v>1.0116000000000001</v>
      </c>
      <c r="D36" s="181">
        <v>1.0123</v>
      </c>
      <c r="F36" s="168"/>
      <c r="G36" s="168"/>
    </row>
    <row r="37" spans="1:7" x14ac:dyDescent="0.2">
      <c r="A37" s="116" t="s">
        <v>538</v>
      </c>
      <c r="B37" s="117"/>
      <c r="C37" s="181">
        <f>+'index obv sept data'!G46</f>
        <v>0.99560000000000004</v>
      </c>
      <c r="D37" s="181">
        <v>0.99450000000000005</v>
      </c>
      <c r="F37" s="168"/>
      <c r="G37" s="168"/>
    </row>
    <row r="38" spans="1:7" x14ac:dyDescent="0.2">
      <c r="A38" s="116" t="s">
        <v>539</v>
      </c>
      <c r="B38" s="117"/>
      <c r="C38" s="181">
        <f>+'index obv sept data'!G47</f>
        <v>1.0116000000000001</v>
      </c>
      <c r="D38" s="181">
        <v>1.0123</v>
      </c>
      <c r="F38" s="168"/>
      <c r="G38" s="168"/>
    </row>
    <row r="39" spans="1:7" x14ac:dyDescent="0.2">
      <c r="A39" s="116" t="s">
        <v>458</v>
      </c>
      <c r="B39" s="117"/>
      <c r="C39" s="181">
        <f>+'index obv sept data'!G48</f>
        <v>1.0155000000000001</v>
      </c>
      <c r="D39" s="181">
        <v>1.018</v>
      </c>
      <c r="F39" s="168"/>
      <c r="G39" s="168"/>
    </row>
    <row r="40" spans="1:7" x14ac:dyDescent="0.2">
      <c r="A40" s="116" t="s">
        <v>459</v>
      </c>
      <c r="B40" s="117"/>
      <c r="C40" s="181">
        <f>+'index obv sept data'!G49</f>
        <v>1</v>
      </c>
      <c r="D40" s="181">
        <v>1</v>
      </c>
      <c r="F40" s="168"/>
      <c r="G40" s="168"/>
    </row>
    <row r="41" spans="1:7" x14ac:dyDescent="0.2">
      <c r="A41" s="116" t="s">
        <v>540</v>
      </c>
      <c r="B41" s="117"/>
      <c r="C41" s="181">
        <f>+'index obv sept data'!G50</f>
        <v>1.0121</v>
      </c>
      <c r="D41" s="181">
        <v>1.0081</v>
      </c>
      <c r="F41" s="168"/>
      <c r="G41" s="168"/>
    </row>
    <row r="42" spans="1:7" x14ac:dyDescent="0.2">
      <c r="A42" s="116" t="s">
        <v>406</v>
      </c>
      <c r="B42" s="117"/>
      <c r="C42" s="181">
        <f>+'index obv sept data'!G51</f>
        <v>1</v>
      </c>
      <c r="D42" s="181">
        <v>1</v>
      </c>
      <c r="F42" s="168"/>
      <c r="G42" s="168"/>
    </row>
    <row r="43" spans="1:7" x14ac:dyDescent="0.2">
      <c r="A43" s="116"/>
      <c r="B43" s="117"/>
    </row>
    <row r="44" spans="1:7" x14ac:dyDescent="0.2">
      <c r="A44" s="116"/>
      <c r="B44" s="117"/>
    </row>
    <row r="45" spans="1:7" x14ac:dyDescent="0.2">
      <c r="A45" s="116"/>
      <c r="B45" s="117"/>
    </row>
    <row r="46" spans="1:7" x14ac:dyDescent="0.2">
      <c r="A46" s="116"/>
      <c r="B46" s="117"/>
    </row>
    <row r="47" spans="1:7" x14ac:dyDescent="0.2">
      <c r="A47" s="116"/>
      <c r="B47" s="117"/>
    </row>
    <row r="48" spans="1:7" x14ac:dyDescent="0.2">
      <c r="A48" s="116"/>
      <c r="B48" s="117"/>
    </row>
    <row r="49" spans="1:2" x14ac:dyDescent="0.2">
      <c r="A49" s="116"/>
      <c r="B49" s="117"/>
    </row>
    <row r="50" spans="1:2" x14ac:dyDescent="0.2">
      <c r="A50" s="116"/>
      <c r="B50" s="117"/>
    </row>
    <row r="51" spans="1:2" x14ac:dyDescent="0.2">
      <c r="A51" s="116"/>
      <c r="B51" s="117"/>
    </row>
    <row r="52" spans="1:2" x14ac:dyDescent="0.2">
      <c r="A52" s="116"/>
      <c r="B52" s="117"/>
    </row>
    <row r="53" spans="1:2" x14ac:dyDescent="0.2">
      <c r="A53" s="116"/>
      <c r="B53" s="117"/>
    </row>
    <row r="54" spans="1:2" x14ac:dyDescent="0.2">
      <c r="A54" s="116"/>
      <c r="B54" s="117"/>
    </row>
    <row r="55" spans="1:2" x14ac:dyDescent="0.2">
      <c r="A55" s="116"/>
      <c r="B55" s="117"/>
    </row>
    <row r="56" spans="1:2" x14ac:dyDescent="0.2">
      <c r="A56" s="116"/>
      <c r="B56" s="117"/>
    </row>
    <row r="57" spans="1:2" x14ac:dyDescent="0.2">
      <c r="A57" s="116"/>
      <c r="B57" s="117"/>
    </row>
    <row r="58" spans="1:2" x14ac:dyDescent="0.2">
      <c r="A58" s="116"/>
      <c r="B58" s="117"/>
    </row>
    <row r="59" spans="1:2" x14ac:dyDescent="0.2">
      <c r="A59" s="116"/>
      <c r="B59" s="117"/>
    </row>
    <row r="60" spans="1:2" x14ac:dyDescent="0.2">
      <c r="A60" s="116"/>
      <c r="B60" s="117"/>
    </row>
    <row r="61" spans="1:2" x14ac:dyDescent="0.2">
      <c r="A61" s="116"/>
      <c r="B61" s="117"/>
    </row>
    <row r="62" spans="1:2" x14ac:dyDescent="0.2">
      <c r="A62" s="116"/>
      <c r="B62" s="117"/>
    </row>
    <row r="63" spans="1:2" x14ac:dyDescent="0.2">
      <c r="A63" s="116"/>
      <c r="B63" s="117"/>
    </row>
    <row r="64" spans="1:2" x14ac:dyDescent="0.2">
      <c r="A64" s="116"/>
      <c r="B64" s="117"/>
    </row>
    <row r="65" spans="1:2" x14ac:dyDescent="0.2">
      <c r="A65" s="116"/>
      <c r="B65" s="117"/>
    </row>
    <row r="66" spans="1:2" x14ac:dyDescent="0.2">
      <c r="A66" s="116"/>
      <c r="B66" s="117"/>
    </row>
    <row r="67" spans="1:2" x14ac:dyDescent="0.2">
      <c r="A67" s="116"/>
      <c r="B67" s="117"/>
    </row>
    <row r="68" spans="1:2" x14ac:dyDescent="0.2">
      <c r="A68" s="116"/>
      <c r="B68" s="117"/>
    </row>
    <row r="69" spans="1:2" x14ac:dyDescent="0.2">
      <c r="A69" s="116"/>
      <c r="B69" s="117"/>
    </row>
    <row r="70" spans="1:2" x14ac:dyDescent="0.2">
      <c r="A70" s="116"/>
      <c r="B70" s="117"/>
    </row>
    <row r="71" spans="1:2" x14ac:dyDescent="0.2">
      <c r="A71" s="116"/>
      <c r="B71" s="117"/>
    </row>
    <row r="72" spans="1:2" x14ac:dyDescent="0.2">
      <c r="A72" s="116"/>
      <c r="B72" s="117"/>
    </row>
    <row r="73" spans="1:2" x14ac:dyDescent="0.2">
      <c r="A73" s="116"/>
      <c r="B73" s="117"/>
    </row>
    <row r="74" spans="1:2" x14ac:dyDescent="0.2">
      <c r="A74" s="116"/>
      <c r="B74" s="117"/>
    </row>
    <row r="75" spans="1:2" x14ac:dyDescent="0.2">
      <c r="A75" s="116"/>
      <c r="B75" s="117"/>
    </row>
    <row r="76" spans="1:2" x14ac:dyDescent="0.2">
      <c r="A76" s="116"/>
      <c r="B76" s="117"/>
    </row>
    <row r="77" spans="1:2" x14ac:dyDescent="0.2">
      <c r="A77" s="116"/>
      <c r="B77" s="117"/>
    </row>
    <row r="78" spans="1:2" x14ac:dyDescent="0.2">
      <c r="A78" s="116"/>
      <c r="B78" s="117"/>
    </row>
    <row r="79" spans="1:2" x14ac:dyDescent="0.2">
      <c r="A79" s="116"/>
      <c r="B79" s="117"/>
    </row>
    <row r="80" spans="1:2" x14ac:dyDescent="0.2">
      <c r="A80" s="116"/>
      <c r="B80" s="117"/>
    </row>
    <row r="81" spans="1:2" x14ac:dyDescent="0.2">
      <c r="A81" s="116"/>
      <c r="B81" s="117"/>
    </row>
    <row r="82" spans="1:2" x14ac:dyDescent="0.2">
      <c r="A82" s="116"/>
      <c r="B82" s="117"/>
    </row>
    <row r="83" spans="1:2" x14ac:dyDescent="0.2">
      <c r="A83" s="116"/>
      <c r="B83" s="117"/>
    </row>
    <row r="84" spans="1:2" x14ac:dyDescent="0.2">
      <c r="A84" s="116"/>
      <c r="B84" s="117"/>
    </row>
    <row r="85" spans="1:2" x14ac:dyDescent="0.2">
      <c r="A85" s="116"/>
      <c r="B85" s="117"/>
    </row>
  </sheetData>
  <sheetProtection password="DFB1" sheet="1" objects="1" scenarios="1"/>
  <phoneticPr fontId="2" type="noConversion"/>
  <printOptions gridLines="1"/>
  <pageMargins left="0.75" right="0.75" top="1" bottom="1" header="0.5" footer="0.5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85"/>
  <sheetViews>
    <sheetView workbookViewId="0"/>
  </sheetViews>
  <sheetFormatPr defaultRowHeight="12.75" x14ac:dyDescent="0.2"/>
  <cols>
    <col min="1" max="1" width="3.85546875" customWidth="1"/>
    <col min="3" max="4" width="13.85546875" bestFit="1" customWidth="1"/>
    <col min="5" max="5" width="10.140625" bestFit="1" customWidth="1"/>
    <col min="6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7" hidden="1" x14ac:dyDescent="0.2">
      <c r="B2" s="1" t="s">
        <v>637</v>
      </c>
      <c r="F2" s="1" t="s">
        <v>651</v>
      </c>
    </row>
    <row r="3" spans="2:7" hidden="1" x14ac:dyDescent="0.2">
      <c r="B3" s="167" t="s">
        <v>638</v>
      </c>
    </row>
    <row r="4" spans="2:7" hidden="1" x14ac:dyDescent="0.2">
      <c r="C4">
        <v>2010</v>
      </c>
      <c r="D4">
        <v>2011</v>
      </c>
      <c r="G4" s="167" t="s">
        <v>645</v>
      </c>
    </row>
    <row r="5" spans="2:7" hidden="1" x14ac:dyDescent="0.2">
      <c r="B5" t="s">
        <v>574</v>
      </c>
      <c r="C5" s="161">
        <v>16574989</v>
      </c>
      <c r="D5" s="161">
        <v>16655799</v>
      </c>
      <c r="E5" s="161"/>
      <c r="F5" s="161"/>
      <c r="G5" s="2">
        <f>ROUND(+(D5/C5),4)</f>
        <v>1.0048999999999999</v>
      </c>
    </row>
    <row r="6" spans="2:7" hidden="1" x14ac:dyDescent="0.2">
      <c r="B6" t="s">
        <v>575</v>
      </c>
      <c r="C6" s="161">
        <v>3928334</v>
      </c>
      <c r="D6" s="161">
        <v>3913819</v>
      </c>
      <c r="E6" s="161"/>
      <c r="F6" s="161"/>
      <c r="G6" s="2">
        <f t="shared" ref="G6:G17" si="0">ROUND(+(D6/C6),4)</f>
        <v>0.99629999999999996</v>
      </c>
    </row>
    <row r="7" spans="2:7" hidden="1" x14ac:dyDescent="0.2">
      <c r="B7" t="s">
        <v>576</v>
      </c>
      <c r="C7" s="161">
        <v>2243182</v>
      </c>
      <c r="D7" s="161">
        <v>2260779</v>
      </c>
      <c r="E7" s="161"/>
      <c r="F7" s="161"/>
      <c r="G7" s="2">
        <f t="shared" si="0"/>
        <v>1.0078</v>
      </c>
    </row>
    <row r="8" spans="2:7" hidden="1" x14ac:dyDescent="0.2">
      <c r="B8" t="s">
        <v>582</v>
      </c>
      <c r="C8" s="161">
        <v>1268065</v>
      </c>
      <c r="D8" s="161">
        <v>1282146</v>
      </c>
      <c r="E8" s="161"/>
      <c r="F8" s="161"/>
      <c r="G8" s="2">
        <f t="shared" si="0"/>
        <v>1.0111000000000001</v>
      </c>
    </row>
    <row r="9" spans="2:7" hidden="1" x14ac:dyDescent="0.2">
      <c r="B9" t="s">
        <v>577</v>
      </c>
      <c r="C9" s="161">
        <f>+C5</f>
        <v>16574989</v>
      </c>
      <c r="D9" s="157">
        <f>+D5</f>
        <v>16655799</v>
      </c>
      <c r="E9" s="161"/>
      <c r="F9" s="161"/>
      <c r="G9" s="2">
        <f t="shared" si="0"/>
        <v>1.0048999999999999</v>
      </c>
    </row>
    <row r="10" spans="2:7" hidden="1" x14ac:dyDescent="0.2">
      <c r="B10" t="s">
        <v>578</v>
      </c>
      <c r="C10" s="161">
        <v>374647</v>
      </c>
      <c r="D10" s="161">
        <v>377819</v>
      </c>
      <c r="E10" s="161"/>
      <c r="F10" s="161"/>
      <c r="G10" s="2">
        <f t="shared" si="0"/>
        <v>1.0085</v>
      </c>
    </row>
    <row r="11" spans="2:7" hidden="1" x14ac:dyDescent="0.2">
      <c r="B11" t="s">
        <v>579</v>
      </c>
      <c r="C11" s="161">
        <v>693022</v>
      </c>
      <c r="D11" s="161">
        <v>700494</v>
      </c>
      <c r="E11" s="161"/>
      <c r="F11" s="161"/>
      <c r="G11" s="2">
        <f t="shared" si="0"/>
        <v>1.0107999999999999</v>
      </c>
    </row>
    <row r="12" spans="2:7" hidden="1" x14ac:dyDescent="0.2">
      <c r="B12" t="s">
        <v>583</v>
      </c>
      <c r="C12" s="161">
        <f>+C6</f>
        <v>3928334</v>
      </c>
      <c r="D12" s="161">
        <f>+D6</f>
        <v>3913819</v>
      </c>
      <c r="E12" s="161"/>
      <c r="F12" s="161"/>
      <c r="G12" s="2">
        <f t="shared" si="0"/>
        <v>0.99629999999999996</v>
      </c>
    </row>
    <row r="13" spans="2:7" hidden="1" x14ac:dyDescent="0.2">
      <c r="B13" t="s">
        <v>584</v>
      </c>
      <c r="C13" s="161">
        <f>+C11</f>
        <v>693022</v>
      </c>
      <c r="D13" s="161">
        <f>+D11</f>
        <v>700494</v>
      </c>
      <c r="E13" s="161"/>
      <c r="F13" s="161"/>
      <c r="G13" s="2">
        <f t="shared" si="0"/>
        <v>1.0107999999999999</v>
      </c>
    </row>
    <row r="14" spans="2:7" hidden="1" x14ac:dyDescent="0.2">
      <c r="B14" t="s">
        <v>580</v>
      </c>
      <c r="C14" s="161">
        <v>100273</v>
      </c>
      <c r="D14" s="161">
        <v>101069</v>
      </c>
      <c r="E14" s="161"/>
      <c r="F14" s="161"/>
      <c r="G14" s="2">
        <f t="shared" si="0"/>
        <v>1.0079</v>
      </c>
    </row>
    <row r="15" spans="2:7" hidden="1" x14ac:dyDescent="0.2">
      <c r="B15" t="s">
        <v>585</v>
      </c>
      <c r="C15" s="161">
        <v>1</v>
      </c>
      <c r="D15" s="161">
        <v>1</v>
      </c>
      <c r="E15" s="161"/>
      <c r="F15" s="161"/>
      <c r="G15" s="2">
        <f t="shared" si="0"/>
        <v>1</v>
      </c>
    </row>
    <row r="16" spans="2:7" hidden="1" x14ac:dyDescent="0.2">
      <c r="B16" t="s">
        <v>581</v>
      </c>
      <c r="C16" s="161">
        <v>14473235</v>
      </c>
      <c r="D16" s="161">
        <v>14675670</v>
      </c>
      <c r="E16" s="161"/>
      <c r="F16" s="161"/>
      <c r="G16" s="2">
        <f t="shared" si="0"/>
        <v>1.014</v>
      </c>
    </row>
    <row r="17" spans="2:7" hidden="1" x14ac:dyDescent="0.2">
      <c r="B17" t="s">
        <v>568</v>
      </c>
      <c r="C17" s="161">
        <v>9179</v>
      </c>
      <c r="D17" s="161">
        <v>9196</v>
      </c>
      <c r="E17" s="161"/>
      <c r="F17" s="161"/>
      <c r="G17" s="2">
        <f t="shared" si="0"/>
        <v>1.0019</v>
      </c>
    </row>
    <row r="18" spans="2:7" hidden="1" x14ac:dyDescent="0.2"/>
    <row r="19" spans="2:7" hidden="1" x14ac:dyDescent="0.2">
      <c r="B19" s="1" t="s">
        <v>639</v>
      </c>
      <c r="F19" s="1" t="s">
        <v>652</v>
      </c>
    </row>
    <row r="20" spans="2:7" hidden="1" x14ac:dyDescent="0.2">
      <c r="B20" s="167" t="s">
        <v>640</v>
      </c>
    </row>
    <row r="21" spans="2:7" hidden="1" x14ac:dyDescent="0.2">
      <c r="C21">
        <v>2011</v>
      </c>
      <c r="D21">
        <v>2012</v>
      </c>
      <c r="G21" s="167" t="s">
        <v>646</v>
      </c>
    </row>
    <row r="22" spans="2:7" hidden="1" x14ac:dyDescent="0.2">
      <c r="B22" t="s">
        <v>574</v>
      </c>
      <c r="C22" s="161">
        <v>16655799</v>
      </c>
      <c r="D22" s="161">
        <v>16730348</v>
      </c>
      <c r="E22" s="161"/>
      <c r="F22" s="161"/>
      <c r="G22" s="2">
        <f>ROUND(+(D22/C22),4)</f>
        <v>1.0044999999999999</v>
      </c>
    </row>
    <row r="23" spans="2:7" hidden="1" x14ac:dyDescent="0.2">
      <c r="B23" t="s">
        <v>575</v>
      </c>
      <c r="C23" s="161">
        <v>3913819</v>
      </c>
      <c r="D23" s="161">
        <v>3894754</v>
      </c>
      <c r="E23" s="161"/>
      <c r="F23" s="161"/>
      <c r="G23" s="2">
        <f t="shared" ref="G23:G34" si="1">ROUND(+(D23/C23),4)</f>
        <v>0.99509999999999998</v>
      </c>
    </row>
    <row r="24" spans="2:7" hidden="1" x14ac:dyDescent="0.2">
      <c r="B24" t="s">
        <v>576</v>
      </c>
      <c r="C24" s="161">
        <v>2260779</v>
      </c>
      <c r="D24" s="161">
        <v>2276779</v>
      </c>
      <c r="E24" s="161"/>
      <c r="F24" s="161"/>
      <c r="G24" s="2">
        <f t="shared" si="1"/>
        <v>1.0071000000000001</v>
      </c>
    </row>
    <row r="25" spans="2:7" hidden="1" x14ac:dyDescent="0.2">
      <c r="B25" t="s">
        <v>582</v>
      </c>
      <c r="C25" s="161">
        <v>1282146</v>
      </c>
      <c r="D25" s="161">
        <v>1310090</v>
      </c>
      <c r="E25" s="161"/>
      <c r="F25" s="161"/>
      <c r="G25" s="2">
        <f t="shared" si="1"/>
        <v>1.0218</v>
      </c>
    </row>
    <row r="26" spans="2:7" hidden="1" x14ac:dyDescent="0.2">
      <c r="B26" t="s">
        <v>577</v>
      </c>
      <c r="C26" s="157">
        <f>+C22</f>
        <v>16655799</v>
      </c>
      <c r="D26" s="157">
        <f>+D22</f>
        <v>16730348</v>
      </c>
      <c r="E26" s="161"/>
      <c r="F26" s="161"/>
      <c r="G26" s="2">
        <f t="shared" si="1"/>
        <v>1.0044999999999999</v>
      </c>
    </row>
    <row r="27" spans="2:7" hidden="1" x14ac:dyDescent="0.2">
      <c r="B27" t="s">
        <v>578</v>
      </c>
      <c r="C27" s="161">
        <v>377819</v>
      </c>
      <c r="D27" s="161">
        <v>380922</v>
      </c>
      <c r="E27" s="161"/>
      <c r="F27" s="161"/>
      <c r="G27" s="2">
        <f t="shared" si="1"/>
        <v>1.0082</v>
      </c>
    </row>
    <row r="28" spans="2:7" hidden="1" x14ac:dyDescent="0.2">
      <c r="B28" t="s">
        <v>579</v>
      </c>
      <c r="C28" s="161">
        <v>700494</v>
      </c>
      <c r="D28" s="161">
        <v>707443</v>
      </c>
      <c r="E28" s="161"/>
      <c r="F28" s="161"/>
      <c r="G28" s="2">
        <f t="shared" si="1"/>
        <v>1.0099</v>
      </c>
    </row>
    <row r="29" spans="2:7" hidden="1" x14ac:dyDescent="0.2">
      <c r="B29" t="s">
        <v>583</v>
      </c>
      <c r="C29" s="161">
        <f>+C23</f>
        <v>3913819</v>
      </c>
      <c r="D29" s="161">
        <f>+D23</f>
        <v>3894754</v>
      </c>
      <c r="E29" s="161"/>
      <c r="F29" s="161"/>
      <c r="G29" s="2">
        <f t="shared" si="1"/>
        <v>0.99509999999999998</v>
      </c>
    </row>
    <row r="30" spans="2:7" hidden="1" x14ac:dyDescent="0.2">
      <c r="B30" t="s">
        <v>584</v>
      </c>
      <c r="C30" s="161">
        <f>+C28</f>
        <v>700494</v>
      </c>
      <c r="D30" s="161">
        <f>+D28</f>
        <v>707443</v>
      </c>
      <c r="E30" s="161"/>
      <c r="F30" s="161"/>
      <c r="G30" s="2">
        <f t="shared" si="1"/>
        <v>1.0099</v>
      </c>
    </row>
    <row r="31" spans="2:7" hidden="1" x14ac:dyDescent="0.2">
      <c r="B31" t="s">
        <v>580</v>
      </c>
      <c r="C31" s="161">
        <v>101069</v>
      </c>
      <c r="D31" s="161">
        <v>104263</v>
      </c>
      <c r="E31" s="161"/>
      <c r="F31" s="161"/>
      <c r="G31" s="2">
        <f t="shared" si="1"/>
        <v>1.0316000000000001</v>
      </c>
    </row>
    <row r="32" spans="2:7" hidden="1" x14ac:dyDescent="0.2">
      <c r="B32" t="s">
        <v>585</v>
      </c>
      <c r="C32" s="161">
        <v>1</v>
      </c>
      <c r="D32" s="161">
        <v>1</v>
      </c>
      <c r="E32" s="161"/>
      <c r="F32" s="161"/>
      <c r="G32" s="2">
        <f t="shared" si="1"/>
        <v>1</v>
      </c>
    </row>
    <row r="33" spans="2:7" hidden="1" x14ac:dyDescent="0.2">
      <c r="B33" t="s">
        <v>581</v>
      </c>
      <c r="C33" s="161">
        <v>14675670</v>
      </c>
      <c r="D33" s="161">
        <v>14875595</v>
      </c>
      <c r="E33" s="161"/>
      <c r="F33" s="161"/>
      <c r="G33" s="2">
        <f t="shared" si="1"/>
        <v>1.0136000000000001</v>
      </c>
    </row>
    <row r="34" spans="2:7" hidden="1" x14ac:dyDescent="0.2">
      <c r="B34" t="s">
        <v>568</v>
      </c>
      <c r="C34" s="161">
        <v>9196</v>
      </c>
      <c r="D34" s="161">
        <v>9592</v>
      </c>
      <c r="E34" s="161"/>
      <c r="F34" s="161"/>
      <c r="G34" s="2">
        <f t="shared" si="1"/>
        <v>1.0430999999999999</v>
      </c>
    </row>
    <row r="36" spans="2:7" x14ac:dyDescent="0.2">
      <c r="B36" s="1" t="s">
        <v>632</v>
      </c>
      <c r="F36" s="1" t="s">
        <v>653</v>
      </c>
    </row>
    <row r="37" spans="2:7" x14ac:dyDescent="0.2">
      <c r="B37" s="167" t="s">
        <v>641</v>
      </c>
    </row>
    <row r="38" spans="2:7" x14ac:dyDescent="0.2">
      <c r="C38">
        <v>2012</v>
      </c>
      <c r="D38">
        <v>2013</v>
      </c>
      <c r="G38" s="167" t="s">
        <v>643</v>
      </c>
    </row>
    <row r="39" spans="2:7" x14ac:dyDescent="0.2">
      <c r="B39" t="s">
        <v>574</v>
      </c>
      <c r="C39" s="161">
        <v>16730348</v>
      </c>
      <c r="D39" s="161">
        <v>16789011</v>
      </c>
      <c r="E39" s="161"/>
      <c r="F39" s="161"/>
      <c r="G39" s="166">
        <f>ROUND(+(D39/C39),4)</f>
        <v>1.0035000000000001</v>
      </c>
    </row>
    <row r="40" spans="2:7" x14ac:dyDescent="0.2">
      <c r="B40" t="s">
        <v>575</v>
      </c>
      <c r="C40" s="161">
        <v>3894754</v>
      </c>
      <c r="D40" s="161">
        <v>3877669</v>
      </c>
      <c r="E40" s="161"/>
      <c r="F40" s="161"/>
      <c r="G40" s="166">
        <f t="shared" ref="G40:G51" si="2">ROUND(+(D40/C40),4)</f>
        <v>0.99560000000000004</v>
      </c>
    </row>
    <row r="41" spans="2:7" x14ac:dyDescent="0.2">
      <c r="B41" t="s">
        <v>576</v>
      </c>
      <c r="C41" s="161">
        <v>2276779</v>
      </c>
      <c r="D41" s="161">
        <v>2292471</v>
      </c>
      <c r="E41" s="161"/>
      <c r="F41" s="161"/>
      <c r="G41" s="166">
        <f t="shared" si="2"/>
        <v>1.0068999999999999</v>
      </c>
    </row>
    <row r="42" spans="2:7" x14ac:dyDescent="0.2">
      <c r="B42" t="s">
        <v>582</v>
      </c>
      <c r="C42" s="161">
        <v>1310090</v>
      </c>
      <c r="D42" s="161">
        <v>1325092</v>
      </c>
      <c r="E42" s="161"/>
      <c r="F42" s="161"/>
      <c r="G42" s="166">
        <f t="shared" si="2"/>
        <v>1.0115000000000001</v>
      </c>
    </row>
    <row r="43" spans="2:7" x14ac:dyDescent="0.2">
      <c r="B43" t="s">
        <v>577</v>
      </c>
      <c r="C43" s="157">
        <f>+C39</f>
        <v>16730348</v>
      </c>
      <c r="D43" s="157">
        <f>+D39</f>
        <v>16789011</v>
      </c>
      <c r="E43" s="161"/>
      <c r="F43" s="161"/>
      <c r="G43" s="166">
        <f t="shared" si="2"/>
        <v>1.0035000000000001</v>
      </c>
    </row>
    <row r="44" spans="2:7" x14ac:dyDescent="0.2">
      <c r="B44" t="s">
        <v>578</v>
      </c>
      <c r="C44" s="161">
        <v>380922</v>
      </c>
      <c r="D44" s="161">
        <v>383995</v>
      </c>
      <c r="E44" s="161"/>
      <c r="F44" s="161"/>
      <c r="G44" s="166">
        <f t="shared" si="2"/>
        <v>1.0081</v>
      </c>
    </row>
    <row r="45" spans="2:7" x14ac:dyDescent="0.2">
      <c r="B45" t="s">
        <v>579</v>
      </c>
      <c r="C45" s="161">
        <v>707443</v>
      </c>
      <c r="D45" s="161">
        <v>715653</v>
      </c>
      <c r="E45" s="161"/>
      <c r="F45" s="161"/>
      <c r="G45" s="166">
        <f t="shared" si="2"/>
        <v>1.0116000000000001</v>
      </c>
    </row>
    <row r="46" spans="2:7" x14ac:dyDescent="0.2">
      <c r="B46" t="s">
        <v>583</v>
      </c>
      <c r="C46" s="161">
        <f>+C40</f>
        <v>3894754</v>
      </c>
      <c r="D46" s="161">
        <f>+D40</f>
        <v>3877669</v>
      </c>
      <c r="E46" s="161"/>
      <c r="F46" s="161"/>
      <c r="G46" s="166">
        <f t="shared" si="2"/>
        <v>0.99560000000000004</v>
      </c>
    </row>
    <row r="47" spans="2:7" x14ac:dyDescent="0.2">
      <c r="B47" t="s">
        <v>584</v>
      </c>
      <c r="C47" s="161">
        <f>+C45</f>
        <v>707443</v>
      </c>
      <c r="D47" s="161">
        <f>+D45</f>
        <v>715653</v>
      </c>
      <c r="E47" s="161"/>
      <c r="F47" s="161"/>
      <c r="G47" s="166">
        <f t="shared" si="2"/>
        <v>1.0116000000000001</v>
      </c>
    </row>
    <row r="48" spans="2:7" x14ac:dyDescent="0.2">
      <c r="B48" t="s">
        <v>580</v>
      </c>
      <c r="C48" s="161">
        <v>104263</v>
      </c>
      <c r="D48" s="161">
        <v>105874</v>
      </c>
      <c r="E48" s="161"/>
      <c r="F48" s="161"/>
      <c r="G48" s="166">
        <f t="shared" si="2"/>
        <v>1.0155000000000001</v>
      </c>
    </row>
    <row r="49" spans="2:7" x14ac:dyDescent="0.2">
      <c r="B49" t="s">
        <v>585</v>
      </c>
      <c r="C49" s="161">
        <v>1</v>
      </c>
      <c r="D49" s="161">
        <v>1</v>
      </c>
      <c r="E49" s="161"/>
      <c r="F49" s="161"/>
      <c r="G49" s="166">
        <f t="shared" si="2"/>
        <v>1</v>
      </c>
    </row>
    <row r="50" spans="2:7" x14ac:dyDescent="0.2">
      <c r="B50" t="s">
        <v>581</v>
      </c>
      <c r="C50" s="161">
        <v>14875595</v>
      </c>
      <c r="D50" s="161">
        <v>15055757</v>
      </c>
      <c r="E50" s="161"/>
      <c r="F50" s="161"/>
      <c r="G50" s="166">
        <f t="shared" si="2"/>
        <v>1.0121</v>
      </c>
    </row>
    <row r="51" spans="2:7" x14ac:dyDescent="0.2">
      <c r="B51" t="s">
        <v>568</v>
      </c>
      <c r="C51" s="161">
        <v>9592</v>
      </c>
      <c r="D51" s="161">
        <v>9592</v>
      </c>
      <c r="E51" s="161"/>
      <c r="F51" s="161"/>
      <c r="G51" s="166">
        <f t="shared" si="2"/>
        <v>1</v>
      </c>
    </row>
    <row r="53" spans="2:7" x14ac:dyDescent="0.2">
      <c r="B53" s="1" t="s">
        <v>634</v>
      </c>
      <c r="F53" s="1" t="s">
        <v>635</v>
      </c>
    </row>
    <row r="54" spans="2:7" x14ac:dyDescent="0.2">
      <c r="B54" t="s">
        <v>636</v>
      </c>
    </row>
    <row r="55" spans="2:7" x14ac:dyDescent="0.2">
      <c r="C55">
        <v>2013</v>
      </c>
      <c r="D55">
        <v>2014</v>
      </c>
      <c r="E55" s="156"/>
      <c r="G55" s="167" t="s">
        <v>644</v>
      </c>
    </row>
    <row r="56" spans="2:7" x14ac:dyDescent="0.2">
      <c r="B56" t="s">
        <v>574</v>
      </c>
      <c r="C56" s="157">
        <v>16779575</v>
      </c>
      <c r="D56" s="165">
        <v>16824132</v>
      </c>
      <c r="E56" s="157"/>
      <c r="F56" s="161"/>
      <c r="G56" s="166">
        <f>ROUND(+(D56/C56),4)</f>
        <v>1.0026999999999999</v>
      </c>
    </row>
    <row r="57" spans="2:7" x14ac:dyDescent="0.2">
      <c r="B57" t="s">
        <v>575</v>
      </c>
      <c r="C57" s="157">
        <v>3870773</v>
      </c>
      <c r="D57" s="165">
        <v>3849435</v>
      </c>
      <c r="E57" s="157"/>
      <c r="F57" s="161"/>
      <c r="G57" s="166">
        <f t="shared" ref="G57:G68" si="3">ROUND(+(D57/C57),4)</f>
        <v>0.99450000000000005</v>
      </c>
    </row>
    <row r="58" spans="2:7" x14ac:dyDescent="0.2">
      <c r="B58" t="s">
        <v>576</v>
      </c>
      <c r="C58" s="157">
        <v>2292750</v>
      </c>
      <c r="D58" s="165">
        <v>2298888</v>
      </c>
      <c r="E58" s="157"/>
      <c r="F58" s="161"/>
      <c r="G58" s="166">
        <f t="shared" si="3"/>
        <v>1.0026999999999999</v>
      </c>
    </row>
    <row r="59" spans="2:7" x14ac:dyDescent="0.2">
      <c r="B59" t="s">
        <v>582</v>
      </c>
      <c r="C59" s="157">
        <v>1322230</v>
      </c>
      <c r="D59" s="165">
        <v>1337830</v>
      </c>
      <c r="E59" s="157"/>
      <c r="F59" s="161"/>
      <c r="G59" s="166">
        <f t="shared" si="3"/>
        <v>1.0118</v>
      </c>
    </row>
    <row r="60" spans="2:7" x14ac:dyDescent="0.2">
      <c r="B60" t="s">
        <v>577</v>
      </c>
      <c r="C60" s="157">
        <f>+C56</f>
        <v>16779575</v>
      </c>
      <c r="D60" s="165">
        <f>+D56</f>
        <v>16824132</v>
      </c>
      <c r="E60" s="157"/>
      <c r="F60" s="161"/>
      <c r="G60" s="166">
        <f t="shared" si="3"/>
        <v>1.0026999999999999</v>
      </c>
    </row>
    <row r="61" spans="2:7" x14ac:dyDescent="0.2">
      <c r="B61" t="s">
        <v>578</v>
      </c>
      <c r="C61" s="157">
        <v>379970</v>
      </c>
      <c r="D61" s="165">
        <v>379720</v>
      </c>
      <c r="E61" s="157"/>
      <c r="F61" s="161"/>
      <c r="G61" s="166">
        <f t="shared" si="3"/>
        <v>0.99929999999999997</v>
      </c>
    </row>
    <row r="62" spans="2:7" x14ac:dyDescent="0.2">
      <c r="B62" t="s">
        <v>579</v>
      </c>
      <c r="C62" s="157">
        <v>722007</v>
      </c>
      <c r="D62" s="165">
        <v>730853</v>
      </c>
      <c r="E62" s="157"/>
      <c r="F62" s="161"/>
      <c r="G62" s="166">
        <f t="shared" si="3"/>
        <v>1.0123</v>
      </c>
    </row>
    <row r="63" spans="2:7" x14ac:dyDescent="0.2">
      <c r="B63" t="s">
        <v>583</v>
      </c>
      <c r="C63" s="157">
        <f>+C57</f>
        <v>3870773</v>
      </c>
      <c r="D63" s="165">
        <f>+D57</f>
        <v>3849435</v>
      </c>
      <c r="E63" s="157"/>
      <c r="F63" s="161"/>
      <c r="G63" s="166">
        <f t="shared" si="3"/>
        <v>0.99450000000000005</v>
      </c>
    </row>
    <row r="64" spans="2:7" x14ac:dyDescent="0.2">
      <c r="B64" t="s">
        <v>584</v>
      </c>
      <c r="C64" s="157">
        <f>+C62</f>
        <v>722007</v>
      </c>
      <c r="D64" s="165">
        <f>+D62</f>
        <v>730853</v>
      </c>
      <c r="E64" s="157"/>
      <c r="F64" s="161"/>
      <c r="G64" s="166">
        <f t="shared" si="3"/>
        <v>1.0123</v>
      </c>
    </row>
    <row r="65" spans="2:7" x14ac:dyDescent="0.2">
      <c r="B65" t="s">
        <v>580</v>
      </c>
      <c r="C65" s="157">
        <v>106661</v>
      </c>
      <c r="D65" s="165">
        <v>108579</v>
      </c>
      <c r="E65" s="157"/>
      <c r="F65" s="161"/>
      <c r="G65" s="166">
        <f t="shared" si="3"/>
        <v>1.018</v>
      </c>
    </row>
    <row r="66" spans="2:7" x14ac:dyDescent="0.2">
      <c r="B66" t="s">
        <v>585</v>
      </c>
      <c r="C66" s="157">
        <v>1</v>
      </c>
      <c r="D66" s="165">
        <v>1</v>
      </c>
      <c r="E66" s="157"/>
      <c r="F66" s="161"/>
      <c r="G66" s="166">
        <f t="shared" si="3"/>
        <v>1</v>
      </c>
    </row>
    <row r="67" spans="2:7" x14ac:dyDescent="0.2">
      <c r="B67" t="s">
        <v>581</v>
      </c>
      <c r="C67" s="157">
        <v>15069779</v>
      </c>
      <c r="D67" s="165">
        <v>15191513</v>
      </c>
      <c r="E67" s="157"/>
      <c r="F67" s="161"/>
      <c r="G67" s="166">
        <f t="shared" si="3"/>
        <v>1.0081</v>
      </c>
    </row>
    <row r="68" spans="2:7" x14ac:dyDescent="0.2">
      <c r="B68" t="s">
        <v>568</v>
      </c>
      <c r="C68" s="157">
        <v>9592</v>
      </c>
      <c r="D68" s="165">
        <v>9592</v>
      </c>
      <c r="E68" s="157"/>
      <c r="F68" s="161"/>
      <c r="G68" s="166">
        <f t="shared" si="3"/>
        <v>1</v>
      </c>
    </row>
    <row r="70" spans="2:7" x14ac:dyDescent="0.2">
      <c r="B70" s="1" t="s">
        <v>647</v>
      </c>
      <c r="F70" s="1" t="s">
        <v>650</v>
      </c>
    </row>
    <row r="71" spans="2:7" x14ac:dyDescent="0.2">
      <c r="B71" s="167" t="s">
        <v>648</v>
      </c>
    </row>
    <row r="72" spans="2:7" x14ac:dyDescent="0.2">
      <c r="C72">
        <v>2014</v>
      </c>
      <c r="D72">
        <v>2015</v>
      </c>
      <c r="E72" s="156"/>
      <c r="G72" s="167" t="s">
        <v>649</v>
      </c>
    </row>
    <row r="73" spans="2:7" x14ac:dyDescent="0.2">
      <c r="B73" t="s">
        <v>574</v>
      </c>
      <c r="C73" s="165">
        <v>16824132</v>
      </c>
      <c r="D73" s="165">
        <v>16926321</v>
      </c>
      <c r="E73" s="157"/>
      <c r="F73" s="161"/>
      <c r="G73" s="166">
        <f>ROUND(+(D73/C73),4)</f>
        <v>1.0061</v>
      </c>
    </row>
    <row r="74" spans="2:7" x14ac:dyDescent="0.2">
      <c r="B74" t="s">
        <v>575</v>
      </c>
      <c r="C74" s="165">
        <v>3849435</v>
      </c>
      <c r="D74" s="165">
        <v>3844682</v>
      </c>
      <c r="E74" s="157"/>
      <c r="F74" s="161"/>
      <c r="G74" s="166">
        <f t="shared" ref="G74:G85" si="4">ROUND(+(D74/C74),4)</f>
        <v>0.99880000000000002</v>
      </c>
    </row>
    <row r="75" spans="2:7" x14ac:dyDescent="0.2">
      <c r="B75" t="s">
        <v>576</v>
      </c>
      <c r="C75" s="165">
        <v>2298888</v>
      </c>
      <c r="D75" s="165">
        <v>2322341</v>
      </c>
      <c r="E75" s="157"/>
      <c r="F75" s="161"/>
      <c r="G75" s="166">
        <f t="shared" si="4"/>
        <v>1.0102</v>
      </c>
    </row>
    <row r="76" spans="2:7" x14ac:dyDescent="0.2">
      <c r="B76" t="s">
        <v>582</v>
      </c>
      <c r="C76" s="165">
        <v>1337830</v>
      </c>
      <c r="D76" s="165">
        <v>1356543</v>
      </c>
      <c r="E76" s="157"/>
      <c r="F76" s="161"/>
      <c r="G76" s="166">
        <f t="shared" si="4"/>
        <v>1.014</v>
      </c>
    </row>
    <row r="77" spans="2:7" x14ac:dyDescent="0.2">
      <c r="B77" t="s">
        <v>577</v>
      </c>
      <c r="C77" s="165">
        <f>+C73</f>
        <v>16824132</v>
      </c>
      <c r="D77" s="165">
        <f>+D73</f>
        <v>16926321</v>
      </c>
      <c r="E77" s="157"/>
      <c r="F77" s="161"/>
      <c r="G77" s="166">
        <f t="shared" si="4"/>
        <v>1.0061</v>
      </c>
    </row>
    <row r="78" spans="2:7" x14ac:dyDescent="0.2">
      <c r="B78" t="s">
        <v>578</v>
      </c>
      <c r="C78" s="165">
        <v>379720</v>
      </c>
      <c r="D78" s="165">
        <v>390405</v>
      </c>
      <c r="E78" s="157"/>
      <c r="F78" s="161"/>
      <c r="G78" s="166">
        <f t="shared" si="4"/>
        <v>1.0281</v>
      </c>
    </row>
    <row r="79" spans="2:7" x14ac:dyDescent="0.2">
      <c r="B79" t="s">
        <v>579</v>
      </c>
      <c r="C79" s="165">
        <v>730853</v>
      </c>
      <c r="D79" s="165">
        <v>732361</v>
      </c>
      <c r="E79" s="157"/>
      <c r="F79" s="161"/>
      <c r="G79" s="166">
        <f t="shared" si="4"/>
        <v>1.0021</v>
      </c>
    </row>
    <row r="80" spans="2:7" x14ac:dyDescent="0.2">
      <c r="B80" t="s">
        <v>583</v>
      </c>
      <c r="C80" s="165">
        <f>+C74</f>
        <v>3849435</v>
      </c>
      <c r="D80" s="165">
        <f>+D74</f>
        <v>3844682</v>
      </c>
      <c r="E80" s="157"/>
      <c r="F80" s="161"/>
      <c r="G80" s="166">
        <f t="shared" si="4"/>
        <v>0.99880000000000002</v>
      </c>
    </row>
    <row r="81" spans="2:7" x14ac:dyDescent="0.2">
      <c r="B81" t="s">
        <v>584</v>
      </c>
      <c r="C81" s="165">
        <f>+C79</f>
        <v>730853</v>
      </c>
      <c r="D81" s="165">
        <f>+D79</f>
        <v>732361</v>
      </c>
      <c r="E81" s="157"/>
      <c r="F81" s="161"/>
      <c r="G81" s="166">
        <f t="shared" si="4"/>
        <v>1.0021</v>
      </c>
    </row>
    <row r="82" spans="2:7" x14ac:dyDescent="0.2">
      <c r="B82" t="s">
        <v>580</v>
      </c>
      <c r="C82" s="165">
        <v>108579</v>
      </c>
      <c r="D82" s="165">
        <v>109381</v>
      </c>
      <c r="E82" s="157"/>
      <c r="F82" s="161"/>
      <c r="G82" s="166">
        <f t="shared" si="4"/>
        <v>1.0074000000000001</v>
      </c>
    </row>
    <row r="83" spans="2:7" x14ac:dyDescent="0.2">
      <c r="B83" t="s">
        <v>585</v>
      </c>
      <c r="C83" s="165">
        <v>1</v>
      </c>
      <c r="D83" s="165">
        <v>1</v>
      </c>
      <c r="E83" s="157"/>
      <c r="F83" s="161"/>
      <c r="G83" s="166">
        <f t="shared" si="4"/>
        <v>1</v>
      </c>
    </row>
    <row r="84" spans="2:7" x14ac:dyDescent="0.2">
      <c r="B84" t="s">
        <v>581</v>
      </c>
      <c r="C84" s="165">
        <v>15191513</v>
      </c>
      <c r="D84" s="165">
        <v>15410552</v>
      </c>
      <c r="E84" s="157"/>
      <c r="F84" s="161"/>
      <c r="G84" s="166">
        <f t="shared" si="4"/>
        <v>1.0144</v>
      </c>
    </row>
    <row r="85" spans="2:7" x14ac:dyDescent="0.2">
      <c r="B85" t="s">
        <v>568</v>
      </c>
      <c r="C85" s="165">
        <v>9592</v>
      </c>
      <c r="D85" s="165">
        <v>9592</v>
      </c>
      <c r="E85" s="157"/>
      <c r="F85" s="161"/>
      <c r="G85" s="166">
        <f t="shared" si="4"/>
        <v>1</v>
      </c>
    </row>
  </sheetData>
  <phoneticPr fontId="2" type="noConversion"/>
  <printOptions gridLines="1"/>
  <pageMargins left="0.75" right="0.75" top="1" bottom="1" header="0.5" footer="0.5"/>
  <pageSetup paperSize="9" scale="9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46"/>
  <sheetViews>
    <sheetView workbookViewId="0"/>
  </sheetViews>
  <sheetFormatPr defaultRowHeight="12.75" x14ac:dyDescent="0.2"/>
  <cols>
    <col min="1" max="1" width="5" style="156" bestFit="1" customWidth="1"/>
    <col min="2" max="2" width="23" style="156" bestFit="1" customWidth="1"/>
    <col min="3" max="3" width="10.140625" style="156" customWidth="1"/>
    <col min="4" max="6" width="9.140625" style="156"/>
    <col min="7" max="7" width="10.140625" style="156" bestFit="1" customWidth="1"/>
    <col min="8" max="8" width="11" style="156" bestFit="1" customWidth="1"/>
    <col min="9" max="9" width="8" style="156" bestFit="1" customWidth="1"/>
    <col min="10" max="11" width="10" style="156" bestFit="1" customWidth="1"/>
    <col min="12" max="12" width="9.140625" style="156"/>
    <col min="13" max="13" width="10.85546875" style="156" bestFit="1" customWidth="1"/>
    <col min="14" max="14" width="12" style="156" bestFit="1" customWidth="1"/>
    <col min="15" max="15" width="6.85546875" style="156" bestFit="1" customWidth="1"/>
    <col min="16" max="16" width="8.42578125" style="156" customWidth="1"/>
    <col min="17" max="18" width="8.42578125" customWidth="1"/>
    <col min="21" max="21" width="9.85546875" bestFit="1" customWidth="1"/>
    <col min="22" max="22" width="23" bestFit="1" customWidth="1"/>
    <col min="23" max="23" width="8.42578125" bestFit="1" customWidth="1"/>
    <col min="26" max="26" width="5" bestFit="1" customWidth="1"/>
    <col min="27" max="27" width="23" bestFit="1" customWidth="1"/>
    <col min="28" max="28" width="7" bestFit="1" customWidth="1"/>
    <col min="31" max="31" width="5" bestFit="1" customWidth="1"/>
    <col min="32" max="32" width="23" bestFit="1" customWidth="1"/>
    <col min="33" max="33" width="10" bestFit="1" customWidth="1"/>
    <col min="36" max="36" width="5" bestFit="1" customWidth="1"/>
    <col min="37" max="37" width="23" bestFit="1" customWidth="1"/>
    <col min="38" max="38" width="8" bestFit="1" customWidth="1"/>
    <col min="41" max="41" width="5" bestFit="1" customWidth="1"/>
    <col min="42" max="42" width="23" bestFit="1" customWidth="1"/>
    <col min="43" max="43" width="8.140625" bestFit="1" customWidth="1"/>
    <col min="46" max="46" width="5" bestFit="1" customWidth="1"/>
    <col min="47" max="47" width="23" bestFit="1" customWidth="1"/>
    <col min="48" max="49" width="12.42578125" bestFit="1" customWidth="1"/>
    <col min="52" max="52" width="5" bestFit="1" customWidth="1"/>
    <col min="53" max="53" width="23" bestFit="1" customWidth="1"/>
    <col min="54" max="54" width="7" bestFit="1" customWidth="1"/>
    <col min="56" max="56" width="5" bestFit="1" customWidth="1"/>
    <col min="57" max="57" width="23" bestFit="1" customWidth="1"/>
    <col min="58" max="58" width="8" bestFit="1" customWidth="1"/>
    <col min="61" max="62" width="9.140625" style="156"/>
    <col min="63" max="63" width="5" style="156" bestFit="1" customWidth="1"/>
    <col min="64" max="64" width="23" style="156" bestFit="1" customWidth="1"/>
    <col min="65" max="65" width="11" style="156" bestFit="1" customWidth="1"/>
    <col min="66" max="66" width="9.140625" style="156"/>
    <col min="67" max="67" width="5" style="156" bestFit="1" customWidth="1"/>
    <col min="68" max="68" width="23" style="156" bestFit="1" customWidth="1"/>
    <col min="69" max="69" width="7" style="156" bestFit="1" customWidth="1"/>
    <col min="70" max="70" width="9.140625" style="156"/>
    <col min="71" max="71" width="5" style="156" bestFit="1" customWidth="1"/>
    <col min="72" max="72" width="23" style="156" bestFit="1" customWidth="1"/>
    <col min="73" max="73" width="6" style="156" bestFit="1" customWidth="1"/>
    <col min="74" max="74" width="9.140625" style="156"/>
    <col min="75" max="75" width="5" style="156" bestFit="1" customWidth="1"/>
    <col min="76" max="76" width="23" style="156" bestFit="1" customWidth="1"/>
    <col min="77" max="77" width="8" style="156" bestFit="1" customWidth="1"/>
    <col min="78" max="78" width="5" style="156" bestFit="1" customWidth="1"/>
    <col min="79" max="79" width="23" style="156" bestFit="1" customWidth="1"/>
    <col min="80" max="80" width="8" style="156" bestFit="1" customWidth="1"/>
    <col min="81" max="81" width="5" style="156" bestFit="1" customWidth="1"/>
    <col min="82" max="82" width="23" style="156" bestFit="1" customWidth="1"/>
    <col min="83" max="83" width="7" style="156" bestFit="1" customWidth="1"/>
    <col min="84" max="256" width="9.140625" style="156"/>
    <col min="257" max="257" width="5" style="156" bestFit="1" customWidth="1"/>
    <col min="258" max="258" width="23" style="156" bestFit="1" customWidth="1"/>
    <col min="259" max="259" width="10.140625" style="156" customWidth="1"/>
    <col min="260" max="262" width="9.140625" style="156"/>
    <col min="263" max="263" width="10.140625" style="156" bestFit="1" customWidth="1"/>
    <col min="264" max="264" width="11" style="156" bestFit="1" customWidth="1"/>
    <col min="265" max="265" width="8" style="156" bestFit="1" customWidth="1"/>
    <col min="266" max="267" width="10" style="156" bestFit="1" customWidth="1"/>
    <col min="268" max="268" width="9.140625" style="156"/>
    <col min="269" max="269" width="10.85546875" style="156" bestFit="1" customWidth="1"/>
    <col min="270" max="270" width="12" style="156" bestFit="1" customWidth="1"/>
    <col min="271" max="271" width="6.85546875" style="156" bestFit="1" customWidth="1"/>
    <col min="272" max="274" width="8.42578125" style="156" customWidth="1"/>
    <col min="275" max="276" width="9.140625" style="156"/>
    <col min="277" max="277" width="9.85546875" style="156" bestFit="1" customWidth="1"/>
    <col min="278" max="278" width="23" style="156" bestFit="1" customWidth="1"/>
    <col min="279" max="279" width="8.42578125" style="156" bestFit="1" customWidth="1"/>
    <col min="280" max="281" width="9.140625" style="156"/>
    <col min="282" max="282" width="5" style="156" bestFit="1" customWidth="1"/>
    <col min="283" max="283" width="23" style="156" bestFit="1" customWidth="1"/>
    <col min="284" max="284" width="7" style="156" bestFit="1" customWidth="1"/>
    <col min="285" max="286" width="9.140625" style="156"/>
    <col min="287" max="287" width="5" style="156" bestFit="1" customWidth="1"/>
    <col min="288" max="288" width="23" style="156" bestFit="1" customWidth="1"/>
    <col min="289" max="289" width="10" style="156" bestFit="1" customWidth="1"/>
    <col min="290" max="291" width="9.140625" style="156"/>
    <col min="292" max="292" width="5" style="156" bestFit="1" customWidth="1"/>
    <col min="293" max="293" width="23" style="156" bestFit="1" customWidth="1"/>
    <col min="294" max="294" width="8" style="156" bestFit="1" customWidth="1"/>
    <col min="295" max="296" width="9.140625" style="156"/>
    <col min="297" max="297" width="5" style="156" bestFit="1" customWidth="1"/>
    <col min="298" max="298" width="23" style="156" bestFit="1" customWidth="1"/>
    <col min="299" max="299" width="8.140625" style="156" bestFit="1" customWidth="1"/>
    <col min="300" max="301" width="9.140625" style="156"/>
    <col min="302" max="302" width="5" style="156" bestFit="1" customWidth="1"/>
    <col min="303" max="303" width="23" style="156" bestFit="1" customWidth="1"/>
    <col min="304" max="305" width="12.42578125" style="156" bestFit="1" customWidth="1"/>
    <col min="306" max="307" width="9.140625" style="156"/>
    <col min="308" max="308" width="5" style="156" bestFit="1" customWidth="1"/>
    <col min="309" max="309" width="23" style="156" bestFit="1" customWidth="1"/>
    <col min="310" max="310" width="7" style="156" bestFit="1" customWidth="1"/>
    <col min="311" max="311" width="9.140625" style="156"/>
    <col min="312" max="312" width="5" style="156" bestFit="1" customWidth="1"/>
    <col min="313" max="313" width="23" style="156" bestFit="1" customWidth="1"/>
    <col min="314" max="314" width="8" style="156" bestFit="1" customWidth="1"/>
    <col min="315" max="318" width="9.140625" style="156"/>
    <col min="319" max="319" width="5" style="156" bestFit="1" customWidth="1"/>
    <col min="320" max="320" width="23" style="156" bestFit="1" customWidth="1"/>
    <col min="321" max="321" width="11" style="156" bestFit="1" customWidth="1"/>
    <col min="322" max="322" width="9.140625" style="156"/>
    <col min="323" max="323" width="5" style="156" bestFit="1" customWidth="1"/>
    <col min="324" max="324" width="23" style="156" bestFit="1" customWidth="1"/>
    <col min="325" max="325" width="7" style="156" bestFit="1" customWidth="1"/>
    <col min="326" max="326" width="9.140625" style="156"/>
    <col min="327" max="327" width="5" style="156" bestFit="1" customWidth="1"/>
    <col min="328" max="328" width="23" style="156" bestFit="1" customWidth="1"/>
    <col min="329" max="329" width="6" style="156" bestFit="1" customWidth="1"/>
    <col min="330" max="330" width="9.140625" style="156"/>
    <col min="331" max="331" width="5" style="156" bestFit="1" customWidth="1"/>
    <col min="332" max="332" width="23" style="156" bestFit="1" customWidth="1"/>
    <col min="333" max="333" width="8" style="156" bestFit="1" customWidth="1"/>
    <col min="334" max="334" width="5" style="156" bestFit="1" customWidth="1"/>
    <col min="335" max="335" width="23" style="156" bestFit="1" customWidth="1"/>
    <col min="336" max="336" width="8" style="156" bestFit="1" customWidth="1"/>
    <col min="337" max="337" width="5" style="156" bestFit="1" customWidth="1"/>
    <col min="338" max="338" width="23" style="156" bestFit="1" customWidth="1"/>
    <col min="339" max="339" width="7" style="156" bestFit="1" customWidth="1"/>
    <col min="340" max="512" width="9.140625" style="156"/>
    <col min="513" max="513" width="5" style="156" bestFit="1" customWidth="1"/>
    <col min="514" max="514" width="23" style="156" bestFit="1" customWidth="1"/>
    <col min="515" max="515" width="10.140625" style="156" customWidth="1"/>
    <col min="516" max="518" width="9.140625" style="156"/>
    <col min="519" max="519" width="10.140625" style="156" bestFit="1" customWidth="1"/>
    <col min="520" max="520" width="11" style="156" bestFit="1" customWidth="1"/>
    <col min="521" max="521" width="8" style="156" bestFit="1" customWidth="1"/>
    <col min="522" max="523" width="10" style="156" bestFit="1" customWidth="1"/>
    <col min="524" max="524" width="9.140625" style="156"/>
    <col min="525" max="525" width="10.85546875" style="156" bestFit="1" customWidth="1"/>
    <col min="526" max="526" width="12" style="156" bestFit="1" customWidth="1"/>
    <col min="527" max="527" width="6.85546875" style="156" bestFit="1" customWidth="1"/>
    <col min="528" max="530" width="8.42578125" style="156" customWidth="1"/>
    <col min="531" max="532" width="9.140625" style="156"/>
    <col min="533" max="533" width="9.85546875" style="156" bestFit="1" customWidth="1"/>
    <col min="534" max="534" width="23" style="156" bestFit="1" customWidth="1"/>
    <col min="535" max="535" width="8.42578125" style="156" bestFit="1" customWidth="1"/>
    <col min="536" max="537" width="9.140625" style="156"/>
    <col min="538" max="538" width="5" style="156" bestFit="1" customWidth="1"/>
    <col min="539" max="539" width="23" style="156" bestFit="1" customWidth="1"/>
    <col min="540" max="540" width="7" style="156" bestFit="1" customWidth="1"/>
    <col min="541" max="542" width="9.140625" style="156"/>
    <col min="543" max="543" width="5" style="156" bestFit="1" customWidth="1"/>
    <col min="544" max="544" width="23" style="156" bestFit="1" customWidth="1"/>
    <col min="545" max="545" width="10" style="156" bestFit="1" customWidth="1"/>
    <col min="546" max="547" width="9.140625" style="156"/>
    <col min="548" max="548" width="5" style="156" bestFit="1" customWidth="1"/>
    <col min="549" max="549" width="23" style="156" bestFit="1" customWidth="1"/>
    <col min="550" max="550" width="8" style="156" bestFit="1" customWidth="1"/>
    <col min="551" max="552" width="9.140625" style="156"/>
    <col min="553" max="553" width="5" style="156" bestFit="1" customWidth="1"/>
    <col min="554" max="554" width="23" style="156" bestFit="1" customWidth="1"/>
    <col min="555" max="555" width="8.140625" style="156" bestFit="1" customWidth="1"/>
    <col min="556" max="557" width="9.140625" style="156"/>
    <col min="558" max="558" width="5" style="156" bestFit="1" customWidth="1"/>
    <col min="559" max="559" width="23" style="156" bestFit="1" customWidth="1"/>
    <col min="560" max="561" width="12.42578125" style="156" bestFit="1" customWidth="1"/>
    <col min="562" max="563" width="9.140625" style="156"/>
    <col min="564" max="564" width="5" style="156" bestFit="1" customWidth="1"/>
    <col min="565" max="565" width="23" style="156" bestFit="1" customWidth="1"/>
    <col min="566" max="566" width="7" style="156" bestFit="1" customWidth="1"/>
    <col min="567" max="567" width="9.140625" style="156"/>
    <col min="568" max="568" width="5" style="156" bestFit="1" customWidth="1"/>
    <col min="569" max="569" width="23" style="156" bestFit="1" customWidth="1"/>
    <col min="570" max="570" width="8" style="156" bestFit="1" customWidth="1"/>
    <col min="571" max="574" width="9.140625" style="156"/>
    <col min="575" max="575" width="5" style="156" bestFit="1" customWidth="1"/>
    <col min="576" max="576" width="23" style="156" bestFit="1" customWidth="1"/>
    <col min="577" max="577" width="11" style="156" bestFit="1" customWidth="1"/>
    <col min="578" max="578" width="9.140625" style="156"/>
    <col min="579" max="579" width="5" style="156" bestFit="1" customWidth="1"/>
    <col min="580" max="580" width="23" style="156" bestFit="1" customWidth="1"/>
    <col min="581" max="581" width="7" style="156" bestFit="1" customWidth="1"/>
    <col min="582" max="582" width="9.140625" style="156"/>
    <col min="583" max="583" width="5" style="156" bestFit="1" customWidth="1"/>
    <col min="584" max="584" width="23" style="156" bestFit="1" customWidth="1"/>
    <col min="585" max="585" width="6" style="156" bestFit="1" customWidth="1"/>
    <col min="586" max="586" width="9.140625" style="156"/>
    <col min="587" max="587" width="5" style="156" bestFit="1" customWidth="1"/>
    <col min="588" max="588" width="23" style="156" bestFit="1" customWidth="1"/>
    <col min="589" max="589" width="8" style="156" bestFit="1" customWidth="1"/>
    <col min="590" max="590" width="5" style="156" bestFit="1" customWidth="1"/>
    <col min="591" max="591" width="23" style="156" bestFit="1" customWidth="1"/>
    <col min="592" max="592" width="8" style="156" bestFit="1" customWidth="1"/>
    <col min="593" max="593" width="5" style="156" bestFit="1" customWidth="1"/>
    <col min="594" max="594" width="23" style="156" bestFit="1" customWidth="1"/>
    <col min="595" max="595" width="7" style="156" bestFit="1" customWidth="1"/>
    <col min="596" max="768" width="9.140625" style="156"/>
    <col min="769" max="769" width="5" style="156" bestFit="1" customWidth="1"/>
    <col min="770" max="770" width="23" style="156" bestFit="1" customWidth="1"/>
    <col min="771" max="771" width="10.140625" style="156" customWidth="1"/>
    <col min="772" max="774" width="9.140625" style="156"/>
    <col min="775" max="775" width="10.140625" style="156" bestFit="1" customWidth="1"/>
    <col min="776" max="776" width="11" style="156" bestFit="1" customWidth="1"/>
    <col min="777" max="777" width="8" style="156" bestFit="1" customWidth="1"/>
    <col min="778" max="779" width="10" style="156" bestFit="1" customWidth="1"/>
    <col min="780" max="780" width="9.140625" style="156"/>
    <col min="781" max="781" width="10.85546875" style="156" bestFit="1" customWidth="1"/>
    <col min="782" max="782" width="12" style="156" bestFit="1" customWidth="1"/>
    <col min="783" max="783" width="6.85546875" style="156" bestFit="1" customWidth="1"/>
    <col min="784" max="786" width="8.42578125" style="156" customWidth="1"/>
    <col min="787" max="788" width="9.140625" style="156"/>
    <col min="789" max="789" width="9.85546875" style="156" bestFit="1" customWidth="1"/>
    <col min="790" max="790" width="23" style="156" bestFit="1" customWidth="1"/>
    <col min="791" max="791" width="8.42578125" style="156" bestFit="1" customWidth="1"/>
    <col min="792" max="793" width="9.140625" style="156"/>
    <col min="794" max="794" width="5" style="156" bestFit="1" customWidth="1"/>
    <col min="795" max="795" width="23" style="156" bestFit="1" customWidth="1"/>
    <col min="796" max="796" width="7" style="156" bestFit="1" customWidth="1"/>
    <col min="797" max="798" width="9.140625" style="156"/>
    <col min="799" max="799" width="5" style="156" bestFit="1" customWidth="1"/>
    <col min="800" max="800" width="23" style="156" bestFit="1" customWidth="1"/>
    <col min="801" max="801" width="10" style="156" bestFit="1" customWidth="1"/>
    <col min="802" max="803" width="9.140625" style="156"/>
    <col min="804" max="804" width="5" style="156" bestFit="1" customWidth="1"/>
    <col min="805" max="805" width="23" style="156" bestFit="1" customWidth="1"/>
    <col min="806" max="806" width="8" style="156" bestFit="1" customWidth="1"/>
    <col min="807" max="808" width="9.140625" style="156"/>
    <col min="809" max="809" width="5" style="156" bestFit="1" customWidth="1"/>
    <col min="810" max="810" width="23" style="156" bestFit="1" customWidth="1"/>
    <col min="811" max="811" width="8.140625" style="156" bestFit="1" customWidth="1"/>
    <col min="812" max="813" width="9.140625" style="156"/>
    <col min="814" max="814" width="5" style="156" bestFit="1" customWidth="1"/>
    <col min="815" max="815" width="23" style="156" bestFit="1" customWidth="1"/>
    <col min="816" max="817" width="12.42578125" style="156" bestFit="1" customWidth="1"/>
    <col min="818" max="819" width="9.140625" style="156"/>
    <col min="820" max="820" width="5" style="156" bestFit="1" customWidth="1"/>
    <col min="821" max="821" width="23" style="156" bestFit="1" customWidth="1"/>
    <col min="822" max="822" width="7" style="156" bestFit="1" customWidth="1"/>
    <col min="823" max="823" width="9.140625" style="156"/>
    <col min="824" max="824" width="5" style="156" bestFit="1" customWidth="1"/>
    <col min="825" max="825" width="23" style="156" bestFit="1" customWidth="1"/>
    <col min="826" max="826" width="8" style="156" bestFit="1" customWidth="1"/>
    <col min="827" max="830" width="9.140625" style="156"/>
    <col min="831" max="831" width="5" style="156" bestFit="1" customWidth="1"/>
    <col min="832" max="832" width="23" style="156" bestFit="1" customWidth="1"/>
    <col min="833" max="833" width="11" style="156" bestFit="1" customWidth="1"/>
    <col min="834" max="834" width="9.140625" style="156"/>
    <col min="835" max="835" width="5" style="156" bestFit="1" customWidth="1"/>
    <col min="836" max="836" width="23" style="156" bestFit="1" customWidth="1"/>
    <col min="837" max="837" width="7" style="156" bestFit="1" customWidth="1"/>
    <col min="838" max="838" width="9.140625" style="156"/>
    <col min="839" max="839" width="5" style="156" bestFit="1" customWidth="1"/>
    <col min="840" max="840" width="23" style="156" bestFit="1" customWidth="1"/>
    <col min="841" max="841" width="6" style="156" bestFit="1" customWidth="1"/>
    <col min="842" max="842" width="9.140625" style="156"/>
    <col min="843" max="843" width="5" style="156" bestFit="1" customWidth="1"/>
    <col min="844" max="844" width="23" style="156" bestFit="1" customWidth="1"/>
    <col min="845" max="845" width="8" style="156" bestFit="1" customWidth="1"/>
    <col min="846" max="846" width="5" style="156" bestFit="1" customWidth="1"/>
    <col min="847" max="847" width="23" style="156" bestFit="1" customWidth="1"/>
    <col min="848" max="848" width="8" style="156" bestFit="1" customWidth="1"/>
    <col min="849" max="849" width="5" style="156" bestFit="1" customWidth="1"/>
    <col min="850" max="850" width="23" style="156" bestFit="1" customWidth="1"/>
    <col min="851" max="851" width="7" style="156" bestFit="1" customWidth="1"/>
    <col min="852" max="1024" width="9.140625" style="156"/>
    <col min="1025" max="1025" width="5" style="156" bestFit="1" customWidth="1"/>
    <col min="1026" max="1026" width="23" style="156" bestFit="1" customWidth="1"/>
    <col min="1027" max="1027" width="10.140625" style="156" customWidth="1"/>
    <col min="1028" max="1030" width="9.140625" style="156"/>
    <col min="1031" max="1031" width="10.140625" style="156" bestFit="1" customWidth="1"/>
    <col min="1032" max="1032" width="11" style="156" bestFit="1" customWidth="1"/>
    <col min="1033" max="1033" width="8" style="156" bestFit="1" customWidth="1"/>
    <col min="1034" max="1035" width="10" style="156" bestFit="1" customWidth="1"/>
    <col min="1036" max="1036" width="9.140625" style="156"/>
    <col min="1037" max="1037" width="10.85546875" style="156" bestFit="1" customWidth="1"/>
    <col min="1038" max="1038" width="12" style="156" bestFit="1" customWidth="1"/>
    <col min="1039" max="1039" width="6.85546875" style="156" bestFit="1" customWidth="1"/>
    <col min="1040" max="1042" width="8.42578125" style="156" customWidth="1"/>
    <col min="1043" max="1044" width="9.140625" style="156"/>
    <col min="1045" max="1045" width="9.85546875" style="156" bestFit="1" customWidth="1"/>
    <col min="1046" max="1046" width="23" style="156" bestFit="1" customWidth="1"/>
    <col min="1047" max="1047" width="8.42578125" style="156" bestFit="1" customWidth="1"/>
    <col min="1048" max="1049" width="9.140625" style="156"/>
    <col min="1050" max="1050" width="5" style="156" bestFit="1" customWidth="1"/>
    <col min="1051" max="1051" width="23" style="156" bestFit="1" customWidth="1"/>
    <col min="1052" max="1052" width="7" style="156" bestFit="1" customWidth="1"/>
    <col min="1053" max="1054" width="9.140625" style="156"/>
    <col min="1055" max="1055" width="5" style="156" bestFit="1" customWidth="1"/>
    <col min="1056" max="1056" width="23" style="156" bestFit="1" customWidth="1"/>
    <col min="1057" max="1057" width="10" style="156" bestFit="1" customWidth="1"/>
    <col min="1058" max="1059" width="9.140625" style="156"/>
    <col min="1060" max="1060" width="5" style="156" bestFit="1" customWidth="1"/>
    <col min="1061" max="1061" width="23" style="156" bestFit="1" customWidth="1"/>
    <col min="1062" max="1062" width="8" style="156" bestFit="1" customWidth="1"/>
    <col min="1063" max="1064" width="9.140625" style="156"/>
    <col min="1065" max="1065" width="5" style="156" bestFit="1" customWidth="1"/>
    <col min="1066" max="1066" width="23" style="156" bestFit="1" customWidth="1"/>
    <col min="1067" max="1067" width="8.140625" style="156" bestFit="1" customWidth="1"/>
    <col min="1068" max="1069" width="9.140625" style="156"/>
    <col min="1070" max="1070" width="5" style="156" bestFit="1" customWidth="1"/>
    <col min="1071" max="1071" width="23" style="156" bestFit="1" customWidth="1"/>
    <col min="1072" max="1073" width="12.42578125" style="156" bestFit="1" customWidth="1"/>
    <col min="1074" max="1075" width="9.140625" style="156"/>
    <col min="1076" max="1076" width="5" style="156" bestFit="1" customWidth="1"/>
    <col min="1077" max="1077" width="23" style="156" bestFit="1" customWidth="1"/>
    <col min="1078" max="1078" width="7" style="156" bestFit="1" customWidth="1"/>
    <col min="1079" max="1079" width="9.140625" style="156"/>
    <col min="1080" max="1080" width="5" style="156" bestFit="1" customWidth="1"/>
    <col min="1081" max="1081" width="23" style="156" bestFit="1" customWidth="1"/>
    <col min="1082" max="1082" width="8" style="156" bestFit="1" customWidth="1"/>
    <col min="1083" max="1086" width="9.140625" style="156"/>
    <col min="1087" max="1087" width="5" style="156" bestFit="1" customWidth="1"/>
    <col min="1088" max="1088" width="23" style="156" bestFit="1" customWidth="1"/>
    <col min="1089" max="1089" width="11" style="156" bestFit="1" customWidth="1"/>
    <col min="1090" max="1090" width="9.140625" style="156"/>
    <col min="1091" max="1091" width="5" style="156" bestFit="1" customWidth="1"/>
    <col min="1092" max="1092" width="23" style="156" bestFit="1" customWidth="1"/>
    <col min="1093" max="1093" width="7" style="156" bestFit="1" customWidth="1"/>
    <col min="1094" max="1094" width="9.140625" style="156"/>
    <col min="1095" max="1095" width="5" style="156" bestFit="1" customWidth="1"/>
    <col min="1096" max="1096" width="23" style="156" bestFit="1" customWidth="1"/>
    <col min="1097" max="1097" width="6" style="156" bestFit="1" customWidth="1"/>
    <col min="1098" max="1098" width="9.140625" style="156"/>
    <col min="1099" max="1099" width="5" style="156" bestFit="1" customWidth="1"/>
    <col min="1100" max="1100" width="23" style="156" bestFit="1" customWidth="1"/>
    <col min="1101" max="1101" width="8" style="156" bestFit="1" customWidth="1"/>
    <col min="1102" max="1102" width="5" style="156" bestFit="1" customWidth="1"/>
    <col min="1103" max="1103" width="23" style="156" bestFit="1" customWidth="1"/>
    <col min="1104" max="1104" width="8" style="156" bestFit="1" customWidth="1"/>
    <col min="1105" max="1105" width="5" style="156" bestFit="1" customWidth="1"/>
    <col min="1106" max="1106" width="23" style="156" bestFit="1" customWidth="1"/>
    <col min="1107" max="1107" width="7" style="156" bestFit="1" customWidth="1"/>
    <col min="1108" max="1280" width="9.140625" style="156"/>
    <col min="1281" max="1281" width="5" style="156" bestFit="1" customWidth="1"/>
    <col min="1282" max="1282" width="23" style="156" bestFit="1" customWidth="1"/>
    <col min="1283" max="1283" width="10.140625" style="156" customWidth="1"/>
    <col min="1284" max="1286" width="9.140625" style="156"/>
    <col min="1287" max="1287" width="10.140625" style="156" bestFit="1" customWidth="1"/>
    <col min="1288" max="1288" width="11" style="156" bestFit="1" customWidth="1"/>
    <col min="1289" max="1289" width="8" style="156" bestFit="1" customWidth="1"/>
    <col min="1290" max="1291" width="10" style="156" bestFit="1" customWidth="1"/>
    <col min="1292" max="1292" width="9.140625" style="156"/>
    <col min="1293" max="1293" width="10.85546875" style="156" bestFit="1" customWidth="1"/>
    <col min="1294" max="1294" width="12" style="156" bestFit="1" customWidth="1"/>
    <col min="1295" max="1295" width="6.85546875" style="156" bestFit="1" customWidth="1"/>
    <col min="1296" max="1298" width="8.42578125" style="156" customWidth="1"/>
    <col min="1299" max="1300" width="9.140625" style="156"/>
    <col min="1301" max="1301" width="9.85546875" style="156" bestFit="1" customWidth="1"/>
    <col min="1302" max="1302" width="23" style="156" bestFit="1" customWidth="1"/>
    <col min="1303" max="1303" width="8.42578125" style="156" bestFit="1" customWidth="1"/>
    <col min="1304" max="1305" width="9.140625" style="156"/>
    <col min="1306" max="1306" width="5" style="156" bestFit="1" customWidth="1"/>
    <col min="1307" max="1307" width="23" style="156" bestFit="1" customWidth="1"/>
    <col min="1308" max="1308" width="7" style="156" bestFit="1" customWidth="1"/>
    <col min="1309" max="1310" width="9.140625" style="156"/>
    <col min="1311" max="1311" width="5" style="156" bestFit="1" customWidth="1"/>
    <col min="1312" max="1312" width="23" style="156" bestFit="1" customWidth="1"/>
    <col min="1313" max="1313" width="10" style="156" bestFit="1" customWidth="1"/>
    <col min="1314" max="1315" width="9.140625" style="156"/>
    <col min="1316" max="1316" width="5" style="156" bestFit="1" customWidth="1"/>
    <col min="1317" max="1317" width="23" style="156" bestFit="1" customWidth="1"/>
    <col min="1318" max="1318" width="8" style="156" bestFit="1" customWidth="1"/>
    <col min="1319" max="1320" width="9.140625" style="156"/>
    <col min="1321" max="1321" width="5" style="156" bestFit="1" customWidth="1"/>
    <col min="1322" max="1322" width="23" style="156" bestFit="1" customWidth="1"/>
    <col min="1323" max="1323" width="8.140625" style="156" bestFit="1" customWidth="1"/>
    <col min="1324" max="1325" width="9.140625" style="156"/>
    <col min="1326" max="1326" width="5" style="156" bestFit="1" customWidth="1"/>
    <col min="1327" max="1327" width="23" style="156" bestFit="1" customWidth="1"/>
    <col min="1328" max="1329" width="12.42578125" style="156" bestFit="1" customWidth="1"/>
    <col min="1330" max="1331" width="9.140625" style="156"/>
    <col min="1332" max="1332" width="5" style="156" bestFit="1" customWidth="1"/>
    <col min="1333" max="1333" width="23" style="156" bestFit="1" customWidth="1"/>
    <col min="1334" max="1334" width="7" style="156" bestFit="1" customWidth="1"/>
    <col min="1335" max="1335" width="9.140625" style="156"/>
    <col min="1336" max="1336" width="5" style="156" bestFit="1" customWidth="1"/>
    <col min="1337" max="1337" width="23" style="156" bestFit="1" customWidth="1"/>
    <col min="1338" max="1338" width="8" style="156" bestFit="1" customWidth="1"/>
    <col min="1339" max="1342" width="9.140625" style="156"/>
    <col min="1343" max="1343" width="5" style="156" bestFit="1" customWidth="1"/>
    <col min="1344" max="1344" width="23" style="156" bestFit="1" customWidth="1"/>
    <col min="1345" max="1345" width="11" style="156" bestFit="1" customWidth="1"/>
    <col min="1346" max="1346" width="9.140625" style="156"/>
    <col min="1347" max="1347" width="5" style="156" bestFit="1" customWidth="1"/>
    <col min="1348" max="1348" width="23" style="156" bestFit="1" customWidth="1"/>
    <col min="1349" max="1349" width="7" style="156" bestFit="1" customWidth="1"/>
    <col min="1350" max="1350" width="9.140625" style="156"/>
    <col min="1351" max="1351" width="5" style="156" bestFit="1" customWidth="1"/>
    <col min="1352" max="1352" width="23" style="156" bestFit="1" customWidth="1"/>
    <col min="1353" max="1353" width="6" style="156" bestFit="1" customWidth="1"/>
    <col min="1354" max="1354" width="9.140625" style="156"/>
    <col min="1355" max="1355" width="5" style="156" bestFit="1" customWidth="1"/>
    <col min="1356" max="1356" width="23" style="156" bestFit="1" customWidth="1"/>
    <col min="1357" max="1357" width="8" style="156" bestFit="1" customWidth="1"/>
    <col min="1358" max="1358" width="5" style="156" bestFit="1" customWidth="1"/>
    <col min="1359" max="1359" width="23" style="156" bestFit="1" customWidth="1"/>
    <col min="1360" max="1360" width="8" style="156" bestFit="1" customWidth="1"/>
    <col min="1361" max="1361" width="5" style="156" bestFit="1" customWidth="1"/>
    <col min="1362" max="1362" width="23" style="156" bestFit="1" customWidth="1"/>
    <col min="1363" max="1363" width="7" style="156" bestFit="1" customWidth="1"/>
    <col min="1364" max="1536" width="9.140625" style="156"/>
    <col min="1537" max="1537" width="5" style="156" bestFit="1" customWidth="1"/>
    <col min="1538" max="1538" width="23" style="156" bestFit="1" customWidth="1"/>
    <col min="1539" max="1539" width="10.140625" style="156" customWidth="1"/>
    <col min="1540" max="1542" width="9.140625" style="156"/>
    <col min="1543" max="1543" width="10.140625" style="156" bestFit="1" customWidth="1"/>
    <col min="1544" max="1544" width="11" style="156" bestFit="1" customWidth="1"/>
    <col min="1545" max="1545" width="8" style="156" bestFit="1" customWidth="1"/>
    <col min="1546" max="1547" width="10" style="156" bestFit="1" customWidth="1"/>
    <col min="1548" max="1548" width="9.140625" style="156"/>
    <col min="1549" max="1549" width="10.85546875" style="156" bestFit="1" customWidth="1"/>
    <col min="1550" max="1550" width="12" style="156" bestFit="1" customWidth="1"/>
    <col min="1551" max="1551" width="6.85546875" style="156" bestFit="1" customWidth="1"/>
    <col min="1552" max="1554" width="8.42578125" style="156" customWidth="1"/>
    <col min="1555" max="1556" width="9.140625" style="156"/>
    <col min="1557" max="1557" width="9.85546875" style="156" bestFit="1" customWidth="1"/>
    <col min="1558" max="1558" width="23" style="156" bestFit="1" customWidth="1"/>
    <col min="1559" max="1559" width="8.42578125" style="156" bestFit="1" customWidth="1"/>
    <col min="1560" max="1561" width="9.140625" style="156"/>
    <col min="1562" max="1562" width="5" style="156" bestFit="1" customWidth="1"/>
    <col min="1563" max="1563" width="23" style="156" bestFit="1" customWidth="1"/>
    <col min="1564" max="1564" width="7" style="156" bestFit="1" customWidth="1"/>
    <col min="1565" max="1566" width="9.140625" style="156"/>
    <col min="1567" max="1567" width="5" style="156" bestFit="1" customWidth="1"/>
    <col min="1568" max="1568" width="23" style="156" bestFit="1" customWidth="1"/>
    <col min="1569" max="1569" width="10" style="156" bestFit="1" customWidth="1"/>
    <col min="1570" max="1571" width="9.140625" style="156"/>
    <col min="1572" max="1572" width="5" style="156" bestFit="1" customWidth="1"/>
    <col min="1573" max="1573" width="23" style="156" bestFit="1" customWidth="1"/>
    <col min="1574" max="1574" width="8" style="156" bestFit="1" customWidth="1"/>
    <col min="1575" max="1576" width="9.140625" style="156"/>
    <col min="1577" max="1577" width="5" style="156" bestFit="1" customWidth="1"/>
    <col min="1578" max="1578" width="23" style="156" bestFit="1" customWidth="1"/>
    <col min="1579" max="1579" width="8.140625" style="156" bestFit="1" customWidth="1"/>
    <col min="1580" max="1581" width="9.140625" style="156"/>
    <col min="1582" max="1582" width="5" style="156" bestFit="1" customWidth="1"/>
    <col min="1583" max="1583" width="23" style="156" bestFit="1" customWidth="1"/>
    <col min="1584" max="1585" width="12.42578125" style="156" bestFit="1" customWidth="1"/>
    <col min="1586" max="1587" width="9.140625" style="156"/>
    <col min="1588" max="1588" width="5" style="156" bestFit="1" customWidth="1"/>
    <col min="1589" max="1589" width="23" style="156" bestFit="1" customWidth="1"/>
    <col min="1590" max="1590" width="7" style="156" bestFit="1" customWidth="1"/>
    <col min="1591" max="1591" width="9.140625" style="156"/>
    <col min="1592" max="1592" width="5" style="156" bestFit="1" customWidth="1"/>
    <col min="1593" max="1593" width="23" style="156" bestFit="1" customWidth="1"/>
    <col min="1594" max="1594" width="8" style="156" bestFit="1" customWidth="1"/>
    <col min="1595" max="1598" width="9.140625" style="156"/>
    <col min="1599" max="1599" width="5" style="156" bestFit="1" customWidth="1"/>
    <col min="1600" max="1600" width="23" style="156" bestFit="1" customWidth="1"/>
    <col min="1601" max="1601" width="11" style="156" bestFit="1" customWidth="1"/>
    <col min="1602" max="1602" width="9.140625" style="156"/>
    <col min="1603" max="1603" width="5" style="156" bestFit="1" customWidth="1"/>
    <col min="1604" max="1604" width="23" style="156" bestFit="1" customWidth="1"/>
    <col min="1605" max="1605" width="7" style="156" bestFit="1" customWidth="1"/>
    <col min="1606" max="1606" width="9.140625" style="156"/>
    <col min="1607" max="1607" width="5" style="156" bestFit="1" customWidth="1"/>
    <col min="1608" max="1608" width="23" style="156" bestFit="1" customWidth="1"/>
    <col min="1609" max="1609" width="6" style="156" bestFit="1" customWidth="1"/>
    <col min="1610" max="1610" width="9.140625" style="156"/>
    <col min="1611" max="1611" width="5" style="156" bestFit="1" customWidth="1"/>
    <col min="1612" max="1612" width="23" style="156" bestFit="1" customWidth="1"/>
    <col min="1613" max="1613" width="8" style="156" bestFit="1" customWidth="1"/>
    <col min="1614" max="1614" width="5" style="156" bestFit="1" customWidth="1"/>
    <col min="1615" max="1615" width="23" style="156" bestFit="1" customWidth="1"/>
    <col min="1616" max="1616" width="8" style="156" bestFit="1" customWidth="1"/>
    <col min="1617" max="1617" width="5" style="156" bestFit="1" customWidth="1"/>
    <col min="1618" max="1618" width="23" style="156" bestFit="1" customWidth="1"/>
    <col min="1619" max="1619" width="7" style="156" bestFit="1" customWidth="1"/>
    <col min="1620" max="1792" width="9.140625" style="156"/>
    <col min="1793" max="1793" width="5" style="156" bestFit="1" customWidth="1"/>
    <col min="1794" max="1794" width="23" style="156" bestFit="1" customWidth="1"/>
    <col min="1795" max="1795" width="10.140625" style="156" customWidth="1"/>
    <col min="1796" max="1798" width="9.140625" style="156"/>
    <col min="1799" max="1799" width="10.140625" style="156" bestFit="1" customWidth="1"/>
    <col min="1800" max="1800" width="11" style="156" bestFit="1" customWidth="1"/>
    <col min="1801" max="1801" width="8" style="156" bestFit="1" customWidth="1"/>
    <col min="1802" max="1803" width="10" style="156" bestFit="1" customWidth="1"/>
    <col min="1804" max="1804" width="9.140625" style="156"/>
    <col min="1805" max="1805" width="10.85546875" style="156" bestFit="1" customWidth="1"/>
    <col min="1806" max="1806" width="12" style="156" bestFit="1" customWidth="1"/>
    <col min="1807" max="1807" width="6.85546875" style="156" bestFit="1" customWidth="1"/>
    <col min="1808" max="1810" width="8.42578125" style="156" customWidth="1"/>
    <col min="1811" max="1812" width="9.140625" style="156"/>
    <col min="1813" max="1813" width="9.85546875" style="156" bestFit="1" customWidth="1"/>
    <col min="1814" max="1814" width="23" style="156" bestFit="1" customWidth="1"/>
    <col min="1815" max="1815" width="8.42578125" style="156" bestFit="1" customWidth="1"/>
    <col min="1816" max="1817" width="9.140625" style="156"/>
    <col min="1818" max="1818" width="5" style="156" bestFit="1" customWidth="1"/>
    <col min="1819" max="1819" width="23" style="156" bestFit="1" customWidth="1"/>
    <col min="1820" max="1820" width="7" style="156" bestFit="1" customWidth="1"/>
    <col min="1821" max="1822" width="9.140625" style="156"/>
    <col min="1823" max="1823" width="5" style="156" bestFit="1" customWidth="1"/>
    <col min="1824" max="1824" width="23" style="156" bestFit="1" customWidth="1"/>
    <col min="1825" max="1825" width="10" style="156" bestFit="1" customWidth="1"/>
    <col min="1826" max="1827" width="9.140625" style="156"/>
    <col min="1828" max="1828" width="5" style="156" bestFit="1" customWidth="1"/>
    <col min="1829" max="1829" width="23" style="156" bestFit="1" customWidth="1"/>
    <col min="1830" max="1830" width="8" style="156" bestFit="1" customWidth="1"/>
    <col min="1831" max="1832" width="9.140625" style="156"/>
    <col min="1833" max="1833" width="5" style="156" bestFit="1" customWidth="1"/>
    <col min="1834" max="1834" width="23" style="156" bestFit="1" customWidth="1"/>
    <col min="1835" max="1835" width="8.140625" style="156" bestFit="1" customWidth="1"/>
    <col min="1836" max="1837" width="9.140625" style="156"/>
    <col min="1838" max="1838" width="5" style="156" bestFit="1" customWidth="1"/>
    <col min="1839" max="1839" width="23" style="156" bestFit="1" customWidth="1"/>
    <col min="1840" max="1841" width="12.42578125" style="156" bestFit="1" customWidth="1"/>
    <col min="1842" max="1843" width="9.140625" style="156"/>
    <col min="1844" max="1844" width="5" style="156" bestFit="1" customWidth="1"/>
    <col min="1845" max="1845" width="23" style="156" bestFit="1" customWidth="1"/>
    <col min="1846" max="1846" width="7" style="156" bestFit="1" customWidth="1"/>
    <col min="1847" max="1847" width="9.140625" style="156"/>
    <col min="1848" max="1848" width="5" style="156" bestFit="1" customWidth="1"/>
    <col min="1849" max="1849" width="23" style="156" bestFit="1" customWidth="1"/>
    <col min="1850" max="1850" width="8" style="156" bestFit="1" customWidth="1"/>
    <col min="1851" max="1854" width="9.140625" style="156"/>
    <col min="1855" max="1855" width="5" style="156" bestFit="1" customWidth="1"/>
    <col min="1856" max="1856" width="23" style="156" bestFit="1" customWidth="1"/>
    <col min="1857" max="1857" width="11" style="156" bestFit="1" customWidth="1"/>
    <col min="1858" max="1858" width="9.140625" style="156"/>
    <col min="1859" max="1859" width="5" style="156" bestFit="1" customWidth="1"/>
    <col min="1860" max="1860" width="23" style="156" bestFit="1" customWidth="1"/>
    <col min="1861" max="1861" width="7" style="156" bestFit="1" customWidth="1"/>
    <col min="1862" max="1862" width="9.140625" style="156"/>
    <col min="1863" max="1863" width="5" style="156" bestFit="1" customWidth="1"/>
    <col min="1864" max="1864" width="23" style="156" bestFit="1" customWidth="1"/>
    <col min="1865" max="1865" width="6" style="156" bestFit="1" customWidth="1"/>
    <col min="1866" max="1866" width="9.140625" style="156"/>
    <col min="1867" max="1867" width="5" style="156" bestFit="1" customWidth="1"/>
    <col min="1868" max="1868" width="23" style="156" bestFit="1" customWidth="1"/>
    <col min="1869" max="1869" width="8" style="156" bestFit="1" customWidth="1"/>
    <col min="1870" max="1870" width="5" style="156" bestFit="1" customWidth="1"/>
    <col min="1871" max="1871" width="23" style="156" bestFit="1" customWidth="1"/>
    <col min="1872" max="1872" width="8" style="156" bestFit="1" customWidth="1"/>
    <col min="1873" max="1873" width="5" style="156" bestFit="1" customWidth="1"/>
    <col min="1874" max="1874" width="23" style="156" bestFit="1" customWidth="1"/>
    <col min="1875" max="1875" width="7" style="156" bestFit="1" customWidth="1"/>
    <col min="1876" max="2048" width="9.140625" style="156"/>
    <col min="2049" max="2049" width="5" style="156" bestFit="1" customWidth="1"/>
    <col min="2050" max="2050" width="23" style="156" bestFit="1" customWidth="1"/>
    <col min="2051" max="2051" width="10.140625" style="156" customWidth="1"/>
    <col min="2052" max="2054" width="9.140625" style="156"/>
    <col min="2055" max="2055" width="10.140625" style="156" bestFit="1" customWidth="1"/>
    <col min="2056" max="2056" width="11" style="156" bestFit="1" customWidth="1"/>
    <col min="2057" max="2057" width="8" style="156" bestFit="1" customWidth="1"/>
    <col min="2058" max="2059" width="10" style="156" bestFit="1" customWidth="1"/>
    <col min="2060" max="2060" width="9.140625" style="156"/>
    <col min="2061" max="2061" width="10.85546875" style="156" bestFit="1" customWidth="1"/>
    <col min="2062" max="2062" width="12" style="156" bestFit="1" customWidth="1"/>
    <col min="2063" max="2063" width="6.85546875" style="156" bestFit="1" customWidth="1"/>
    <col min="2064" max="2066" width="8.42578125" style="156" customWidth="1"/>
    <col min="2067" max="2068" width="9.140625" style="156"/>
    <col min="2069" max="2069" width="9.85546875" style="156" bestFit="1" customWidth="1"/>
    <col min="2070" max="2070" width="23" style="156" bestFit="1" customWidth="1"/>
    <col min="2071" max="2071" width="8.42578125" style="156" bestFit="1" customWidth="1"/>
    <col min="2072" max="2073" width="9.140625" style="156"/>
    <col min="2074" max="2074" width="5" style="156" bestFit="1" customWidth="1"/>
    <col min="2075" max="2075" width="23" style="156" bestFit="1" customWidth="1"/>
    <col min="2076" max="2076" width="7" style="156" bestFit="1" customWidth="1"/>
    <col min="2077" max="2078" width="9.140625" style="156"/>
    <col min="2079" max="2079" width="5" style="156" bestFit="1" customWidth="1"/>
    <col min="2080" max="2080" width="23" style="156" bestFit="1" customWidth="1"/>
    <col min="2081" max="2081" width="10" style="156" bestFit="1" customWidth="1"/>
    <col min="2082" max="2083" width="9.140625" style="156"/>
    <col min="2084" max="2084" width="5" style="156" bestFit="1" customWidth="1"/>
    <col min="2085" max="2085" width="23" style="156" bestFit="1" customWidth="1"/>
    <col min="2086" max="2086" width="8" style="156" bestFit="1" customWidth="1"/>
    <col min="2087" max="2088" width="9.140625" style="156"/>
    <col min="2089" max="2089" width="5" style="156" bestFit="1" customWidth="1"/>
    <col min="2090" max="2090" width="23" style="156" bestFit="1" customWidth="1"/>
    <col min="2091" max="2091" width="8.140625" style="156" bestFit="1" customWidth="1"/>
    <col min="2092" max="2093" width="9.140625" style="156"/>
    <col min="2094" max="2094" width="5" style="156" bestFit="1" customWidth="1"/>
    <col min="2095" max="2095" width="23" style="156" bestFit="1" customWidth="1"/>
    <col min="2096" max="2097" width="12.42578125" style="156" bestFit="1" customWidth="1"/>
    <col min="2098" max="2099" width="9.140625" style="156"/>
    <col min="2100" max="2100" width="5" style="156" bestFit="1" customWidth="1"/>
    <col min="2101" max="2101" width="23" style="156" bestFit="1" customWidth="1"/>
    <col min="2102" max="2102" width="7" style="156" bestFit="1" customWidth="1"/>
    <col min="2103" max="2103" width="9.140625" style="156"/>
    <col min="2104" max="2104" width="5" style="156" bestFit="1" customWidth="1"/>
    <col min="2105" max="2105" width="23" style="156" bestFit="1" customWidth="1"/>
    <col min="2106" max="2106" width="8" style="156" bestFit="1" customWidth="1"/>
    <col min="2107" max="2110" width="9.140625" style="156"/>
    <col min="2111" max="2111" width="5" style="156" bestFit="1" customWidth="1"/>
    <col min="2112" max="2112" width="23" style="156" bestFit="1" customWidth="1"/>
    <col min="2113" max="2113" width="11" style="156" bestFit="1" customWidth="1"/>
    <col min="2114" max="2114" width="9.140625" style="156"/>
    <col min="2115" max="2115" width="5" style="156" bestFit="1" customWidth="1"/>
    <col min="2116" max="2116" width="23" style="156" bestFit="1" customWidth="1"/>
    <col min="2117" max="2117" width="7" style="156" bestFit="1" customWidth="1"/>
    <col min="2118" max="2118" width="9.140625" style="156"/>
    <col min="2119" max="2119" width="5" style="156" bestFit="1" customWidth="1"/>
    <col min="2120" max="2120" width="23" style="156" bestFit="1" customWidth="1"/>
    <col min="2121" max="2121" width="6" style="156" bestFit="1" customWidth="1"/>
    <col min="2122" max="2122" width="9.140625" style="156"/>
    <col min="2123" max="2123" width="5" style="156" bestFit="1" customWidth="1"/>
    <col min="2124" max="2124" width="23" style="156" bestFit="1" customWidth="1"/>
    <col min="2125" max="2125" width="8" style="156" bestFit="1" customWidth="1"/>
    <col min="2126" max="2126" width="5" style="156" bestFit="1" customWidth="1"/>
    <col min="2127" max="2127" width="23" style="156" bestFit="1" customWidth="1"/>
    <col min="2128" max="2128" width="8" style="156" bestFit="1" customWidth="1"/>
    <col min="2129" max="2129" width="5" style="156" bestFit="1" customWidth="1"/>
    <col min="2130" max="2130" width="23" style="156" bestFit="1" customWidth="1"/>
    <col min="2131" max="2131" width="7" style="156" bestFit="1" customWidth="1"/>
    <col min="2132" max="2304" width="9.140625" style="156"/>
    <col min="2305" max="2305" width="5" style="156" bestFit="1" customWidth="1"/>
    <col min="2306" max="2306" width="23" style="156" bestFit="1" customWidth="1"/>
    <col min="2307" max="2307" width="10.140625" style="156" customWidth="1"/>
    <col min="2308" max="2310" width="9.140625" style="156"/>
    <col min="2311" max="2311" width="10.140625" style="156" bestFit="1" customWidth="1"/>
    <col min="2312" max="2312" width="11" style="156" bestFit="1" customWidth="1"/>
    <col min="2313" max="2313" width="8" style="156" bestFit="1" customWidth="1"/>
    <col min="2314" max="2315" width="10" style="156" bestFit="1" customWidth="1"/>
    <col min="2316" max="2316" width="9.140625" style="156"/>
    <col min="2317" max="2317" width="10.85546875" style="156" bestFit="1" customWidth="1"/>
    <col min="2318" max="2318" width="12" style="156" bestFit="1" customWidth="1"/>
    <col min="2319" max="2319" width="6.85546875" style="156" bestFit="1" customWidth="1"/>
    <col min="2320" max="2322" width="8.42578125" style="156" customWidth="1"/>
    <col min="2323" max="2324" width="9.140625" style="156"/>
    <col min="2325" max="2325" width="9.85546875" style="156" bestFit="1" customWidth="1"/>
    <col min="2326" max="2326" width="23" style="156" bestFit="1" customWidth="1"/>
    <col min="2327" max="2327" width="8.42578125" style="156" bestFit="1" customWidth="1"/>
    <col min="2328" max="2329" width="9.140625" style="156"/>
    <col min="2330" max="2330" width="5" style="156" bestFit="1" customWidth="1"/>
    <col min="2331" max="2331" width="23" style="156" bestFit="1" customWidth="1"/>
    <col min="2332" max="2332" width="7" style="156" bestFit="1" customWidth="1"/>
    <col min="2333" max="2334" width="9.140625" style="156"/>
    <col min="2335" max="2335" width="5" style="156" bestFit="1" customWidth="1"/>
    <col min="2336" max="2336" width="23" style="156" bestFit="1" customWidth="1"/>
    <col min="2337" max="2337" width="10" style="156" bestFit="1" customWidth="1"/>
    <col min="2338" max="2339" width="9.140625" style="156"/>
    <col min="2340" max="2340" width="5" style="156" bestFit="1" customWidth="1"/>
    <col min="2341" max="2341" width="23" style="156" bestFit="1" customWidth="1"/>
    <col min="2342" max="2342" width="8" style="156" bestFit="1" customWidth="1"/>
    <col min="2343" max="2344" width="9.140625" style="156"/>
    <col min="2345" max="2345" width="5" style="156" bestFit="1" customWidth="1"/>
    <col min="2346" max="2346" width="23" style="156" bestFit="1" customWidth="1"/>
    <col min="2347" max="2347" width="8.140625" style="156" bestFit="1" customWidth="1"/>
    <col min="2348" max="2349" width="9.140625" style="156"/>
    <col min="2350" max="2350" width="5" style="156" bestFit="1" customWidth="1"/>
    <col min="2351" max="2351" width="23" style="156" bestFit="1" customWidth="1"/>
    <col min="2352" max="2353" width="12.42578125" style="156" bestFit="1" customWidth="1"/>
    <col min="2354" max="2355" width="9.140625" style="156"/>
    <col min="2356" max="2356" width="5" style="156" bestFit="1" customWidth="1"/>
    <col min="2357" max="2357" width="23" style="156" bestFit="1" customWidth="1"/>
    <col min="2358" max="2358" width="7" style="156" bestFit="1" customWidth="1"/>
    <col min="2359" max="2359" width="9.140625" style="156"/>
    <col min="2360" max="2360" width="5" style="156" bestFit="1" customWidth="1"/>
    <col min="2361" max="2361" width="23" style="156" bestFit="1" customWidth="1"/>
    <col min="2362" max="2362" width="8" style="156" bestFit="1" customWidth="1"/>
    <col min="2363" max="2366" width="9.140625" style="156"/>
    <col min="2367" max="2367" width="5" style="156" bestFit="1" customWidth="1"/>
    <col min="2368" max="2368" width="23" style="156" bestFit="1" customWidth="1"/>
    <col min="2369" max="2369" width="11" style="156" bestFit="1" customWidth="1"/>
    <col min="2370" max="2370" width="9.140625" style="156"/>
    <col min="2371" max="2371" width="5" style="156" bestFit="1" customWidth="1"/>
    <col min="2372" max="2372" width="23" style="156" bestFit="1" customWidth="1"/>
    <col min="2373" max="2373" width="7" style="156" bestFit="1" customWidth="1"/>
    <col min="2374" max="2374" width="9.140625" style="156"/>
    <col min="2375" max="2375" width="5" style="156" bestFit="1" customWidth="1"/>
    <col min="2376" max="2376" width="23" style="156" bestFit="1" customWidth="1"/>
    <col min="2377" max="2377" width="6" style="156" bestFit="1" customWidth="1"/>
    <col min="2378" max="2378" width="9.140625" style="156"/>
    <col min="2379" max="2379" width="5" style="156" bestFit="1" customWidth="1"/>
    <col min="2380" max="2380" width="23" style="156" bestFit="1" customWidth="1"/>
    <col min="2381" max="2381" width="8" style="156" bestFit="1" customWidth="1"/>
    <col min="2382" max="2382" width="5" style="156" bestFit="1" customWidth="1"/>
    <col min="2383" max="2383" width="23" style="156" bestFit="1" customWidth="1"/>
    <col min="2384" max="2384" width="8" style="156" bestFit="1" customWidth="1"/>
    <col min="2385" max="2385" width="5" style="156" bestFit="1" customWidth="1"/>
    <col min="2386" max="2386" width="23" style="156" bestFit="1" customWidth="1"/>
    <col min="2387" max="2387" width="7" style="156" bestFit="1" customWidth="1"/>
    <col min="2388" max="2560" width="9.140625" style="156"/>
    <col min="2561" max="2561" width="5" style="156" bestFit="1" customWidth="1"/>
    <col min="2562" max="2562" width="23" style="156" bestFit="1" customWidth="1"/>
    <col min="2563" max="2563" width="10.140625" style="156" customWidth="1"/>
    <col min="2564" max="2566" width="9.140625" style="156"/>
    <col min="2567" max="2567" width="10.140625" style="156" bestFit="1" customWidth="1"/>
    <col min="2568" max="2568" width="11" style="156" bestFit="1" customWidth="1"/>
    <col min="2569" max="2569" width="8" style="156" bestFit="1" customWidth="1"/>
    <col min="2570" max="2571" width="10" style="156" bestFit="1" customWidth="1"/>
    <col min="2572" max="2572" width="9.140625" style="156"/>
    <col min="2573" max="2573" width="10.85546875" style="156" bestFit="1" customWidth="1"/>
    <col min="2574" max="2574" width="12" style="156" bestFit="1" customWidth="1"/>
    <col min="2575" max="2575" width="6.85546875" style="156" bestFit="1" customWidth="1"/>
    <col min="2576" max="2578" width="8.42578125" style="156" customWidth="1"/>
    <col min="2579" max="2580" width="9.140625" style="156"/>
    <col min="2581" max="2581" width="9.85546875" style="156" bestFit="1" customWidth="1"/>
    <col min="2582" max="2582" width="23" style="156" bestFit="1" customWidth="1"/>
    <col min="2583" max="2583" width="8.42578125" style="156" bestFit="1" customWidth="1"/>
    <col min="2584" max="2585" width="9.140625" style="156"/>
    <col min="2586" max="2586" width="5" style="156" bestFit="1" customWidth="1"/>
    <col min="2587" max="2587" width="23" style="156" bestFit="1" customWidth="1"/>
    <col min="2588" max="2588" width="7" style="156" bestFit="1" customWidth="1"/>
    <col min="2589" max="2590" width="9.140625" style="156"/>
    <col min="2591" max="2591" width="5" style="156" bestFit="1" customWidth="1"/>
    <col min="2592" max="2592" width="23" style="156" bestFit="1" customWidth="1"/>
    <col min="2593" max="2593" width="10" style="156" bestFit="1" customWidth="1"/>
    <col min="2594" max="2595" width="9.140625" style="156"/>
    <col min="2596" max="2596" width="5" style="156" bestFit="1" customWidth="1"/>
    <col min="2597" max="2597" width="23" style="156" bestFit="1" customWidth="1"/>
    <col min="2598" max="2598" width="8" style="156" bestFit="1" customWidth="1"/>
    <col min="2599" max="2600" width="9.140625" style="156"/>
    <col min="2601" max="2601" width="5" style="156" bestFit="1" customWidth="1"/>
    <col min="2602" max="2602" width="23" style="156" bestFit="1" customWidth="1"/>
    <col min="2603" max="2603" width="8.140625" style="156" bestFit="1" customWidth="1"/>
    <col min="2604" max="2605" width="9.140625" style="156"/>
    <col min="2606" max="2606" width="5" style="156" bestFit="1" customWidth="1"/>
    <col min="2607" max="2607" width="23" style="156" bestFit="1" customWidth="1"/>
    <col min="2608" max="2609" width="12.42578125" style="156" bestFit="1" customWidth="1"/>
    <col min="2610" max="2611" width="9.140625" style="156"/>
    <col min="2612" max="2612" width="5" style="156" bestFit="1" customWidth="1"/>
    <col min="2613" max="2613" width="23" style="156" bestFit="1" customWidth="1"/>
    <col min="2614" max="2614" width="7" style="156" bestFit="1" customWidth="1"/>
    <col min="2615" max="2615" width="9.140625" style="156"/>
    <col min="2616" max="2616" width="5" style="156" bestFit="1" customWidth="1"/>
    <col min="2617" max="2617" width="23" style="156" bestFit="1" customWidth="1"/>
    <col min="2618" max="2618" width="8" style="156" bestFit="1" customWidth="1"/>
    <col min="2619" max="2622" width="9.140625" style="156"/>
    <col min="2623" max="2623" width="5" style="156" bestFit="1" customWidth="1"/>
    <col min="2624" max="2624" width="23" style="156" bestFit="1" customWidth="1"/>
    <col min="2625" max="2625" width="11" style="156" bestFit="1" customWidth="1"/>
    <col min="2626" max="2626" width="9.140625" style="156"/>
    <col min="2627" max="2627" width="5" style="156" bestFit="1" customWidth="1"/>
    <col min="2628" max="2628" width="23" style="156" bestFit="1" customWidth="1"/>
    <col min="2629" max="2629" width="7" style="156" bestFit="1" customWidth="1"/>
    <col min="2630" max="2630" width="9.140625" style="156"/>
    <col min="2631" max="2631" width="5" style="156" bestFit="1" customWidth="1"/>
    <col min="2632" max="2632" width="23" style="156" bestFit="1" customWidth="1"/>
    <col min="2633" max="2633" width="6" style="156" bestFit="1" customWidth="1"/>
    <col min="2634" max="2634" width="9.140625" style="156"/>
    <col min="2635" max="2635" width="5" style="156" bestFit="1" customWidth="1"/>
    <col min="2636" max="2636" width="23" style="156" bestFit="1" customWidth="1"/>
    <col min="2637" max="2637" width="8" style="156" bestFit="1" customWidth="1"/>
    <col min="2638" max="2638" width="5" style="156" bestFit="1" customWidth="1"/>
    <col min="2639" max="2639" width="23" style="156" bestFit="1" customWidth="1"/>
    <col min="2640" max="2640" width="8" style="156" bestFit="1" customWidth="1"/>
    <col min="2641" max="2641" width="5" style="156" bestFit="1" customWidth="1"/>
    <col min="2642" max="2642" width="23" style="156" bestFit="1" customWidth="1"/>
    <col min="2643" max="2643" width="7" style="156" bestFit="1" customWidth="1"/>
    <col min="2644" max="2816" width="9.140625" style="156"/>
    <col min="2817" max="2817" width="5" style="156" bestFit="1" customWidth="1"/>
    <col min="2818" max="2818" width="23" style="156" bestFit="1" customWidth="1"/>
    <col min="2819" max="2819" width="10.140625" style="156" customWidth="1"/>
    <col min="2820" max="2822" width="9.140625" style="156"/>
    <col min="2823" max="2823" width="10.140625" style="156" bestFit="1" customWidth="1"/>
    <col min="2824" max="2824" width="11" style="156" bestFit="1" customWidth="1"/>
    <col min="2825" max="2825" width="8" style="156" bestFit="1" customWidth="1"/>
    <col min="2826" max="2827" width="10" style="156" bestFit="1" customWidth="1"/>
    <col min="2828" max="2828" width="9.140625" style="156"/>
    <col min="2829" max="2829" width="10.85546875" style="156" bestFit="1" customWidth="1"/>
    <col min="2830" max="2830" width="12" style="156" bestFit="1" customWidth="1"/>
    <col min="2831" max="2831" width="6.85546875" style="156" bestFit="1" customWidth="1"/>
    <col min="2832" max="2834" width="8.42578125" style="156" customWidth="1"/>
    <col min="2835" max="2836" width="9.140625" style="156"/>
    <col min="2837" max="2837" width="9.85546875" style="156" bestFit="1" customWidth="1"/>
    <col min="2838" max="2838" width="23" style="156" bestFit="1" customWidth="1"/>
    <col min="2839" max="2839" width="8.42578125" style="156" bestFit="1" customWidth="1"/>
    <col min="2840" max="2841" width="9.140625" style="156"/>
    <col min="2842" max="2842" width="5" style="156" bestFit="1" customWidth="1"/>
    <col min="2843" max="2843" width="23" style="156" bestFit="1" customWidth="1"/>
    <col min="2844" max="2844" width="7" style="156" bestFit="1" customWidth="1"/>
    <col min="2845" max="2846" width="9.140625" style="156"/>
    <col min="2847" max="2847" width="5" style="156" bestFit="1" customWidth="1"/>
    <col min="2848" max="2848" width="23" style="156" bestFit="1" customWidth="1"/>
    <col min="2849" max="2849" width="10" style="156" bestFit="1" customWidth="1"/>
    <col min="2850" max="2851" width="9.140625" style="156"/>
    <col min="2852" max="2852" width="5" style="156" bestFit="1" customWidth="1"/>
    <col min="2853" max="2853" width="23" style="156" bestFit="1" customWidth="1"/>
    <col min="2854" max="2854" width="8" style="156" bestFit="1" customWidth="1"/>
    <col min="2855" max="2856" width="9.140625" style="156"/>
    <col min="2857" max="2857" width="5" style="156" bestFit="1" customWidth="1"/>
    <col min="2858" max="2858" width="23" style="156" bestFit="1" customWidth="1"/>
    <col min="2859" max="2859" width="8.140625" style="156" bestFit="1" customWidth="1"/>
    <col min="2860" max="2861" width="9.140625" style="156"/>
    <col min="2862" max="2862" width="5" style="156" bestFit="1" customWidth="1"/>
    <col min="2863" max="2863" width="23" style="156" bestFit="1" customWidth="1"/>
    <col min="2864" max="2865" width="12.42578125" style="156" bestFit="1" customWidth="1"/>
    <col min="2866" max="2867" width="9.140625" style="156"/>
    <col min="2868" max="2868" width="5" style="156" bestFit="1" customWidth="1"/>
    <col min="2869" max="2869" width="23" style="156" bestFit="1" customWidth="1"/>
    <col min="2870" max="2870" width="7" style="156" bestFit="1" customWidth="1"/>
    <col min="2871" max="2871" width="9.140625" style="156"/>
    <col min="2872" max="2872" width="5" style="156" bestFit="1" customWidth="1"/>
    <col min="2873" max="2873" width="23" style="156" bestFit="1" customWidth="1"/>
    <col min="2874" max="2874" width="8" style="156" bestFit="1" customWidth="1"/>
    <col min="2875" max="2878" width="9.140625" style="156"/>
    <col min="2879" max="2879" width="5" style="156" bestFit="1" customWidth="1"/>
    <col min="2880" max="2880" width="23" style="156" bestFit="1" customWidth="1"/>
    <col min="2881" max="2881" width="11" style="156" bestFit="1" customWidth="1"/>
    <col min="2882" max="2882" width="9.140625" style="156"/>
    <col min="2883" max="2883" width="5" style="156" bestFit="1" customWidth="1"/>
    <col min="2884" max="2884" width="23" style="156" bestFit="1" customWidth="1"/>
    <col min="2885" max="2885" width="7" style="156" bestFit="1" customWidth="1"/>
    <col min="2886" max="2886" width="9.140625" style="156"/>
    <col min="2887" max="2887" width="5" style="156" bestFit="1" customWidth="1"/>
    <col min="2888" max="2888" width="23" style="156" bestFit="1" customWidth="1"/>
    <col min="2889" max="2889" width="6" style="156" bestFit="1" customWidth="1"/>
    <col min="2890" max="2890" width="9.140625" style="156"/>
    <col min="2891" max="2891" width="5" style="156" bestFit="1" customWidth="1"/>
    <col min="2892" max="2892" width="23" style="156" bestFit="1" customWidth="1"/>
    <col min="2893" max="2893" width="8" style="156" bestFit="1" customWidth="1"/>
    <col min="2894" max="2894" width="5" style="156" bestFit="1" customWidth="1"/>
    <col min="2895" max="2895" width="23" style="156" bestFit="1" customWidth="1"/>
    <col min="2896" max="2896" width="8" style="156" bestFit="1" customWidth="1"/>
    <col min="2897" max="2897" width="5" style="156" bestFit="1" customWidth="1"/>
    <col min="2898" max="2898" width="23" style="156" bestFit="1" customWidth="1"/>
    <col min="2899" max="2899" width="7" style="156" bestFit="1" customWidth="1"/>
    <col min="2900" max="3072" width="9.140625" style="156"/>
    <col min="3073" max="3073" width="5" style="156" bestFit="1" customWidth="1"/>
    <col min="3074" max="3074" width="23" style="156" bestFit="1" customWidth="1"/>
    <col min="3075" max="3075" width="10.140625" style="156" customWidth="1"/>
    <col min="3076" max="3078" width="9.140625" style="156"/>
    <col min="3079" max="3079" width="10.140625" style="156" bestFit="1" customWidth="1"/>
    <col min="3080" max="3080" width="11" style="156" bestFit="1" customWidth="1"/>
    <col min="3081" max="3081" width="8" style="156" bestFit="1" customWidth="1"/>
    <col min="3082" max="3083" width="10" style="156" bestFit="1" customWidth="1"/>
    <col min="3084" max="3084" width="9.140625" style="156"/>
    <col min="3085" max="3085" width="10.85546875" style="156" bestFit="1" customWidth="1"/>
    <col min="3086" max="3086" width="12" style="156" bestFit="1" customWidth="1"/>
    <col min="3087" max="3087" width="6.85546875" style="156" bestFit="1" customWidth="1"/>
    <col min="3088" max="3090" width="8.42578125" style="156" customWidth="1"/>
    <col min="3091" max="3092" width="9.140625" style="156"/>
    <col min="3093" max="3093" width="9.85546875" style="156" bestFit="1" customWidth="1"/>
    <col min="3094" max="3094" width="23" style="156" bestFit="1" customWidth="1"/>
    <col min="3095" max="3095" width="8.42578125" style="156" bestFit="1" customWidth="1"/>
    <col min="3096" max="3097" width="9.140625" style="156"/>
    <col min="3098" max="3098" width="5" style="156" bestFit="1" customWidth="1"/>
    <col min="3099" max="3099" width="23" style="156" bestFit="1" customWidth="1"/>
    <col min="3100" max="3100" width="7" style="156" bestFit="1" customWidth="1"/>
    <col min="3101" max="3102" width="9.140625" style="156"/>
    <col min="3103" max="3103" width="5" style="156" bestFit="1" customWidth="1"/>
    <col min="3104" max="3104" width="23" style="156" bestFit="1" customWidth="1"/>
    <col min="3105" max="3105" width="10" style="156" bestFit="1" customWidth="1"/>
    <col min="3106" max="3107" width="9.140625" style="156"/>
    <col min="3108" max="3108" width="5" style="156" bestFit="1" customWidth="1"/>
    <col min="3109" max="3109" width="23" style="156" bestFit="1" customWidth="1"/>
    <col min="3110" max="3110" width="8" style="156" bestFit="1" customWidth="1"/>
    <col min="3111" max="3112" width="9.140625" style="156"/>
    <col min="3113" max="3113" width="5" style="156" bestFit="1" customWidth="1"/>
    <col min="3114" max="3114" width="23" style="156" bestFit="1" customWidth="1"/>
    <col min="3115" max="3115" width="8.140625" style="156" bestFit="1" customWidth="1"/>
    <col min="3116" max="3117" width="9.140625" style="156"/>
    <col min="3118" max="3118" width="5" style="156" bestFit="1" customWidth="1"/>
    <col min="3119" max="3119" width="23" style="156" bestFit="1" customWidth="1"/>
    <col min="3120" max="3121" width="12.42578125" style="156" bestFit="1" customWidth="1"/>
    <col min="3122" max="3123" width="9.140625" style="156"/>
    <col min="3124" max="3124" width="5" style="156" bestFit="1" customWidth="1"/>
    <col min="3125" max="3125" width="23" style="156" bestFit="1" customWidth="1"/>
    <col min="3126" max="3126" width="7" style="156" bestFit="1" customWidth="1"/>
    <col min="3127" max="3127" width="9.140625" style="156"/>
    <col min="3128" max="3128" width="5" style="156" bestFit="1" customWidth="1"/>
    <col min="3129" max="3129" width="23" style="156" bestFit="1" customWidth="1"/>
    <col min="3130" max="3130" width="8" style="156" bestFit="1" customWidth="1"/>
    <col min="3131" max="3134" width="9.140625" style="156"/>
    <col min="3135" max="3135" width="5" style="156" bestFit="1" customWidth="1"/>
    <col min="3136" max="3136" width="23" style="156" bestFit="1" customWidth="1"/>
    <col min="3137" max="3137" width="11" style="156" bestFit="1" customWidth="1"/>
    <col min="3138" max="3138" width="9.140625" style="156"/>
    <col min="3139" max="3139" width="5" style="156" bestFit="1" customWidth="1"/>
    <col min="3140" max="3140" width="23" style="156" bestFit="1" customWidth="1"/>
    <col min="3141" max="3141" width="7" style="156" bestFit="1" customWidth="1"/>
    <col min="3142" max="3142" width="9.140625" style="156"/>
    <col min="3143" max="3143" width="5" style="156" bestFit="1" customWidth="1"/>
    <col min="3144" max="3144" width="23" style="156" bestFit="1" customWidth="1"/>
    <col min="3145" max="3145" width="6" style="156" bestFit="1" customWidth="1"/>
    <col min="3146" max="3146" width="9.140625" style="156"/>
    <col min="3147" max="3147" width="5" style="156" bestFit="1" customWidth="1"/>
    <col min="3148" max="3148" width="23" style="156" bestFit="1" customWidth="1"/>
    <col min="3149" max="3149" width="8" style="156" bestFit="1" customWidth="1"/>
    <col min="3150" max="3150" width="5" style="156" bestFit="1" customWidth="1"/>
    <col min="3151" max="3151" width="23" style="156" bestFit="1" customWidth="1"/>
    <col min="3152" max="3152" width="8" style="156" bestFit="1" customWidth="1"/>
    <col min="3153" max="3153" width="5" style="156" bestFit="1" customWidth="1"/>
    <col min="3154" max="3154" width="23" style="156" bestFit="1" customWidth="1"/>
    <col min="3155" max="3155" width="7" style="156" bestFit="1" customWidth="1"/>
    <col min="3156" max="3328" width="9.140625" style="156"/>
    <col min="3329" max="3329" width="5" style="156" bestFit="1" customWidth="1"/>
    <col min="3330" max="3330" width="23" style="156" bestFit="1" customWidth="1"/>
    <col min="3331" max="3331" width="10.140625" style="156" customWidth="1"/>
    <col min="3332" max="3334" width="9.140625" style="156"/>
    <col min="3335" max="3335" width="10.140625" style="156" bestFit="1" customWidth="1"/>
    <col min="3336" max="3336" width="11" style="156" bestFit="1" customWidth="1"/>
    <col min="3337" max="3337" width="8" style="156" bestFit="1" customWidth="1"/>
    <col min="3338" max="3339" width="10" style="156" bestFit="1" customWidth="1"/>
    <col min="3340" max="3340" width="9.140625" style="156"/>
    <col min="3341" max="3341" width="10.85546875" style="156" bestFit="1" customWidth="1"/>
    <col min="3342" max="3342" width="12" style="156" bestFit="1" customWidth="1"/>
    <col min="3343" max="3343" width="6.85546875" style="156" bestFit="1" customWidth="1"/>
    <col min="3344" max="3346" width="8.42578125" style="156" customWidth="1"/>
    <col min="3347" max="3348" width="9.140625" style="156"/>
    <col min="3349" max="3349" width="9.85546875" style="156" bestFit="1" customWidth="1"/>
    <col min="3350" max="3350" width="23" style="156" bestFit="1" customWidth="1"/>
    <col min="3351" max="3351" width="8.42578125" style="156" bestFit="1" customWidth="1"/>
    <col min="3352" max="3353" width="9.140625" style="156"/>
    <col min="3354" max="3354" width="5" style="156" bestFit="1" customWidth="1"/>
    <col min="3355" max="3355" width="23" style="156" bestFit="1" customWidth="1"/>
    <col min="3356" max="3356" width="7" style="156" bestFit="1" customWidth="1"/>
    <col min="3357" max="3358" width="9.140625" style="156"/>
    <col min="3359" max="3359" width="5" style="156" bestFit="1" customWidth="1"/>
    <col min="3360" max="3360" width="23" style="156" bestFit="1" customWidth="1"/>
    <col min="3361" max="3361" width="10" style="156" bestFit="1" customWidth="1"/>
    <col min="3362" max="3363" width="9.140625" style="156"/>
    <col min="3364" max="3364" width="5" style="156" bestFit="1" customWidth="1"/>
    <col min="3365" max="3365" width="23" style="156" bestFit="1" customWidth="1"/>
    <col min="3366" max="3366" width="8" style="156" bestFit="1" customWidth="1"/>
    <col min="3367" max="3368" width="9.140625" style="156"/>
    <col min="3369" max="3369" width="5" style="156" bestFit="1" customWidth="1"/>
    <col min="3370" max="3370" width="23" style="156" bestFit="1" customWidth="1"/>
    <col min="3371" max="3371" width="8.140625" style="156" bestFit="1" customWidth="1"/>
    <col min="3372" max="3373" width="9.140625" style="156"/>
    <col min="3374" max="3374" width="5" style="156" bestFit="1" customWidth="1"/>
    <col min="3375" max="3375" width="23" style="156" bestFit="1" customWidth="1"/>
    <col min="3376" max="3377" width="12.42578125" style="156" bestFit="1" customWidth="1"/>
    <col min="3378" max="3379" width="9.140625" style="156"/>
    <col min="3380" max="3380" width="5" style="156" bestFit="1" customWidth="1"/>
    <col min="3381" max="3381" width="23" style="156" bestFit="1" customWidth="1"/>
    <col min="3382" max="3382" width="7" style="156" bestFit="1" customWidth="1"/>
    <col min="3383" max="3383" width="9.140625" style="156"/>
    <col min="3384" max="3384" width="5" style="156" bestFit="1" customWidth="1"/>
    <col min="3385" max="3385" width="23" style="156" bestFit="1" customWidth="1"/>
    <col min="3386" max="3386" width="8" style="156" bestFit="1" customWidth="1"/>
    <col min="3387" max="3390" width="9.140625" style="156"/>
    <col min="3391" max="3391" width="5" style="156" bestFit="1" customWidth="1"/>
    <col min="3392" max="3392" width="23" style="156" bestFit="1" customWidth="1"/>
    <col min="3393" max="3393" width="11" style="156" bestFit="1" customWidth="1"/>
    <col min="3394" max="3394" width="9.140625" style="156"/>
    <col min="3395" max="3395" width="5" style="156" bestFit="1" customWidth="1"/>
    <col min="3396" max="3396" width="23" style="156" bestFit="1" customWidth="1"/>
    <col min="3397" max="3397" width="7" style="156" bestFit="1" customWidth="1"/>
    <col min="3398" max="3398" width="9.140625" style="156"/>
    <col min="3399" max="3399" width="5" style="156" bestFit="1" customWidth="1"/>
    <col min="3400" max="3400" width="23" style="156" bestFit="1" customWidth="1"/>
    <col min="3401" max="3401" width="6" style="156" bestFit="1" customWidth="1"/>
    <col min="3402" max="3402" width="9.140625" style="156"/>
    <col min="3403" max="3403" width="5" style="156" bestFit="1" customWidth="1"/>
    <col min="3404" max="3404" width="23" style="156" bestFit="1" customWidth="1"/>
    <col min="3405" max="3405" width="8" style="156" bestFit="1" customWidth="1"/>
    <col min="3406" max="3406" width="5" style="156" bestFit="1" customWidth="1"/>
    <col min="3407" max="3407" width="23" style="156" bestFit="1" customWidth="1"/>
    <col min="3408" max="3408" width="8" style="156" bestFit="1" customWidth="1"/>
    <col min="3409" max="3409" width="5" style="156" bestFit="1" customWidth="1"/>
    <col min="3410" max="3410" width="23" style="156" bestFit="1" customWidth="1"/>
    <col min="3411" max="3411" width="7" style="156" bestFit="1" customWidth="1"/>
    <col min="3412" max="3584" width="9.140625" style="156"/>
    <col min="3585" max="3585" width="5" style="156" bestFit="1" customWidth="1"/>
    <col min="3586" max="3586" width="23" style="156" bestFit="1" customWidth="1"/>
    <col min="3587" max="3587" width="10.140625" style="156" customWidth="1"/>
    <col min="3588" max="3590" width="9.140625" style="156"/>
    <col min="3591" max="3591" width="10.140625" style="156" bestFit="1" customWidth="1"/>
    <col min="3592" max="3592" width="11" style="156" bestFit="1" customWidth="1"/>
    <col min="3593" max="3593" width="8" style="156" bestFit="1" customWidth="1"/>
    <col min="3594" max="3595" width="10" style="156" bestFit="1" customWidth="1"/>
    <col min="3596" max="3596" width="9.140625" style="156"/>
    <col min="3597" max="3597" width="10.85546875" style="156" bestFit="1" customWidth="1"/>
    <col min="3598" max="3598" width="12" style="156" bestFit="1" customWidth="1"/>
    <col min="3599" max="3599" width="6.85546875" style="156" bestFit="1" customWidth="1"/>
    <col min="3600" max="3602" width="8.42578125" style="156" customWidth="1"/>
    <col min="3603" max="3604" width="9.140625" style="156"/>
    <col min="3605" max="3605" width="9.85546875" style="156" bestFit="1" customWidth="1"/>
    <col min="3606" max="3606" width="23" style="156" bestFit="1" customWidth="1"/>
    <col min="3607" max="3607" width="8.42578125" style="156" bestFit="1" customWidth="1"/>
    <col min="3608" max="3609" width="9.140625" style="156"/>
    <col min="3610" max="3610" width="5" style="156" bestFit="1" customWidth="1"/>
    <col min="3611" max="3611" width="23" style="156" bestFit="1" customWidth="1"/>
    <col min="3612" max="3612" width="7" style="156" bestFit="1" customWidth="1"/>
    <col min="3613" max="3614" width="9.140625" style="156"/>
    <col min="3615" max="3615" width="5" style="156" bestFit="1" customWidth="1"/>
    <col min="3616" max="3616" width="23" style="156" bestFit="1" customWidth="1"/>
    <col min="3617" max="3617" width="10" style="156" bestFit="1" customWidth="1"/>
    <col min="3618" max="3619" width="9.140625" style="156"/>
    <col min="3620" max="3620" width="5" style="156" bestFit="1" customWidth="1"/>
    <col min="3621" max="3621" width="23" style="156" bestFit="1" customWidth="1"/>
    <col min="3622" max="3622" width="8" style="156" bestFit="1" customWidth="1"/>
    <col min="3623" max="3624" width="9.140625" style="156"/>
    <col min="3625" max="3625" width="5" style="156" bestFit="1" customWidth="1"/>
    <col min="3626" max="3626" width="23" style="156" bestFit="1" customWidth="1"/>
    <col min="3627" max="3627" width="8.140625" style="156" bestFit="1" customWidth="1"/>
    <col min="3628" max="3629" width="9.140625" style="156"/>
    <col min="3630" max="3630" width="5" style="156" bestFit="1" customWidth="1"/>
    <col min="3631" max="3631" width="23" style="156" bestFit="1" customWidth="1"/>
    <col min="3632" max="3633" width="12.42578125" style="156" bestFit="1" customWidth="1"/>
    <col min="3634" max="3635" width="9.140625" style="156"/>
    <col min="3636" max="3636" width="5" style="156" bestFit="1" customWidth="1"/>
    <col min="3637" max="3637" width="23" style="156" bestFit="1" customWidth="1"/>
    <col min="3638" max="3638" width="7" style="156" bestFit="1" customWidth="1"/>
    <col min="3639" max="3639" width="9.140625" style="156"/>
    <col min="3640" max="3640" width="5" style="156" bestFit="1" customWidth="1"/>
    <col min="3641" max="3641" width="23" style="156" bestFit="1" customWidth="1"/>
    <col min="3642" max="3642" width="8" style="156" bestFit="1" customWidth="1"/>
    <col min="3643" max="3646" width="9.140625" style="156"/>
    <col min="3647" max="3647" width="5" style="156" bestFit="1" customWidth="1"/>
    <col min="3648" max="3648" width="23" style="156" bestFit="1" customWidth="1"/>
    <col min="3649" max="3649" width="11" style="156" bestFit="1" customWidth="1"/>
    <col min="3650" max="3650" width="9.140625" style="156"/>
    <col min="3651" max="3651" width="5" style="156" bestFit="1" customWidth="1"/>
    <col min="3652" max="3652" width="23" style="156" bestFit="1" customWidth="1"/>
    <col min="3653" max="3653" width="7" style="156" bestFit="1" customWidth="1"/>
    <col min="3654" max="3654" width="9.140625" style="156"/>
    <col min="3655" max="3655" width="5" style="156" bestFit="1" customWidth="1"/>
    <col min="3656" max="3656" width="23" style="156" bestFit="1" customWidth="1"/>
    <col min="3657" max="3657" width="6" style="156" bestFit="1" customWidth="1"/>
    <col min="3658" max="3658" width="9.140625" style="156"/>
    <col min="3659" max="3659" width="5" style="156" bestFit="1" customWidth="1"/>
    <col min="3660" max="3660" width="23" style="156" bestFit="1" customWidth="1"/>
    <col min="3661" max="3661" width="8" style="156" bestFit="1" customWidth="1"/>
    <col min="3662" max="3662" width="5" style="156" bestFit="1" customWidth="1"/>
    <col min="3663" max="3663" width="23" style="156" bestFit="1" customWidth="1"/>
    <col min="3664" max="3664" width="8" style="156" bestFit="1" customWidth="1"/>
    <col min="3665" max="3665" width="5" style="156" bestFit="1" customWidth="1"/>
    <col min="3666" max="3666" width="23" style="156" bestFit="1" customWidth="1"/>
    <col min="3667" max="3667" width="7" style="156" bestFit="1" customWidth="1"/>
    <col min="3668" max="3840" width="9.140625" style="156"/>
    <col min="3841" max="3841" width="5" style="156" bestFit="1" customWidth="1"/>
    <col min="3842" max="3842" width="23" style="156" bestFit="1" customWidth="1"/>
    <col min="3843" max="3843" width="10.140625" style="156" customWidth="1"/>
    <col min="3844" max="3846" width="9.140625" style="156"/>
    <col min="3847" max="3847" width="10.140625" style="156" bestFit="1" customWidth="1"/>
    <col min="3848" max="3848" width="11" style="156" bestFit="1" customWidth="1"/>
    <col min="3849" max="3849" width="8" style="156" bestFit="1" customWidth="1"/>
    <col min="3850" max="3851" width="10" style="156" bestFit="1" customWidth="1"/>
    <col min="3852" max="3852" width="9.140625" style="156"/>
    <col min="3853" max="3853" width="10.85546875" style="156" bestFit="1" customWidth="1"/>
    <col min="3854" max="3854" width="12" style="156" bestFit="1" customWidth="1"/>
    <col min="3855" max="3855" width="6.85546875" style="156" bestFit="1" customWidth="1"/>
    <col min="3856" max="3858" width="8.42578125" style="156" customWidth="1"/>
    <col min="3859" max="3860" width="9.140625" style="156"/>
    <col min="3861" max="3861" width="9.85546875" style="156" bestFit="1" customWidth="1"/>
    <col min="3862" max="3862" width="23" style="156" bestFit="1" customWidth="1"/>
    <col min="3863" max="3863" width="8.42578125" style="156" bestFit="1" customWidth="1"/>
    <col min="3864" max="3865" width="9.140625" style="156"/>
    <col min="3866" max="3866" width="5" style="156" bestFit="1" customWidth="1"/>
    <col min="3867" max="3867" width="23" style="156" bestFit="1" customWidth="1"/>
    <col min="3868" max="3868" width="7" style="156" bestFit="1" customWidth="1"/>
    <col min="3869" max="3870" width="9.140625" style="156"/>
    <col min="3871" max="3871" width="5" style="156" bestFit="1" customWidth="1"/>
    <col min="3872" max="3872" width="23" style="156" bestFit="1" customWidth="1"/>
    <col min="3873" max="3873" width="10" style="156" bestFit="1" customWidth="1"/>
    <col min="3874" max="3875" width="9.140625" style="156"/>
    <col min="3876" max="3876" width="5" style="156" bestFit="1" customWidth="1"/>
    <col min="3877" max="3877" width="23" style="156" bestFit="1" customWidth="1"/>
    <col min="3878" max="3878" width="8" style="156" bestFit="1" customWidth="1"/>
    <col min="3879" max="3880" width="9.140625" style="156"/>
    <col min="3881" max="3881" width="5" style="156" bestFit="1" customWidth="1"/>
    <col min="3882" max="3882" width="23" style="156" bestFit="1" customWidth="1"/>
    <col min="3883" max="3883" width="8.140625" style="156" bestFit="1" customWidth="1"/>
    <col min="3884" max="3885" width="9.140625" style="156"/>
    <col min="3886" max="3886" width="5" style="156" bestFit="1" customWidth="1"/>
    <col min="3887" max="3887" width="23" style="156" bestFit="1" customWidth="1"/>
    <col min="3888" max="3889" width="12.42578125" style="156" bestFit="1" customWidth="1"/>
    <col min="3890" max="3891" width="9.140625" style="156"/>
    <col min="3892" max="3892" width="5" style="156" bestFit="1" customWidth="1"/>
    <col min="3893" max="3893" width="23" style="156" bestFit="1" customWidth="1"/>
    <col min="3894" max="3894" width="7" style="156" bestFit="1" customWidth="1"/>
    <col min="3895" max="3895" width="9.140625" style="156"/>
    <col min="3896" max="3896" width="5" style="156" bestFit="1" customWidth="1"/>
    <col min="3897" max="3897" width="23" style="156" bestFit="1" customWidth="1"/>
    <col min="3898" max="3898" width="8" style="156" bestFit="1" customWidth="1"/>
    <col min="3899" max="3902" width="9.140625" style="156"/>
    <col min="3903" max="3903" width="5" style="156" bestFit="1" customWidth="1"/>
    <col min="3904" max="3904" width="23" style="156" bestFit="1" customWidth="1"/>
    <col min="3905" max="3905" width="11" style="156" bestFit="1" customWidth="1"/>
    <col min="3906" max="3906" width="9.140625" style="156"/>
    <col min="3907" max="3907" width="5" style="156" bestFit="1" customWidth="1"/>
    <col min="3908" max="3908" width="23" style="156" bestFit="1" customWidth="1"/>
    <col min="3909" max="3909" width="7" style="156" bestFit="1" customWidth="1"/>
    <col min="3910" max="3910" width="9.140625" style="156"/>
    <col min="3911" max="3911" width="5" style="156" bestFit="1" customWidth="1"/>
    <col min="3912" max="3912" width="23" style="156" bestFit="1" customWidth="1"/>
    <col min="3913" max="3913" width="6" style="156" bestFit="1" customWidth="1"/>
    <col min="3914" max="3914" width="9.140625" style="156"/>
    <col min="3915" max="3915" width="5" style="156" bestFit="1" customWidth="1"/>
    <col min="3916" max="3916" width="23" style="156" bestFit="1" customWidth="1"/>
    <col min="3917" max="3917" width="8" style="156" bestFit="1" customWidth="1"/>
    <col min="3918" max="3918" width="5" style="156" bestFit="1" customWidth="1"/>
    <col min="3919" max="3919" width="23" style="156" bestFit="1" customWidth="1"/>
    <col min="3920" max="3920" width="8" style="156" bestFit="1" customWidth="1"/>
    <col min="3921" max="3921" width="5" style="156" bestFit="1" customWidth="1"/>
    <col min="3922" max="3922" width="23" style="156" bestFit="1" customWidth="1"/>
    <col min="3923" max="3923" width="7" style="156" bestFit="1" customWidth="1"/>
    <col min="3924" max="4096" width="9.140625" style="156"/>
    <col min="4097" max="4097" width="5" style="156" bestFit="1" customWidth="1"/>
    <col min="4098" max="4098" width="23" style="156" bestFit="1" customWidth="1"/>
    <col min="4099" max="4099" width="10.140625" style="156" customWidth="1"/>
    <col min="4100" max="4102" width="9.140625" style="156"/>
    <col min="4103" max="4103" width="10.140625" style="156" bestFit="1" customWidth="1"/>
    <col min="4104" max="4104" width="11" style="156" bestFit="1" customWidth="1"/>
    <col min="4105" max="4105" width="8" style="156" bestFit="1" customWidth="1"/>
    <col min="4106" max="4107" width="10" style="156" bestFit="1" customWidth="1"/>
    <col min="4108" max="4108" width="9.140625" style="156"/>
    <col min="4109" max="4109" width="10.85546875" style="156" bestFit="1" customWidth="1"/>
    <col min="4110" max="4110" width="12" style="156" bestFit="1" customWidth="1"/>
    <col min="4111" max="4111" width="6.85546875" style="156" bestFit="1" customWidth="1"/>
    <col min="4112" max="4114" width="8.42578125" style="156" customWidth="1"/>
    <col min="4115" max="4116" width="9.140625" style="156"/>
    <col min="4117" max="4117" width="9.85546875" style="156" bestFit="1" customWidth="1"/>
    <col min="4118" max="4118" width="23" style="156" bestFit="1" customWidth="1"/>
    <col min="4119" max="4119" width="8.42578125" style="156" bestFit="1" customWidth="1"/>
    <col min="4120" max="4121" width="9.140625" style="156"/>
    <col min="4122" max="4122" width="5" style="156" bestFit="1" customWidth="1"/>
    <col min="4123" max="4123" width="23" style="156" bestFit="1" customWidth="1"/>
    <col min="4124" max="4124" width="7" style="156" bestFit="1" customWidth="1"/>
    <col min="4125" max="4126" width="9.140625" style="156"/>
    <col min="4127" max="4127" width="5" style="156" bestFit="1" customWidth="1"/>
    <col min="4128" max="4128" width="23" style="156" bestFit="1" customWidth="1"/>
    <col min="4129" max="4129" width="10" style="156" bestFit="1" customWidth="1"/>
    <col min="4130" max="4131" width="9.140625" style="156"/>
    <col min="4132" max="4132" width="5" style="156" bestFit="1" customWidth="1"/>
    <col min="4133" max="4133" width="23" style="156" bestFit="1" customWidth="1"/>
    <col min="4134" max="4134" width="8" style="156" bestFit="1" customWidth="1"/>
    <col min="4135" max="4136" width="9.140625" style="156"/>
    <col min="4137" max="4137" width="5" style="156" bestFit="1" customWidth="1"/>
    <col min="4138" max="4138" width="23" style="156" bestFit="1" customWidth="1"/>
    <col min="4139" max="4139" width="8.140625" style="156" bestFit="1" customWidth="1"/>
    <col min="4140" max="4141" width="9.140625" style="156"/>
    <col min="4142" max="4142" width="5" style="156" bestFit="1" customWidth="1"/>
    <col min="4143" max="4143" width="23" style="156" bestFit="1" customWidth="1"/>
    <col min="4144" max="4145" width="12.42578125" style="156" bestFit="1" customWidth="1"/>
    <col min="4146" max="4147" width="9.140625" style="156"/>
    <col min="4148" max="4148" width="5" style="156" bestFit="1" customWidth="1"/>
    <col min="4149" max="4149" width="23" style="156" bestFit="1" customWidth="1"/>
    <col min="4150" max="4150" width="7" style="156" bestFit="1" customWidth="1"/>
    <col min="4151" max="4151" width="9.140625" style="156"/>
    <col min="4152" max="4152" width="5" style="156" bestFit="1" customWidth="1"/>
    <col min="4153" max="4153" width="23" style="156" bestFit="1" customWidth="1"/>
    <col min="4154" max="4154" width="8" style="156" bestFit="1" customWidth="1"/>
    <col min="4155" max="4158" width="9.140625" style="156"/>
    <col min="4159" max="4159" width="5" style="156" bestFit="1" customWidth="1"/>
    <col min="4160" max="4160" width="23" style="156" bestFit="1" customWidth="1"/>
    <col min="4161" max="4161" width="11" style="156" bestFit="1" customWidth="1"/>
    <col min="4162" max="4162" width="9.140625" style="156"/>
    <col min="4163" max="4163" width="5" style="156" bestFit="1" customWidth="1"/>
    <col min="4164" max="4164" width="23" style="156" bestFit="1" customWidth="1"/>
    <col min="4165" max="4165" width="7" style="156" bestFit="1" customWidth="1"/>
    <col min="4166" max="4166" width="9.140625" style="156"/>
    <col min="4167" max="4167" width="5" style="156" bestFit="1" customWidth="1"/>
    <col min="4168" max="4168" width="23" style="156" bestFit="1" customWidth="1"/>
    <col min="4169" max="4169" width="6" style="156" bestFit="1" customWidth="1"/>
    <col min="4170" max="4170" width="9.140625" style="156"/>
    <col min="4171" max="4171" width="5" style="156" bestFit="1" customWidth="1"/>
    <col min="4172" max="4172" width="23" style="156" bestFit="1" customWidth="1"/>
    <col min="4173" max="4173" width="8" style="156" bestFit="1" customWidth="1"/>
    <col min="4174" max="4174" width="5" style="156" bestFit="1" customWidth="1"/>
    <col min="4175" max="4175" width="23" style="156" bestFit="1" customWidth="1"/>
    <col min="4176" max="4176" width="8" style="156" bestFit="1" customWidth="1"/>
    <col min="4177" max="4177" width="5" style="156" bestFit="1" customWidth="1"/>
    <col min="4178" max="4178" width="23" style="156" bestFit="1" customWidth="1"/>
    <col min="4179" max="4179" width="7" style="156" bestFit="1" customWidth="1"/>
    <col min="4180" max="4352" width="9.140625" style="156"/>
    <col min="4353" max="4353" width="5" style="156" bestFit="1" customWidth="1"/>
    <col min="4354" max="4354" width="23" style="156" bestFit="1" customWidth="1"/>
    <col min="4355" max="4355" width="10.140625" style="156" customWidth="1"/>
    <col min="4356" max="4358" width="9.140625" style="156"/>
    <col min="4359" max="4359" width="10.140625" style="156" bestFit="1" customWidth="1"/>
    <col min="4360" max="4360" width="11" style="156" bestFit="1" customWidth="1"/>
    <col min="4361" max="4361" width="8" style="156" bestFit="1" customWidth="1"/>
    <col min="4362" max="4363" width="10" style="156" bestFit="1" customWidth="1"/>
    <col min="4364" max="4364" width="9.140625" style="156"/>
    <col min="4365" max="4365" width="10.85546875" style="156" bestFit="1" customWidth="1"/>
    <col min="4366" max="4366" width="12" style="156" bestFit="1" customWidth="1"/>
    <col min="4367" max="4367" width="6.85546875" style="156" bestFit="1" customWidth="1"/>
    <col min="4368" max="4370" width="8.42578125" style="156" customWidth="1"/>
    <col min="4371" max="4372" width="9.140625" style="156"/>
    <col min="4373" max="4373" width="9.85546875" style="156" bestFit="1" customWidth="1"/>
    <col min="4374" max="4374" width="23" style="156" bestFit="1" customWidth="1"/>
    <col min="4375" max="4375" width="8.42578125" style="156" bestFit="1" customWidth="1"/>
    <col min="4376" max="4377" width="9.140625" style="156"/>
    <col min="4378" max="4378" width="5" style="156" bestFit="1" customWidth="1"/>
    <col min="4379" max="4379" width="23" style="156" bestFit="1" customWidth="1"/>
    <col min="4380" max="4380" width="7" style="156" bestFit="1" customWidth="1"/>
    <col min="4381" max="4382" width="9.140625" style="156"/>
    <col min="4383" max="4383" width="5" style="156" bestFit="1" customWidth="1"/>
    <col min="4384" max="4384" width="23" style="156" bestFit="1" customWidth="1"/>
    <col min="4385" max="4385" width="10" style="156" bestFit="1" customWidth="1"/>
    <col min="4386" max="4387" width="9.140625" style="156"/>
    <col min="4388" max="4388" width="5" style="156" bestFit="1" customWidth="1"/>
    <col min="4389" max="4389" width="23" style="156" bestFit="1" customWidth="1"/>
    <col min="4390" max="4390" width="8" style="156" bestFit="1" customWidth="1"/>
    <col min="4391" max="4392" width="9.140625" style="156"/>
    <col min="4393" max="4393" width="5" style="156" bestFit="1" customWidth="1"/>
    <col min="4394" max="4394" width="23" style="156" bestFit="1" customWidth="1"/>
    <col min="4395" max="4395" width="8.140625" style="156" bestFit="1" customWidth="1"/>
    <col min="4396" max="4397" width="9.140625" style="156"/>
    <col min="4398" max="4398" width="5" style="156" bestFit="1" customWidth="1"/>
    <col min="4399" max="4399" width="23" style="156" bestFit="1" customWidth="1"/>
    <col min="4400" max="4401" width="12.42578125" style="156" bestFit="1" customWidth="1"/>
    <col min="4402" max="4403" width="9.140625" style="156"/>
    <col min="4404" max="4404" width="5" style="156" bestFit="1" customWidth="1"/>
    <col min="4405" max="4405" width="23" style="156" bestFit="1" customWidth="1"/>
    <col min="4406" max="4406" width="7" style="156" bestFit="1" customWidth="1"/>
    <col min="4407" max="4407" width="9.140625" style="156"/>
    <col min="4408" max="4408" width="5" style="156" bestFit="1" customWidth="1"/>
    <col min="4409" max="4409" width="23" style="156" bestFit="1" customWidth="1"/>
    <col min="4410" max="4410" width="8" style="156" bestFit="1" customWidth="1"/>
    <col min="4411" max="4414" width="9.140625" style="156"/>
    <col min="4415" max="4415" width="5" style="156" bestFit="1" customWidth="1"/>
    <col min="4416" max="4416" width="23" style="156" bestFit="1" customWidth="1"/>
    <col min="4417" max="4417" width="11" style="156" bestFit="1" customWidth="1"/>
    <col min="4418" max="4418" width="9.140625" style="156"/>
    <col min="4419" max="4419" width="5" style="156" bestFit="1" customWidth="1"/>
    <col min="4420" max="4420" width="23" style="156" bestFit="1" customWidth="1"/>
    <col min="4421" max="4421" width="7" style="156" bestFit="1" customWidth="1"/>
    <col min="4422" max="4422" width="9.140625" style="156"/>
    <col min="4423" max="4423" width="5" style="156" bestFit="1" customWidth="1"/>
    <col min="4424" max="4424" width="23" style="156" bestFit="1" customWidth="1"/>
    <col min="4425" max="4425" width="6" style="156" bestFit="1" customWidth="1"/>
    <col min="4426" max="4426" width="9.140625" style="156"/>
    <col min="4427" max="4427" width="5" style="156" bestFit="1" customWidth="1"/>
    <col min="4428" max="4428" width="23" style="156" bestFit="1" customWidth="1"/>
    <col min="4429" max="4429" width="8" style="156" bestFit="1" customWidth="1"/>
    <col min="4430" max="4430" width="5" style="156" bestFit="1" customWidth="1"/>
    <col min="4431" max="4431" width="23" style="156" bestFit="1" customWidth="1"/>
    <col min="4432" max="4432" width="8" style="156" bestFit="1" customWidth="1"/>
    <col min="4433" max="4433" width="5" style="156" bestFit="1" customWidth="1"/>
    <col min="4434" max="4434" width="23" style="156" bestFit="1" customWidth="1"/>
    <col min="4435" max="4435" width="7" style="156" bestFit="1" customWidth="1"/>
    <col min="4436" max="4608" width="9.140625" style="156"/>
    <col min="4609" max="4609" width="5" style="156" bestFit="1" customWidth="1"/>
    <col min="4610" max="4610" width="23" style="156" bestFit="1" customWidth="1"/>
    <col min="4611" max="4611" width="10.140625" style="156" customWidth="1"/>
    <col min="4612" max="4614" width="9.140625" style="156"/>
    <col min="4615" max="4615" width="10.140625" style="156" bestFit="1" customWidth="1"/>
    <col min="4616" max="4616" width="11" style="156" bestFit="1" customWidth="1"/>
    <col min="4617" max="4617" width="8" style="156" bestFit="1" customWidth="1"/>
    <col min="4618" max="4619" width="10" style="156" bestFit="1" customWidth="1"/>
    <col min="4620" max="4620" width="9.140625" style="156"/>
    <col min="4621" max="4621" width="10.85546875" style="156" bestFit="1" customWidth="1"/>
    <col min="4622" max="4622" width="12" style="156" bestFit="1" customWidth="1"/>
    <col min="4623" max="4623" width="6.85546875" style="156" bestFit="1" customWidth="1"/>
    <col min="4624" max="4626" width="8.42578125" style="156" customWidth="1"/>
    <col min="4627" max="4628" width="9.140625" style="156"/>
    <col min="4629" max="4629" width="9.85546875" style="156" bestFit="1" customWidth="1"/>
    <col min="4630" max="4630" width="23" style="156" bestFit="1" customWidth="1"/>
    <col min="4631" max="4631" width="8.42578125" style="156" bestFit="1" customWidth="1"/>
    <col min="4632" max="4633" width="9.140625" style="156"/>
    <col min="4634" max="4634" width="5" style="156" bestFit="1" customWidth="1"/>
    <col min="4635" max="4635" width="23" style="156" bestFit="1" customWidth="1"/>
    <col min="4636" max="4636" width="7" style="156" bestFit="1" customWidth="1"/>
    <col min="4637" max="4638" width="9.140625" style="156"/>
    <col min="4639" max="4639" width="5" style="156" bestFit="1" customWidth="1"/>
    <col min="4640" max="4640" width="23" style="156" bestFit="1" customWidth="1"/>
    <col min="4641" max="4641" width="10" style="156" bestFit="1" customWidth="1"/>
    <col min="4642" max="4643" width="9.140625" style="156"/>
    <col min="4644" max="4644" width="5" style="156" bestFit="1" customWidth="1"/>
    <col min="4645" max="4645" width="23" style="156" bestFit="1" customWidth="1"/>
    <col min="4646" max="4646" width="8" style="156" bestFit="1" customWidth="1"/>
    <col min="4647" max="4648" width="9.140625" style="156"/>
    <col min="4649" max="4649" width="5" style="156" bestFit="1" customWidth="1"/>
    <col min="4650" max="4650" width="23" style="156" bestFit="1" customWidth="1"/>
    <col min="4651" max="4651" width="8.140625" style="156" bestFit="1" customWidth="1"/>
    <col min="4652" max="4653" width="9.140625" style="156"/>
    <col min="4654" max="4654" width="5" style="156" bestFit="1" customWidth="1"/>
    <col min="4655" max="4655" width="23" style="156" bestFit="1" customWidth="1"/>
    <col min="4656" max="4657" width="12.42578125" style="156" bestFit="1" customWidth="1"/>
    <col min="4658" max="4659" width="9.140625" style="156"/>
    <col min="4660" max="4660" width="5" style="156" bestFit="1" customWidth="1"/>
    <col min="4661" max="4661" width="23" style="156" bestFit="1" customWidth="1"/>
    <col min="4662" max="4662" width="7" style="156" bestFit="1" customWidth="1"/>
    <col min="4663" max="4663" width="9.140625" style="156"/>
    <col min="4664" max="4664" width="5" style="156" bestFit="1" customWidth="1"/>
    <col min="4665" max="4665" width="23" style="156" bestFit="1" customWidth="1"/>
    <col min="4666" max="4666" width="8" style="156" bestFit="1" customWidth="1"/>
    <col min="4667" max="4670" width="9.140625" style="156"/>
    <col min="4671" max="4671" width="5" style="156" bestFit="1" customWidth="1"/>
    <col min="4672" max="4672" width="23" style="156" bestFit="1" customWidth="1"/>
    <col min="4673" max="4673" width="11" style="156" bestFit="1" customWidth="1"/>
    <col min="4674" max="4674" width="9.140625" style="156"/>
    <col min="4675" max="4675" width="5" style="156" bestFit="1" customWidth="1"/>
    <col min="4676" max="4676" width="23" style="156" bestFit="1" customWidth="1"/>
    <col min="4677" max="4677" width="7" style="156" bestFit="1" customWidth="1"/>
    <col min="4678" max="4678" width="9.140625" style="156"/>
    <col min="4679" max="4679" width="5" style="156" bestFit="1" customWidth="1"/>
    <col min="4680" max="4680" width="23" style="156" bestFit="1" customWidth="1"/>
    <col min="4681" max="4681" width="6" style="156" bestFit="1" customWidth="1"/>
    <col min="4682" max="4682" width="9.140625" style="156"/>
    <col min="4683" max="4683" width="5" style="156" bestFit="1" customWidth="1"/>
    <col min="4684" max="4684" width="23" style="156" bestFit="1" customWidth="1"/>
    <col min="4685" max="4685" width="8" style="156" bestFit="1" customWidth="1"/>
    <col min="4686" max="4686" width="5" style="156" bestFit="1" customWidth="1"/>
    <col min="4687" max="4687" width="23" style="156" bestFit="1" customWidth="1"/>
    <col min="4688" max="4688" width="8" style="156" bestFit="1" customWidth="1"/>
    <col min="4689" max="4689" width="5" style="156" bestFit="1" customWidth="1"/>
    <col min="4690" max="4690" width="23" style="156" bestFit="1" customWidth="1"/>
    <col min="4691" max="4691" width="7" style="156" bestFit="1" customWidth="1"/>
    <col min="4692" max="4864" width="9.140625" style="156"/>
    <col min="4865" max="4865" width="5" style="156" bestFit="1" customWidth="1"/>
    <col min="4866" max="4866" width="23" style="156" bestFit="1" customWidth="1"/>
    <col min="4867" max="4867" width="10.140625" style="156" customWidth="1"/>
    <col min="4868" max="4870" width="9.140625" style="156"/>
    <col min="4871" max="4871" width="10.140625" style="156" bestFit="1" customWidth="1"/>
    <col min="4872" max="4872" width="11" style="156" bestFit="1" customWidth="1"/>
    <col min="4873" max="4873" width="8" style="156" bestFit="1" customWidth="1"/>
    <col min="4874" max="4875" width="10" style="156" bestFit="1" customWidth="1"/>
    <col min="4876" max="4876" width="9.140625" style="156"/>
    <col min="4877" max="4877" width="10.85546875" style="156" bestFit="1" customWidth="1"/>
    <col min="4878" max="4878" width="12" style="156" bestFit="1" customWidth="1"/>
    <col min="4879" max="4879" width="6.85546875" style="156" bestFit="1" customWidth="1"/>
    <col min="4880" max="4882" width="8.42578125" style="156" customWidth="1"/>
    <col min="4883" max="4884" width="9.140625" style="156"/>
    <col min="4885" max="4885" width="9.85546875" style="156" bestFit="1" customWidth="1"/>
    <col min="4886" max="4886" width="23" style="156" bestFit="1" customWidth="1"/>
    <col min="4887" max="4887" width="8.42578125" style="156" bestFit="1" customWidth="1"/>
    <col min="4888" max="4889" width="9.140625" style="156"/>
    <col min="4890" max="4890" width="5" style="156" bestFit="1" customWidth="1"/>
    <col min="4891" max="4891" width="23" style="156" bestFit="1" customWidth="1"/>
    <col min="4892" max="4892" width="7" style="156" bestFit="1" customWidth="1"/>
    <col min="4893" max="4894" width="9.140625" style="156"/>
    <col min="4895" max="4895" width="5" style="156" bestFit="1" customWidth="1"/>
    <col min="4896" max="4896" width="23" style="156" bestFit="1" customWidth="1"/>
    <col min="4897" max="4897" width="10" style="156" bestFit="1" customWidth="1"/>
    <col min="4898" max="4899" width="9.140625" style="156"/>
    <col min="4900" max="4900" width="5" style="156" bestFit="1" customWidth="1"/>
    <col min="4901" max="4901" width="23" style="156" bestFit="1" customWidth="1"/>
    <col min="4902" max="4902" width="8" style="156" bestFit="1" customWidth="1"/>
    <col min="4903" max="4904" width="9.140625" style="156"/>
    <col min="4905" max="4905" width="5" style="156" bestFit="1" customWidth="1"/>
    <col min="4906" max="4906" width="23" style="156" bestFit="1" customWidth="1"/>
    <col min="4907" max="4907" width="8.140625" style="156" bestFit="1" customWidth="1"/>
    <col min="4908" max="4909" width="9.140625" style="156"/>
    <col min="4910" max="4910" width="5" style="156" bestFit="1" customWidth="1"/>
    <col min="4911" max="4911" width="23" style="156" bestFit="1" customWidth="1"/>
    <col min="4912" max="4913" width="12.42578125" style="156" bestFit="1" customWidth="1"/>
    <col min="4914" max="4915" width="9.140625" style="156"/>
    <col min="4916" max="4916" width="5" style="156" bestFit="1" customWidth="1"/>
    <col min="4917" max="4917" width="23" style="156" bestFit="1" customWidth="1"/>
    <col min="4918" max="4918" width="7" style="156" bestFit="1" customWidth="1"/>
    <col min="4919" max="4919" width="9.140625" style="156"/>
    <col min="4920" max="4920" width="5" style="156" bestFit="1" customWidth="1"/>
    <col min="4921" max="4921" width="23" style="156" bestFit="1" customWidth="1"/>
    <col min="4922" max="4922" width="8" style="156" bestFit="1" customWidth="1"/>
    <col min="4923" max="4926" width="9.140625" style="156"/>
    <col min="4927" max="4927" width="5" style="156" bestFit="1" customWidth="1"/>
    <col min="4928" max="4928" width="23" style="156" bestFit="1" customWidth="1"/>
    <col min="4929" max="4929" width="11" style="156" bestFit="1" customWidth="1"/>
    <col min="4930" max="4930" width="9.140625" style="156"/>
    <col min="4931" max="4931" width="5" style="156" bestFit="1" customWidth="1"/>
    <col min="4932" max="4932" width="23" style="156" bestFit="1" customWidth="1"/>
    <col min="4933" max="4933" width="7" style="156" bestFit="1" customWidth="1"/>
    <col min="4934" max="4934" width="9.140625" style="156"/>
    <col min="4935" max="4935" width="5" style="156" bestFit="1" customWidth="1"/>
    <col min="4936" max="4936" width="23" style="156" bestFit="1" customWidth="1"/>
    <col min="4937" max="4937" width="6" style="156" bestFit="1" customWidth="1"/>
    <col min="4938" max="4938" width="9.140625" style="156"/>
    <col min="4939" max="4939" width="5" style="156" bestFit="1" customWidth="1"/>
    <col min="4940" max="4940" width="23" style="156" bestFit="1" customWidth="1"/>
    <col min="4941" max="4941" width="8" style="156" bestFit="1" customWidth="1"/>
    <col min="4942" max="4942" width="5" style="156" bestFit="1" customWidth="1"/>
    <col min="4943" max="4943" width="23" style="156" bestFit="1" customWidth="1"/>
    <col min="4944" max="4944" width="8" style="156" bestFit="1" customWidth="1"/>
    <col min="4945" max="4945" width="5" style="156" bestFit="1" customWidth="1"/>
    <col min="4946" max="4946" width="23" style="156" bestFit="1" customWidth="1"/>
    <col min="4947" max="4947" width="7" style="156" bestFit="1" customWidth="1"/>
    <col min="4948" max="5120" width="9.140625" style="156"/>
    <col min="5121" max="5121" width="5" style="156" bestFit="1" customWidth="1"/>
    <col min="5122" max="5122" width="23" style="156" bestFit="1" customWidth="1"/>
    <col min="5123" max="5123" width="10.140625" style="156" customWidth="1"/>
    <col min="5124" max="5126" width="9.140625" style="156"/>
    <col min="5127" max="5127" width="10.140625" style="156" bestFit="1" customWidth="1"/>
    <col min="5128" max="5128" width="11" style="156" bestFit="1" customWidth="1"/>
    <col min="5129" max="5129" width="8" style="156" bestFit="1" customWidth="1"/>
    <col min="5130" max="5131" width="10" style="156" bestFit="1" customWidth="1"/>
    <col min="5132" max="5132" width="9.140625" style="156"/>
    <col min="5133" max="5133" width="10.85546875" style="156" bestFit="1" customWidth="1"/>
    <col min="5134" max="5134" width="12" style="156" bestFit="1" customWidth="1"/>
    <col min="5135" max="5135" width="6.85546875" style="156" bestFit="1" customWidth="1"/>
    <col min="5136" max="5138" width="8.42578125" style="156" customWidth="1"/>
    <col min="5139" max="5140" width="9.140625" style="156"/>
    <col min="5141" max="5141" width="9.85546875" style="156" bestFit="1" customWidth="1"/>
    <col min="5142" max="5142" width="23" style="156" bestFit="1" customWidth="1"/>
    <col min="5143" max="5143" width="8.42578125" style="156" bestFit="1" customWidth="1"/>
    <col min="5144" max="5145" width="9.140625" style="156"/>
    <col min="5146" max="5146" width="5" style="156" bestFit="1" customWidth="1"/>
    <col min="5147" max="5147" width="23" style="156" bestFit="1" customWidth="1"/>
    <col min="5148" max="5148" width="7" style="156" bestFit="1" customWidth="1"/>
    <col min="5149" max="5150" width="9.140625" style="156"/>
    <col min="5151" max="5151" width="5" style="156" bestFit="1" customWidth="1"/>
    <col min="5152" max="5152" width="23" style="156" bestFit="1" customWidth="1"/>
    <col min="5153" max="5153" width="10" style="156" bestFit="1" customWidth="1"/>
    <col min="5154" max="5155" width="9.140625" style="156"/>
    <col min="5156" max="5156" width="5" style="156" bestFit="1" customWidth="1"/>
    <col min="5157" max="5157" width="23" style="156" bestFit="1" customWidth="1"/>
    <col min="5158" max="5158" width="8" style="156" bestFit="1" customWidth="1"/>
    <col min="5159" max="5160" width="9.140625" style="156"/>
    <col min="5161" max="5161" width="5" style="156" bestFit="1" customWidth="1"/>
    <col min="5162" max="5162" width="23" style="156" bestFit="1" customWidth="1"/>
    <col min="5163" max="5163" width="8.140625" style="156" bestFit="1" customWidth="1"/>
    <col min="5164" max="5165" width="9.140625" style="156"/>
    <col min="5166" max="5166" width="5" style="156" bestFit="1" customWidth="1"/>
    <col min="5167" max="5167" width="23" style="156" bestFit="1" customWidth="1"/>
    <col min="5168" max="5169" width="12.42578125" style="156" bestFit="1" customWidth="1"/>
    <col min="5170" max="5171" width="9.140625" style="156"/>
    <col min="5172" max="5172" width="5" style="156" bestFit="1" customWidth="1"/>
    <col min="5173" max="5173" width="23" style="156" bestFit="1" customWidth="1"/>
    <col min="5174" max="5174" width="7" style="156" bestFit="1" customWidth="1"/>
    <col min="5175" max="5175" width="9.140625" style="156"/>
    <col min="5176" max="5176" width="5" style="156" bestFit="1" customWidth="1"/>
    <col min="5177" max="5177" width="23" style="156" bestFit="1" customWidth="1"/>
    <col min="5178" max="5178" width="8" style="156" bestFit="1" customWidth="1"/>
    <col min="5179" max="5182" width="9.140625" style="156"/>
    <col min="5183" max="5183" width="5" style="156" bestFit="1" customWidth="1"/>
    <col min="5184" max="5184" width="23" style="156" bestFit="1" customWidth="1"/>
    <col min="5185" max="5185" width="11" style="156" bestFit="1" customWidth="1"/>
    <col min="5186" max="5186" width="9.140625" style="156"/>
    <col min="5187" max="5187" width="5" style="156" bestFit="1" customWidth="1"/>
    <col min="5188" max="5188" width="23" style="156" bestFit="1" customWidth="1"/>
    <col min="5189" max="5189" width="7" style="156" bestFit="1" customWidth="1"/>
    <col min="5190" max="5190" width="9.140625" style="156"/>
    <col min="5191" max="5191" width="5" style="156" bestFit="1" customWidth="1"/>
    <col min="5192" max="5192" width="23" style="156" bestFit="1" customWidth="1"/>
    <col min="5193" max="5193" width="6" style="156" bestFit="1" customWidth="1"/>
    <col min="5194" max="5194" width="9.140625" style="156"/>
    <col min="5195" max="5195" width="5" style="156" bestFit="1" customWidth="1"/>
    <col min="5196" max="5196" width="23" style="156" bestFit="1" customWidth="1"/>
    <col min="5197" max="5197" width="8" style="156" bestFit="1" customWidth="1"/>
    <col min="5198" max="5198" width="5" style="156" bestFit="1" customWidth="1"/>
    <col min="5199" max="5199" width="23" style="156" bestFit="1" customWidth="1"/>
    <col min="5200" max="5200" width="8" style="156" bestFit="1" customWidth="1"/>
    <col min="5201" max="5201" width="5" style="156" bestFit="1" customWidth="1"/>
    <col min="5202" max="5202" width="23" style="156" bestFit="1" customWidth="1"/>
    <col min="5203" max="5203" width="7" style="156" bestFit="1" customWidth="1"/>
    <col min="5204" max="5376" width="9.140625" style="156"/>
    <col min="5377" max="5377" width="5" style="156" bestFit="1" customWidth="1"/>
    <col min="5378" max="5378" width="23" style="156" bestFit="1" customWidth="1"/>
    <col min="5379" max="5379" width="10.140625" style="156" customWidth="1"/>
    <col min="5380" max="5382" width="9.140625" style="156"/>
    <col min="5383" max="5383" width="10.140625" style="156" bestFit="1" customWidth="1"/>
    <col min="5384" max="5384" width="11" style="156" bestFit="1" customWidth="1"/>
    <col min="5385" max="5385" width="8" style="156" bestFit="1" customWidth="1"/>
    <col min="5386" max="5387" width="10" style="156" bestFit="1" customWidth="1"/>
    <col min="5388" max="5388" width="9.140625" style="156"/>
    <col min="5389" max="5389" width="10.85546875" style="156" bestFit="1" customWidth="1"/>
    <col min="5390" max="5390" width="12" style="156" bestFit="1" customWidth="1"/>
    <col min="5391" max="5391" width="6.85546875" style="156" bestFit="1" customWidth="1"/>
    <col min="5392" max="5394" width="8.42578125" style="156" customWidth="1"/>
    <col min="5395" max="5396" width="9.140625" style="156"/>
    <col min="5397" max="5397" width="9.85546875" style="156" bestFit="1" customWidth="1"/>
    <col min="5398" max="5398" width="23" style="156" bestFit="1" customWidth="1"/>
    <col min="5399" max="5399" width="8.42578125" style="156" bestFit="1" customWidth="1"/>
    <col min="5400" max="5401" width="9.140625" style="156"/>
    <col min="5402" max="5402" width="5" style="156" bestFit="1" customWidth="1"/>
    <col min="5403" max="5403" width="23" style="156" bestFit="1" customWidth="1"/>
    <col min="5404" max="5404" width="7" style="156" bestFit="1" customWidth="1"/>
    <col min="5405" max="5406" width="9.140625" style="156"/>
    <col min="5407" max="5407" width="5" style="156" bestFit="1" customWidth="1"/>
    <col min="5408" max="5408" width="23" style="156" bestFit="1" customWidth="1"/>
    <col min="5409" max="5409" width="10" style="156" bestFit="1" customWidth="1"/>
    <col min="5410" max="5411" width="9.140625" style="156"/>
    <col min="5412" max="5412" width="5" style="156" bestFit="1" customWidth="1"/>
    <col min="5413" max="5413" width="23" style="156" bestFit="1" customWidth="1"/>
    <col min="5414" max="5414" width="8" style="156" bestFit="1" customWidth="1"/>
    <col min="5415" max="5416" width="9.140625" style="156"/>
    <col min="5417" max="5417" width="5" style="156" bestFit="1" customWidth="1"/>
    <col min="5418" max="5418" width="23" style="156" bestFit="1" customWidth="1"/>
    <col min="5419" max="5419" width="8.140625" style="156" bestFit="1" customWidth="1"/>
    <col min="5420" max="5421" width="9.140625" style="156"/>
    <col min="5422" max="5422" width="5" style="156" bestFit="1" customWidth="1"/>
    <col min="5423" max="5423" width="23" style="156" bestFit="1" customWidth="1"/>
    <col min="5424" max="5425" width="12.42578125" style="156" bestFit="1" customWidth="1"/>
    <col min="5426" max="5427" width="9.140625" style="156"/>
    <col min="5428" max="5428" width="5" style="156" bestFit="1" customWidth="1"/>
    <col min="5429" max="5429" width="23" style="156" bestFit="1" customWidth="1"/>
    <col min="5430" max="5430" width="7" style="156" bestFit="1" customWidth="1"/>
    <col min="5431" max="5431" width="9.140625" style="156"/>
    <col min="5432" max="5432" width="5" style="156" bestFit="1" customWidth="1"/>
    <col min="5433" max="5433" width="23" style="156" bestFit="1" customWidth="1"/>
    <col min="5434" max="5434" width="8" style="156" bestFit="1" customWidth="1"/>
    <col min="5435" max="5438" width="9.140625" style="156"/>
    <col min="5439" max="5439" width="5" style="156" bestFit="1" customWidth="1"/>
    <col min="5440" max="5440" width="23" style="156" bestFit="1" customWidth="1"/>
    <col min="5441" max="5441" width="11" style="156" bestFit="1" customWidth="1"/>
    <col min="5442" max="5442" width="9.140625" style="156"/>
    <col min="5443" max="5443" width="5" style="156" bestFit="1" customWidth="1"/>
    <col min="5444" max="5444" width="23" style="156" bestFit="1" customWidth="1"/>
    <col min="5445" max="5445" width="7" style="156" bestFit="1" customWidth="1"/>
    <col min="5446" max="5446" width="9.140625" style="156"/>
    <col min="5447" max="5447" width="5" style="156" bestFit="1" customWidth="1"/>
    <col min="5448" max="5448" width="23" style="156" bestFit="1" customWidth="1"/>
    <col min="5449" max="5449" width="6" style="156" bestFit="1" customWidth="1"/>
    <col min="5450" max="5450" width="9.140625" style="156"/>
    <col min="5451" max="5451" width="5" style="156" bestFit="1" customWidth="1"/>
    <col min="5452" max="5452" width="23" style="156" bestFit="1" customWidth="1"/>
    <col min="5453" max="5453" width="8" style="156" bestFit="1" customWidth="1"/>
    <col min="5454" max="5454" width="5" style="156" bestFit="1" customWidth="1"/>
    <col min="5455" max="5455" width="23" style="156" bestFit="1" customWidth="1"/>
    <col min="5456" max="5456" width="8" style="156" bestFit="1" customWidth="1"/>
    <col min="5457" max="5457" width="5" style="156" bestFit="1" customWidth="1"/>
    <col min="5458" max="5458" width="23" style="156" bestFit="1" customWidth="1"/>
    <col min="5459" max="5459" width="7" style="156" bestFit="1" customWidth="1"/>
    <col min="5460" max="5632" width="9.140625" style="156"/>
    <col min="5633" max="5633" width="5" style="156" bestFit="1" customWidth="1"/>
    <col min="5634" max="5634" width="23" style="156" bestFit="1" customWidth="1"/>
    <col min="5635" max="5635" width="10.140625" style="156" customWidth="1"/>
    <col min="5636" max="5638" width="9.140625" style="156"/>
    <col min="5639" max="5639" width="10.140625" style="156" bestFit="1" customWidth="1"/>
    <col min="5640" max="5640" width="11" style="156" bestFit="1" customWidth="1"/>
    <col min="5641" max="5641" width="8" style="156" bestFit="1" customWidth="1"/>
    <col min="5642" max="5643" width="10" style="156" bestFit="1" customWidth="1"/>
    <col min="5644" max="5644" width="9.140625" style="156"/>
    <col min="5645" max="5645" width="10.85546875" style="156" bestFit="1" customWidth="1"/>
    <col min="5646" max="5646" width="12" style="156" bestFit="1" customWidth="1"/>
    <col min="5647" max="5647" width="6.85546875" style="156" bestFit="1" customWidth="1"/>
    <col min="5648" max="5650" width="8.42578125" style="156" customWidth="1"/>
    <col min="5651" max="5652" width="9.140625" style="156"/>
    <col min="5653" max="5653" width="9.85546875" style="156" bestFit="1" customWidth="1"/>
    <col min="5654" max="5654" width="23" style="156" bestFit="1" customWidth="1"/>
    <col min="5655" max="5655" width="8.42578125" style="156" bestFit="1" customWidth="1"/>
    <col min="5656" max="5657" width="9.140625" style="156"/>
    <col min="5658" max="5658" width="5" style="156" bestFit="1" customWidth="1"/>
    <col min="5659" max="5659" width="23" style="156" bestFit="1" customWidth="1"/>
    <col min="5660" max="5660" width="7" style="156" bestFit="1" customWidth="1"/>
    <col min="5661" max="5662" width="9.140625" style="156"/>
    <col min="5663" max="5663" width="5" style="156" bestFit="1" customWidth="1"/>
    <col min="5664" max="5664" width="23" style="156" bestFit="1" customWidth="1"/>
    <col min="5665" max="5665" width="10" style="156" bestFit="1" customWidth="1"/>
    <col min="5666" max="5667" width="9.140625" style="156"/>
    <col min="5668" max="5668" width="5" style="156" bestFit="1" customWidth="1"/>
    <col min="5669" max="5669" width="23" style="156" bestFit="1" customWidth="1"/>
    <col min="5670" max="5670" width="8" style="156" bestFit="1" customWidth="1"/>
    <col min="5671" max="5672" width="9.140625" style="156"/>
    <col min="5673" max="5673" width="5" style="156" bestFit="1" customWidth="1"/>
    <col min="5674" max="5674" width="23" style="156" bestFit="1" customWidth="1"/>
    <col min="5675" max="5675" width="8.140625" style="156" bestFit="1" customWidth="1"/>
    <col min="5676" max="5677" width="9.140625" style="156"/>
    <col min="5678" max="5678" width="5" style="156" bestFit="1" customWidth="1"/>
    <col min="5679" max="5679" width="23" style="156" bestFit="1" customWidth="1"/>
    <col min="5680" max="5681" width="12.42578125" style="156" bestFit="1" customWidth="1"/>
    <col min="5682" max="5683" width="9.140625" style="156"/>
    <col min="5684" max="5684" width="5" style="156" bestFit="1" customWidth="1"/>
    <col min="5685" max="5685" width="23" style="156" bestFit="1" customWidth="1"/>
    <col min="5686" max="5686" width="7" style="156" bestFit="1" customWidth="1"/>
    <col min="5687" max="5687" width="9.140625" style="156"/>
    <col min="5688" max="5688" width="5" style="156" bestFit="1" customWidth="1"/>
    <col min="5689" max="5689" width="23" style="156" bestFit="1" customWidth="1"/>
    <col min="5690" max="5690" width="8" style="156" bestFit="1" customWidth="1"/>
    <col min="5691" max="5694" width="9.140625" style="156"/>
    <col min="5695" max="5695" width="5" style="156" bestFit="1" customWidth="1"/>
    <col min="5696" max="5696" width="23" style="156" bestFit="1" customWidth="1"/>
    <col min="5697" max="5697" width="11" style="156" bestFit="1" customWidth="1"/>
    <col min="5698" max="5698" width="9.140625" style="156"/>
    <col min="5699" max="5699" width="5" style="156" bestFit="1" customWidth="1"/>
    <col min="5700" max="5700" width="23" style="156" bestFit="1" customWidth="1"/>
    <col min="5701" max="5701" width="7" style="156" bestFit="1" customWidth="1"/>
    <col min="5702" max="5702" width="9.140625" style="156"/>
    <col min="5703" max="5703" width="5" style="156" bestFit="1" customWidth="1"/>
    <col min="5704" max="5704" width="23" style="156" bestFit="1" customWidth="1"/>
    <col min="5705" max="5705" width="6" style="156" bestFit="1" customWidth="1"/>
    <col min="5706" max="5706" width="9.140625" style="156"/>
    <col min="5707" max="5707" width="5" style="156" bestFit="1" customWidth="1"/>
    <col min="5708" max="5708" width="23" style="156" bestFit="1" customWidth="1"/>
    <col min="5709" max="5709" width="8" style="156" bestFit="1" customWidth="1"/>
    <col min="5710" max="5710" width="5" style="156" bestFit="1" customWidth="1"/>
    <col min="5711" max="5711" width="23" style="156" bestFit="1" customWidth="1"/>
    <col min="5712" max="5712" width="8" style="156" bestFit="1" customWidth="1"/>
    <col min="5713" max="5713" width="5" style="156" bestFit="1" customWidth="1"/>
    <col min="5714" max="5714" width="23" style="156" bestFit="1" customWidth="1"/>
    <col min="5715" max="5715" width="7" style="156" bestFit="1" customWidth="1"/>
    <col min="5716" max="5888" width="9.140625" style="156"/>
    <col min="5889" max="5889" width="5" style="156" bestFit="1" customWidth="1"/>
    <col min="5890" max="5890" width="23" style="156" bestFit="1" customWidth="1"/>
    <col min="5891" max="5891" width="10.140625" style="156" customWidth="1"/>
    <col min="5892" max="5894" width="9.140625" style="156"/>
    <col min="5895" max="5895" width="10.140625" style="156" bestFit="1" customWidth="1"/>
    <col min="5896" max="5896" width="11" style="156" bestFit="1" customWidth="1"/>
    <col min="5897" max="5897" width="8" style="156" bestFit="1" customWidth="1"/>
    <col min="5898" max="5899" width="10" style="156" bestFit="1" customWidth="1"/>
    <col min="5900" max="5900" width="9.140625" style="156"/>
    <col min="5901" max="5901" width="10.85546875" style="156" bestFit="1" customWidth="1"/>
    <col min="5902" max="5902" width="12" style="156" bestFit="1" customWidth="1"/>
    <col min="5903" max="5903" width="6.85546875" style="156" bestFit="1" customWidth="1"/>
    <col min="5904" max="5906" width="8.42578125" style="156" customWidth="1"/>
    <col min="5907" max="5908" width="9.140625" style="156"/>
    <col min="5909" max="5909" width="9.85546875" style="156" bestFit="1" customWidth="1"/>
    <col min="5910" max="5910" width="23" style="156" bestFit="1" customWidth="1"/>
    <col min="5911" max="5911" width="8.42578125" style="156" bestFit="1" customWidth="1"/>
    <col min="5912" max="5913" width="9.140625" style="156"/>
    <col min="5914" max="5914" width="5" style="156" bestFit="1" customWidth="1"/>
    <col min="5915" max="5915" width="23" style="156" bestFit="1" customWidth="1"/>
    <col min="5916" max="5916" width="7" style="156" bestFit="1" customWidth="1"/>
    <col min="5917" max="5918" width="9.140625" style="156"/>
    <col min="5919" max="5919" width="5" style="156" bestFit="1" customWidth="1"/>
    <col min="5920" max="5920" width="23" style="156" bestFit="1" customWidth="1"/>
    <col min="5921" max="5921" width="10" style="156" bestFit="1" customWidth="1"/>
    <col min="5922" max="5923" width="9.140625" style="156"/>
    <col min="5924" max="5924" width="5" style="156" bestFit="1" customWidth="1"/>
    <col min="5925" max="5925" width="23" style="156" bestFit="1" customWidth="1"/>
    <col min="5926" max="5926" width="8" style="156" bestFit="1" customWidth="1"/>
    <col min="5927" max="5928" width="9.140625" style="156"/>
    <col min="5929" max="5929" width="5" style="156" bestFit="1" customWidth="1"/>
    <col min="5930" max="5930" width="23" style="156" bestFit="1" customWidth="1"/>
    <col min="5931" max="5931" width="8.140625" style="156" bestFit="1" customWidth="1"/>
    <col min="5932" max="5933" width="9.140625" style="156"/>
    <col min="5934" max="5934" width="5" style="156" bestFit="1" customWidth="1"/>
    <col min="5935" max="5935" width="23" style="156" bestFit="1" customWidth="1"/>
    <col min="5936" max="5937" width="12.42578125" style="156" bestFit="1" customWidth="1"/>
    <col min="5938" max="5939" width="9.140625" style="156"/>
    <col min="5940" max="5940" width="5" style="156" bestFit="1" customWidth="1"/>
    <col min="5941" max="5941" width="23" style="156" bestFit="1" customWidth="1"/>
    <col min="5942" max="5942" width="7" style="156" bestFit="1" customWidth="1"/>
    <col min="5943" max="5943" width="9.140625" style="156"/>
    <col min="5944" max="5944" width="5" style="156" bestFit="1" customWidth="1"/>
    <col min="5945" max="5945" width="23" style="156" bestFit="1" customWidth="1"/>
    <col min="5946" max="5946" width="8" style="156" bestFit="1" customWidth="1"/>
    <col min="5947" max="5950" width="9.140625" style="156"/>
    <col min="5951" max="5951" width="5" style="156" bestFit="1" customWidth="1"/>
    <col min="5952" max="5952" width="23" style="156" bestFit="1" customWidth="1"/>
    <col min="5953" max="5953" width="11" style="156" bestFit="1" customWidth="1"/>
    <col min="5954" max="5954" width="9.140625" style="156"/>
    <col min="5955" max="5955" width="5" style="156" bestFit="1" customWidth="1"/>
    <col min="5956" max="5956" width="23" style="156" bestFit="1" customWidth="1"/>
    <col min="5957" max="5957" width="7" style="156" bestFit="1" customWidth="1"/>
    <col min="5958" max="5958" width="9.140625" style="156"/>
    <col min="5959" max="5959" width="5" style="156" bestFit="1" customWidth="1"/>
    <col min="5960" max="5960" width="23" style="156" bestFit="1" customWidth="1"/>
    <col min="5961" max="5961" width="6" style="156" bestFit="1" customWidth="1"/>
    <col min="5962" max="5962" width="9.140625" style="156"/>
    <col min="5963" max="5963" width="5" style="156" bestFit="1" customWidth="1"/>
    <col min="5964" max="5964" width="23" style="156" bestFit="1" customWidth="1"/>
    <col min="5965" max="5965" width="8" style="156" bestFit="1" customWidth="1"/>
    <col min="5966" max="5966" width="5" style="156" bestFit="1" customWidth="1"/>
    <col min="5967" max="5967" width="23" style="156" bestFit="1" customWidth="1"/>
    <col min="5968" max="5968" width="8" style="156" bestFit="1" customWidth="1"/>
    <col min="5969" max="5969" width="5" style="156" bestFit="1" customWidth="1"/>
    <col min="5970" max="5970" width="23" style="156" bestFit="1" customWidth="1"/>
    <col min="5971" max="5971" width="7" style="156" bestFit="1" customWidth="1"/>
    <col min="5972" max="6144" width="9.140625" style="156"/>
    <col min="6145" max="6145" width="5" style="156" bestFit="1" customWidth="1"/>
    <col min="6146" max="6146" width="23" style="156" bestFit="1" customWidth="1"/>
    <col min="6147" max="6147" width="10.140625" style="156" customWidth="1"/>
    <col min="6148" max="6150" width="9.140625" style="156"/>
    <col min="6151" max="6151" width="10.140625" style="156" bestFit="1" customWidth="1"/>
    <col min="6152" max="6152" width="11" style="156" bestFit="1" customWidth="1"/>
    <col min="6153" max="6153" width="8" style="156" bestFit="1" customWidth="1"/>
    <col min="6154" max="6155" width="10" style="156" bestFit="1" customWidth="1"/>
    <col min="6156" max="6156" width="9.140625" style="156"/>
    <col min="6157" max="6157" width="10.85546875" style="156" bestFit="1" customWidth="1"/>
    <col min="6158" max="6158" width="12" style="156" bestFit="1" customWidth="1"/>
    <col min="6159" max="6159" width="6.85546875" style="156" bestFit="1" customWidth="1"/>
    <col min="6160" max="6162" width="8.42578125" style="156" customWidth="1"/>
    <col min="6163" max="6164" width="9.140625" style="156"/>
    <col min="6165" max="6165" width="9.85546875" style="156" bestFit="1" customWidth="1"/>
    <col min="6166" max="6166" width="23" style="156" bestFit="1" customWidth="1"/>
    <col min="6167" max="6167" width="8.42578125" style="156" bestFit="1" customWidth="1"/>
    <col min="6168" max="6169" width="9.140625" style="156"/>
    <col min="6170" max="6170" width="5" style="156" bestFit="1" customWidth="1"/>
    <col min="6171" max="6171" width="23" style="156" bestFit="1" customWidth="1"/>
    <col min="6172" max="6172" width="7" style="156" bestFit="1" customWidth="1"/>
    <col min="6173" max="6174" width="9.140625" style="156"/>
    <col min="6175" max="6175" width="5" style="156" bestFit="1" customWidth="1"/>
    <col min="6176" max="6176" width="23" style="156" bestFit="1" customWidth="1"/>
    <col min="6177" max="6177" width="10" style="156" bestFit="1" customWidth="1"/>
    <col min="6178" max="6179" width="9.140625" style="156"/>
    <col min="6180" max="6180" width="5" style="156" bestFit="1" customWidth="1"/>
    <col min="6181" max="6181" width="23" style="156" bestFit="1" customWidth="1"/>
    <col min="6182" max="6182" width="8" style="156" bestFit="1" customWidth="1"/>
    <col min="6183" max="6184" width="9.140625" style="156"/>
    <col min="6185" max="6185" width="5" style="156" bestFit="1" customWidth="1"/>
    <col min="6186" max="6186" width="23" style="156" bestFit="1" customWidth="1"/>
    <col min="6187" max="6187" width="8.140625" style="156" bestFit="1" customWidth="1"/>
    <col min="6188" max="6189" width="9.140625" style="156"/>
    <col min="6190" max="6190" width="5" style="156" bestFit="1" customWidth="1"/>
    <col min="6191" max="6191" width="23" style="156" bestFit="1" customWidth="1"/>
    <col min="6192" max="6193" width="12.42578125" style="156" bestFit="1" customWidth="1"/>
    <col min="6194" max="6195" width="9.140625" style="156"/>
    <col min="6196" max="6196" width="5" style="156" bestFit="1" customWidth="1"/>
    <col min="6197" max="6197" width="23" style="156" bestFit="1" customWidth="1"/>
    <col min="6198" max="6198" width="7" style="156" bestFit="1" customWidth="1"/>
    <col min="6199" max="6199" width="9.140625" style="156"/>
    <col min="6200" max="6200" width="5" style="156" bestFit="1" customWidth="1"/>
    <col min="6201" max="6201" width="23" style="156" bestFit="1" customWidth="1"/>
    <col min="6202" max="6202" width="8" style="156" bestFit="1" customWidth="1"/>
    <col min="6203" max="6206" width="9.140625" style="156"/>
    <col min="6207" max="6207" width="5" style="156" bestFit="1" customWidth="1"/>
    <col min="6208" max="6208" width="23" style="156" bestFit="1" customWidth="1"/>
    <col min="6209" max="6209" width="11" style="156" bestFit="1" customWidth="1"/>
    <col min="6210" max="6210" width="9.140625" style="156"/>
    <col min="6211" max="6211" width="5" style="156" bestFit="1" customWidth="1"/>
    <col min="6212" max="6212" width="23" style="156" bestFit="1" customWidth="1"/>
    <col min="6213" max="6213" width="7" style="156" bestFit="1" customWidth="1"/>
    <col min="6214" max="6214" width="9.140625" style="156"/>
    <col min="6215" max="6215" width="5" style="156" bestFit="1" customWidth="1"/>
    <col min="6216" max="6216" width="23" style="156" bestFit="1" customWidth="1"/>
    <col min="6217" max="6217" width="6" style="156" bestFit="1" customWidth="1"/>
    <col min="6218" max="6218" width="9.140625" style="156"/>
    <col min="6219" max="6219" width="5" style="156" bestFit="1" customWidth="1"/>
    <col min="6220" max="6220" width="23" style="156" bestFit="1" customWidth="1"/>
    <col min="6221" max="6221" width="8" style="156" bestFit="1" customWidth="1"/>
    <col min="6222" max="6222" width="5" style="156" bestFit="1" customWidth="1"/>
    <col min="6223" max="6223" width="23" style="156" bestFit="1" customWidth="1"/>
    <col min="6224" max="6224" width="8" style="156" bestFit="1" customWidth="1"/>
    <col min="6225" max="6225" width="5" style="156" bestFit="1" customWidth="1"/>
    <col min="6226" max="6226" width="23" style="156" bestFit="1" customWidth="1"/>
    <col min="6227" max="6227" width="7" style="156" bestFit="1" customWidth="1"/>
    <col min="6228" max="6400" width="9.140625" style="156"/>
    <col min="6401" max="6401" width="5" style="156" bestFit="1" customWidth="1"/>
    <col min="6402" max="6402" width="23" style="156" bestFit="1" customWidth="1"/>
    <col min="6403" max="6403" width="10.140625" style="156" customWidth="1"/>
    <col min="6404" max="6406" width="9.140625" style="156"/>
    <col min="6407" max="6407" width="10.140625" style="156" bestFit="1" customWidth="1"/>
    <col min="6408" max="6408" width="11" style="156" bestFit="1" customWidth="1"/>
    <col min="6409" max="6409" width="8" style="156" bestFit="1" customWidth="1"/>
    <col min="6410" max="6411" width="10" style="156" bestFit="1" customWidth="1"/>
    <col min="6412" max="6412" width="9.140625" style="156"/>
    <col min="6413" max="6413" width="10.85546875" style="156" bestFit="1" customWidth="1"/>
    <col min="6414" max="6414" width="12" style="156" bestFit="1" customWidth="1"/>
    <col min="6415" max="6415" width="6.85546875" style="156" bestFit="1" customWidth="1"/>
    <col min="6416" max="6418" width="8.42578125" style="156" customWidth="1"/>
    <col min="6419" max="6420" width="9.140625" style="156"/>
    <col min="6421" max="6421" width="9.85546875" style="156" bestFit="1" customWidth="1"/>
    <col min="6422" max="6422" width="23" style="156" bestFit="1" customWidth="1"/>
    <col min="6423" max="6423" width="8.42578125" style="156" bestFit="1" customWidth="1"/>
    <col min="6424" max="6425" width="9.140625" style="156"/>
    <col min="6426" max="6426" width="5" style="156" bestFit="1" customWidth="1"/>
    <col min="6427" max="6427" width="23" style="156" bestFit="1" customWidth="1"/>
    <col min="6428" max="6428" width="7" style="156" bestFit="1" customWidth="1"/>
    <col min="6429" max="6430" width="9.140625" style="156"/>
    <col min="6431" max="6431" width="5" style="156" bestFit="1" customWidth="1"/>
    <col min="6432" max="6432" width="23" style="156" bestFit="1" customWidth="1"/>
    <col min="6433" max="6433" width="10" style="156" bestFit="1" customWidth="1"/>
    <col min="6434" max="6435" width="9.140625" style="156"/>
    <col min="6436" max="6436" width="5" style="156" bestFit="1" customWidth="1"/>
    <col min="6437" max="6437" width="23" style="156" bestFit="1" customWidth="1"/>
    <col min="6438" max="6438" width="8" style="156" bestFit="1" customWidth="1"/>
    <col min="6439" max="6440" width="9.140625" style="156"/>
    <col min="6441" max="6441" width="5" style="156" bestFit="1" customWidth="1"/>
    <col min="6442" max="6442" width="23" style="156" bestFit="1" customWidth="1"/>
    <col min="6443" max="6443" width="8.140625" style="156" bestFit="1" customWidth="1"/>
    <col min="6444" max="6445" width="9.140625" style="156"/>
    <col min="6446" max="6446" width="5" style="156" bestFit="1" customWidth="1"/>
    <col min="6447" max="6447" width="23" style="156" bestFit="1" customWidth="1"/>
    <col min="6448" max="6449" width="12.42578125" style="156" bestFit="1" customWidth="1"/>
    <col min="6450" max="6451" width="9.140625" style="156"/>
    <col min="6452" max="6452" width="5" style="156" bestFit="1" customWidth="1"/>
    <col min="6453" max="6453" width="23" style="156" bestFit="1" customWidth="1"/>
    <col min="6454" max="6454" width="7" style="156" bestFit="1" customWidth="1"/>
    <col min="6455" max="6455" width="9.140625" style="156"/>
    <col min="6456" max="6456" width="5" style="156" bestFit="1" customWidth="1"/>
    <col min="6457" max="6457" width="23" style="156" bestFit="1" customWidth="1"/>
    <col min="6458" max="6458" width="8" style="156" bestFit="1" customWidth="1"/>
    <col min="6459" max="6462" width="9.140625" style="156"/>
    <col min="6463" max="6463" width="5" style="156" bestFit="1" customWidth="1"/>
    <col min="6464" max="6464" width="23" style="156" bestFit="1" customWidth="1"/>
    <col min="6465" max="6465" width="11" style="156" bestFit="1" customWidth="1"/>
    <col min="6466" max="6466" width="9.140625" style="156"/>
    <col min="6467" max="6467" width="5" style="156" bestFit="1" customWidth="1"/>
    <col min="6468" max="6468" width="23" style="156" bestFit="1" customWidth="1"/>
    <col min="6469" max="6469" width="7" style="156" bestFit="1" customWidth="1"/>
    <col min="6470" max="6470" width="9.140625" style="156"/>
    <col min="6471" max="6471" width="5" style="156" bestFit="1" customWidth="1"/>
    <col min="6472" max="6472" width="23" style="156" bestFit="1" customWidth="1"/>
    <col min="6473" max="6473" width="6" style="156" bestFit="1" customWidth="1"/>
    <col min="6474" max="6474" width="9.140625" style="156"/>
    <col min="6475" max="6475" width="5" style="156" bestFit="1" customWidth="1"/>
    <col min="6476" max="6476" width="23" style="156" bestFit="1" customWidth="1"/>
    <col min="6477" max="6477" width="8" style="156" bestFit="1" customWidth="1"/>
    <col min="6478" max="6478" width="5" style="156" bestFit="1" customWidth="1"/>
    <col min="6479" max="6479" width="23" style="156" bestFit="1" customWidth="1"/>
    <col min="6480" max="6480" width="8" style="156" bestFit="1" customWidth="1"/>
    <col min="6481" max="6481" width="5" style="156" bestFit="1" customWidth="1"/>
    <col min="6482" max="6482" width="23" style="156" bestFit="1" customWidth="1"/>
    <col min="6483" max="6483" width="7" style="156" bestFit="1" customWidth="1"/>
    <col min="6484" max="6656" width="9.140625" style="156"/>
    <col min="6657" max="6657" width="5" style="156" bestFit="1" customWidth="1"/>
    <col min="6658" max="6658" width="23" style="156" bestFit="1" customWidth="1"/>
    <col min="6659" max="6659" width="10.140625" style="156" customWidth="1"/>
    <col min="6660" max="6662" width="9.140625" style="156"/>
    <col min="6663" max="6663" width="10.140625" style="156" bestFit="1" customWidth="1"/>
    <col min="6664" max="6664" width="11" style="156" bestFit="1" customWidth="1"/>
    <col min="6665" max="6665" width="8" style="156" bestFit="1" customWidth="1"/>
    <col min="6666" max="6667" width="10" style="156" bestFit="1" customWidth="1"/>
    <col min="6668" max="6668" width="9.140625" style="156"/>
    <col min="6669" max="6669" width="10.85546875" style="156" bestFit="1" customWidth="1"/>
    <col min="6670" max="6670" width="12" style="156" bestFit="1" customWidth="1"/>
    <col min="6671" max="6671" width="6.85546875" style="156" bestFit="1" customWidth="1"/>
    <col min="6672" max="6674" width="8.42578125" style="156" customWidth="1"/>
    <col min="6675" max="6676" width="9.140625" style="156"/>
    <col min="6677" max="6677" width="9.85546875" style="156" bestFit="1" customWidth="1"/>
    <col min="6678" max="6678" width="23" style="156" bestFit="1" customWidth="1"/>
    <col min="6679" max="6679" width="8.42578125" style="156" bestFit="1" customWidth="1"/>
    <col min="6680" max="6681" width="9.140625" style="156"/>
    <col min="6682" max="6682" width="5" style="156" bestFit="1" customWidth="1"/>
    <col min="6683" max="6683" width="23" style="156" bestFit="1" customWidth="1"/>
    <col min="6684" max="6684" width="7" style="156" bestFit="1" customWidth="1"/>
    <col min="6685" max="6686" width="9.140625" style="156"/>
    <col min="6687" max="6687" width="5" style="156" bestFit="1" customWidth="1"/>
    <col min="6688" max="6688" width="23" style="156" bestFit="1" customWidth="1"/>
    <col min="6689" max="6689" width="10" style="156" bestFit="1" customWidth="1"/>
    <col min="6690" max="6691" width="9.140625" style="156"/>
    <col min="6692" max="6692" width="5" style="156" bestFit="1" customWidth="1"/>
    <col min="6693" max="6693" width="23" style="156" bestFit="1" customWidth="1"/>
    <col min="6694" max="6694" width="8" style="156" bestFit="1" customWidth="1"/>
    <col min="6695" max="6696" width="9.140625" style="156"/>
    <col min="6697" max="6697" width="5" style="156" bestFit="1" customWidth="1"/>
    <col min="6698" max="6698" width="23" style="156" bestFit="1" customWidth="1"/>
    <col min="6699" max="6699" width="8.140625" style="156" bestFit="1" customWidth="1"/>
    <col min="6700" max="6701" width="9.140625" style="156"/>
    <col min="6702" max="6702" width="5" style="156" bestFit="1" customWidth="1"/>
    <col min="6703" max="6703" width="23" style="156" bestFit="1" customWidth="1"/>
    <col min="6704" max="6705" width="12.42578125" style="156" bestFit="1" customWidth="1"/>
    <col min="6706" max="6707" width="9.140625" style="156"/>
    <col min="6708" max="6708" width="5" style="156" bestFit="1" customWidth="1"/>
    <col min="6709" max="6709" width="23" style="156" bestFit="1" customWidth="1"/>
    <col min="6710" max="6710" width="7" style="156" bestFit="1" customWidth="1"/>
    <col min="6711" max="6711" width="9.140625" style="156"/>
    <col min="6712" max="6712" width="5" style="156" bestFit="1" customWidth="1"/>
    <col min="6713" max="6713" width="23" style="156" bestFit="1" customWidth="1"/>
    <col min="6714" max="6714" width="8" style="156" bestFit="1" customWidth="1"/>
    <col min="6715" max="6718" width="9.140625" style="156"/>
    <col min="6719" max="6719" width="5" style="156" bestFit="1" customWidth="1"/>
    <col min="6720" max="6720" width="23" style="156" bestFit="1" customWidth="1"/>
    <col min="6721" max="6721" width="11" style="156" bestFit="1" customWidth="1"/>
    <col min="6722" max="6722" width="9.140625" style="156"/>
    <col min="6723" max="6723" width="5" style="156" bestFit="1" customWidth="1"/>
    <col min="6724" max="6724" width="23" style="156" bestFit="1" customWidth="1"/>
    <col min="6725" max="6725" width="7" style="156" bestFit="1" customWidth="1"/>
    <col min="6726" max="6726" width="9.140625" style="156"/>
    <col min="6727" max="6727" width="5" style="156" bestFit="1" customWidth="1"/>
    <col min="6728" max="6728" width="23" style="156" bestFit="1" customWidth="1"/>
    <col min="6729" max="6729" width="6" style="156" bestFit="1" customWidth="1"/>
    <col min="6730" max="6730" width="9.140625" style="156"/>
    <col min="6731" max="6731" width="5" style="156" bestFit="1" customWidth="1"/>
    <col min="6732" max="6732" width="23" style="156" bestFit="1" customWidth="1"/>
    <col min="6733" max="6733" width="8" style="156" bestFit="1" customWidth="1"/>
    <col min="6734" max="6734" width="5" style="156" bestFit="1" customWidth="1"/>
    <col min="6735" max="6735" width="23" style="156" bestFit="1" customWidth="1"/>
    <col min="6736" max="6736" width="8" style="156" bestFit="1" customWidth="1"/>
    <col min="6737" max="6737" width="5" style="156" bestFit="1" customWidth="1"/>
    <col min="6738" max="6738" width="23" style="156" bestFit="1" customWidth="1"/>
    <col min="6739" max="6739" width="7" style="156" bestFit="1" customWidth="1"/>
    <col min="6740" max="6912" width="9.140625" style="156"/>
    <col min="6913" max="6913" width="5" style="156" bestFit="1" customWidth="1"/>
    <col min="6914" max="6914" width="23" style="156" bestFit="1" customWidth="1"/>
    <col min="6915" max="6915" width="10.140625" style="156" customWidth="1"/>
    <col min="6916" max="6918" width="9.140625" style="156"/>
    <col min="6919" max="6919" width="10.140625" style="156" bestFit="1" customWidth="1"/>
    <col min="6920" max="6920" width="11" style="156" bestFit="1" customWidth="1"/>
    <col min="6921" max="6921" width="8" style="156" bestFit="1" customWidth="1"/>
    <col min="6922" max="6923" width="10" style="156" bestFit="1" customWidth="1"/>
    <col min="6924" max="6924" width="9.140625" style="156"/>
    <col min="6925" max="6925" width="10.85546875" style="156" bestFit="1" customWidth="1"/>
    <col min="6926" max="6926" width="12" style="156" bestFit="1" customWidth="1"/>
    <col min="6927" max="6927" width="6.85546875" style="156" bestFit="1" customWidth="1"/>
    <col min="6928" max="6930" width="8.42578125" style="156" customWidth="1"/>
    <col min="6931" max="6932" width="9.140625" style="156"/>
    <col min="6933" max="6933" width="9.85546875" style="156" bestFit="1" customWidth="1"/>
    <col min="6934" max="6934" width="23" style="156" bestFit="1" customWidth="1"/>
    <col min="6935" max="6935" width="8.42578125" style="156" bestFit="1" customWidth="1"/>
    <col min="6936" max="6937" width="9.140625" style="156"/>
    <col min="6938" max="6938" width="5" style="156" bestFit="1" customWidth="1"/>
    <col min="6939" max="6939" width="23" style="156" bestFit="1" customWidth="1"/>
    <col min="6940" max="6940" width="7" style="156" bestFit="1" customWidth="1"/>
    <col min="6941" max="6942" width="9.140625" style="156"/>
    <col min="6943" max="6943" width="5" style="156" bestFit="1" customWidth="1"/>
    <col min="6944" max="6944" width="23" style="156" bestFit="1" customWidth="1"/>
    <col min="6945" max="6945" width="10" style="156" bestFit="1" customWidth="1"/>
    <col min="6946" max="6947" width="9.140625" style="156"/>
    <col min="6948" max="6948" width="5" style="156" bestFit="1" customWidth="1"/>
    <col min="6949" max="6949" width="23" style="156" bestFit="1" customWidth="1"/>
    <col min="6950" max="6950" width="8" style="156" bestFit="1" customWidth="1"/>
    <col min="6951" max="6952" width="9.140625" style="156"/>
    <col min="6953" max="6953" width="5" style="156" bestFit="1" customWidth="1"/>
    <col min="6954" max="6954" width="23" style="156" bestFit="1" customWidth="1"/>
    <col min="6955" max="6955" width="8.140625" style="156" bestFit="1" customWidth="1"/>
    <col min="6956" max="6957" width="9.140625" style="156"/>
    <col min="6958" max="6958" width="5" style="156" bestFit="1" customWidth="1"/>
    <col min="6959" max="6959" width="23" style="156" bestFit="1" customWidth="1"/>
    <col min="6960" max="6961" width="12.42578125" style="156" bestFit="1" customWidth="1"/>
    <col min="6962" max="6963" width="9.140625" style="156"/>
    <col min="6964" max="6964" width="5" style="156" bestFit="1" customWidth="1"/>
    <col min="6965" max="6965" width="23" style="156" bestFit="1" customWidth="1"/>
    <col min="6966" max="6966" width="7" style="156" bestFit="1" customWidth="1"/>
    <col min="6967" max="6967" width="9.140625" style="156"/>
    <col min="6968" max="6968" width="5" style="156" bestFit="1" customWidth="1"/>
    <col min="6969" max="6969" width="23" style="156" bestFit="1" customWidth="1"/>
    <col min="6970" max="6970" width="8" style="156" bestFit="1" customWidth="1"/>
    <col min="6971" max="6974" width="9.140625" style="156"/>
    <col min="6975" max="6975" width="5" style="156" bestFit="1" customWidth="1"/>
    <col min="6976" max="6976" width="23" style="156" bestFit="1" customWidth="1"/>
    <col min="6977" max="6977" width="11" style="156" bestFit="1" customWidth="1"/>
    <col min="6978" max="6978" width="9.140625" style="156"/>
    <col min="6979" max="6979" width="5" style="156" bestFit="1" customWidth="1"/>
    <col min="6980" max="6980" width="23" style="156" bestFit="1" customWidth="1"/>
    <col min="6981" max="6981" width="7" style="156" bestFit="1" customWidth="1"/>
    <col min="6982" max="6982" width="9.140625" style="156"/>
    <col min="6983" max="6983" width="5" style="156" bestFit="1" customWidth="1"/>
    <col min="6984" max="6984" width="23" style="156" bestFit="1" customWidth="1"/>
    <col min="6985" max="6985" width="6" style="156" bestFit="1" customWidth="1"/>
    <col min="6986" max="6986" width="9.140625" style="156"/>
    <col min="6987" max="6987" width="5" style="156" bestFit="1" customWidth="1"/>
    <col min="6988" max="6988" width="23" style="156" bestFit="1" customWidth="1"/>
    <col min="6989" max="6989" width="8" style="156" bestFit="1" customWidth="1"/>
    <col min="6990" max="6990" width="5" style="156" bestFit="1" customWidth="1"/>
    <col min="6991" max="6991" width="23" style="156" bestFit="1" customWidth="1"/>
    <col min="6992" max="6992" width="8" style="156" bestFit="1" customWidth="1"/>
    <col min="6993" max="6993" width="5" style="156" bestFit="1" customWidth="1"/>
    <col min="6994" max="6994" width="23" style="156" bestFit="1" customWidth="1"/>
    <col min="6995" max="6995" width="7" style="156" bestFit="1" customWidth="1"/>
    <col min="6996" max="7168" width="9.140625" style="156"/>
    <col min="7169" max="7169" width="5" style="156" bestFit="1" customWidth="1"/>
    <col min="7170" max="7170" width="23" style="156" bestFit="1" customWidth="1"/>
    <col min="7171" max="7171" width="10.140625" style="156" customWidth="1"/>
    <col min="7172" max="7174" width="9.140625" style="156"/>
    <col min="7175" max="7175" width="10.140625" style="156" bestFit="1" customWidth="1"/>
    <col min="7176" max="7176" width="11" style="156" bestFit="1" customWidth="1"/>
    <col min="7177" max="7177" width="8" style="156" bestFit="1" customWidth="1"/>
    <col min="7178" max="7179" width="10" style="156" bestFit="1" customWidth="1"/>
    <col min="7180" max="7180" width="9.140625" style="156"/>
    <col min="7181" max="7181" width="10.85546875" style="156" bestFit="1" customWidth="1"/>
    <col min="7182" max="7182" width="12" style="156" bestFit="1" customWidth="1"/>
    <col min="7183" max="7183" width="6.85546875" style="156" bestFit="1" customWidth="1"/>
    <col min="7184" max="7186" width="8.42578125" style="156" customWidth="1"/>
    <col min="7187" max="7188" width="9.140625" style="156"/>
    <col min="7189" max="7189" width="9.85546875" style="156" bestFit="1" customWidth="1"/>
    <col min="7190" max="7190" width="23" style="156" bestFit="1" customWidth="1"/>
    <col min="7191" max="7191" width="8.42578125" style="156" bestFit="1" customWidth="1"/>
    <col min="7192" max="7193" width="9.140625" style="156"/>
    <col min="7194" max="7194" width="5" style="156" bestFit="1" customWidth="1"/>
    <col min="7195" max="7195" width="23" style="156" bestFit="1" customWidth="1"/>
    <col min="7196" max="7196" width="7" style="156" bestFit="1" customWidth="1"/>
    <col min="7197" max="7198" width="9.140625" style="156"/>
    <col min="7199" max="7199" width="5" style="156" bestFit="1" customWidth="1"/>
    <col min="7200" max="7200" width="23" style="156" bestFit="1" customWidth="1"/>
    <col min="7201" max="7201" width="10" style="156" bestFit="1" customWidth="1"/>
    <col min="7202" max="7203" width="9.140625" style="156"/>
    <col min="7204" max="7204" width="5" style="156" bestFit="1" customWidth="1"/>
    <col min="7205" max="7205" width="23" style="156" bestFit="1" customWidth="1"/>
    <col min="7206" max="7206" width="8" style="156" bestFit="1" customWidth="1"/>
    <col min="7207" max="7208" width="9.140625" style="156"/>
    <col min="7209" max="7209" width="5" style="156" bestFit="1" customWidth="1"/>
    <col min="7210" max="7210" width="23" style="156" bestFit="1" customWidth="1"/>
    <col min="7211" max="7211" width="8.140625" style="156" bestFit="1" customWidth="1"/>
    <col min="7212" max="7213" width="9.140625" style="156"/>
    <col min="7214" max="7214" width="5" style="156" bestFit="1" customWidth="1"/>
    <col min="7215" max="7215" width="23" style="156" bestFit="1" customWidth="1"/>
    <col min="7216" max="7217" width="12.42578125" style="156" bestFit="1" customWidth="1"/>
    <col min="7218" max="7219" width="9.140625" style="156"/>
    <col min="7220" max="7220" width="5" style="156" bestFit="1" customWidth="1"/>
    <col min="7221" max="7221" width="23" style="156" bestFit="1" customWidth="1"/>
    <col min="7222" max="7222" width="7" style="156" bestFit="1" customWidth="1"/>
    <col min="7223" max="7223" width="9.140625" style="156"/>
    <col min="7224" max="7224" width="5" style="156" bestFit="1" customWidth="1"/>
    <col min="7225" max="7225" width="23" style="156" bestFit="1" customWidth="1"/>
    <col min="7226" max="7226" width="8" style="156" bestFit="1" customWidth="1"/>
    <col min="7227" max="7230" width="9.140625" style="156"/>
    <col min="7231" max="7231" width="5" style="156" bestFit="1" customWidth="1"/>
    <col min="7232" max="7232" width="23" style="156" bestFit="1" customWidth="1"/>
    <col min="7233" max="7233" width="11" style="156" bestFit="1" customWidth="1"/>
    <col min="7234" max="7234" width="9.140625" style="156"/>
    <col min="7235" max="7235" width="5" style="156" bestFit="1" customWidth="1"/>
    <col min="7236" max="7236" width="23" style="156" bestFit="1" customWidth="1"/>
    <col min="7237" max="7237" width="7" style="156" bestFit="1" customWidth="1"/>
    <col min="7238" max="7238" width="9.140625" style="156"/>
    <col min="7239" max="7239" width="5" style="156" bestFit="1" customWidth="1"/>
    <col min="7240" max="7240" width="23" style="156" bestFit="1" customWidth="1"/>
    <col min="7241" max="7241" width="6" style="156" bestFit="1" customWidth="1"/>
    <col min="7242" max="7242" width="9.140625" style="156"/>
    <col min="7243" max="7243" width="5" style="156" bestFit="1" customWidth="1"/>
    <col min="7244" max="7244" width="23" style="156" bestFit="1" customWidth="1"/>
    <col min="7245" max="7245" width="8" style="156" bestFit="1" customWidth="1"/>
    <col min="7246" max="7246" width="5" style="156" bestFit="1" customWidth="1"/>
    <col min="7247" max="7247" width="23" style="156" bestFit="1" customWidth="1"/>
    <col min="7248" max="7248" width="8" style="156" bestFit="1" customWidth="1"/>
    <col min="7249" max="7249" width="5" style="156" bestFit="1" customWidth="1"/>
    <col min="7250" max="7250" width="23" style="156" bestFit="1" customWidth="1"/>
    <col min="7251" max="7251" width="7" style="156" bestFit="1" customWidth="1"/>
    <col min="7252" max="7424" width="9.140625" style="156"/>
    <col min="7425" max="7425" width="5" style="156" bestFit="1" customWidth="1"/>
    <col min="7426" max="7426" width="23" style="156" bestFit="1" customWidth="1"/>
    <col min="7427" max="7427" width="10.140625" style="156" customWidth="1"/>
    <col min="7428" max="7430" width="9.140625" style="156"/>
    <col min="7431" max="7431" width="10.140625" style="156" bestFit="1" customWidth="1"/>
    <col min="7432" max="7432" width="11" style="156" bestFit="1" customWidth="1"/>
    <col min="7433" max="7433" width="8" style="156" bestFit="1" customWidth="1"/>
    <col min="7434" max="7435" width="10" style="156" bestFit="1" customWidth="1"/>
    <col min="7436" max="7436" width="9.140625" style="156"/>
    <col min="7437" max="7437" width="10.85546875" style="156" bestFit="1" customWidth="1"/>
    <col min="7438" max="7438" width="12" style="156" bestFit="1" customWidth="1"/>
    <col min="7439" max="7439" width="6.85546875" style="156" bestFit="1" customWidth="1"/>
    <col min="7440" max="7442" width="8.42578125" style="156" customWidth="1"/>
    <col min="7443" max="7444" width="9.140625" style="156"/>
    <col min="7445" max="7445" width="9.85546875" style="156" bestFit="1" customWidth="1"/>
    <col min="7446" max="7446" width="23" style="156" bestFit="1" customWidth="1"/>
    <col min="7447" max="7447" width="8.42578125" style="156" bestFit="1" customWidth="1"/>
    <col min="7448" max="7449" width="9.140625" style="156"/>
    <col min="7450" max="7450" width="5" style="156" bestFit="1" customWidth="1"/>
    <col min="7451" max="7451" width="23" style="156" bestFit="1" customWidth="1"/>
    <col min="7452" max="7452" width="7" style="156" bestFit="1" customWidth="1"/>
    <col min="7453" max="7454" width="9.140625" style="156"/>
    <col min="7455" max="7455" width="5" style="156" bestFit="1" customWidth="1"/>
    <col min="7456" max="7456" width="23" style="156" bestFit="1" customWidth="1"/>
    <col min="7457" max="7457" width="10" style="156" bestFit="1" customWidth="1"/>
    <col min="7458" max="7459" width="9.140625" style="156"/>
    <col min="7460" max="7460" width="5" style="156" bestFit="1" customWidth="1"/>
    <col min="7461" max="7461" width="23" style="156" bestFit="1" customWidth="1"/>
    <col min="7462" max="7462" width="8" style="156" bestFit="1" customWidth="1"/>
    <col min="7463" max="7464" width="9.140625" style="156"/>
    <col min="7465" max="7465" width="5" style="156" bestFit="1" customWidth="1"/>
    <col min="7466" max="7466" width="23" style="156" bestFit="1" customWidth="1"/>
    <col min="7467" max="7467" width="8.140625" style="156" bestFit="1" customWidth="1"/>
    <col min="7468" max="7469" width="9.140625" style="156"/>
    <col min="7470" max="7470" width="5" style="156" bestFit="1" customWidth="1"/>
    <col min="7471" max="7471" width="23" style="156" bestFit="1" customWidth="1"/>
    <col min="7472" max="7473" width="12.42578125" style="156" bestFit="1" customWidth="1"/>
    <col min="7474" max="7475" width="9.140625" style="156"/>
    <col min="7476" max="7476" width="5" style="156" bestFit="1" customWidth="1"/>
    <col min="7477" max="7477" width="23" style="156" bestFit="1" customWidth="1"/>
    <col min="7478" max="7478" width="7" style="156" bestFit="1" customWidth="1"/>
    <col min="7479" max="7479" width="9.140625" style="156"/>
    <col min="7480" max="7480" width="5" style="156" bestFit="1" customWidth="1"/>
    <col min="7481" max="7481" width="23" style="156" bestFit="1" customWidth="1"/>
    <col min="7482" max="7482" width="8" style="156" bestFit="1" customWidth="1"/>
    <col min="7483" max="7486" width="9.140625" style="156"/>
    <col min="7487" max="7487" width="5" style="156" bestFit="1" customWidth="1"/>
    <col min="7488" max="7488" width="23" style="156" bestFit="1" customWidth="1"/>
    <col min="7489" max="7489" width="11" style="156" bestFit="1" customWidth="1"/>
    <col min="7490" max="7490" width="9.140625" style="156"/>
    <col min="7491" max="7491" width="5" style="156" bestFit="1" customWidth="1"/>
    <col min="7492" max="7492" width="23" style="156" bestFit="1" customWidth="1"/>
    <col min="7493" max="7493" width="7" style="156" bestFit="1" customWidth="1"/>
    <col min="7494" max="7494" width="9.140625" style="156"/>
    <col min="7495" max="7495" width="5" style="156" bestFit="1" customWidth="1"/>
    <col min="7496" max="7496" width="23" style="156" bestFit="1" customWidth="1"/>
    <col min="7497" max="7497" width="6" style="156" bestFit="1" customWidth="1"/>
    <col min="7498" max="7498" width="9.140625" style="156"/>
    <col min="7499" max="7499" width="5" style="156" bestFit="1" customWidth="1"/>
    <col min="7500" max="7500" width="23" style="156" bestFit="1" customWidth="1"/>
    <col min="7501" max="7501" width="8" style="156" bestFit="1" customWidth="1"/>
    <col min="7502" max="7502" width="5" style="156" bestFit="1" customWidth="1"/>
    <col min="7503" max="7503" width="23" style="156" bestFit="1" customWidth="1"/>
    <col min="7504" max="7504" width="8" style="156" bestFit="1" customWidth="1"/>
    <col min="7505" max="7505" width="5" style="156" bestFit="1" customWidth="1"/>
    <col min="7506" max="7506" width="23" style="156" bestFit="1" customWidth="1"/>
    <col min="7507" max="7507" width="7" style="156" bestFit="1" customWidth="1"/>
    <col min="7508" max="7680" width="9.140625" style="156"/>
    <col min="7681" max="7681" width="5" style="156" bestFit="1" customWidth="1"/>
    <col min="7682" max="7682" width="23" style="156" bestFit="1" customWidth="1"/>
    <col min="7683" max="7683" width="10.140625" style="156" customWidth="1"/>
    <col min="7684" max="7686" width="9.140625" style="156"/>
    <col min="7687" max="7687" width="10.140625" style="156" bestFit="1" customWidth="1"/>
    <col min="7688" max="7688" width="11" style="156" bestFit="1" customWidth="1"/>
    <col min="7689" max="7689" width="8" style="156" bestFit="1" customWidth="1"/>
    <col min="7690" max="7691" width="10" style="156" bestFit="1" customWidth="1"/>
    <col min="7692" max="7692" width="9.140625" style="156"/>
    <col min="7693" max="7693" width="10.85546875" style="156" bestFit="1" customWidth="1"/>
    <col min="7694" max="7694" width="12" style="156" bestFit="1" customWidth="1"/>
    <col min="7695" max="7695" width="6.85546875" style="156" bestFit="1" customWidth="1"/>
    <col min="7696" max="7698" width="8.42578125" style="156" customWidth="1"/>
    <col min="7699" max="7700" width="9.140625" style="156"/>
    <col min="7701" max="7701" width="9.85546875" style="156" bestFit="1" customWidth="1"/>
    <col min="7702" max="7702" width="23" style="156" bestFit="1" customWidth="1"/>
    <col min="7703" max="7703" width="8.42578125" style="156" bestFit="1" customWidth="1"/>
    <col min="7704" max="7705" width="9.140625" style="156"/>
    <col min="7706" max="7706" width="5" style="156" bestFit="1" customWidth="1"/>
    <col min="7707" max="7707" width="23" style="156" bestFit="1" customWidth="1"/>
    <col min="7708" max="7708" width="7" style="156" bestFit="1" customWidth="1"/>
    <col min="7709" max="7710" width="9.140625" style="156"/>
    <col min="7711" max="7711" width="5" style="156" bestFit="1" customWidth="1"/>
    <col min="7712" max="7712" width="23" style="156" bestFit="1" customWidth="1"/>
    <col min="7713" max="7713" width="10" style="156" bestFit="1" customWidth="1"/>
    <col min="7714" max="7715" width="9.140625" style="156"/>
    <col min="7716" max="7716" width="5" style="156" bestFit="1" customWidth="1"/>
    <col min="7717" max="7717" width="23" style="156" bestFit="1" customWidth="1"/>
    <col min="7718" max="7718" width="8" style="156" bestFit="1" customWidth="1"/>
    <col min="7719" max="7720" width="9.140625" style="156"/>
    <col min="7721" max="7721" width="5" style="156" bestFit="1" customWidth="1"/>
    <col min="7722" max="7722" width="23" style="156" bestFit="1" customWidth="1"/>
    <col min="7723" max="7723" width="8.140625" style="156" bestFit="1" customWidth="1"/>
    <col min="7724" max="7725" width="9.140625" style="156"/>
    <col min="7726" max="7726" width="5" style="156" bestFit="1" customWidth="1"/>
    <col min="7727" max="7727" width="23" style="156" bestFit="1" customWidth="1"/>
    <col min="7728" max="7729" width="12.42578125" style="156" bestFit="1" customWidth="1"/>
    <col min="7730" max="7731" width="9.140625" style="156"/>
    <col min="7732" max="7732" width="5" style="156" bestFit="1" customWidth="1"/>
    <col min="7733" max="7733" width="23" style="156" bestFit="1" customWidth="1"/>
    <col min="7734" max="7734" width="7" style="156" bestFit="1" customWidth="1"/>
    <col min="7735" max="7735" width="9.140625" style="156"/>
    <col min="7736" max="7736" width="5" style="156" bestFit="1" customWidth="1"/>
    <col min="7737" max="7737" width="23" style="156" bestFit="1" customWidth="1"/>
    <col min="7738" max="7738" width="8" style="156" bestFit="1" customWidth="1"/>
    <col min="7739" max="7742" width="9.140625" style="156"/>
    <col min="7743" max="7743" width="5" style="156" bestFit="1" customWidth="1"/>
    <col min="7744" max="7744" width="23" style="156" bestFit="1" customWidth="1"/>
    <col min="7745" max="7745" width="11" style="156" bestFit="1" customWidth="1"/>
    <col min="7746" max="7746" width="9.140625" style="156"/>
    <col min="7747" max="7747" width="5" style="156" bestFit="1" customWidth="1"/>
    <col min="7748" max="7748" width="23" style="156" bestFit="1" customWidth="1"/>
    <col min="7749" max="7749" width="7" style="156" bestFit="1" customWidth="1"/>
    <col min="7750" max="7750" width="9.140625" style="156"/>
    <col min="7751" max="7751" width="5" style="156" bestFit="1" customWidth="1"/>
    <col min="7752" max="7752" width="23" style="156" bestFit="1" customWidth="1"/>
    <col min="7753" max="7753" width="6" style="156" bestFit="1" customWidth="1"/>
    <col min="7754" max="7754" width="9.140625" style="156"/>
    <col min="7755" max="7755" width="5" style="156" bestFit="1" customWidth="1"/>
    <col min="7756" max="7756" width="23" style="156" bestFit="1" customWidth="1"/>
    <col min="7757" max="7757" width="8" style="156" bestFit="1" customWidth="1"/>
    <col min="7758" max="7758" width="5" style="156" bestFit="1" customWidth="1"/>
    <col min="7759" max="7759" width="23" style="156" bestFit="1" customWidth="1"/>
    <col min="7760" max="7760" width="8" style="156" bestFit="1" customWidth="1"/>
    <col min="7761" max="7761" width="5" style="156" bestFit="1" customWidth="1"/>
    <col min="7762" max="7762" width="23" style="156" bestFit="1" customWidth="1"/>
    <col min="7763" max="7763" width="7" style="156" bestFit="1" customWidth="1"/>
    <col min="7764" max="7936" width="9.140625" style="156"/>
    <col min="7937" max="7937" width="5" style="156" bestFit="1" customWidth="1"/>
    <col min="7938" max="7938" width="23" style="156" bestFit="1" customWidth="1"/>
    <col min="7939" max="7939" width="10.140625" style="156" customWidth="1"/>
    <col min="7940" max="7942" width="9.140625" style="156"/>
    <col min="7943" max="7943" width="10.140625" style="156" bestFit="1" customWidth="1"/>
    <col min="7944" max="7944" width="11" style="156" bestFit="1" customWidth="1"/>
    <col min="7945" max="7945" width="8" style="156" bestFit="1" customWidth="1"/>
    <col min="7946" max="7947" width="10" style="156" bestFit="1" customWidth="1"/>
    <col min="7948" max="7948" width="9.140625" style="156"/>
    <col min="7949" max="7949" width="10.85546875" style="156" bestFit="1" customWidth="1"/>
    <col min="7950" max="7950" width="12" style="156" bestFit="1" customWidth="1"/>
    <col min="7951" max="7951" width="6.85546875" style="156" bestFit="1" customWidth="1"/>
    <col min="7952" max="7954" width="8.42578125" style="156" customWidth="1"/>
    <col min="7955" max="7956" width="9.140625" style="156"/>
    <col min="7957" max="7957" width="9.85546875" style="156" bestFit="1" customWidth="1"/>
    <col min="7958" max="7958" width="23" style="156" bestFit="1" customWidth="1"/>
    <col min="7959" max="7959" width="8.42578125" style="156" bestFit="1" customWidth="1"/>
    <col min="7960" max="7961" width="9.140625" style="156"/>
    <col min="7962" max="7962" width="5" style="156" bestFit="1" customWidth="1"/>
    <col min="7963" max="7963" width="23" style="156" bestFit="1" customWidth="1"/>
    <col min="7964" max="7964" width="7" style="156" bestFit="1" customWidth="1"/>
    <col min="7965" max="7966" width="9.140625" style="156"/>
    <col min="7967" max="7967" width="5" style="156" bestFit="1" customWidth="1"/>
    <col min="7968" max="7968" width="23" style="156" bestFit="1" customWidth="1"/>
    <col min="7969" max="7969" width="10" style="156" bestFit="1" customWidth="1"/>
    <col min="7970" max="7971" width="9.140625" style="156"/>
    <col min="7972" max="7972" width="5" style="156" bestFit="1" customWidth="1"/>
    <col min="7973" max="7973" width="23" style="156" bestFit="1" customWidth="1"/>
    <col min="7974" max="7974" width="8" style="156" bestFit="1" customWidth="1"/>
    <col min="7975" max="7976" width="9.140625" style="156"/>
    <col min="7977" max="7977" width="5" style="156" bestFit="1" customWidth="1"/>
    <col min="7978" max="7978" width="23" style="156" bestFit="1" customWidth="1"/>
    <col min="7979" max="7979" width="8.140625" style="156" bestFit="1" customWidth="1"/>
    <col min="7980" max="7981" width="9.140625" style="156"/>
    <col min="7982" max="7982" width="5" style="156" bestFit="1" customWidth="1"/>
    <col min="7983" max="7983" width="23" style="156" bestFit="1" customWidth="1"/>
    <col min="7984" max="7985" width="12.42578125" style="156" bestFit="1" customWidth="1"/>
    <col min="7986" max="7987" width="9.140625" style="156"/>
    <col min="7988" max="7988" width="5" style="156" bestFit="1" customWidth="1"/>
    <col min="7989" max="7989" width="23" style="156" bestFit="1" customWidth="1"/>
    <col min="7990" max="7990" width="7" style="156" bestFit="1" customWidth="1"/>
    <col min="7991" max="7991" width="9.140625" style="156"/>
    <col min="7992" max="7992" width="5" style="156" bestFit="1" customWidth="1"/>
    <col min="7993" max="7993" width="23" style="156" bestFit="1" customWidth="1"/>
    <col min="7994" max="7994" width="8" style="156" bestFit="1" customWidth="1"/>
    <col min="7995" max="7998" width="9.140625" style="156"/>
    <col min="7999" max="7999" width="5" style="156" bestFit="1" customWidth="1"/>
    <col min="8000" max="8000" width="23" style="156" bestFit="1" customWidth="1"/>
    <col min="8001" max="8001" width="11" style="156" bestFit="1" customWidth="1"/>
    <col min="8002" max="8002" width="9.140625" style="156"/>
    <col min="8003" max="8003" width="5" style="156" bestFit="1" customWidth="1"/>
    <col min="8004" max="8004" width="23" style="156" bestFit="1" customWidth="1"/>
    <col min="8005" max="8005" width="7" style="156" bestFit="1" customWidth="1"/>
    <col min="8006" max="8006" width="9.140625" style="156"/>
    <col min="8007" max="8007" width="5" style="156" bestFit="1" customWidth="1"/>
    <col min="8008" max="8008" width="23" style="156" bestFit="1" customWidth="1"/>
    <col min="8009" max="8009" width="6" style="156" bestFit="1" customWidth="1"/>
    <col min="8010" max="8010" width="9.140625" style="156"/>
    <col min="8011" max="8011" width="5" style="156" bestFit="1" customWidth="1"/>
    <col min="8012" max="8012" width="23" style="156" bestFit="1" customWidth="1"/>
    <col min="8013" max="8013" width="8" style="156" bestFit="1" customWidth="1"/>
    <col min="8014" max="8014" width="5" style="156" bestFit="1" customWidth="1"/>
    <col min="8015" max="8015" width="23" style="156" bestFit="1" customWidth="1"/>
    <col min="8016" max="8016" width="8" style="156" bestFit="1" customWidth="1"/>
    <col min="8017" max="8017" width="5" style="156" bestFit="1" customWidth="1"/>
    <col min="8018" max="8018" width="23" style="156" bestFit="1" customWidth="1"/>
    <col min="8019" max="8019" width="7" style="156" bestFit="1" customWidth="1"/>
    <col min="8020" max="8192" width="9.140625" style="156"/>
    <col min="8193" max="8193" width="5" style="156" bestFit="1" customWidth="1"/>
    <col min="8194" max="8194" width="23" style="156" bestFit="1" customWidth="1"/>
    <col min="8195" max="8195" width="10.140625" style="156" customWidth="1"/>
    <col min="8196" max="8198" width="9.140625" style="156"/>
    <col min="8199" max="8199" width="10.140625" style="156" bestFit="1" customWidth="1"/>
    <col min="8200" max="8200" width="11" style="156" bestFit="1" customWidth="1"/>
    <col min="8201" max="8201" width="8" style="156" bestFit="1" customWidth="1"/>
    <col min="8202" max="8203" width="10" style="156" bestFit="1" customWidth="1"/>
    <col min="8204" max="8204" width="9.140625" style="156"/>
    <col min="8205" max="8205" width="10.85546875" style="156" bestFit="1" customWidth="1"/>
    <col min="8206" max="8206" width="12" style="156" bestFit="1" customWidth="1"/>
    <col min="8207" max="8207" width="6.85546875" style="156" bestFit="1" customWidth="1"/>
    <col min="8208" max="8210" width="8.42578125" style="156" customWidth="1"/>
    <col min="8211" max="8212" width="9.140625" style="156"/>
    <col min="8213" max="8213" width="9.85546875" style="156" bestFit="1" customWidth="1"/>
    <col min="8214" max="8214" width="23" style="156" bestFit="1" customWidth="1"/>
    <col min="8215" max="8215" width="8.42578125" style="156" bestFit="1" customWidth="1"/>
    <col min="8216" max="8217" width="9.140625" style="156"/>
    <col min="8218" max="8218" width="5" style="156" bestFit="1" customWidth="1"/>
    <col min="8219" max="8219" width="23" style="156" bestFit="1" customWidth="1"/>
    <col min="8220" max="8220" width="7" style="156" bestFit="1" customWidth="1"/>
    <col min="8221" max="8222" width="9.140625" style="156"/>
    <col min="8223" max="8223" width="5" style="156" bestFit="1" customWidth="1"/>
    <col min="8224" max="8224" width="23" style="156" bestFit="1" customWidth="1"/>
    <col min="8225" max="8225" width="10" style="156" bestFit="1" customWidth="1"/>
    <col min="8226" max="8227" width="9.140625" style="156"/>
    <col min="8228" max="8228" width="5" style="156" bestFit="1" customWidth="1"/>
    <col min="8229" max="8229" width="23" style="156" bestFit="1" customWidth="1"/>
    <col min="8230" max="8230" width="8" style="156" bestFit="1" customWidth="1"/>
    <col min="8231" max="8232" width="9.140625" style="156"/>
    <col min="8233" max="8233" width="5" style="156" bestFit="1" customWidth="1"/>
    <col min="8234" max="8234" width="23" style="156" bestFit="1" customWidth="1"/>
    <col min="8235" max="8235" width="8.140625" style="156" bestFit="1" customWidth="1"/>
    <col min="8236" max="8237" width="9.140625" style="156"/>
    <col min="8238" max="8238" width="5" style="156" bestFit="1" customWidth="1"/>
    <col min="8239" max="8239" width="23" style="156" bestFit="1" customWidth="1"/>
    <col min="8240" max="8241" width="12.42578125" style="156" bestFit="1" customWidth="1"/>
    <col min="8242" max="8243" width="9.140625" style="156"/>
    <col min="8244" max="8244" width="5" style="156" bestFit="1" customWidth="1"/>
    <col min="8245" max="8245" width="23" style="156" bestFit="1" customWidth="1"/>
    <col min="8246" max="8246" width="7" style="156" bestFit="1" customWidth="1"/>
    <col min="8247" max="8247" width="9.140625" style="156"/>
    <col min="8248" max="8248" width="5" style="156" bestFit="1" customWidth="1"/>
    <col min="8249" max="8249" width="23" style="156" bestFit="1" customWidth="1"/>
    <col min="8250" max="8250" width="8" style="156" bestFit="1" customWidth="1"/>
    <col min="8251" max="8254" width="9.140625" style="156"/>
    <col min="8255" max="8255" width="5" style="156" bestFit="1" customWidth="1"/>
    <col min="8256" max="8256" width="23" style="156" bestFit="1" customWidth="1"/>
    <col min="8257" max="8257" width="11" style="156" bestFit="1" customWidth="1"/>
    <col min="8258" max="8258" width="9.140625" style="156"/>
    <col min="8259" max="8259" width="5" style="156" bestFit="1" customWidth="1"/>
    <col min="8260" max="8260" width="23" style="156" bestFit="1" customWidth="1"/>
    <col min="8261" max="8261" width="7" style="156" bestFit="1" customWidth="1"/>
    <col min="8262" max="8262" width="9.140625" style="156"/>
    <col min="8263" max="8263" width="5" style="156" bestFit="1" customWidth="1"/>
    <col min="8264" max="8264" width="23" style="156" bestFit="1" customWidth="1"/>
    <col min="8265" max="8265" width="6" style="156" bestFit="1" customWidth="1"/>
    <col min="8266" max="8266" width="9.140625" style="156"/>
    <col min="8267" max="8267" width="5" style="156" bestFit="1" customWidth="1"/>
    <col min="8268" max="8268" width="23" style="156" bestFit="1" customWidth="1"/>
    <col min="8269" max="8269" width="8" style="156" bestFit="1" customWidth="1"/>
    <col min="8270" max="8270" width="5" style="156" bestFit="1" customWidth="1"/>
    <col min="8271" max="8271" width="23" style="156" bestFit="1" customWidth="1"/>
    <col min="8272" max="8272" width="8" style="156" bestFit="1" customWidth="1"/>
    <col min="8273" max="8273" width="5" style="156" bestFit="1" customWidth="1"/>
    <col min="8274" max="8274" width="23" style="156" bestFit="1" customWidth="1"/>
    <col min="8275" max="8275" width="7" style="156" bestFit="1" customWidth="1"/>
    <col min="8276" max="8448" width="9.140625" style="156"/>
    <col min="8449" max="8449" width="5" style="156" bestFit="1" customWidth="1"/>
    <col min="8450" max="8450" width="23" style="156" bestFit="1" customWidth="1"/>
    <col min="8451" max="8451" width="10.140625" style="156" customWidth="1"/>
    <col min="8452" max="8454" width="9.140625" style="156"/>
    <col min="8455" max="8455" width="10.140625" style="156" bestFit="1" customWidth="1"/>
    <col min="8456" max="8456" width="11" style="156" bestFit="1" customWidth="1"/>
    <col min="8457" max="8457" width="8" style="156" bestFit="1" customWidth="1"/>
    <col min="8458" max="8459" width="10" style="156" bestFit="1" customWidth="1"/>
    <col min="8460" max="8460" width="9.140625" style="156"/>
    <col min="8461" max="8461" width="10.85546875" style="156" bestFit="1" customWidth="1"/>
    <col min="8462" max="8462" width="12" style="156" bestFit="1" customWidth="1"/>
    <col min="8463" max="8463" width="6.85546875" style="156" bestFit="1" customWidth="1"/>
    <col min="8464" max="8466" width="8.42578125" style="156" customWidth="1"/>
    <col min="8467" max="8468" width="9.140625" style="156"/>
    <col min="8469" max="8469" width="9.85546875" style="156" bestFit="1" customWidth="1"/>
    <col min="8470" max="8470" width="23" style="156" bestFit="1" customWidth="1"/>
    <col min="8471" max="8471" width="8.42578125" style="156" bestFit="1" customWidth="1"/>
    <col min="8472" max="8473" width="9.140625" style="156"/>
    <col min="8474" max="8474" width="5" style="156" bestFit="1" customWidth="1"/>
    <col min="8475" max="8475" width="23" style="156" bestFit="1" customWidth="1"/>
    <col min="8476" max="8476" width="7" style="156" bestFit="1" customWidth="1"/>
    <col min="8477" max="8478" width="9.140625" style="156"/>
    <col min="8479" max="8479" width="5" style="156" bestFit="1" customWidth="1"/>
    <col min="8480" max="8480" width="23" style="156" bestFit="1" customWidth="1"/>
    <col min="8481" max="8481" width="10" style="156" bestFit="1" customWidth="1"/>
    <col min="8482" max="8483" width="9.140625" style="156"/>
    <col min="8484" max="8484" width="5" style="156" bestFit="1" customWidth="1"/>
    <col min="8485" max="8485" width="23" style="156" bestFit="1" customWidth="1"/>
    <col min="8486" max="8486" width="8" style="156" bestFit="1" customWidth="1"/>
    <col min="8487" max="8488" width="9.140625" style="156"/>
    <col min="8489" max="8489" width="5" style="156" bestFit="1" customWidth="1"/>
    <col min="8490" max="8490" width="23" style="156" bestFit="1" customWidth="1"/>
    <col min="8491" max="8491" width="8.140625" style="156" bestFit="1" customWidth="1"/>
    <col min="8492" max="8493" width="9.140625" style="156"/>
    <col min="8494" max="8494" width="5" style="156" bestFit="1" customWidth="1"/>
    <col min="8495" max="8495" width="23" style="156" bestFit="1" customWidth="1"/>
    <col min="8496" max="8497" width="12.42578125" style="156" bestFit="1" customWidth="1"/>
    <col min="8498" max="8499" width="9.140625" style="156"/>
    <col min="8500" max="8500" width="5" style="156" bestFit="1" customWidth="1"/>
    <col min="8501" max="8501" width="23" style="156" bestFit="1" customWidth="1"/>
    <col min="8502" max="8502" width="7" style="156" bestFit="1" customWidth="1"/>
    <col min="8503" max="8503" width="9.140625" style="156"/>
    <col min="8504" max="8504" width="5" style="156" bestFit="1" customWidth="1"/>
    <col min="8505" max="8505" width="23" style="156" bestFit="1" customWidth="1"/>
    <col min="8506" max="8506" width="8" style="156" bestFit="1" customWidth="1"/>
    <col min="8507" max="8510" width="9.140625" style="156"/>
    <col min="8511" max="8511" width="5" style="156" bestFit="1" customWidth="1"/>
    <col min="8512" max="8512" width="23" style="156" bestFit="1" customWidth="1"/>
    <col min="8513" max="8513" width="11" style="156" bestFit="1" customWidth="1"/>
    <col min="8514" max="8514" width="9.140625" style="156"/>
    <col min="8515" max="8515" width="5" style="156" bestFit="1" customWidth="1"/>
    <col min="8516" max="8516" width="23" style="156" bestFit="1" customWidth="1"/>
    <col min="8517" max="8517" width="7" style="156" bestFit="1" customWidth="1"/>
    <col min="8518" max="8518" width="9.140625" style="156"/>
    <col min="8519" max="8519" width="5" style="156" bestFit="1" customWidth="1"/>
    <col min="8520" max="8520" width="23" style="156" bestFit="1" customWidth="1"/>
    <col min="8521" max="8521" width="6" style="156" bestFit="1" customWidth="1"/>
    <col min="8522" max="8522" width="9.140625" style="156"/>
    <col min="8523" max="8523" width="5" style="156" bestFit="1" customWidth="1"/>
    <col min="8524" max="8524" width="23" style="156" bestFit="1" customWidth="1"/>
    <col min="8525" max="8525" width="8" style="156" bestFit="1" customWidth="1"/>
    <col min="8526" max="8526" width="5" style="156" bestFit="1" customWidth="1"/>
    <col min="8527" max="8527" width="23" style="156" bestFit="1" customWidth="1"/>
    <col min="8528" max="8528" width="8" style="156" bestFit="1" customWidth="1"/>
    <col min="8529" max="8529" width="5" style="156" bestFit="1" customWidth="1"/>
    <col min="8530" max="8530" width="23" style="156" bestFit="1" customWidth="1"/>
    <col min="8531" max="8531" width="7" style="156" bestFit="1" customWidth="1"/>
    <col min="8532" max="8704" width="9.140625" style="156"/>
    <col min="8705" max="8705" width="5" style="156" bestFit="1" customWidth="1"/>
    <col min="8706" max="8706" width="23" style="156" bestFit="1" customWidth="1"/>
    <col min="8707" max="8707" width="10.140625" style="156" customWidth="1"/>
    <col min="8708" max="8710" width="9.140625" style="156"/>
    <col min="8711" max="8711" width="10.140625" style="156" bestFit="1" customWidth="1"/>
    <col min="8712" max="8712" width="11" style="156" bestFit="1" customWidth="1"/>
    <col min="8713" max="8713" width="8" style="156" bestFit="1" customWidth="1"/>
    <col min="8714" max="8715" width="10" style="156" bestFit="1" customWidth="1"/>
    <col min="8716" max="8716" width="9.140625" style="156"/>
    <col min="8717" max="8717" width="10.85546875" style="156" bestFit="1" customWidth="1"/>
    <col min="8718" max="8718" width="12" style="156" bestFit="1" customWidth="1"/>
    <col min="8719" max="8719" width="6.85546875" style="156" bestFit="1" customWidth="1"/>
    <col min="8720" max="8722" width="8.42578125" style="156" customWidth="1"/>
    <col min="8723" max="8724" width="9.140625" style="156"/>
    <col min="8725" max="8725" width="9.85546875" style="156" bestFit="1" customWidth="1"/>
    <col min="8726" max="8726" width="23" style="156" bestFit="1" customWidth="1"/>
    <col min="8727" max="8727" width="8.42578125" style="156" bestFit="1" customWidth="1"/>
    <col min="8728" max="8729" width="9.140625" style="156"/>
    <col min="8730" max="8730" width="5" style="156" bestFit="1" customWidth="1"/>
    <col min="8731" max="8731" width="23" style="156" bestFit="1" customWidth="1"/>
    <col min="8732" max="8732" width="7" style="156" bestFit="1" customWidth="1"/>
    <col min="8733" max="8734" width="9.140625" style="156"/>
    <col min="8735" max="8735" width="5" style="156" bestFit="1" customWidth="1"/>
    <col min="8736" max="8736" width="23" style="156" bestFit="1" customWidth="1"/>
    <col min="8737" max="8737" width="10" style="156" bestFit="1" customWidth="1"/>
    <col min="8738" max="8739" width="9.140625" style="156"/>
    <col min="8740" max="8740" width="5" style="156" bestFit="1" customWidth="1"/>
    <col min="8741" max="8741" width="23" style="156" bestFit="1" customWidth="1"/>
    <col min="8742" max="8742" width="8" style="156" bestFit="1" customWidth="1"/>
    <col min="8743" max="8744" width="9.140625" style="156"/>
    <col min="8745" max="8745" width="5" style="156" bestFit="1" customWidth="1"/>
    <col min="8746" max="8746" width="23" style="156" bestFit="1" customWidth="1"/>
    <col min="8747" max="8747" width="8.140625" style="156" bestFit="1" customWidth="1"/>
    <col min="8748" max="8749" width="9.140625" style="156"/>
    <col min="8750" max="8750" width="5" style="156" bestFit="1" customWidth="1"/>
    <col min="8751" max="8751" width="23" style="156" bestFit="1" customWidth="1"/>
    <col min="8752" max="8753" width="12.42578125" style="156" bestFit="1" customWidth="1"/>
    <col min="8754" max="8755" width="9.140625" style="156"/>
    <col min="8756" max="8756" width="5" style="156" bestFit="1" customWidth="1"/>
    <col min="8757" max="8757" width="23" style="156" bestFit="1" customWidth="1"/>
    <col min="8758" max="8758" width="7" style="156" bestFit="1" customWidth="1"/>
    <col min="8759" max="8759" width="9.140625" style="156"/>
    <col min="8760" max="8760" width="5" style="156" bestFit="1" customWidth="1"/>
    <col min="8761" max="8761" width="23" style="156" bestFit="1" customWidth="1"/>
    <col min="8762" max="8762" width="8" style="156" bestFit="1" customWidth="1"/>
    <col min="8763" max="8766" width="9.140625" style="156"/>
    <col min="8767" max="8767" width="5" style="156" bestFit="1" customWidth="1"/>
    <col min="8768" max="8768" width="23" style="156" bestFit="1" customWidth="1"/>
    <col min="8769" max="8769" width="11" style="156" bestFit="1" customWidth="1"/>
    <col min="8770" max="8770" width="9.140625" style="156"/>
    <col min="8771" max="8771" width="5" style="156" bestFit="1" customWidth="1"/>
    <col min="8772" max="8772" width="23" style="156" bestFit="1" customWidth="1"/>
    <col min="8773" max="8773" width="7" style="156" bestFit="1" customWidth="1"/>
    <col min="8774" max="8774" width="9.140625" style="156"/>
    <col min="8775" max="8775" width="5" style="156" bestFit="1" customWidth="1"/>
    <col min="8776" max="8776" width="23" style="156" bestFit="1" customWidth="1"/>
    <col min="8777" max="8777" width="6" style="156" bestFit="1" customWidth="1"/>
    <col min="8778" max="8778" width="9.140625" style="156"/>
    <col min="8779" max="8779" width="5" style="156" bestFit="1" customWidth="1"/>
    <col min="8780" max="8780" width="23" style="156" bestFit="1" customWidth="1"/>
    <col min="8781" max="8781" width="8" style="156" bestFit="1" customWidth="1"/>
    <col min="8782" max="8782" width="5" style="156" bestFit="1" customWidth="1"/>
    <col min="8783" max="8783" width="23" style="156" bestFit="1" customWidth="1"/>
    <col min="8784" max="8784" width="8" style="156" bestFit="1" customWidth="1"/>
    <col min="8785" max="8785" width="5" style="156" bestFit="1" customWidth="1"/>
    <col min="8786" max="8786" width="23" style="156" bestFit="1" customWidth="1"/>
    <col min="8787" max="8787" width="7" style="156" bestFit="1" customWidth="1"/>
    <col min="8788" max="8960" width="9.140625" style="156"/>
    <col min="8961" max="8961" width="5" style="156" bestFit="1" customWidth="1"/>
    <col min="8962" max="8962" width="23" style="156" bestFit="1" customWidth="1"/>
    <col min="8963" max="8963" width="10.140625" style="156" customWidth="1"/>
    <col min="8964" max="8966" width="9.140625" style="156"/>
    <col min="8967" max="8967" width="10.140625" style="156" bestFit="1" customWidth="1"/>
    <col min="8968" max="8968" width="11" style="156" bestFit="1" customWidth="1"/>
    <col min="8969" max="8969" width="8" style="156" bestFit="1" customWidth="1"/>
    <col min="8970" max="8971" width="10" style="156" bestFit="1" customWidth="1"/>
    <col min="8972" max="8972" width="9.140625" style="156"/>
    <col min="8973" max="8973" width="10.85546875" style="156" bestFit="1" customWidth="1"/>
    <col min="8974" max="8974" width="12" style="156" bestFit="1" customWidth="1"/>
    <col min="8975" max="8975" width="6.85546875" style="156" bestFit="1" customWidth="1"/>
    <col min="8976" max="8978" width="8.42578125" style="156" customWidth="1"/>
    <col min="8979" max="8980" width="9.140625" style="156"/>
    <col min="8981" max="8981" width="9.85546875" style="156" bestFit="1" customWidth="1"/>
    <col min="8982" max="8982" width="23" style="156" bestFit="1" customWidth="1"/>
    <col min="8983" max="8983" width="8.42578125" style="156" bestFit="1" customWidth="1"/>
    <col min="8984" max="8985" width="9.140625" style="156"/>
    <col min="8986" max="8986" width="5" style="156" bestFit="1" customWidth="1"/>
    <col min="8987" max="8987" width="23" style="156" bestFit="1" customWidth="1"/>
    <col min="8988" max="8988" width="7" style="156" bestFit="1" customWidth="1"/>
    <col min="8989" max="8990" width="9.140625" style="156"/>
    <col min="8991" max="8991" width="5" style="156" bestFit="1" customWidth="1"/>
    <col min="8992" max="8992" width="23" style="156" bestFit="1" customWidth="1"/>
    <col min="8993" max="8993" width="10" style="156" bestFit="1" customWidth="1"/>
    <col min="8994" max="8995" width="9.140625" style="156"/>
    <col min="8996" max="8996" width="5" style="156" bestFit="1" customWidth="1"/>
    <col min="8997" max="8997" width="23" style="156" bestFit="1" customWidth="1"/>
    <col min="8998" max="8998" width="8" style="156" bestFit="1" customWidth="1"/>
    <col min="8999" max="9000" width="9.140625" style="156"/>
    <col min="9001" max="9001" width="5" style="156" bestFit="1" customWidth="1"/>
    <col min="9002" max="9002" width="23" style="156" bestFit="1" customWidth="1"/>
    <col min="9003" max="9003" width="8.140625" style="156" bestFit="1" customWidth="1"/>
    <col min="9004" max="9005" width="9.140625" style="156"/>
    <col min="9006" max="9006" width="5" style="156" bestFit="1" customWidth="1"/>
    <col min="9007" max="9007" width="23" style="156" bestFit="1" customWidth="1"/>
    <col min="9008" max="9009" width="12.42578125" style="156" bestFit="1" customWidth="1"/>
    <col min="9010" max="9011" width="9.140625" style="156"/>
    <col min="9012" max="9012" width="5" style="156" bestFit="1" customWidth="1"/>
    <col min="9013" max="9013" width="23" style="156" bestFit="1" customWidth="1"/>
    <col min="9014" max="9014" width="7" style="156" bestFit="1" customWidth="1"/>
    <col min="9015" max="9015" width="9.140625" style="156"/>
    <col min="9016" max="9016" width="5" style="156" bestFit="1" customWidth="1"/>
    <col min="9017" max="9017" width="23" style="156" bestFit="1" customWidth="1"/>
    <col min="9018" max="9018" width="8" style="156" bestFit="1" customWidth="1"/>
    <col min="9019" max="9022" width="9.140625" style="156"/>
    <col min="9023" max="9023" width="5" style="156" bestFit="1" customWidth="1"/>
    <col min="9024" max="9024" width="23" style="156" bestFit="1" customWidth="1"/>
    <col min="9025" max="9025" width="11" style="156" bestFit="1" customWidth="1"/>
    <col min="9026" max="9026" width="9.140625" style="156"/>
    <col min="9027" max="9027" width="5" style="156" bestFit="1" customWidth="1"/>
    <col min="9028" max="9028" width="23" style="156" bestFit="1" customWidth="1"/>
    <col min="9029" max="9029" width="7" style="156" bestFit="1" customWidth="1"/>
    <col min="9030" max="9030" width="9.140625" style="156"/>
    <col min="9031" max="9031" width="5" style="156" bestFit="1" customWidth="1"/>
    <col min="9032" max="9032" width="23" style="156" bestFit="1" customWidth="1"/>
    <col min="9033" max="9033" width="6" style="156" bestFit="1" customWidth="1"/>
    <col min="9034" max="9034" width="9.140625" style="156"/>
    <col min="9035" max="9035" width="5" style="156" bestFit="1" customWidth="1"/>
    <col min="9036" max="9036" width="23" style="156" bestFit="1" customWidth="1"/>
    <col min="9037" max="9037" width="8" style="156" bestFit="1" customWidth="1"/>
    <col min="9038" max="9038" width="5" style="156" bestFit="1" customWidth="1"/>
    <col min="9039" max="9039" width="23" style="156" bestFit="1" customWidth="1"/>
    <col min="9040" max="9040" width="8" style="156" bestFit="1" customWidth="1"/>
    <col min="9041" max="9041" width="5" style="156" bestFit="1" customWidth="1"/>
    <col min="9042" max="9042" width="23" style="156" bestFit="1" customWidth="1"/>
    <col min="9043" max="9043" width="7" style="156" bestFit="1" customWidth="1"/>
    <col min="9044" max="9216" width="9.140625" style="156"/>
    <col min="9217" max="9217" width="5" style="156" bestFit="1" customWidth="1"/>
    <col min="9218" max="9218" width="23" style="156" bestFit="1" customWidth="1"/>
    <col min="9219" max="9219" width="10.140625" style="156" customWidth="1"/>
    <col min="9220" max="9222" width="9.140625" style="156"/>
    <col min="9223" max="9223" width="10.140625" style="156" bestFit="1" customWidth="1"/>
    <col min="9224" max="9224" width="11" style="156" bestFit="1" customWidth="1"/>
    <col min="9225" max="9225" width="8" style="156" bestFit="1" customWidth="1"/>
    <col min="9226" max="9227" width="10" style="156" bestFit="1" customWidth="1"/>
    <col min="9228" max="9228" width="9.140625" style="156"/>
    <col min="9229" max="9229" width="10.85546875" style="156" bestFit="1" customWidth="1"/>
    <col min="9230" max="9230" width="12" style="156" bestFit="1" customWidth="1"/>
    <col min="9231" max="9231" width="6.85546875" style="156" bestFit="1" customWidth="1"/>
    <col min="9232" max="9234" width="8.42578125" style="156" customWidth="1"/>
    <col min="9235" max="9236" width="9.140625" style="156"/>
    <col min="9237" max="9237" width="9.85546875" style="156" bestFit="1" customWidth="1"/>
    <col min="9238" max="9238" width="23" style="156" bestFit="1" customWidth="1"/>
    <col min="9239" max="9239" width="8.42578125" style="156" bestFit="1" customWidth="1"/>
    <col min="9240" max="9241" width="9.140625" style="156"/>
    <col min="9242" max="9242" width="5" style="156" bestFit="1" customWidth="1"/>
    <col min="9243" max="9243" width="23" style="156" bestFit="1" customWidth="1"/>
    <col min="9244" max="9244" width="7" style="156" bestFit="1" customWidth="1"/>
    <col min="9245" max="9246" width="9.140625" style="156"/>
    <col min="9247" max="9247" width="5" style="156" bestFit="1" customWidth="1"/>
    <col min="9248" max="9248" width="23" style="156" bestFit="1" customWidth="1"/>
    <col min="9249" max="9249" width="10" style="156" bestFit="1" customWidth="1"/>
    <col min="9250" max="9251" width="9.140625" style="156"/>
    <col min="9252" max="9252" width="5" style="156" bestFit="1" customWidth="1"/>
    <col min="9253" max="9253" width="23" style="156" bestFit="1" customWidth="1"/>
    <col min="9254" max="9254" width="8" style="156" bestFit="1" customWidth="1"/>
    <col min="9255" max="9256" width="9.140625" style="156"/>
    <col min="9257" max="9257" width="5" style="156" bestFit="1" customWidth="1"/>
    <col min="9258" max="9258" width="23" style="156" bestFit="1" customWidth="1"/>
    <col min="9259" max="9259" width="8.140625" style="156" bestFit="1" customWidth="1"/>
    <col min="9260" max="9261" width="9.140625" style="156"/>
    <col min="9262" max="9262" width="5" style="156" bestFit="1" customWidth="1"/>
    <col min="9263" max="9263" width="23" style="156" bestFit="1" customWidth="1"/>
    <col min="9264" max="9265" width="12.42578125" style="156" bestFit="1" customWidth="1"/>
    <col min="9266" max="9267" width="9.140625" style="156"/>
    <col min="9268" max="9268" width="5" style="156" bestFit="1" customWidth="1"/>
    <col min="9269" max="9269" width="23" style="156" bestFit="1" customWidth="1"/>
    <col min="9270" max="9270" width="7" style="156" bestFit="1" customWidth="1"/>
    <col min="9271" max="9271" width="9.140625" style="156"/>
    <col min="9272" max="9272" width="5" style="156" bestFit="1" customWidth="1"/>
    <col min="9273" max="9273" width="23" style="156" bestFit="1" customWidth="1"/>
    <col min="9274" max="9274" width="8" style="156" bestFit="1" customWidth="1"/>
    <col min="9275" max="9278" width="9.140625" style="156"/>
    <col min="9279" max="9279" width="5" style="156" bestFit="1" customWidth="1"/>
    <col min="9280" max="9280" width="23" style="156" bestFit="1" customWidth="1"/>
    <col min="9281" max="9281" width="11" style="156" bestFit="1" customWidth="1"/>
    <col min="9282" max="9282" width="9.140625" style="156"/>
    <col min="9283" max="9283" width="5" style="156" bestFit="1" customWidth="1"/>
    <col min="9284" max="9284" width="23" style="156" bestFit="1" customWidth="1"/>
    <col min="9285" max="9285" width="7" style="156" bestFit="1" customWidth="1"/>
    <col min="9286" max="9286" width="9.140625" style="156"/>
    <col min="9287" max="9287" width="5" style="156" bestFit="1" customWidth="1"/>
    <col min="9288" max="9288" width="23" style="156" bestFit="1" customWidth="1"/>
    <col min="9289" max="9289" width="6" style="156" bestFit="1" customWidth="1"/>
    <col min="9290" max="9290" width="9.140625" style="156"/>
    <col min="9291" max="9291" width="5" style="156" bestFit="1" customWidth="1"/>
    <col min="9292" max="9292" width="23" style="156" bestFit="1" customWidth="1"/>
    <col min="9293" max="9293" width="8" style="156" bestFit="1" customWidth="1"/>
    <col min="9294" max="9294" width="5" style="156" bestFit="1" customWidth="1"/>
    <col min="9295" max="9295" width="23" style="156" bestFit="1" customWidth="1"/>
    <col min="9296" max="9296" width="8" style="156" bestFit="1" customWidth="1"/>
    <col min="9297" max="9297" width="5" style="156" bestFit="1" customWidth="1"/>
    <col min="9298" max="9298" width="23" style="156" bestFit="1" customWidth="1"/>
    <col min="9299" max="9299" width="7" style="156" bestFit="1" customWidth="1"/>
    <col min="9300" max="9472" width="9.140625" style="156"/>
    <col min="9473" max="9473" width="5" style="156" bestFit="1" customWidth="1"/>
    <col min="9474" max="9474" width="23" style="156" bestFit="1" customWidth="1"/>
    <col min="9475" max="9475" width="10.140625" style="156" customWidth="1"/>
    <col min="9476" max="9478" width="9.140625" style="156"/>
    <col min="9479" max="9479" width="10.140625" style="156" bestFit="1" customWidth="1"/>
    <col min="9480" max="9480" width="11" style="156" bestFit="1" customWidth="1"/>
    <col min="9481" max="9481" width="8" style="156" bestFit="1" customWidth="1"/>
    <col min="9482" max="9483" width="10" style="156" bestFit="1" customWidth="1"/>
    <col min="9484" max="9484" width="9.140625" style="156"/>
    <col min="9485" max="9485" width="10.85546875" style="156" bestFit="1" customWidth="1"/>
    <col min="9486" max="9486" width="12" style="156" bestFit="1" customWidth="1"/>
    <col min="9487" max="9487" width="6.85546875" style="156" bestFit="1" customWidth="1"/>
    <col min="9488" max="9490" width="8.42578125" style="156" customWidth="1"/>
    <col min="9491" max="9492" width="9.140625" style="156"/>
    <col min="9493" max="9493" width="9.85546875" style="156" bestFit="1" customWidth="1"/>
    <col min="9494" max="9494" width="23" style="156" bestFit="1" customWidth="1"/>
    <col min="9495" max="9495" width="8.42578125" style="156" bestFit="1" customWidth="1"/>
    <col min="9496" max="9497" width="9.140625" style="156"/>
    <col min="9498" max="9498" width="5" style="156" bestFit="1" customWidth="1"/>
    <col min="9499" max="9499" width="23" style="156" bestFit="1" customWidth="1"/>
    <col min="9500" max="9500" width="7" style="156" bestFit="1" customWidth="1"/>
    <col min="9501" max="9502" width="9.140625" style="156"/>
    <col min="9503" max="9503" width="5" style="156" bestFit="1" customWidth="1"/>
    <col min="9504" max="9504" width="23" style="156" bestFit="1" customWidth="1"/>
    <col min="9505" max="9505" width="10" style="156" bestFit="1" customWidth="1"/>
    <col min="9506" max="9507" width="9.140625" style="156"/>
    <col min="9508" max="9508" width="5" style="156" bestFit="1" customWidth="1"/>
    <col min="9509" max="9509" width="23" style="156" bestFit="1" customWidth="1"/>
    <col min="9510" max="9510" width="8" style="156" bestFit="1" customWidth="1"/>
    <col min="9511" max="9512" width="9.140625" style="156"/>
    <col min="9513" max="9513" width="5" style="156" bestFit="1" customWidth="1"/>
    <col min="9514" max="9514" width="23" style="156" bestFit="1" customWidth="1"/>
    <col min="9515" max="9515" width="8.140625" style="156" bestFit="1" customWidth="1"/>
    <col min="9516" max="9517" width="9.140625" style="156"/>
    <col min="9518" max="9518" width="5" style="156" bestFit="1" customWidth="1"/>
    <col min="9519" max="9519" width="23" style="156" bestFit="1" customWidth="1"/>
    <col min="9520" max="9521" width="12.42578125" style="156" bestFit="1" customWidth="1"/>
    <col min="9522" max="9523" width="9.140625" style="156"/>
    <col min="9524" max="9524" width="5" style="156" bestFit="1" customWidth="1"/>
    <col min="9525" max="9525" width="23" style="156" bestFit="1" customWidth="1"/>
    <col min="9526" max="9526" width="7" style="156" bestFit="1" customWidth="1"/>
    <col min="9527" max="9527" width="9.140625" style="156"/>
    <col min="9528" max="9528" width="5" style="156" bestFit="1" customWidth="1"/>
    <col min="9529" max="9529" width="23" style="156" bestFit="1" customWidth="1"/>
    <col min="9530" max="9530" width="8" style="156" bestFit="1" customWidth="1"/>
    <col min="9531" max="9534" width="9.140625" style="156"/>
    <col min="9535" max="9535" width="5" style="156" bestFit="1" customWidth="1"/>
    <col min="9536" max="9536" width="23" style="156" bestFit="1" customWidth="1"/>
    <col min="9537" max="9537" width="11" style="156" bestFit="1" customWidth="1"/>
    <col min="9538" max="9538" width="9.140625" style="156"/>
    <col min="9539" max="9539" width="5" style="156" bestFit="1" customWidth="1"/>
    <col min="9540" max="9540" width="23" style="156" bestFit="1" customWidth="1"/>
    <col min="9541" max="9541" width="7" style="156" bestFit="1" customWidth="1"/>
    <col min="9542" max="9542" width="9.140625" style="156"/>
    <col min="9543" max="9543" width="5" style="156" bestFit="1" customWidth="1"/>
    <col min="9544" max="9544" width="23" style="156" bestFit="1" customWidth="1"/>
    <col min="9545" max="9545" width="6" style="156" bestFit="1" customWidth="1"/>
    <col min="9546" max="9546" width="9.140625" style="156"/>
    <col min="9547" max="9547" width="5" style="156" bestFit="1" customWidth="1"/>
    <col min="9548" max="9548" width="23" style="156" bestFit="1" customWidth="1"/>
    <col min="9549" max="9549" width="8" style="156" bestFit="1" customWidth="1"/>
    <col min="9550" max="9550" width="5" style="156" bestFit="1" customWidth="1"/>
    <col min="9551" max="9551" width="23" style="156" bestFit="1" customWidth="1"/>
    <col min="9552" max="9552" width="8" style="156" bestFit="1" customWidth="1"/>
    <col min="9553" max="9553" width="5" style="156" bestFit="1" customWidth="1"/>
    <col min="9554" max="9554" width="23" style="156" bestFit="1" customWidth="1"/>
    <col min="9555" max="9555" width="7" style="156" bestFit="1" customWidth="1"/>
    <col min="9556" max="9728" width="9.140625" style="156"/>
    <col min="9729" max="9729" width="5" style="156" bestFit="1" customWidth="1"/>
    <col min="9730" max="9730" width="23" style="156" bestFit="1" customWidth="1"/>
    <col min="9731" max="9731" width="10.140625" style="156" customWidth="1"/>
    <col min="9732" max="9734" width="9.140625" style="156"/>
    <col min="9735" max="9735" width="10.140625" style="156" bestFit="1" customWidth="1"/>
    <col min="9736" max="9736" width="11" style="156" bestFit="1" customWidth="1"/>
    <col min="9737" max="9737" width="8" style="156" bestFit="1" customWidth="1"/>
    <col min="9738" max="9739" width="10" style="156" bestFit="1" customWidth="1"/>
    <col min="9740" max="9740" width="9.140625" style="156"/>
    <col min="9741" max="9741" width="10.85546875" style="156" bestFit="1" customWidth="1"/>
    <col min="9742" max="9742" width="12" style="156" bestFit="1" customWidth="1"/>
    <col min="9743" max="9743" width="6.85546875" style="156" bestFit="1" customWidth="1"/>
    <col min="9744" max="9746" width="8.42578125" style="156" customWidth="1"/>
    <col min="9747" max="9748" width="9.140625" style="156"/>
    <col min="9749" max="9749" width="9.85546875" style="156" bestFit="1" customWidth="1"/>
    <col min="9750" max="9750" width="23" style="156" bestFit="1" customWidth="1"/>
    <col min="9751" max="9751" width="8.42578125" style="156" bestFit="1" customWidth="1"/>
    <col min="9752" max="9753" width="9.140625" style="156"/>
    <col min="9754" max="9754" width="5" style="156" bestFit="1" customWidth="1"/>
    <col min="9755" max="9755" width="23" style="156" bestFit="1" customWidth="1"/>
    <col min="9756" max="9756" width="7" style="156" bestFit="1" customWidth="1"/>
    <col min="9757" max="9758" width="9.140625" style="156"/>
    <col min="9759" max="9759" width="5" style="156" bestFit="1" customWidth="1"/>
    <col min="9760" max="9760" width="23" style="156" bestFit="1" customWidth="1"/>
    <col min="9761" max="9761" width="10" style="156" bestFit="1" customWidth="1"/>
    <col min="9762" max="9763" width="9.140625" style="156"/>
    <col min="9764" max="9764" width="5" style="156" bestFit="1" customWidth="1"/>
    <col min="9765" max="9765" width="23" style="156" bestFit="1" customWidth="1"/>
    <col min="9766" max="9766" width="8" style="156" bestFit="1" customWidth="1"/>
    <col min="9767" max="9768" width="9.140625" style="156"/>
    <col min="9769" max="9769" width="5" style="156" bestFit="1" customWidth="1"/>
    <col min="9770" max="9770" width="23" style="156" bestFit="1" customWidth="1"/>
    <col min="9771" max="9771" width="8.140625" style="156" bestFit="1" customWidth="1"/>
    <col min="9772" max="9773" width="9.140625" style="156"/>
    <col min="9774" max="9774" width="5" style="156" bestFit="1" customWidth="1"/>
    <col min="9775" max="9775" width="23" style="156" bestFit="1" customWidth="1"/>
    <col min="9776" max="9777" width="12.42578125" style="156" bestFit="1" customWidth="1"/>
    <col min="9778" max="9779" width="9.140625" style="156"/>
    <col min="9780" max="9780" width="5" style="156" bestFit="1" customWidth="1"/>
    <col min="9781" max="9781" width="23" style="156" bestFit="1" customWidth="1"/>
    <col min="9782" max="9782" width="7" style="156" bestFit="1" customWidth="1"/>
    <col min="9783" max="9783" width="9.140625" style="156"/>
    <col min="9784" max="9784" width="5" style="156" bestFit="1" customWidth="1"/>
    <col min="9785" max="9785" width="23" style="156" bestFit="1" customWidth="1"/>
    <col min="9786" max="9786" width="8" style="156" bestFit="1" customWidth="1"/>
    <col min="9787" max="9790" width="9.140625" style="156"/>
    <col min="9791" max="9791" width="5" style="156" bestFit="1" customWidth="1"/>
    <col min="9792" max="9792" width="23" style="156" bestFit="1" customWidth="1"/>
    <col min="9793" max="9793" width="11" style="156" bestFit="1" customWidth="1"/>
    <col min="9794" max="9794" width="9.140625" style="156"/>
    <col min="9795" max="9795" width="5" style="156" bestFit="1" customWidth="1"/>
    <col min="9796" max="9796" width="23" style="156" bestFit="1" customWidth="1"/>
    <col min="9797" max="9797" width="7" style="156" bestFit="1" customWidth="1"/>
    <col min="9798" max="9798" width="9.140625" style="156"/>
    <col min="9799" max="9799" width="5" style="156" bestFit="1" customWidth="1"/>
    <col min="9800" max="9800" width="23" style="156" bestFit="1" customWidth="1"/>
    <col min="9801" max="9801" width="6" style="156" bestFit="1" customWidth="1"/>
    <col min="9802" max="9802" width="9.140625" style="156"/>
    <col min="9803" max="9803" width="5" style="156" bestFit="1" customWidth="1"/>
    <col min="9804" max="9804" width="23" style="156" bestFit="1" customWidth="1"/>
    <col min="9805" max="9805" width="8" style="156" bestFit="1" customWidth="1"/>
    <col min="9806" max="9806" width="5" style="156" bestFit="1" customWidth="1"/>
    <col min="9807" max="9807" width="23" style="156" bestFit="1" customWidth="1"/>
    <col min="9808" max="9808" width="8" style="156" bestFit="1" customWidth="1"/>
    <col min="9809" max="9809" width="5" style="156" bestFit="1" customWidth="1"/>
    <col min="9810" max="9810" width="23" style="156" bestFit="1" customWidth="1"/>
    <col min="9811" max="9811" width="7" style="156" bestFit="1" customWidth="1"/>
    <col min="9812" max="9984" width="9.140625" style="156"/>
    <col min="9985" max="9985" width="5" style="156" bestFit="1" customWidth="1"/>
    <col min="9986" max="9986" width="23" style="156" bestFit="1" customWidth="1"/>
    <col min="9987" max="9987" width="10.140625" style="156" customWidth="1"/>
    <col min="9988" max="9990" width="9.140625" style="156"/>
    <col min="9991" max="9991" width="10.140625" style="156" bestFit="1" customWidth="1"/>
    <col min="9992" max="9992" width="11" style="156" bestFit="1" customWidth="1"/>
    <col min="9993" max="9993" width="8" style="156" bestFit="1" customWidth="1"/>
    <col min="9994" max="9995" width="10" style="156" bestFit="1" customWidth="1"/>
    <col min="9996" max="9996" width="9.140625" style="156"/>
    <col min="9997" max="9997" width="10.85546875" style="156" bestFit="1" customWidth="1"/>
    <col min="9998" max="9998" width="12" style="156" bestFit="1" customWidth="1"/>
    <col min="9999" max="9999" width="6.85546875" style="156" bestFit="1" customWidth="1"/>
    <col min="10000" max="10002" width="8.42578125" style="156" customWidth="1"/>
    <col min="10003" max="10004" width="9.140625" style="156"/>
    <col min="10005" max="10005" width="9.85546875" style="156" bestFit="1" customWidth="1"/>
    <col min="10006" max="10006" width="23" style="156" bestFit="1" customWidth="1"/>
    <col min="10007" max="10007" width="8.42578125" style="156" bestFit="1" customWidth="1"/>
    <col min="10008" max="10009" width="9.140625" style="156"/>
    <col min="10010" max="10010" width="5" style="156" bestFit="1" customWidth="1"/>
    <col min="10011" max="10011" width="23" style="156" bestFit="1" customWidth="1"/>
    <col min="10012" max="10012" width="7" style="156" bestFit="1" customWidth="1"/>
    <col min="10013" max="10014" width="9.140625" style="156"/>
    <col min="10015" max="10015" width="5" style="156" bestFit="1" customWidth="1"/>
    <col min="10016" max="10016" width="23" style="156" bestFit="1" customWidth="1"/>
    <col min="10017" max="10017" width="10" style="156" bestFit="1" customWidth="1"/>
    <col min="10018" max="10019" width="9.140625" style="156"/>
    <col min="10020" max="10020" width="5" style="156" bestFit="1" customWidth="1"/>
    <col min="10021" max="10021" width="23" style="156" bestFit="1" customWidth="1"/>
    <col min="10022" max="10022" width="8" style="156" bestFit="1" customWidth="1"/>
    <col min="10023" max="10024" width="9.140625" style="156"/>
    <col min="10025" max="10025" width="5" style="156" bestFit="1" customWidth="1"/>
    <col min="10026" max="10026" width="23" style="156" bestFit="1" customWidth="1"/>
    <col min="10027" max="10027" width="8.140625" style="156" bestFit="1" customWidth="1"/>
    <col min="10028" max="10029" width="9.140625" style="156"/>
    <col min="10030" max="10030" width="5" style="156" bestFit="1" customWidth="1"/>
    <col min="10031" max="10031" width="23" style="156" bestFit="1" customWidth="1"/>
    <col min="10032" max="10033" width="12.42578125" style="156" bestFit="1" customWidth="1"/>
    <col min="10034" max="10035" width="9.140625" style="156"/>
    <col min="10036" max="10036" width="5" style="156" bestFit="1" customWidth="1"/>
    <col min="10037" max="10037" width="23" style="156" bestFit="1" customWidth="1"/>
    <col min="10038" max="10038" width="7" style="156" bestFit="1" customWidth="1"/>
    <col min="10039" max="10039" width="9.140625" style="156"/>
    <col min="10040" max="10040" width="5" style="156" bestFit="1" customWidth="1"/>
    <col min="10041" max="10041" width="23" style="156" bestFit="1" customWidth="1"/>
    <col min="10042" max="10042" width="8" style="156" bestFit="1" customWidth="1"/>
    <col min="10043" max="10046" width="9.140625" style="156"/>
    <col min="10047" max="10047" width="5" style="156" bestFit="1" customWidth="1"/>
    <col min="10048" max="10048" width="23" style="156" bestFit="1" customWidth="1"/>
    <col min="10049" max="10049" width="11" style="156" bestFit="1" customWidth="1"/>
    <col min="10050" max="10050" width="9.140625" style="156"/>
    <col min="10051" max="10051" width="5" style="156" bestFit="1" customWidth="1"/>
    <col min="10052" max="10052" width="23" style="156" bestFit="1" customWidth="1"/>
    <col min="10053" max="10053" width="7" style="156" bestFit="1" customWidth="1"/>
    <col min="10054" max="10054" width="9.140625" style="156"/>
    <col min="10055" max="10055" width="5" style="156" bestFit="1" customWidth="1"/>
    <col min="10056" max="10056" width="23" style="156" bestFit="1" customWidth="1"/>
    <col min="10057" max="10057" width="6" style="156" bestFit="1" customWidth="1"/>
    <col min="10058" max="10058" width="9.140625" style="156"/>
    <col min="10059" max="10059" width="5" style="156" bestFit="1" customWidth="1"/>
    <col min="10060" max="10060" width="23" style="156" bestFit="1" customWidth="1"/>
    <col min="10061" max="10061" width="8" style="156" bestFit="1" customWidth="1"/>
    <col min="10062" max="10062" width="5" style="156" bestFit="1" customWidth="1"/>
    <col min="10063" max="10063" width="23" style="156" bestFit="1" customWidth="1"/>
    <col min="10064" max="10064" width="8" style="156" bestFit="1" customWidth="1"/>
    <col min="10065" max="10065" width="5" style="156" bestFit="1" customWidth="1"/>
    <col min="10066" max="10066" width="23" style="156" bestFit="1" customWidth="1"/>
    <col min="10067" max="10067" width="7" style="156" bestFit="1" customWidth="1"/>
    <col min="10068" max="10240" width="9.140625" style="156"/>
    <col min="10241" max="10241" width="5" style="156" bestFit="1" customWidth="1"/>
    <col min="10242" max="10242" width="23" style="156" bestFit="1" customWidth="1"/>
    <col min="10243" max="10243" width="10.140625" style="156" customWidth="1"/>
    <col min="10244" max="10246" width="9.140625" style="156"/>
    <col min="10247" max="10247" width="10.140625" style="156" bestFit="1" customWidth="1"/>
    <col min="10248" max="10248" width="11" style="156" bestFit="1" customWidth="1"/>
    <col min="10249" max="10249" width="8" style="156" bestFit="1" customWidth="1"/>
    <col min="10250" max="10251" width="10" style="156" bestFit="1" customWidth="1"/>
    <col min="10252" max="10252" width="9.140625" style="156"/>
    <col min="10253" max="10253" width="10.85546875" style="156" bestFit="1" customWidth="1"/>
    <col min="10254" max="10254" width="12" style="156" bestFit="1" customWidth="1"/>
    <col min="10255" max="10255" width="6.85546875" style="156" bestFit="1" customWidth="1"/>
    <col min="10256" max="10258" width="8.42578125" style="156" customWidth="1"/>
    <col min="10259" max="10260" width="9.140625" style="156"/>
    <col min="10261" max="10261" width="9.85546875" style="156" bestFit="1" customWidth="1"/>
    <col min="10262" max="10262" width="23" style="156" bestFit="1" customWidth="1"/>
    <col min="10263" max="10263" width="8.42578125" style="156" bestFit="1" customWidth="1"/>
    <col min="10264" max="10265" width="9.140625" style="156"/>
    <col min="10266" max="10266" width="5" style="156" bestFit="1" customWidth="1"/>
    <col min="10267" max="10267" width="23" style="156" bestFit="1" customWidth="1"/>
    <col min="10268" max="10268" width="7" style="156" bestFit="1" customWidth="1"/>
    <col min="10269" max="10270" width="9.140625" style="156"/>
    <col min="10271" max="10271" width="5" style="156" bestFit="1" customWidth="1"/>
    <col min="10272" max="10272" width="23" style="156" bestFit="1" customWidth="1"/>
    <col min="10273" max="10273" width="10" style="156" bestFit="1" customWidth="1"/>
    <col min="10274" max="10275" width="9.140625" style="156"/>
    <col min="10276" max="10276" width="5" style="156" bestFit="1" customWidth="1"/>
    <col min="10277" max="10277" width="23" style="156" bestFit="1" customWidth="1"/>
    <col min="10278" max="10278" width="8" style="156" bestFit="1" customWidth="1"/>
    <col min="10279" max="10280" width="9.140625" style="156"/>
    <col min="10281" max="10281" width="5" style="156" bestFit="1" customWidth="1"/>
    <col min="10282" max="10282" width="23" style="156" bestFit="1" customWidth="1"/>
    <col min="10283" max="10283" width="8.140625" style="156" bestFit="1" customWidth="1"/>
    <col min="10284" max="10285" width="9.140625" style="156"/>
    <col min="10286" max="10286" width="5" style="156" bestFit="1" customWidth="1"/>
    <col min="10287" max="10287" width="23" style="156" bestFit="1" customWidth="1"/>
    <col min="10288" max="10289" width="12.42578125" style="156" bestFit="1" customWidth="1"/>
    <col min="10290" max="10291" width="9.140625" style="156"/>
    <col min="10292" max="10292" width="5" style="156" bestFit="1" customWidth="1"/>
    <col min="10293" max="10293" width="23" style="156" bestFit="1" customWidth="1"/>
    <col min="10294" max="10294" width="7" style="156" bestFit="1" customWidth="1"/>
    <col min="10295" max="10295" width="9.140625" style="156"/>
    <col min="10296" max="10296" width="5" style="156" bestFit="1" customWidth="1"/>
    <col min="10297" max="10297" width="23" style="156" bestFit="1" customWidth="1"/>
    <col min="10298" max="10298" width="8" style="156" bestFit="1" customWidth="1"/>
    <col min="10299" max="10302" width="9.140625" style="156"/>
    <col min="10303" max="10303" width="5" style="156" bestFit="1" customWidth="1"/>
    <col min="10304" max="10304" width="23" style="156" bestFit="1" customWidth="1"/>
    <col min="10305" max="10305" width="11" style="156" bestFit="1" customWidth="1"/>
    <col min="10306" max="10306" width="9.140625" style="156"/>
    <col min="10307" max="10307" width="5" style="156" bestFit="1" customWidth="1"/>
    <col min="10308" max="10308" width="23" style="156" bestFit="1" customWidth="1"/>
    <col min="10309" max="10309" width="7" style="156" bestFit="1" customWidth="1"/>
    <col min="10310" max="10310" width="9.140625" style="156"/>
    <col min="10311" max="10311" width="5" style="156" bestFit="1" customWidth="1"/>
    <col min="10312" max="10312" width="23" style="156" bestFit="1" customWidth="1"/>
    <col min="10313" max="10313" width="6" style="156" bestFit="1" customWidth="1"/>
    <col min="10314" max="10314" width="9.140625" style="156"/>
    <col min="10315" max="10315" width="5" style="156" bestFit="1" customWidth="1"/>
    <col min="10316" max="10316" width="23" style="156" bestFit="1" customWidth="1"/>
    <col min="10317" max="10317" width="8" style="156" bestFit="1" customWidth="1"/>
    <col min="10318" max="10318" width="5" style="156" bestFit="1" customWidth="1"/>
    <col min="10319" max="10319" width="23" style="156" bestFit="1" customWidth="1"/>
    <col min="10320" max="10320" width="8" style="156" bestFit="1" customWidth="1"/>
    <col min="10321" max="10321" width="5" style="156" bestFit="1" customWidth="1"/>
    <col min="10322" max="10322" width="23" style="156" bestFit="1" customWidth="1"/>
    <col min="10323" max="10323" width="7" style="156" bestFit="1" customWidth="1"/>
    <col min="10324" max="10496" width="9.140625" style="156"/>
    <col min="10497" max="10497" width="5" style="156" bestFit="1" customWidth="1"/>
    <col min="10498" max="10498" width="23" style="156" bestFit="1" customWidth="1"/>
    <col min="10499" max="10499" width="10.140625" style="156" customWidth="1"/>
    <col min="10500" max="10502" width="9.140625" style="156"/>
    <col min="10503" max="10503" width="10.140625" style="156" bestFit="1" customWidth="1"/>
    <col min="10504" max="10504" width="11" style="156" bestFit="1" customWidth="1"/>
    <col min="10505" max="10505" width="8" style="156" bestFit="1" customWidth="1"/>
    <col min="10506" max="10507" width="10" style="156" bestFit="1" customWidth="1"/>
    <col min="10508" max="10508" width="9.140625" style="156"/>
    <col min="10509" max="10509" width="10.85546875" style="156" bestFit="1" customWidth="1"/>
    <col min="10510" max="10510" width="12" style="156" bestFit="1" customWidth="1"/>
    <col min="10511" max="10511" width="6.85546875" style="156" bestFit="1" customWidth="1"/>
    <col min="10512" max="10514" width="8.42578125" style="156" customWidth="1"/>
    <col min="10515" max="10516" width="9.140625" style="156"/>
    <col min="10517" max="10517" width="9.85546875" style="156" bestFit="1" customWidth="1"/>
    <col min="10518" max="10518" width="23" style="156" bestFit="1" customWidth="1"/>
    <col min="10519" max="10519" width="8.42578125" style="156" bestFit="1" customWidth="1"/>
    <col min="10520" max="10521" width="9.140625" style="156"/>
    <col min="10522" max="10522" width="5" style="156" bestFit="1" customWidth="1"/>
    <col min="10523" max="10523" width="23" style="156" bestFit="1" customWidth="1"/>
    <col min="10524" max="10524" width="7" style="156" bestFit="1" customWidth="1"/>
    <col min="10525" max="10526" width="9.140625" style="156"/>
    <col min="10527" max="10527" width="5" style="156" bestFit="1" customWidth="1"/>
    <col min="10528" max="10528" width="23" style="156" bestFit="1" customWidth="1"/>
    <col min="10529" max="10529" width="10" style="156" bestFit="1" customWidth="1"/>
    <col min="10530" max="10531" width="9.140625" style="156"/>
    <col min="10532" max="10532" width="5" style="156" bestFit="1" customWidth="1"/>
    <col min="10533" max="10533" width="23" style="156" bestFit="1" customWidth="1"/>
    <col min="10534" max="10534" width="8" style="156" bestFit="1" customWidth="1"/>
    <col min="10535" max="10536" width="9.140625" style="156"/>
    <col min="10537" max="10537" width="5" style="156" bestFit="1" customWidth="1"/>
    <col min="10538" max="10538" width="23" style="156" bestFit="1" customWidth="1"/>
    <col min="10539" max="10539" width="8.140625" style="156" bestFit="1" customWidth="1"/>
    <col min="10540" max="10541" width="9.140625" style="156"/>
    <col min="10542" max="10542" width="5" style="156" bestFit="1" customWidth="1"/>
    <col min="10543" max="10543" width="23" style="156" bestFit="1" customWidth="1"/>
    <col min="10544" max="10545" width="12.42578125" style="156" bestFit="1" customWidth="1"/>
    <col min="10546" max="10547" width="9.140625" style="156"/>
    <col min="10548" max="10548" width="5" style="156" bestFit="1" customWidth="1"/>
    <col min="10549" max="10549" width="23" style="156" bestFit="1" customWidth="1"/>
    <col min="10550" max="10550" width="7" style="156" bestFit="1" customWidth="1"/>
    <col min="10551" max="10551" width="9.140625" style="156"/>
    <col min="10552" max="10552" width="5" style="156" bestFit="1" customWidth="1"/>
    <col min="10553" max="10553" width="23" style="156" bestFit="1" customWidth="1"/>
    <col min="10554" max="10554" width="8" style="156" bestFit="1" customWidth="1"/>
    <col min="10555" max="10558" width="9.140625" style="156"/>
    <col min="10559" max="10559" width="5" style="156" bestFit="1" customWidth="1"/>
    <col min="10560" max="10560" width="23" style="156" bestFit="1" customWidth="1"/>
    <col min="10561" max="10561" width="11" style="156" bestFit="1" customWidth="1"/>
    <col min="10562" max="10562" width="9.140625" style="156"/>
    <col min="10563" max="10563" width="5" style="156" bestFit="1" customWidth="1"/>
    <col min="10564" max="10564" width="23" style="156" bestFit="1" customWidth="1"/>
    <col min="10565" max="10565" width="7" style="156" bestFit="1" customWidth="1"/>
    <col min="10566" max="10566" width="9.140625" style="156"/>
    <col min="10567" max="10567" width="5" style="156" bestFit="1" customWidth="1"/>
    <col min="10568" max="10568" width="23" style="156" bestFit="1" customWidth="1"/>
    <col min="10569" max="10569" width="6" style="156" bestFit="1" customWidth="1"/>
    <col min="10570" max="10570" width="9.140625" style="156"/>
    <col min="10571" max="10571" width="5" style="156" bestFit="1" customWidth="1"/>
    <col min="10572" max="10572" width="23" style="156" bestFit="1" customWidth="1"/>
    <col min="10573" max="10573" width="8" style="156" bestFit="1" customWidth="1"/>
    <col min="10574" max="10574" width="5" style="156" bestFit="1" customWidth="1"/>
    <col min="10575" max="10575" width="23" style="156" bestFit="1" customWidth="1"/>
    <col min="10576" max="10576" width="8" style="156" bestFit="1" customWidth="1"/>
    <col min="10577" max="10577" width="5" style="156" bestFit="1" customWidth="1"/>
    <col min="10578" max="10578" width="23" style="156" bestFit="1" customWidth="1"/>
    <col min="10579" max="10579" width="7" style="156" bestFit="1" customWidth="1"/>
    <col min="10580" max="10752" width="9.140625" style="156"/>
    <col min="10753" max="10753" width="5" style="156" bestFit="1" customWidth="1"/>
    <col min="10754" max="10754" width="23" style="156" bestFit="1" customWidth="1"/>
    <col min="10755" max="10755" width="10.140625" style="156" customWidth="1"/>
    <col min="10756" max="10758" width="9.140625" style="156"/>
    <col min="10759" max="10759" width="10.140625" style="156" bestFit="1" customWidth="1"/>
    <col min="10760" max="10760" width="11" style="156" bestFit="1" customWidth="1"/>
    <col min="10761" max="10761" width="8" style="156" bestFit="1" customWidth="1"/>
    <col min="10762" max="10763" width="10" style="156" bestFit="1" customWidth="1"/>
    <col min="10764" max="10764" width="9.140625" style="156"/>
    <col min="10765" max="10765" width="10.85546875" style="156" bestFit="1" customWidth="1"/>
    <col min="10766" max="10766" width="12" style="156" bestFit="1" customWidth="1"/>
    <col min="10767" max="10767" width="6.85546875" style="156" bestFit="1" customWidth="1"/>
    <col min="10768" max="10770" width="8.42578125" style="156" customWidth="1"/>
    <col min="10771" max="10772" width="9.140625" style="156"/>
    <col min="10773" max="10773" width="9.85546875" style="156" bestFit="1" customWidth="1"/>
    <col min="10774" max="10774" width="23" style="156" bestFit="1" customWidth="1"/>
    <col min="10775" max="10775" width="8.42578125" style="156" bestFit="1" customWidth="1"/>
    <col min="10776" max="10777" width="9.140625" style="156"/>
    <col min="10778" max="10778" width="5" style="156" bestFit="1" customWidth="1"/>
    <col min="10779" max="10779" width="23" style="156" bestFit="1" customWidth="1"/>
    <col min="10780" max="10780" width="7" style="156" bestFit="1" customWidth="1"/>
    <col min="10781" max="10782" width="9.140625" style="156"/>
    <col min="10783" max="10783" width="5" style="156" bestFit="1" customWidth="1"/>
    <col min="10784" max="10784" width="23" style="156" bestFit="1" customWidth="1"/>
    <col min="10785" max="10785" width="10" style="156" bestFit="1" customWidth="1"/>
    <col min="10786" max="10787" width="9.140625" style="156"/>
    <col min="10788" max="10788" width="5" style="156" bestFit="1" customWidth="1"/>
    <col min="10789" max="10789" width="23" style="156" bestFit="1" customWidth="1"/>
    <col min="10790" max="10790" width="8" style="156" bestFit="1" customWidth="1"/>
    <col min="10791" max="10792" width="9.140625" style="156"/>
    <col min="10793" max="10793" width="5" style="156" bestFit="1" customWidth="1"/>
    <col min="10794" max="10794" width="23" style="156" bestFit="1" customWidth="1"/>
    <col min="10795" max="10795" width="8.140625" style="156" bestFit="1" customWidth="1"/>
    <col min="10796" max="10797" width="9.140625" style="156"/>
    <col min="10798" max="10798" width="5" style="156" bestFit="1" customWidth="1"/>
    <col min="10799" max="10799" width="23" style="156" bestFit="1" customWidth="1"/>
    <col min="10800" max="10801" width="12.42578125" style="156" bestFit="1" customWidth="1"/>
    <col min="10802" max="10803" width="9.140625" style="156"/>
    <col min="10804" max="10804" width="5" style="156" bestFit="1" customWidth="1"/>
    <col min="10805" max="10805" width="23" style="156" bestFit="1" customWidth="1"/>
    <col min="10806" max="10806" width="7" style="156" bestFit="1" customWidth="1"/>
    <col min="10807" max="10807" width="9.140625" style="156"/>
    <col min="10808" max="10808" width="5" style="156" bestFit="1" customWidth="1"/>
    <col min="10809" max="10809" width="23" style="156" bestFit="1" customWidth="1"/>
    <col min="10810" max="10810" width="8" style="156" bestFit="1" customWidth="1"/>
    <col min="10811" max="10814" width="9.140625" style="156"/>
    <col min="10815" max="10815" width="5" style="156" bestFit="1" customWidth="1"/>
    <col min="10816" max="10816" width="23" style="156" bestFit="1" customWidth="1"/>
    <col min="10817" max="10817" width="11" style="156" bestFit="1" customWidth="1"/>
    <col min="10818" max="10818" width="9.140625" style="156"/>
    <col min="10819" max="10819" width="5" style="156" bestFit="1" customWidth="1"/>
    <col min="10820" max="10820" width="23" style="156" bestFit="1" customWidth="1"/>
    <col min="10821" max="10821" width="7" style="156" bestFit="1" customWidth="1"/>
    <col min="10822" max="10822" width="9.140625" style="156"/>
    <col min="10823" max="10823" width="5" style="156" bestFit="1" customWidth="1"/>
    <col min="10824" max="10824" width="23" style="156" bestFit="1" customWidth="1"/>
    <col min="10825" max="10825" width="6" style="156" bestFit="1" customWidth="1"/>
    <col min="10826" max="10826" width="9.140625" style="156"/>
    <col min="10827" max="10827" width="5" style="156" bestFit="1" customWidth="1"/>
    <col min="10828" max="10828" width="23" style="156" bestFit="1" customWidth="1"/>
    <col min="10829" max="10829" width="8" style="156" bestFit="1" customWidth="1"/>
    <col min="10830" max="10830" width="5" style="156" bestFit="1" customWidth="1"/>
    <col min="10831" max="10831" width="23" style="156" bestFit="1" customWidth="1"/>
    <col min="10832" max="10832" width="8" style="156" bestFit="1" customWidth="1"/>
    <col min="10833" max="10833" width="5" style="156" bestFit="1" customWidth="1"/>
    <col min="10834" max="10834" width="23" style="156" bestFit="1" customWidth="1"/>
    <col min="10835" max="10835" width="7" style="156" bestFit="1" customWidth="1"/>
    <col min="10836" max="11008" width="9.140625" style="156"/>
    <col min="11009" max="11009" width="5" style="156" bestFit="1" customWidth="1"/>
    <col min="11010" max="11010" width="23" style="156" bestFit="1" customWidth="1"/>
    <col min="11011" max="11011" width="10.140625" style="156" customWidth="1"/>
    <col min="11012" max="11014" width="9.140625" style="156"/>
    <col min="11015" max="11015" width="10.140625" style="156" bestFit="1" customWidth="1"/>
    <col min="11016" max="11016" width="11" style="156" bestFit="1" customWidth="1"/>
    <col min="11017" max="11017" width="8" style="156" bestFit="1" customWidth="1"/>
    <col min="11018" max="11019" width="10" style="156" bestFit="1" customWidth="1"/>
    <col min="11020" max="11020" width="9.140625" style="156"/>
    <col min="11021" max="11021" width="10.85546875" style="156" bestFit="1" customWidth="1"/>
    <col min="11022" max="11022" width="12" style="156" bestFit="1" customWidth="1"/>
    <col min="11023" max="11023" width="6.85546875" style="156" bestFit="1" customWidth="1"/>
    <col min="11024" max="11026" width="8.42578125" style="156" customWidth="1"/>
    <col min="11027" max="11028" width="9.140625" style="156"/>
    <col min="11029" max="11029" width="9.85546875" style="156" bestFit="1" customWidth="1"/>
    <col min="11030" max="11030" width="23" style="156" bestFit="1" customWidth="1"/>
    <col min="11031" max="11031" width="8.42578125" style="156" bestFit="1" customWidth="1"/>
    <col min="11032" max="11033" width="9.140625" style="156"/>
    <col min="11034" max="11034" width="5" style="156" bestFit="1" customWidth="1"/>
    <col min="11035" max="11035" width="23" style="156" bestFit="1" customWidth="1"/>
    <col min="11036" max="11036" width="7" style="156" bestFit="1" customWidth="1"/>
    <col min="11037" max="11038" width="9.140625" style="156"/>
    <col min="11039" max="11039" width="5" style="156" bestFit="1" customWidth="1"/>
    <col min="11040" max="11040" width="23" style="156" bestFit="1" customWidth="1"/>
    <col min="11041" max="11041" width="10" style="156" bestFit="1" customWidth="1"/>
    <col min="11042" max="11043" width="9.140625" style="156"/>
    <col min="11044" max="11044" width="5" style="156" bestFit="1" customWidth="1"/>
    <col min="11045" max="11045" width="23" style="156" bestFit="1" customWidth="1"/>
    <col min="11046" max="11046" width="8" style="156" bestFit="1" customWidth="1"/>
    <col min="11047" max="11048" width="9.140625" style="156"/>
    <col min="11049" max="11049" width="5" style="156" bestFit="1" customWidth="1"/>
    <col min="11050" max="11050" width="23" style="156" bestFit="1" customWidth="1"/>
    <col min="11051" max="11051" width="8.140625" style="156" bestFit="1" customWidth="1"/>
    <col min="11052" max="11053" width="9.140625" style="156"/>
    <col min="11054" max="11054" width="5" style="156" bestFit="1" customWidth="1"/>
    <col min="11055" max="11055" width="23" style="156" bestFit="1" customWidth="1"/>
    <col min="11056" max="11057" width="12.42578125" style="156" bestFit="1" customWidth="1"/>
    <col min="11058" max="11059" width="9.140625" style="156"/>
    <col min="11060" max="11060" width="5" style="156" bestFit="1" customWidth="1"/>
    <col min="11061" max="11061" width="23" style="156" bestFit="1" customWidth="1"/>
    <col min="11062" max="11062" width="7" style="156" bestFit="1" customWidth="1"/>
    <col min="11063" max="11063" width="9.140625" style="156"/>
    <col min="11064" max="11064" width="5" style="156" bestFit="1" customWidth="1"/>
    <col min="11065" max="11065" width="23" style="156" bestFit="1" customWidth="1"/>
    <col min="11066" max="11066" width="8" style="156" bestFit="1" customWidth="1"/>
    <col min="11067" max="11070" width="9.140625" style="156"/>
    <col min="11071" max="11071" width="5" style="156" bestFit="1" customWidth="1"/>
    <col min="11072" max="11072" width="23" style="156" bestFit="1" customWidth="1"/>
    <col min="11073" max="11073" width="11" style="156" bestFit="1" customWidth="1"/>
    <col min="11074" max="11074" width="9.140625" style="156"/>
    <col min="11075" max="11075" width="5" style="156" bestFit="1" customWidth="1"/>
    <col min="11076" max="11076" width="23" style="156" bestFit="1" customWidth="1"/>
    <col min="11077" max="11077" width="7" style="156" bestFit="1" customWidth="1"/>
    <col min="11078" max="11078" width="9.140625" style="156"/>
    <col min="11079" max="11079" width="5" style="156" bestFit="1" customWidth="1"/>
    <col min="11080" max="11080" width="23" style="156" bestFit="1" customWidth="1"/>
    <col min="11081" max="11081" width="6" style="156" bestFit="1" customWidth="1"/>
    <col min="11082" max="11082" width="9.140625" style="156"/>
    <col min="11083" max="11083" width="5" style="156" bestFit="1" customWidth="1"/>
    <col min="11084" max="11084" width="23" style="156" bestFit="1" customWidth="1"/>
    <col min="11085" max="11085" width="8" style="156" bestFit="1" customWidth="1"/>
    <col min="11086" max="11086" width="5" style="156" bestFit="1" customWidth="1"/>
    <col min="11087" max="11087" width="23" style="156" bestFit="1" customWidth="1"/>
    <col min="11088" max="11088" width="8" style="156" bestFit="1" customWidth="1"/>
    <col min="11089" max="11089" width="5" style="156" bestFit="1" customWidth="1"/>
    <col min="11090" max="11090" width="23" style="156" bestFit="1" customWidth="1"/>
    <col min="11091" max="11091" width="7" style="156" bestFit="1" customWidth="1"/>
    <col min="11092" max="11264" width="9.140625" style="156"/>
    <col min="11265" max="11265" width="5" style="156" bestFit="1" customWidth="1"/>
    <col min="11266" max="11266" width="23" style="156" bestFit="1" customWidth="1"/>
    <col min="11267" max="11267" width="10.140625" style="156" customWidth="1"/>
    <col min="11268" max="11270" width="9.140625" style="156"/>
    <col min="11271" max="11271" width="10.140625" style="156" bestFit="1" customWidth="1"/>
    <col min="11272" max="11272" width="11" style="156" bestFit="1" customWidth="1"/>
    <col min="11273" max="11273" width="8" style="156" bestFit="1" customWidth="1"/>
    <col min="11274" max="11275" width="10" style="156" bestFit="1" customWidth="1"/>
    <col min="11276" max="11276" width="9.140625" style="156"/>
    <col min="11277" max="11277" width="10.85546875" style="156" bestFit="1" customWidth="1"/>
    <col min="11278" max="11278" width="12" style="156" bestFit="1" customWidth="1"/>
    <col min="11279" max="11279" width="6.85546875" style="156" bestFit="1" customWidth="1"/>
    <col min="11280" max="11282" width="8.42578125" style="156" customWidth="1"/>
    <col min="11283" max="11284" width="9.140625" style="156"/>
    <col min="11285" max="11285" width="9.85546875" style="156" bestFit="1" customWidth="1"/>
    <col min="11286" max="11286" width="23" style="156" bestFit="1" customWidth="1"/>
    <col min="11287" max="11287" width="8.42578125" style="156" bestFit="1" customWidth="1"/>
    <col min="11288" max="11289" width="9.140625" style="156"/>
    <col min="11290" max="11290" width="5" style="156" bestFit="1" customWidth="1"/>
    <col min="11291" max="11291" width="23" style="156" bestFit="1" customWidth="1"/>
    <col min="11292" max="11292" width="7" style="156" bestFit="1" customWidth="1"/>
    <col min="11293" max="11294" width="9.140625" style="156"/>
    <col min="11295" max="11295" width="5" style="156" bestFit="1" customWidth="1"/>
    <col min="11296" max="11296" width="23" style="156" bestFit="1" customWidth="1"/>
    <col min="11297" max="11297" width="10" style="156" bestFit="1" customWidth="1"/>
    <col min="11298" max="11299" width="9.140625" style="156"/>
    <col min="11300" max="11300" width="5" style="156" bestFit="1" customWidth="1"/>
    <col min="11301" max="11301" width="23" style="156" bestFit="1" customWidth="1"/>
    <col min="11302" max="11302" width="8" style="156" bestFit="1" customWidth="1"/>
    <col min="11303" max="11304" width="9.140625" style="156"/>
    <col min="11305" max="11305" width="5" style="156" bestFit="1" customWidth="1"/>
    <col min="11306" max="11306" width="23" style="156" bestFit="1" customWidth="1"/>
    <col min="11307" max="11307" width="8.140625" style="156" bestFit="1" customWidth="1"/>
    <col min="11308" max="11309" width="9.140625" style="156"/>
    <col min="11310" max="11310" width="5" style="156" bestFit="1" customWidth="1"/>
    <col min="11311" max="11311" width="23" style="156" bestFit="1" customWidth="1"/>
    <col min="11312" max="11313" width="12.42578125" style="156" bestFit="1" customWidth="1"/>
    <col min="11314" max="11315" width="9.140625" style="156"/>
    <col min="11316" max="11316" width="5" style="156" bestFit="1" customWidth="1"/>
    <col min="11317" max="11317" width="23" style="156" bestFit="1" customWidth="1"/>
    <col min="11318" max="11318" width="7" style="156" bestFit="1" customWidth="1"/>
    <col min="11319" max="11319" width="9.140625" style="156"/>
    <col min="11320" max="11320" width="5" style="156" bestFit="1" customWidth="1"/>
    <col min="11321" max="11321" width="23" style="156" bestFit="1" customWidth="1"/>
    <col min="11322" max="11322" width="8" style="156" bestFit="1" customWidth="1"/>
    <col min="11323" max="11326" width="9.140625" style="156"/>
    <col min="11327" max="11327" width="5" style="156" bestFit="1" customWidth="1"/>
    <col min="11328" max="11328" width="23" style="156" bestFit="1" customWidth="1"/>
    <col min="11329" max="11329" width="11" style="156" bestFit="1" customWidth="1"/>
    <col min="11330" max="11330" width="9.140625" style="156"/>
    <col min="11331" max="11331" width="5" style="156" bestFit="1" customWidth="1"/>
    <col min="11332" max="11332" width="23" style="156" bestFit="1" customWidth="1"/>
    <col min="11333" max="11333" width="7" style="156" bestFit="1" customWidth="1"/>
    <col min="11334" max="11334" width="9.140625" style="156"/>
    <col min="11335" max="11335" width="5" style="156" bestFit="1" customWidth="1"/>
    <col min="11336" max="11336" width="23" style="156" bestFit="1" customWidth="1"/>
    <col min="11337" max="11337" width="6" style="156" bestFit="1" customWidth="1"/>
    <col min="11338" max="11338" width="9.140625" style="156"/>
    <col min="11339" max="11339" width="5" style="156" bestFit="1" customWidth="1"/>
    <col min="11340" max="11340" width="23" style="156" bestFit="1" customWidth="1"/>
    <col min="11341" max="11341" width="8" style="156" bestFit="1" customWidth="1"/>
    <col min="11342" max="11342" width="5" style="156" bestFit="1" customWidth="1"/>
    <col min="11343" max="11343" width="23" style="156" bestFit="1" customWidth="1"/>
    <col min="11344" max="11344" width="8" style="156" bestFit="1" customWidth="1"/>
    <col min="11345" max="11345" width="5" style="156" bestFit="1" customWidth="1"/>
    <col min="11346" max="11346" width="23" style="156" bestFit="1" customWidth="1"/>
    <col min="11347" max="11347" width="7" style="156" bestFit="1" customWidth="1"/>
    <col min="11348" max="11520" width="9.140625" style="156"/>
    <col min="11521" max="11521" width="5" style="156" bestFit="1" customWidth="1"/>
    <col min="11522" max="11522" width="23" style="156" bestFit="1" customWidth="1"/>
    <col min="11523" max="11523" width="10.140625" style="156" customWidth="1"/>
    <col min="11524" max="11526" width="9.140625" style="156"/>
    <col min="11527" max="11527" width="10.140625" style="156" bestFit="1" customWidth="1"/>
    <col min="11528" max="11528" width="11" style="156" bestFit="1" customWidth="1"/>
    <col min="11529" max="11529" width="8" style="156" bestFit="1" customWidth="1"/>
    <col min="11530" max="11531" width="10" style="156" bestFit="1" customWidth="1"/>
    <col min="11532" max="11532" width="9.140625" style="156"/>
    <col min="11533" max="11533" width="10.85546875" style="156" bestFit="1" customWidth="1"/>
    <col min="11534" max="11534" width="12" style="156" bestFit="1" customWidth="1"/>
    <col min="11535" max="11535" width="6.85546875" style="156" bestFit="1" customWidth="1"/>
    <col min="11536" max="11538" width="8.42578125" style="156" customWidth="1"/>
    <col min="11539" max="11540" width="9.140625" style="156"/>
    <col min="11541" max="11541" width="9.85546875" style="156" bestFit="1" customWidth="1"/>
    <col min="11542" max="11542" width="23" style="156" bestFit="1" customWidth="1"/>
    <col min="11543" max="11543" width="8.42578125" style="156" bestFit="1" customWidth="1"/>
    <col min="11544" max="11545" width="9.140625" style="156"/>
    <col min="11546" max="11546" width="5" style="156" bestFit="1" customWidth="1"/>
    <col min="11547" max="11547" width="23" style="156" bestFit="1" customWidth="1"/>
    <col min="11548" max="11548" width="7" style="156" bestFit="1" customWidth="1"/>
    <col min="11549" max="11550" width="9.140625" style="156"/>
    <col min="11551" max="11551" width="5" style="156" bestFit="1" customWidth="1"/>
    <col min="11552" max="11552" width="23" style="156" bestFit="1" customWidth="1"/>
    <col min="11553" max="11553" width="10" style="156" bestFit="1" customWidth="1"/>
    <col min="11554" max="11555" width="9.140625" style="156"/>
    <col min="11556" max="11556" width="5" style="156" bestFit="1" customWidth="1"/>
    <col min="11557" max="11557" width="23" style="156" bestFit="1" customWidth="1"/>
    <col min="11558" max="11558" width="8" style="156" bestFit="1" customWidth="1"/>
    <col min="11559" max="11560" width="9.140625" style="156"/>
    <col min="11561" max="11561" width="5" style="156" bestFit="1" customWidth="1"/>
    <col min="11562" max="11562" width="23" style="156" bestFit="1" customWidth="1"/>
    <col min="11563" max="11563" width="8.140625" style="156" bestFit="1" customWidth="1"/>
    <col min="11564" max="11565" width="9.140625" style="156"/>
    <col min="11566" max="11566" width="5" style="156" bestFit="1" customWidth="1"/>
    <col min="11567" max="11567" width="23" style="156" bestFit="1" customWidth="1"/>
    <col min="11568" max="11569" width="12.42578125" style="156" bestFit="1" customWidth="1"/>
    <col min="11570" max="11571" width="9.140625" style="156"/>
    <col min="11572" max="11572" width="5" style="156" bestFit="1" customWidth="1"/>
    <col min="11573" max="11573" width="23" style="156" bestFit="1" customWidth="1"/>
    <col min="11574" max="11574" width="7" style="156" bestFit="1" customWidth="1"/>
    <col min="11575" max="11575" width="9.140625" style="156"/>
    <col min="11576" max="11576" width="5" style="156" bestFit="1" customWidth="1"/>
    <col min="11577" max="11577" width="23" style="156" bestFit="1" customWidth="1"/>
    <col min="11578" max="11578" width="8" style="156" bestFit="1" customWidth="1"/>
    <col min="11579" max="11582" width="9.140625" style="156"/>
    <col min="11583" max="11583" width="5" style="156" bestFit="1" customWidth="1"/>
    <col min="11584" max="11584" width="23" style="156" bestFit="1" customWidth="1"/>
    <col min="11585" max="11585" width="11" style="156" bestFit="1" customWidth="1"/>
    <col min="11586" max="11586" width="9.140625" style="156"/>
    <col min="11587" max="11587" width="5" style="156" bestFit="1" customWidth="1"/>
    <col min="11588" max="11588" width="23" style="156" bestFit="1" customWidth="1"/>
    <col min="11589" max="11589" width="7" style="156" bestFit="1" customWidth="1"/>
    <col min="11590" max="11590" width="9.140625" style="156"/>
    <col min="11591" max="11591" width="5" style="156" bestFit="1" customWidth="1"/>
    <col min="11592" max="11592" width="23" style="156" bestFit="1" customWidth="1"/>
    <col min="11593" max="11593" width="6" style="156" bestFit="1" customWidth="1"/>
    <col min="11594" max="11594" width="9.140625" style="156"/>
    <col min="11595" max="11595" width="5" style="156" bestFit="1" customWidth="1"/>
    <col min="11596" max="11596" width="23" style="156" bestFit="1" customWidth="1"/>
    <col min="11597" max="11597" width="8" style="156" bestFit="1" customWidth="1"/>
    <col min="11598" max="11598" width="5" style="156" bestFit="1" customWidth="1"/>
    <col min="11599" max="11599" width="23" style="156" bestFit="1" customWidth="1"/>
    <col min="11600" max="11600" width="8" style="156" bestFit="1" customWidth="1"/>
    <col min="11601" max="11601" width="5" style="156" bestFit="1" customWidth="1"/>
    <col min="11602" max="11602" width="23" style="156" bestFit="1" customWidth="1"/>
    <col min="11603" max="11603" width="7" style="156" bestFit="1" customWidth="1"/>
    <col min="11604" max="11776" width="9.140625" style="156"/>
    <col min="11777" max="11777" width="5" style="156" bestFit="1" customWidth="1"/>
    <col min="11778" max="11778" width="23" style="156" bestFit="1" customWidth="1"/>
    <col min="11779" max="11779" width="10.140625" style="156" customWidth="1"/>
    <col min="11780" max="11782" width="9.140625" style="156"/>
    <col min="11783" max="11783" width="10.140625" style="156" bestFit="1" customWidth="1"/>
    <col min="11784" max="11784" width="11" style="156" bestFit="1" customWidth="1"/>
    <col min="11785" max="11785" width="8" style="156" bestFit="1" customWidth="1"/>
    <col min="11786" max="11787" width="10" style="156" bestFit="1" customWidth="1"/>
    <col min="11788" max="11788" width="9.140625" style="156"/>
    <col min="11789" max="11789" width="10.85546875" style="156" bestFit="1" customWidth="1"/>
    <col min="11790" max="11790" width="12" style="156" bestFit="1" customWidth="1"/>
    <col min="11791" max="11791" width="6.85546875" style="156" bestFit="1" customWidth="1"/>
    <col min="11792" max="11794" width="8.42578125" style="156" customWidth="1"/>
    <col min="11795" max="11796" width="9.140625" style="156"/>
    <col min="11797" max="11797" width="9.85546875" style="156" bestFit="1" customWidth="1"/>
    <col min="11798" max="11798" width="23" style="156" bestFit="1" customWidth="1"/>
    <col min="11799" max="11799" width="8.42578125" style="156" bestFit="1" customWidth="1"/>
    <col min="11800" max="11801" width="9.140625" style="156"/>
    <col min="11802" max="11802" width="5" style="156" bestFit="1" customWidth="1"/>
    <col min="11803" max="11803" width="23" style="156" bestFit="1" customWidth="1"/>
    <col min="11804" max="11804" width="7" style="156" bestFit="1" customWidth="1"/>
    <col min="11805" max="11806" width="9.140625" style="156"/>
    <col min="11807" max="11807" width="5" style="156" bestFit="1" customWidth="1"/>
    <col min="11808" max="11808" width="23" style="156" bestFit="1" customWidth="1"/>
    <col min="11809" max="11809" width="10" style="156" bestFit="1" customWidth="1"/>
    <col min="11810" max="11811" width="9.140625" style="156"/>
    <col min="11812" max="11812" width="5" style="156" bestFit="1" customWidth="1"/>
    <col min="11813" max="11813" width="23" style="156" bestFit="1" customWidth="1"/>
    <col min="11814" max="11814" width="8" style="156" bestFit="1" customWidth="1"/>
    <col min="11815" max="11816" width="9.140625" style="156"/>
    <col min="11817" max="11817" width="5" style="156" bestFit="1" customWidth="1"/>
    <col min="11818" max="11818" width="23" style="156" bestFit="1" customWidth="1"/>
    <col min="11819" max="11819" width="8.140625" style="156" bestFit="1" customWidth="1"/>
    <col min="11820" max="11821" width="9.140625" style="156"/>
    <col min="11822" max="11822" width="5" style="156" bestFit="1" customWidth="1"/>
    <col min="11823" max="11823" width="23" style="156" bestFit="1" customWidth="1"/>
    <col min="11824" max="11825" width="12.42578125" style="156" bestFit="1" customWidth="1"/>
    <col min="11826" max="11827" width="9.140625" style="156"/>
    <col min="11828" max="11828" width="5" style="156" bestFit="1" customWidth="1"/>
    <col min="11829" max="11829" width="23" style="156" bestFit="1" customWidth="1"/>
    <col min="11830" max="11830" width="7" style="156" bestFit="1" customWidth="1"/>
    <col min="11831" max="11831" width="9.140625" style="156"/>
    <col min="11832" max="11832" width="5" style="156" bestFit="1" customWidth="1"/>
    <col min="11833" max="11833" width="23" style="156" bestFit="1" customWidth="1"/>
    <col min="11834" max="11834" width="8" style="156" bestFit="1" customWidth="1"/>
    <col min="11835" max="11838" width="9.140625" style="156"/>
    <col min="11839" max="11839" width="5" style="156" bestFit="1" customWidth="1"/>
    <col min="11840" max="11840" width="23" style="156" bestFit="1" customWidth="1"/>
    <col min="11841" max="11841" width="11" style="156" bestFit="1" customWidth="1"/>
    <col min="11842" max="11842" width="9.140625" style="156"/>
    <col min="11843" max="11843" width="5" style="156" bestFit="1" customWidth="1"/>
    <col min="11844" max="11844" width="23" style="156" bestFit="1" customWidth="1"/>
    <col min="11845" max="11845" width="7" style="156" bestFit="1" customWidth="1"/>
    <col min="11846" max="11846" width="9.140625" style="156"/>
    <col min="11847" max="11847" width="5" style="156" bestFit="1" customWidth="1"/>
    <col min="11848" max="11848" width="23" style="156" bestFit="1" customWidth="1"/>
    <col min="11849" max="11849" width="6" style="156" bestFit="1" customWidth="1"/>
    <col min="11850" max="11850" width="9.140625" style="156"/>
    <col min="11851" max="11851" width="5" style="156" bestFit="1" customWidth="1"/>
    <col min="11852" max="11852" width="23" style="156" bestFit="1" customWidth="1"/>
    <col min="11853" max="11853" width="8" style="156" bestFit="1" customWidth="1"/>
    <col min="11854" max="11854" width="5" style="156" bestFit="1" customWidth="1"/>
    <col min="11855" max="11855" width="23" style="156" bestFit="1" customWidth="1"/>
    <col min="11856" max="11856" width="8" style="156" bestFit="1" customWidth="1"/>
    <col min="11857" max="11857" width="5" style="156" bestFit="1" customWidth="1"/>
    <col min="11858" max="11858" width="23" style="156" bestFit="1" customWidth="1"/>
    <col min="11859" max="11859" width="7" style="156" bestFit="1" customWidth="1"/>
    <col min="11860" max="12032" width="9.140625" style="156"/>
    <col min="12033" max="12033" width="5" style="156" bestFit="1" customWidth="1"/>
    <col min="12034" max="12034" width="23" style="156" bestFit="1" customWidth="1"/>
    <col min="12035" max="12035" width="10.140625" style="156" customWidth="1"/>
    <col min="12036" max="12038" width="9.140625" style="156"/>
    <col min="12039" max="12039" width="10.140625" style="156" bestFit="1" customWidth="1"/>
    <col min="12040" max="12040" width="11" style="156" bestFit="1" customWidth="1"/>
    <col min="12041" max="12041" width="8" style="156" bestFit="1" customWidth="1"/>
    <col min="12042" max="12043" width="10" style="156" bestFit="1" customWidth="1"/>
    <col min="12044" max="12044" width="9.140625" style="156"/>
    <col min="12045" max="12045" width="10.85546875" style="156" bestFit="1" customWidth="1"/>
    <col min="12046" max="12046" width="12" style="156" bestFit="1" customWidth="1"/>
    <col min="12047" max="12047" width="6.85546875" style="156" bestFit="1" customWidth="1"/>
    <col min="12048" max="12050" width="8.42578125" style="156" customWidth="1"/>
    <col min="12051" max="12052" width="9.140625" style="156"/>
    <col min="12053" max="12053" width="9.85546875" style="156" bestFit="1" customWidth="1"/>
    <col min="12054" max="12054" width="23" style="156" bestFit="1" customWidth="1"/>
    <col min="12055" max="12055" width="8.42578125" style="156" bestFit="1" customWidth="1"/>
    <col min="12056" max="12057" width="9.140625" style="156"/>
    <col min="12058" max="12058" width="5" style="156" bestFit="1" customWidth="1"/>
    <col min="12059" max="12059" width="23" style="156" bestFit="1" customWidth="1"/>
    <col min="12060" max="12060" width="7" style="156" bestFit="1" customWidth="1"/>
    <col min="12061" max="12062" width="9.140625" style="156"/>
    <col min="12063" max="12063" width="5" style="156" bestFit="1" customWidth="1"/>
    <col min="12064" max="12064" width="23" style="156" bestFit="1" customWidth="1"/>
    <col min="12065" max="12065" width="10" style="156" bestFit="1" customWidth="1"/>
    <col min="12066" max="12067" width="9.140625" style="156"/>
    <col min="12068" max="12068" width="5" style="156" bestFit="1" customWidth="1"/>
    <col min="12069" max="12069" width="23" style="156" bestFit="1" customWidth="1"/>
    <col min="12070" max="12070" width="8" style="156" bestFit="1" customWidth="1"/>
    <col min="12071" max="12072" width="9.140625" style="156"/>
    <col min="12073" max="12073" width="5" style="156" bestFit="1" customWidth="1"/>
    <col min="12074" max="12074" width="23" style="156" bestFit="1" customWidth="1"/>
    <col min="12075" max="12075" width="8.140625" style="156" bestFit="1" customWidth="1"/>
    <col min="12076" max="12077" width="9.140625" style="156"/>
    <col min="12078" max="12078" width="5" style="156" bestFit="1" customWidth="1"/>
    <col min="12079" max="12079" width="23" style="156" bestFit="1" customWidth="1"/>
    <col min="12080" max="12081" width="12.42578125" style="156" bestFit="1" customWidth="1"/>
    <col min="12082" max="12083" width="9.140625" style="156"/>
    <col min="12084" max="12084" width="5" style="156" bestFit="1" customWidth="1"/>
    <col min="12085" max="12085" width="23" style="156" bestFit="1" customWidth="1"/>
    <col min="12086" max="12086" width="7" style="156" bestFit="1" customWidth="1"/>
    <col min="12087" max="12087" width="9.140625" style="156"/>
    <col min="12088" max="12088" width="5" style="156" bestFit="1" customWidth="1"/>
    <col min="12089" max="12089" width="23" style="156" bestFit="1" customWidth="1"/>
    <col min="12090" max="12090" width="8" style="156" bestFit="1" customWidth="1"/>
    <col min="12091" max="12094" width="9.140625" style="156"/>
    <col min="12095" max="12095" width="5" style="156" bestFit="1" customWidth="1"/>
    <col min="12096" max="12096" width="23" style="156" bestFit="1" customWidth="1"/>
    <col min="12097" max="12097" width="11" style="156" bestFit="1" customWidth="1"/>
    <col min="12098" max="12098" width="9.140625" style="156"/>
    <col min="12099" max="12099" width="5" style="156" bestFit="1" customWidth="1"/>
    <col min="12100" max="12100" width="23" style="156" bestFit="1" customWidth="1"/>
    <col min="12101" max="12101" width="7" style="156" bestFit="1" customWidth="1"/>
    <col min="12102" max="12102" width="9.140625" style="156"/>
    <col min="12103" max="12103" width="5" style="156" bestFit="1" customWidth="1"/>
    <col min="12104" max="12104" width="23" style="156" bestFit="1" customWidth="1"/>
    <col min="12105" max="12105" width="6" style="156" bestFit="1" customWidth="1"/>
    <col min="12106" max="12106" width="9.140625" style="156"/>
    <col min="12107" max="12107" width="5" style="156" bestFit="1" customWidth="1"/>
    <col min="12108" max="12108" width="23" style="156" bestFit="1" customWidth="1"/>
    <col min="12109" max="12109" width="8" style="156" bestFit="1" customWidth="1"/>
    <col min="12110" max="12110" width="5" style="156" bestFit="1" customWidth="1"/>
    <col min="12111" max="12111" width="23" style="156" bestFit="1" customWidth="1"/>
    <col min="12112" max="12112" width="8" style="156" bestFit="1" customWidth="1"/>
    <col min="12113" max="12113" width="5" style="156" bestFit="1" customWidth="1"/>
    <col min="12114" max="12114" width="23" style="156" bestFit="1" customWidth="1"/>
    <col min="12115" max="12115" width="7" style="156" bestFit="1" customWidth="1"/>
    <col min="12116" max="12288" width="9.140625" style="156"/>
    <col min="12289" max="12289" width="5" style="156" bestFit="1" customWidth="1"/>
    <col min="12290" max="12290" width="23" style="156" bestFit="1" customWidth="1"/>
    <col min="12291" max="12291" width="10.140625" style="156" customWidth="1"/>
    <col min="12292" max="12294" width="9.140625" style="156"/>
    <col min="12295" max="12295" width="10.140625" style="156" bestFit="1" customWidth="1"/>
    <col min="12296" max="12296" width="11" style="156" bestFit="1" customWidth="1"/>
    <col min="12297" max="12297" width="8" style="156" bestFit="1" customWidth="1"/>
    <col min="12298" max="12299" width="10" style="156" bestFit="1" customWidth="1"/>
    <col min="12300" max="12300" width="9.140625" style="156"/>
    <col min="12301" max="12301" width="10.85546875" style="156" bestFit="1" customWidth="1"/>
    <col min="12302" max="12302" width="12" style="156" bestFit="1" customWidth="1"/>
    <col min="12303" max="12303" width="6.85546875" style="156" bestFit="1" customWidth="1"/>
    <col min="12304" max="12306" width="8.42578125" style="156" customWidth="1"/>
    <col min="12307" max="12308" width="9.140625" style="156"/>
    <col min="12309" max="12309" width="9.85546875" style="156" bestFit="1" customWidth="1"/>
    <col min="12310" max="12310" width="23" style="156" bestFit="1" customWidth="1"/>
    <col min="12311" max="12311" width="8.42578125" style="156" bestFit="1" customWidth="1"/>
    <col min="12312" max="12313" width="9.140625" style="156"/>
    <col min="12314" max="12314" width="5" style="156" bestFit="1" customWidth="1"/>
    <col min="12315" max="12315" width="23" style="156" bestFit="1" customWidth="1"/>
    <col min="12316" max="12316" width="7" style="156" bestFit="1" customWidth="1"/>
    <col min="12317" max="12318" width="9.140625" style="156"/>
    <col min="12319" max="12319" width="5" style="156" bestFit="1" customWidth="1"/>
    <col min="12320" max="12320" width="23" style="156" bestFit="1" customWidth="1"/>
    <col min="12321" max="12321" width="10" style="156" bestFit="1" customWidth="1"/>
    <col min="12322" max="12323" width="9.140625" style="156"/>
    <col min="12324" max="12324" width="5" style="156" bestFit="1" customWidth="1"/>
    <col min="12325" max="12325" width="23" style="156" bestFit="1" customWidth="1"/>
    <col min="12326" max="12326" width="8" style="156" bestFit="1" customWidth="1"/>
    <col min="12327" max="12328" width="9.140625" style="156"/>
    <col min="12329" max="12329" width="5" style="156" bestFit="1" customWidth="1"/>
    <col min="12330" max="12330" width="23" style="156" bestFit="1" customWidth="1"/>
    <col min="12331" max="12331" width="8.140625" style="156" bestFit="1" customWidth="1"/>
    <col min="12332" max="12333" width="9.140625" style="156"/>
    <col min="12334" max="12334" width="5" style="156" bestFit="1" customWidth="1"/>
    <col min="12335" max="12335" width="23" style="156" bestFit="1" customWidth="1"/>
    <col min="12336" max="12337" width="12.42578125" style="156" bestFit="1" customWidth="1"/>
    <col min="12338" max="12339" width="9.140625" style="156"/>
    <col min="12340" max="12340" width="5" style="156" bestFit="1" customWidth="1"/>
    <col min="12341" max="12341" width="23" style="156" bestFit="1" customWidth="1"/>
    <col min="12342" max="12342" width="7" style="156" bestFit="1" customWidth="1"/>
    <col min="12343" max="12343" width="9.140625" style="156"/>
    <col min="12344" max="12344" width="5" style="156" bestFit="1" customWidth="1"/>
    <col min="12345" max="12345" width="23" style="156" bestFit="1" customWidth="1"/>
    <col min="12346" max="12346" width="8" style="156" bestFit="1" customWidth="1"/>
    <col min="12347" max="12350" width="9.140625" style="156"/>
    <col min="12351" max="12351" width="5" style="156" bestFit="1" customWidth="1"/>
    <col min="12352" max="12352" width="23" style="156" bestFit="1" customWidth="1"/>
    <col min="12353" max="12353" width="11" style="156" bestFit="1" customWidth="1"/>
    <col min="12354" max="12354" width="9.140625" style="156"/>
    <col min="12355" max="12355" width="5" style="156" bestFit="1" customWidth="1"/>
    <col min="12356" max="12356" width="23" style="156" bestFit="1" customWidth="1"/>
    <col min="12357" max="12357" width="7" style="156" bestFit="1" customWidth="1"/>
    <col min="12358" max="12358" width="9.140625" style="156"/>
    <col min="12359" max="12359" width="5" style="156" bestFit="1" customWidth="1"/>
    <col min="12360" max="12360" width="23" style="156" bestFit="1" customWidth="1"/>
    <col min="12361" max="12361" width="6" style="156" bestFit="1" customWidth="1"/>
    <col min="12362" max="12362" width="9.140625" style="156"/>
    <col min="12363" max="12363" width="5" style="156" bestFit="1" customWidth="1"/>
    <col min="12364" max="12364" width="23" style="156" bestFit="1" customWidth="1"/>
    <col min="12365" max="12365" width="8" style="156" bestFit="1" customWidth="1"/>
    <col min="12366" max="12366" width="5" style="156" bestFit="1" customWidth="1"/>
    <col min="12367" max="12367" width="23" style="156" bestFit="1" customWidth="1"/>
    <col min="12368" max="12368" width="8" style="156" bestFit="1" customWidth="1"/>
    <col min="12369" max="12369" width="5" style="156" bestFit="1" customWidth="1"/>
    <col min="12370" max="12370" width="23" style="156" bestFit="1" customWidth="1"/>
    <col min="12371" max="12371" width="7" style="156" bestFit="1" customWidth="1"/>
    <col min="12372" max="12544" width="9.140625" style="156"/>
    <col min="12545" max="12545" width="5" style="156" bestFit="1" customWidth="1"/>
    <col min="12546" max="12546" width="23" style="156" bestFit="1" customWidth="1"/>
    <col min="12547" max="12547" width="10.140625" style="156" customWidth="1"/>
    <col min="12548" max="12550" width="9.140625" style="156"/>
    <col min="12551" max="12551" width="10.140625" style="156" bestFit="1" customWidth="1"/>
    <col min="12552" max="12552" width="11" style="156" bestFit="1" customWidth="1"/>
    <col min="12553" max="12553" width="8" style="156" bestFit="1" customWidth="1"/>
    <col min="12554" max="12555" width="10" style="156" bestFit="1" customWidth="1"/>
    <col min="12556" max="12556" width="9.140625" style="156"/>
    <col min="12557" max="12557" width="10.85546875" style="156" bestFit="1" customWidth="1"/>
    <col min="12558" max="12558" width="12" style="156" bestFit="1" customWidth="1"/>
    <col min="12559" max="12559" width="6.85546875" style="156" bestFit="1" customWidth="1"/>
    <col min="12560" max="12562" width="8.42578125" style="156" customWidth="1"/>
    <col min="12563" max="12564" width="9.140625" style="156"/>
    <col min="12565" max="12565" width="9.85546875" style="156" bestFit="1" customWidth="1"/>
    <col min="12566" max="12566" width="23" style="156" bestFit="1" customWidth="1"/>
    <col min="12567" max="12567" width="8.42578125" style="156" bestFit="1" customWidth="1"/>
    <col min="12568" max="12569" width="9.140625" style="156"/>
    <col min="12570" max="12570" width="5" style="156" bestFit="1" customWidth="1"/>
    <col min="12571" max="12571" width="23" style="156" bestFit="1" customWidth="1"/>
    <col min="12572" max="12572" width="7" style="156" bestFit="1" customWidth="1"/>
    <col min="12573" max="12574" width="9.140625" style="156"/>
    <col min="12575" max="12575" width="5" style="156" bestFit="1" customWidth="1"/>
    <col min="12576" max="12576" width="23" style="156" bestFit="1" customWidth="1"/>
    <col min="12577" max="12577" width="10" style="156" bestFit="1" customWidth="1"/>
    <col min="12578" max="12579" width="9.140625" style="156"/>
    <col min="12580" max="12580" width="5" style="156" bestFit="1" customWidth="1"/>
    <col min="12581" max="12581" width="23" style="156" bestFit="1" customWidth="1"/>
    <col min="12582" max="12582" width="8" style="156" bestFit="1" customWidth="1"/>
    <col min="12583" max="12584" width="9.140625" style="156"/>
    <col min="12585" max="12585" width="5" style="156" bestFit="1" customWidth="1"/>
    <col min="12586" max="12586" width="23" style="156" bestFit="1" customWidth="1"/>
    <col min="12587" max="12587" width="8.140625" style="156" bestFit="1" customWidth="1"/>
    <col min="12588" max="12589" width="9.140625" style="156"/>
    <col min="12590" max="12590" width="5" style="156" bestFit="1" customWidth="1"/>
    <col min="12591" max="12591" width="23" style="156" bestFit="1" customWidth="1"/>
    <col min="12592" max="12593" width="12.42578125" style="156" bestFit="1" customWidth="1"/>
    <col min="12594" max="12595" width="9.140625" style="156"/>
    <col min="12596" max="12596" width="5" style="156" bestFit="1" customWidth="1"/>
    <col min="12597" max="12597" width="23" style="156" bestFit="1" customWidth="1"/>
    <col min="12598" max="12598" width="7" style="156" bestFit="1" customWidth="1"/>
    <col min="12599" max="12599" width="9.140625" style="156"/>
    <col min="12600" max="12600" width="5" style="156" bestFit="1" customWidth="1"/>
    <col min="12601" max="12601" width="23" style="156" bestFit="1" customWidth="1"/>
    <col min="12602" max="12602" width="8" style="156" bestFit="1" customWidth="1"/>
    <col min="12603" max="12606" width="9.140625" style="156"/>
    <col min="12607" max="12607" width="5" style="156" bestFit="1" customWidth="1"/>
    <col min="12608" max="12608" width="23" style="156" bestFit="1" customWidth="1"/>
    <col min="12609" max="12609" width="11" style="156" bestFit="1" customWidth="1"/>
    <col min="12610" max="12610" width="9.140625" style="156"/>
    <col min="12611" max="12611" width="5" style="156" bestFit="1" customWidth="1"/>
    <col min="12612" max="12612" width="23" style="156" bestFit="1" customWidth="1"/>
    <col min="12613" max="12613" width="7" style="156" bestFit="1" customWidth="1"/>
    <col min="12614" max="12614" width="9.140625" style="156"/>
    <col min="12615" max="12615" width="5" style="156" bestFit="1" customWidth="1"/>
    <col min="12616" max="12616" width="23" style="156" bestFit="1" customWidth="1"/>
    <col min="12617" max="12617" width="6" style="156" bestFit="1" customWidth="1"/>
    <col min="12618" max="12618" width="9.140625" style="156"/>
    <col min="12619" max="12619" width="5" style="156" bestFit="1" customWidth="1"/>
    <col min="12620" max="12620" width="23" style="156" bestFit="1" customWidth="1"/>
    <col min="12621" max="12621" width="8" style="156" bestFit="1" customWidth="1"/>
    <col min="12622" max="12622" width="5" style="156" bestFit="1" customWidth="1"/>
    <col min="12623" max="12623" width="23" style="156" bestFit="1" customWidth="1"/>
    <col min="12624" max="12624" width="8" style="156" bestFit="1" customWidth="1"/>
    <col min="12625" max="12625" width="5" style="156" bestFit="1" customWidth="1"/>
    <col min="12626" max="12626" width="23" style="156" bestFit="1" customWidth="1"/>
    <col min="12627" max="12627" width="7" style="156" bestFit="1" customWidth="1"/>
    <col min="12628" max="12800" width="9.140625" style="156"/>
    <col min="12801" max="12801" width="5" style="156" bestFit="1" customWidth="1"/>
    <col min="12802" max="12802" width="23" style="156" bestFit="1" customWidth="1"/>
    <col min="12803" max="12803" width="10.140625" style="156" customWidth="1"/>
    <col min="12804" max="12806" width="9.140625" style="156"/>
    <col min="12807" max="12807" width="10.140625" style="156" bestFit="1" customWidth="1"/>
    <col min="12808" max="12808" width="11" style="156" bestFit="1" customWidth="1"/>
    <col min="12809" max="12809" width="8" style="156" bestFit="1" customWidth="1"/>
    <col min="12810" max="12811" width="10" style="156" bestFit="1" customWidth="1"/>
    <col min="12812" max="12812" width="9.140625" style="156"/>
    <col min="12813" max="12813" width="10.85546875" style="156" bestFit="1" customWidth="1"/>
    <col min="12814" max="12814" width="12" style="156" bestFit="1" customWidth="1"/>
    <col min="12815" max="12815" width="6.85546875" style="156" bestFit="1" customWidth="1"/>
    <col min="12816" max="12818" width="8.42578125" style="156" customWidth="1"/>
    <col min="12819" max="12820" width="9.140625" style="156"/>
    <col min="12821" max="12821" width="9.85546875" style="156" bestFit="1" customWidth="1"/>
    <col min="12822" max="12822" width="23" style="156" bestFit="1" customWidth="1"/>
    <col min="12823" max="12823" width="8.42578125" style="156" bestFit="1" customWidth="1"/>
    <col min="12824" max="12825" width="9.140625" style="156"/>
    <col min="12826" max="12826" width="5" style="156" bestFit="1" customWidth="1"/>
    <col min="12827" max="12827" width="23" style="156" bestFit="1" customWidth="1"/>
    <col min="12828" max="12828" width="7" style="156" bestFit="1" customWidth="1"/>
    <col min="12829" max="12830" width="9.140625" style="156"/>
    <col min="12831" max="12831" width="5" style="156" bestFit="1" customWidth="1"/>
    <col min="12832" max="12832" width="23" style="156" bestFit="1" customWidth="1"/>
    <col min="12833" max="12833" width="10" style="156" bestFit="1" customWidth="1"/>
    <col min="12834" max="12835" width="9.140625" style="156"/>
    <col min="12836" max="12836" width="5" style="156" bestFit="1" customWidth="1"/>
    <col min="12837" max="12837" width="23" style="156" bestFit="1" customWidth="1"/>
    <col min="12838" max="12838" width="8" style="156" bestFit="1" customWidth="1"/>
    <col min="12839" max="12840" width="9.140625" style="156"/>
    <col min="12841" max="12841" width="5" style="156" bestFit="1" customWidth="1"/>
    <col min="12842" max="12842" width="23" style="156" bestFit="1" customWidth="1"/>
    <col min="12843" max="12843" width="8.140625" style="156" bestFit="1" customWidth="1"/>
    <col min="12844" max="12845" width="9.140625" style="156"/>
    <col min="12846" max="12846" width="5" style="156" bestFit="1" customWidth="1"/>
    <col min="12847" max="12847" width="23" style="156" bestFit="1" customWidth="1"/>
    <col min="12848" max="12849" width="12.42578125" style="156" bestFit="1" customWidth="1"/>
    <col min="12850" max="12851" width="9.140625" style="156"/>
    <col min="12852" max="12852" width="5" style="156" bestFit="1" customWidth="1"/>
    <col min="12853" max="12853" width="23" style="156" bestFit="1" customWidth="1"/>
    <col min="12854" max="12854" width="7" style="156" bestFit="1" customWidth="1"/>
    <col min="12855" max="12855" width="9.140625" style="156"/>
    <col min="12856" max="12856" width="5" style="156" bestFit="1" customWidth="1"/>
    <col min="12857" max="12857" width="23" style="156" bestFit="1" customWidth="1"/>
    <col min="12858" max="12858" width="8" style="156" bestFit="1" customWidth="1"/>
    <col min="12859" max="12862" width="9.140625" style="156"/>
    <col min="12863" max="12863" width="5" style="156" bestFit="1" customWidth="1"/>
    <col min="12864" max="12864" width="23" style="156" bestFit="1" customWidth="1"/>
    <col min="12865" max="12865" width="11" style="156" bestFit="1" customWidth="1"/>
    <col min="12866" max="12866" width="9.140625" style="156"/>
    <col min="12867" max="12867" width="5" style="156" bestFit="1" customWidth="1"/>
    <col min="12868" max="12868" width="23" style="156" bestFit="1" customWidth="1"/>
    <col min="12869" max="12869" width="7" style="156" bestFit="1" customWidth="1"/>
    <col min="12870" max="12870" width="9.140625" style="156"/>
    <col min="12871" max="12871" width="5" style="156" bestFit="1" customWidth="1"/>
    <col min="12872" max="12872" width="23" style="156" bestFit="1" customWidth="1"/>
    <col min="12873" max="12873" width="6" style="156" bestFit="1" customWidth="1"/>
    <col min="12874" max="12874" width="9.140625" style="156"/>
    <col min="12875" max="12875" width="5" style="156" bestFit="1" customWidth="1"/>
    <col min="12876" max="12876" width="23" style="156" bestFit="1" customWidth="1"/>
    <col min="12877" max="12877" width="8" style="156" bestFit="1" customWidth="1"/>
    <col min="12878" max="12878" width="5" style="156" bestFit="1" customWidth="1"/>
    <col min="12879" max="12879" width="23" style="156" bestFit="1" customWidth="1"/>
    <col min="12880" max="12880" width="8" style="156" bestFit="1" customWidth="1"/>
    <col min="12881" max="12881" width="5" style="156" bestFit="1" customWidth="1"/>
    <col min="12882" max="12882" width="23" style="156" bestFit="1" customWidth="1"/>
    <col min="12883" max="12883" width="7" style="156" bestFit="1" customWidth="1"/>
    <col min="12884" max="13056" width="9.140625" style="156"/>
    <col min="13057" max="13057" width="5" style="156" bestFit="1" customWidth="1"/>
    <col min="13058" max="13058" width="23" style="156" bestFit="1" customWidth="1"/>
    <col min="13059" max="13059" width="10.140625" style="156" customWidth="1"/>
    <col min="13060" max="13062" width="9.140625" style="156"/>
    <col min="13063" max="13063" width="10.140625" style="156" bestFit="1" customWidth="1"/>
    <col min="13064" max="13064" width="11" style="156" bestFit="1" customWidth="1"/>
    <col min="13065" max="13065" width="8" style="156" bestFit="1" customWidth="1"/>
    <col min="13066" max="13067" width="10" style="156" bestFit="1" customWidth="1"/>
    <col min="13068" max="13068" width="9.140625" style="156"/>
    <col min="13069" max="13069" width="10.85546875" style="156" bestFit="1" customWidth="1"/>
    <col min="13070" max="13070" width="12" style="156" bestFit="1" customWidth="1"/>
    <col min="13071" max="13071" width="6.85546875" style="156" bestFit="1" customWidth="1"/>
    <col min="13072" max="13074" width="8.42578125" style="156" customWidth="1"/>
    <col min="13075" max="13076" width="9.140625" style="156"/>
    <col min="13077" max="13077" width="9.85546875" style="156" bestFit="1" customWidth="1"/>
    <col min="13078" max="13078" width="23" style="156" bestFit="1" customWidth="1"/>
    <col min="13079" max="13079" width="8.42578125" style="156" bestFit="1" customWidth="1"/>
    <col min="13080" max="13081" width="9.140625" style="156"/>
    <col min="13082" max="13082" width="5" style="156" bestFit="1" customWidth="1"/>
    <col min="13083" max="13083" width="23" style="156" bestFit="1" customWidth="1"/>
    <col min="13084" max="13084" width="7" style="156" bestFit="1" customWidth="1"/>
    <col min="13085" max="13086" width="9.140625" style="156"/>
    <col min="13087" max="13087" width="5" style="156" bestFit="1" customWidth="1"/>
    <col min="13088" max="13088" width="23" style="156" bestFit="1" customWidth="1"/>
    <col min="13089" max="13089" width="10" style="156" bestFit="1" customWidth="1"/>
    <col min="13090" max="13091" width="9.140625" style="156"/>
    <col min="13092" max="13092" width="5" style="156" bestFit="1" customWidth="1"/>
    <col min="13093" max="13093" width="23" style="156" bestFit="1" customWidth="1"/>
    <col min="13094" max="13094" width="8" style="156" bestFit="1" customWidth="1"/>
    <col min="13095" max="13096" width="9.140625" style="156"/>
    <col min="13097" max="13097" width="5" style="156" bestFit="1" customWidth="1"/>
    <col min="13098" max="13098" width="23" style="156" bestFit="1" customWidth="1"/>
    <col min="13099" max="13099" width="8.140625" style="156" bestFit="1" customWidth="1"/>
    <col min="13100" max="13101" width="9.140625" style="156"/>
    <col min="13102" max="13102" width="5" style="156" bestFit="1" customWidth="1"/>
    <col min="13103" max="13103" width="23" style="156" bestFit="1" customWidth="1"/>
    <col min="13104" max="13105" width="12.42578125" style="156" bestFit="1" customWidth="1"/>
    <col min="13106" max="13107" width="9.140625" style="156"/>
    <col min="13108" max="13108" width="5" style="156" bestFit="1" customWidth="1"/>
    <col min="13109" max="13109" width="23" style="156" bestFit="1" customWidth="1"/>
    <col min="13110" max="13110" width="7" style="156" bestFit="1" customWidth="1"/>
    <col min="13111" max="13111" width="9.140625" style="156"/>
    <col min="13112" max="13112" width="5" style="156" bestFit="1" customWidth="1"/>
    <col min="13113" max="13113" width="23" style="156" bestFit="1" customWidth="1"/>
    <col min="13114" max="13114" width="8" style="156" bestFit="1" customWidth="1"/>
    <col min="13115" max="13118" width="9.140625" style="156"/>
    <col min="13119" max="13119" width="5" style="156" bestFit="1" customWidth="1"/>
    <col min="13120" max="13120" width="23" style="156" bestFit="1" customWidth="1"/>
    <col min="13121" max="13121" width="11" style="156" bestFit="1" customWidth="1"/>
    <col min="13122" max="13122" width="9.140625" style="156"/>
    <col min="13123" max="13123" width="5" style="156" bestFit="1" customWidth="1"/>
    <col min="13124" max="13124" width="23" style="156" bestFit="1" customWidth="1"/>
    <col min="13125" max="13125" width="7" style="156" bestFit="1" customWidth="1"/>
    <col min="13126" max="13126" width="9.140625" style="156"/>
    <col min="13127" max="13127" width="5" style="156" bestFit="1" customWidth="1"/>
    <col min="13128" max="13128" width="23" style="156" bestFit="1" customWidth="1"/>
    <col min="13129" max="13129" width="6" style="156" bestFit="1" customWidth="1"/>
    <col min="13130" max="13130" width="9.140625" style="156"/>
    <col min="13131" max="13131" width="5" style="156" bestFit="1" customWidth="1"/>
    <col min="13132" max="13132" width="23" style="156" bestFit="1" customWidth="1"/>
    <col min="13133" max="13133" width="8" style="156" bestFit="1" customWidth="1"/>
    <col min="13134" max="13134" width="5" style="156" bestFit="1" customWidth="1"/>
    <col min="13135" max="13135" width="23" style="156" bestFit="1" customWidth="1"/>
    <col min="13136" max="13136" width="8" style="156" bestFit="1" customWidth="1"/>
    <col min="13137" max="13137" width="5" style="156" bestFit="1" customWidth="1"/>
    <col min="13138" max="13138" width="23" style="156" bestFit="1" customWidth="1"/>
    <col min="13139" max="13139" width="7" style="156" bestFit="1" customWidth="1"/>
    <col min="13140" max="13312" width="9.140625" style="156"/>
    <col min="13313" max="13313" width="5" style="156" bestFit="1" customWidth="1"/>
    <col min="13314" max="13314" width="23" style="156" bestFit="1" customWidth="1"/>
    <col min="13315" max="13315" width="10.140625" style="156" customWidth="1"/>
    <col min="13316" max="13318" width="9.140625" style="156"/>
    <col min="13319" max="13319" width="10.140625" style="156" bestFit="1" customWidth="1"/>
    <col min="13320" max="13320" width="11" style="156" bestFit="1" customWidth="1"/>
    <col min="13321" max="13321" width="8" style="156" bestFit="1" customWidth="1"/>
    <col min="13322" max="13323" width="10" style="156" bestFit="1" customWidth="1"/>
    <col min="13324" max="13324" width="9.140625" style="156"/>
    <col min="13325" max="13325" width="10.85546875" style="156" bestFit="1" customWidth="1"/>
    <col min="13326" max="13326" width="12" style="156" bestFit="1" customWidth="1"/>
    <col min="13327" max="13327" width="6.85546875" style="156" bestFit="1" customWidth="1"/>
    <col min="13328" max="13330" width="8.42578125" style="156" customWidth="1"/>
    <col min="13331" max="13332" width="9.140625" style="156"/>
    <col min="13333" max="13333" width="9.85546875" style="156" bestFit="1" customWidth="1"/>
    <col min="13334" max="13334" width="23" style="156" bestFit="1" customWidth="1"/>
    <col min="13335" max="13335" width="8.42578125" style="156" bestFit="1" customWidth="1"/>
    <col min="13336" max="13337" width="9.140625" style="156"/>
    <col min="13338" max="13338" width="5" style="156" bestFit="1" customWidth="1"/>
    <col min="13339" max="13339" width="23" style="156" bestFit="1" customWidth="1"/>
    <col min="13340" max="13340" width="7" style="156" bestFit="1" customWidth="1"/>
    <col min="13341" max="13342" width="9.140625" style="156"/>
    <col min="13343" max="13343" width="5" style="156" bestFit="1" customWidth="1"/>
    <col min="13344" max="13344" width="23" style="156" bestFit="1" customWidth="1"/>
    <col min="13345" max="13345" width="10" style="156" bestFit="1" customWidth="1"/>
    <col min="13346" max="13347" width="9.140625" style="156"/>
    <col min="13348" max="13348" width="5" style="156" bestFit="1" customWidth="1"/>
    <col min="13349" max="13349" width="23" style="156" bestFit="1" customWidth="1"/>
    <col min="13350" max="13350" width="8" style="156" bestFit="1" customWidth="1"/>
    <col min="13351" max="13352" width="9.140625" style="156"/>
    <col min="13353" max="13353" width="5" style="156" bestFit="1" customWidth="1"/>
    <col min="13354" max="13354" width="23" style="156" bestFit="1" customWidth="1"/>
    <col min="13355" max="13355" width="8.140625" style="156" bestFit="1" customWidth="1"/>
    <col min="13356" max="13357" width="9.140625" style="156"/>
    <col min="13358" max="13358" width="5" style="156" bestFit="1" customWidth="1"/>
    <col min="13359" max="13359" width="23" style="156" bestFit="1" customWidth="1"/>
    <col min="13360" max="13361" width="12.42578125" style="156" bestFit="1" customWidth="1"/>
    <col min="13362" max="13363" width="9.140625" style="156"/>
    <col min="13364" max="13364" width="5" style="156" bestFit="1" customWidth="1"/>
    <col min="13365" max="13365" width="23" style="156" bestFit="1" customWidth="1"/>
    <col min="13366" max="13366" width="7" style="156" bestFit="1" customWidth="1"/>
    <col min="13367" max="13367" width="9.140625" style="156"/>
    <col min="13368" max="13368" width="5" style="156" bestFit="1" customWidth="1"/>
    <col min="13369" max="13369" width="23" style="156" bestFit="1" customWidth="1"/>
    <col min="13370" max="13370" width="8" style="156" bestFit="1" customWidth="1"/>
    <col min="13371" max="13374" width="9.140625" style="156"/>
    <col min="13375" max="13375" width="5" style="156" bestFit="1" customWidth="1"/>
    <col min="13376" max="13376" width="23" style="156" bestFit="1" customWidth="1"/>
    <col min="13377" max="13377" width="11" style="156" bestFit="1" customWidth="1"/>
    <col min="13378" max="13378" width="9.140625" style="156"/>
    <col min="13379" max="13379" width="5" style="156" bestFit="1" customWidth="1"/>
    <col min="13380" max="13380" width="23" style="156" bestFit="1" customWidth="1"/>
    <col min="13381" max="13381" width="7" style="156" bestFit="1" customWidth="1"/>
    <col min="13382" max="13382" width="9.140625" style="156"/>
    <col min="13383" max="13383" width="5" style="156" bestFit="1" customWidth="1"/>
    <col min="13384" max="13384" width="23" style="156" bestFit="1" customWidth="1"/>
    <col min="13385" max="13385" width="6" style="156" bestFit="1" customWidth="1"/>
    <col min="13386" max="13386" width="9.140625" style="156"/>
    <col min="13387" max="13387" width="5" style="156" bestFit="1" customWidth="1"/>
    <col min="13388" max="13388" width="23" style="156" bestFit="1" customWidth="1"/>
    <col min="13389" max="13389" width="8" style="156" bestFit="1" customWidth="1"/>
    <col min="13390" max="13390" width="5" style="156" bestFit="1" customWidth="1"/>
    <col min="13391" max="13391" width="23" style="156" bestFit="1" customWidth="1"/>
    <col min="13392" max="13392" width="8" style="156" bestFit="1" customWidth="1"/>
    <col min="13393" max="13393" width="5" style="156" bestFit="1" customWidth="1"/>
    <col min="13394" max="13394" width="23" style="156" bestFit="1" customWidth="1"/>
    <col min="13395" max="13395" width="7" style="156" bestFit="1" customWidth="1"/>
    <col min="13396" max="13568" width="9.140625" style="156"/>
    <col min="13569" max="13569" width="5" style="156" bestFit="1" customWidth="1"/>
    <col min="13570" max="13570" width="23" style="156" bestFit="1" customWidth="1"/>
    <col min="13571" max="13571" width="10.140625" style="156" customWidth="1"/>
    <col min="13572" max="13574" width="9.140625" style="156"/>
    <col min="13575" max="13575" width="10.140625" style="156" bestFit="1" customWidth="1"/>
    <col min="13576" max="13576" width="11" style="156" bestFit="1" customWidth="1"/>
    <col min="13577" max="13577" width="8" style="156" bestFit="1" customWidth="1"/>
    <col min="13578" max="13579" width="10" style="156" bestFit="1" customWidth="1"/>
    <col min="13580" max="13580" width="9.140625" style="156"/>
    <col min="13581" max="13581" width="10.85546875" style="156" bestFit="1" customWidth="1"/>
    <col min="13582" max="13582" width="12" style="156" bestFit="1" customWidth="1"/>
    <col min="13583" max="13583" width="6.85546875" style="156" bestFit="1" customWidth="1"/>
    <col min="13584" max="13586" width="8.42578125" style="156" customWidth="1"/>
    <col min="13587" max="13588" width="9.140625" style="156"/>
    <col min="13589" max="13589" width="9.85546875" style="156" bestFit="1" customWidth="1"/>
    <col min="13590" max="13590" width="23" style="156" bestFit="1" customWidth="1"/>
    <col min="13591" max="13591" width="8.42578125" style="156" bestFit="1" customWidth="1"/>
    <col min="13592" max="13593" width="9.140625" style="156"/>
    <col min="13594" max="13594" width="5" style="156" bestFit="1" customWidth="1"/>
    <col min="13595" max="13595" width="23" style="156" bestFit="1" customWidth="1"/>
    <col min="13596" max="13596" width="7" style="156" bestFit="1" customWidth="1"/>
    <col min="13597" max="13598" width="9.140625" style="156"/>
    <col min="13599" max="13599" width="5" style="156" bestFit="1" customWidth="1"/>
    <col min="13600" max="13600" width="23" style="156" bestFit="1" customWidth="1"/>
    <col min="13601" max="13601" width="10" style="156" bestFit="1" customWidth="1"/>
    <col min="13602" max="13603" width="9.140625" style="156"/>
    <col min="13604" max="13604" width="5" style="156" bestFit="1" customWidth="1"/>
    <col min="13605" max="13605" width="23" style="156" bestFit="1" customWidth="1"/>
    <col min="13606" max="13606" width="8" style="156" bestFit="1" customWidth="1"/>
    <col min="13607" max="13608" width="9.140625" style="156"/>
    <col min="13609" max="13609" width="5" style="156" bestFit="1" customWidth="1"/>
    <col min="13610" max="13610" width="23" style="156" bestFit="1" customWidth="1"/>
    <col min="13611" max="13611" width="8.140625" style="156" bestFit="1" customWidth="1"/>
    <col min="13612" max="13613" width="9.140625" style="156"/>
    <col min="13614" max="13614" width="5" style="156" bestFit="1" customWidth="1"/>
    <col min="13615" max="13615" width="23" style="156" bestFit="1" customWidth="1"/>
    <col min="13616" max="13617" width="12.42578125" style="156" bestFit="1" customWidth="1"/>
    <col min="13618" max="13619" width="9.140625" style="156"/>
    <col min="13620" max="13620" width="5" style="156" bestFit="1" customWidth="1"/>
    <col min="13621" max="13621" width="23" style="156" bestFit="1" customWidth="1"/>
    <col min="13622" max="13622" width="7" style="156" bestFit="1" customWidth="1"/>
    <col min="13623" max="13623" width="9.140625" style="156"/>
    <col min="13624" max="13624" width="5" style="156" bestFit="1" customWidth="1"/>
    <col min="13625" max="13625" width="23" style="156" bestFit="1" customWidth="1"/>
    <col min="13626" max="13626" width="8" style="156" bestFit="1" customWidth="1"/>
    <col min="13627" max="13630" width="9.140625" style="156"/>
    <col min="13631" max="13631" width="5" style="156" bestFit="1" customWidth="1"/>
    <col min="13632" max="13632" width="23" style="156" bestFit="1" customWidth="1"/>
    <col min="13633" max="13633" width="11" style="156" bestFit="1" customWidth="1"/>
    <col min="13634" max="13634" width="9.140625" style="156"/>
    <col min="13635" max="13635" width="5" style="156" bestFit="1" customWidth="1"/>
    <col min="13636" max="13636" width="23" style="156" bestFit="1" customWidth="1"/>
    <col min="13637" max="13637" width="7" style="156" bestFit="1" customWidth="1"/>
    <col min="13638" max="13638" width="9.140625" style="156"/>
    <col min="13639" max="13639" width="5" style="156" bestFit="1" customWidth="1"/>
    <col min="13640" max="13640" width="23" style="156" bestFit="1" customWidth="1"/>
    <col min="13641" max="13641" width="6" style="156" bestFit="1" customWidth="1"/>
    <col min="13642" max="13642" width="9.140625" style="156"/>
    <col min="13643" max="13643" width="5" style="156" bestFit="1" customWidth="1"/>
    <col min="13644" max="13644" width="23" style="156" bestFit="1" customWidth="1"/>
    <col min="13645" max="13645" width="8" style="156" bestFit="1" customWidth="1"/>
    <col min="13646" max="13646" width="5" style="156" bestFit="1" customWidth="1"/>
    <col min="13647" max="13647" width="23" style="156" bestFit="1" customWidth="1"/>
    <col min="13648" max="13648" width="8" style="156" bestFit="1" customWidth="1"/>
    <col min="13649" max="13649" width="5" style="156" bestFit="1" customWidth="1"/>
    <col min="13650" max="13650" width="23" style="156" bestFit="1" customWidth="1"/>
    <col min="13651" max="13651" width="7" style="156" bestFit="1" customWidth="1"/>
    <col min="13652" max="13824" width="9.140625" style="156"/>
    <col min="13825" max="13825" width="5" style="156" bestFit="1" customWidth="1"/>
    <col min="13826" max="13826" width="23" style="156" bestFit="1" customWidth="1"/>
    <col min="13827" max="13827" width="10.140625" style="156" customWidth="1"/>
    <col min="13828" max="13830" width="9.140625" style="156"/>
    <col min="13831" max="13831" width="10.140625" style="156" bestFit="1" customWidth="1"/>
    <col min="13832" max="13832" width="11" style="156" bestFit="1" customWidth="1"/>
    <col min="13833" max="13833" width="8" style="156" bestFit="1" customWidth="1"/>
    <col min="13834" max="13835" width="10" style="156" bestFit="1" customWidth="1"/>
    <col min="13836" max="13836" width="9.140625" style="156"/>
    <col min="13837" max="13837" width="10.85546875" style="156" bestFit="1" customWidth="1"/>
    <col min="13838" max="13838" width="12" style="156" bestFit="1" customWidth="1"/>
    <col min="13839" max="13839" width="6.85546875" style="156" bestFit="1" customWidth="1"/>
    <col min="13840" max="13842" width="8.42578125" style="156" customWidth="1"/>
    <col min="13843" max="13844" width="9.140625" style="156"/>
    <col min="13845" max="13845" width="9.85546875" style="156" bestFit="1" customWidth="1"/>
    <col min="13846" max="13846" width="23" style="156" bestFit="1" customWidth="1"/>
    <col min="13847" max="13847" width="8.42578125" style="156" bestFit="1" customWidth="1"/>
    <col min="13848" max="13849" width="9.140625" style="156"/>
    <col min="13850" max="13850" width="5" style="156" bestFit="1" customWidth="1"/>
    <col min="13851" max="13851" width="23" style="156" bestFit="1" customWidth="1"/>
    <col min="13852" max="13852" width="7" style="156" bestFit="1" customWidth="1"/>
    <col min="13853" max="13854" width="9.140625" style="156"/>
    <col min="13855" max="13855" width="5" style="156" bestFit="1" customWidth="1"/>
    <col min="13856" max="13856" width="23" style="156" bestFit="1" customWidth="1"/>
    <col min="13857" max="13857" width="10" style="156" bestFit="1" customWidth="1"/>
    <col min="13858" max="13859" width="9.140625" style="156"/>
    <col min="13860" max="13860" width="5" style="156" bestFit="1" customWidth="1"/>
    <col min="13861" max="13861" width="23" style="156" bestFit="1" customWidth="1"/>
    <col min="13862" max="13862" width="8" style="156" bestFit="1" customWidth="1"/>
    <col min="13863" max="13864" width="9.140625" style="156"/>
    <col min="13865" max="13865" width="5" style="156" bestFit="1" customWidth="1"/>
    <col min="13866" max="13866" width="23" style="156" bestFit="1" customWidth="1"/>
    <col min="13867" max="13867" width="8.140625" style="156" bestFit="1" customWidth="1"/>
    <col min="13868" max="13869" width="9.140625" style="156"/>
    <col min="13870" max="13870" width="5" style="156" bestFit="1" customWidth="1"/>
    <col min="13871" max="13871" width="23" style="156" bestFit="1" customWidth="1"/>
    <col min="13872" max="13873" width="12.42578125" style="156" bestFit="1" customWidth="1"/>
    <col min="13874" max="13875" width="9.140625" style="156"/>
    <col min="13876" max="13876" width="5" style="156" bestFit="1" customWidth="1"/>
    <col min="13877" max="13877" width="23" style="156" bestFit="1" customWidth="1"/>
    <col min="13878" max="13878" width="7" style="156" bestFit="1" customWidth="1"/>
    <col min="13879" max="13879" width="9.140625" style="156"/>
    <col min="13880" max="13880" width="5" style="156" bestFit="1" customWidth="1"/>
    <col min="13881" max="13881" width="23" style="156" bestFit="1" customWidth="1"/>
    <col min="13882" max="13882" width="8" style="156" bestFit="1" customWidth="1"/>
    <col min="13883" max="13886" width="9.140625" style="156"/>
    <col min="13887" max="13887" width="5" style="156" bestFit="1" customWidth="1"/>
    <col min="13888" max="13888" width="23" style="156" bestFit="1" customWidth="1"/>
    <col min="13889" max="13889" width="11" style="156" bestFit="1" customWidth="1"/>
    <col min="13890" max="13890" width="9.140625" style="156"/>
    <col min="13891" max="13891" width="5" style="156" bestFit="1" customWidth="1"/>
    <col min="13892" max="13892" width="23" style="156" bestFit="1" customWidth="1"/>
    <col min="13893" max="13893" width="7" style="156" bestFit="1" customWidth="1"/>
    <col min="13894" max="13894" width="9.140625" style="156"/>
    <col min="13895" max="13895" width="5" style="156" bestFit="1" customWidth="1"/>
    <col min="13896" max="13896" width="23" style="156" bestFit="1" customWidth="1"/>
    <col min="13897" max="13897" width="6" style="156" bestFit="1" customWidth="1"/>
    <col min="13898" max="13898" width="9.140625" style="156"/>
    <col min="13899" max="13899" width="5" style="156" bestFit="1" customWidth="1"/>
    <col min="13900" max="13900" width="23" style="156" bestFit="1" customWidth="1"/>
    <col min="13901" max="13901" width="8" style="156" bestFit="1" customWidth="1"/>
    <col min="13902" max="13902" width="5" style="156" bestFit="1" customWidth="1"/>
    <col min="13903" max="13903" width="23" style="156" bestFit="1" customWidth="1"/>
    <col min="13904" max="13904" width="8" style="156" bestFit="1" customWidth="1"/>
    <col min="13905" max="13905" width="5" style="156" bestFit="1" customWidth="1"/>
    <col min="13906" max="13906" width="23" style="156" bestFit="1" customWidth="1"/>
    <col min="13907" max="13907" width="7" style="156" bestFit="1" customWidth="1"/>
    <col min="13908" max="14080" width="9.140625" style="156"/>
    <col min="14081" max="14081" width="5" style="156" bestFit="1" customWidth="1"/>
    <col min="14082" max="14082" width="23" style="156" bestFit="1" customWidth="1"/>
    <col min="14083" max="14083" width="10.140625" style="156" customWidth="1"/>
    <col min="14084" max="14086" width="9.140625" style="156"/>
    <col min="14087" max="14087" width="10.140625" style="156" bestFit="1" customWidth="1"/>
    <col min="14088" max="14088" width="11" style="156" bestFit="1" customWidth="1"/>
    <col min="14089" max="14089" width="8" style="156" bestFit="1" customWidth="1"/>
    <col min="14090" max="14091" width="10" style="156" bestFit="1" customWidth="1"/>
    <col min="14092" max="14092" width="9.140625" style="156"/>
    <col min="14093" max="14093" width="10.85546875" style="156" bestFit="1" customWidth="1"/>
    <col min="14094" max="14094" width="12" style="156" bestFit="1" customWidth="1"/>
    <col min="14095" max="14095" width="6.85546875" style="156" bestFit="1" customWidth="1"/>
    <col min="14096" max="14098" width="8.42578125" style="156" customWidth="1"/>
    <col min="14099" max="14100" width="9.140625" style="156"/>
    <col min="14101" max="14101" width="9.85546875" style="156" bestFit="1" customWidth="1"/>
    <col min="14102" max="14102" width="23" style="156" bestFit="1" customWidth="1"/>
    <col min="14103" max="14103" width="8.42578125" style="156" bestFit="1" customWidth="1"/>
    <col min="14104" max="14105" width="9.140625" style="156"/>
    <col min="14106" max="14106" width="5" style="156" bestFit="1" customWidth="1"/>
    <col min="14107" max="14107" width="23" style="156" bestFit="1" customWidth="1"/>
    <col min="14108" max="14108" width="7" style="156" bestFit="1" customWidth="1"/>
    <col min="14109" max="14110" width="9.140625" style="156"/>
    <col min="14111" max="14111" width="5" style="156" bestFit="1" customWidth="1"/>
    <col min="14112" max="14112" width="23" style="156" bestFit="1" customWidth="1"/>
    <col min="14113" max="14113" width="10" style="156" bestFit="1" customWidth="1"/>
    <col min="14114" max="14115" width="9.140625" style="156"/>
    <col min="14116" max="14116" width="5" style="156" bestFit="1" customWidth="1"/>
    <col min="14117" max="14117" width="23" style="156" bestFit="1" customWidth="1"/>
    <col min="14118" max="14118" width="8" style="156" bestFit="1" customWidth="1"/>
    <col min="14119" max="14120" width="9.140625" style="156"/>
    <col min="14121" max="14121" width="5" style="156" bestFit="1" customWidth="1"/>
    <col min="14122" max="14122" width="23" style="156" bestFit="1" customWidth="1"/>
    <col min="14123" max="14123" width="8.140625" style="156" bestFit="1" customWidth="1"/>
    <col min="14124" max="14125" width="9.140625" style="156"/>
    <col min="14126" max="14126" width="5" style="156" bestFit="1" customWidth="1"/>
    <col min="14127" max="14127" width="23" style="156" bestFit="1" customWidth="1"/>
    <col min="14128" max="14129" width="12.42578125" style="156" bestFit="1" customWidth="1"/>
    <col min="14130" max="14131" width="9.140625" style="156"/>
    <col min="14132" max="14132" width="5" style="156" bestFit="1" customWidth="1"/>
    <col min="14133" max="14133" width="23" style="156" bestFit="1" customWidth="1"/>
    <col min="14134" max="14134" width="7" style="156" bestFit="1" customWidth="1"/>
    <col min="14135" max="14135" width="9.140625" style="156"/>
    <col min="14136" max="14136" width="5" style="156" bestFit="1" customWidth="1"/>
    <col min="14137" max="14137" width="23" style="156" bestFit="1" customWidth="1"/>
    <col min="14138" max="14138" width="8" style="156" bestFit="1" customWidth="1"/>
    <col min="14139" max="14142" width="9.140625" style="156"/>
    <col min="14143" max="14143" width="5" style="156" bestFit="1" customWidth="1"/>
    <col min="14144" max="14144" width="23" style="156" bestFit="1" customWidth="1"/>
    <col min="14145" max="14145" width="11" style="156" bestFit="1" customWidth="1"/>
    <col min="14146" max="14146" width="9.140625" style="156"/>
    <col min="14147" max="14147" width="5" style="156" bestFit="1" customWidth="1"/>
    <col min="14148" max="14148" width="23" style="156" bestFit="1" customWidth="1"/>
    <col min="14149" max="14149" width="7" style="156" bestFit="1" customWidth="1"/>
    <col min="14150" max="14150" width="9.140625" style="156"/>
    <col min="14151" max="14151" width="5" style="156" bestFit="1" customWidth="1"/>
    <col min="14152" max="14152" width="23" style="156" bestFit="1" customWidth="1"/>
    <col min="14153" max="14153" width="6" style="156" bestFit="1" customWidth="1"/>
    <col min="14154" max="14154" width="9.140625" style="156"/>
    <col min="14155" max="14155" width="5" style="156" bestFit="1" customWidth="1"/>
    <col min="14156" max="14156" width="23" style="156" bestFit="1" customWidth="1"/>
    <col min="14157" max="14157" width="8" style="156" bestFit="1" customWidth="1"/>
    <col min="14158" max="14158" width="5" style="156" bestFit="1" customWidth="1"/>
    <col min="14159" max="14159" width="23" style="156" bestFit="1" customWidth="1"/>
    <col min="14160" max="14160" width="8" style="156" bestFit="1" customWidth="1"/>
    <col min="14161" max="14161" width="5" style="156" bestFit="1" customWidth="1"/>
    <col min="14162" max="14162" width="23" style="156" bestFit="1" customWidth="1"/>
    <col min="14163" max="14163" width="7" style="156" bestFit="1" customWidth="1"/>
    <col min="14164" max="14336" width="9.140625" style="156"/>
    <col min="14337" max="14337" width="5" style="156" bestFit="1" customWidth="1"/>
    <col min="14338" max="14338" width="23" style="156" bestFit="1" customWidth="1"/>
    <col min="14339" max="14339" width="10.140625" style="156" customWidth="1"/>
    <col min="14340" max="14342" width="9.140625" style="156"/>
    <col min="14343" max="14343" width="10.140625" style="156" bestFit="1" customWidth="1"/>
    <col min="14344" max="14344" width="11" style="156" bestFit="1" customWidth="1"/>
    <col min="14345" max="14345" width="8" style="156" bestFit="1" customWidth="1"/>
    <col min="14346" max="14347" width="10" style="156" bestFit="1" customWidth="1"/>
    <col min="14348" max="14348" width="9.140625" style="156"/>
    <col min="14349" max="14349" width="10.85546875" style="156" bestFit="1" customWidth="1"/>
    <col min="14350" max="14350" width="12" style="156" bestFit="1" customWidth="1"/>
    <col min="14351" max="14351" width="6.85546875" style="156" bestFit="1" customWidth="1"/>
    <col min="14352" max="14354" width="8.42578125" style="156" customWidth="1"/>
    <col min="14355" max="14356" width="9.140625" style="156"/>
    <col min="14357" max="14357" width="9.85546875" style="156" bestFit="1" customWidth="1"/>
    <col min="14358" max="14358" width="23" style="156" bestFit="1" customWidth="1"/>
    <col min="14359" max="14359" width="8.42578125" style="156" bestFit="1" customWidth="1"/>
    <col min="14360" max="14361" width="9.140625" style="156"/>
    <col min="14362" max="14362" width="5" style="156" bestFit="1" customWidth="1"/>
    <col min="14363" max="14363" width="23" style="156" bestFit="1" customWidth="1"/>
    <col min="14364" max="14364" width="7" style="156" bestFit="1" customWidth="1"/>
    <col min="14365" max="14366" width="9.140625" style="156"/>
    <col min="14367" max="14367" width="5" style="156" bestFit="1" customWidth="1"/>
    <col min="14368" max="14368" width="23" style="156" bestFit="1" customWidth="1"/>
    <col min="14369" max="14369" width="10" style="156" bestFit="1" customWidth="1"/>
    <col min="14370" max="14371" width="9.140625" style="156"/>
    <col min="14372" max="14372" width="5" style="156" bestFit="1" customWidth="1"/>
    <col min="14373" max="14373" width="23" style="156" bestFit="1" customWidth="1"/>
    <col min="14374" max="14374" width="8" style="156" bestFit="1" customWidth="1"/>
    <col min="14375" max="14376" width="9.140625" style="156"/>
    <col min="14377" max="14377" width="5" style="156" bestFit="1" customWidth="1"/>
    <col min="14378" max="14378" width="23" style="156" bestFit="1" customWidth="1"/>
    <col min="14379" max="14379" width="8.140625" style="156" bestFit="1" customWidth="1"/>
    <col min="14380" max="14381" width="9.140625" style="156"/>
    <col min="14382" max="14382" width="5" style="156" bestFit="1" customWidth="1"/>
    <col min="14383" max="14383" width="23" style="156" bestFit="1" customWidth="1"/>
    <col min="14384" max="14385" width="12.42578125" style="156" bestFit="1" customWidth="1"/>
    <col min="14386" max="14387" width="9.140625" style="156"/>
    <col min="14388" max="14388" width="5" style="156" bestFit="1" customWidth="1"/>
    <col min="14389" max="14389" width="23" style="156" bestFit="1" customWidth="1"/>
    <col min="14390" max="14390" width="7" style="156" bestFit="1" customWidth="1"/>
    <col min="14391" max="14391" width="9.140625" style="156"/>
    <col min="14392" max="14392" width="5" style="156" bestFit="1" customWidth="1"/>
    <col min="14393" max="14393" width="23" style="156" bestFit="1" customWidth="1"/>
    <col min="14394" max="14394" width="8" style="156" bestFit="1" customWidth="1"/>
    <col min="14395" max="14398" width="9.140625" style="156"/>
    <col min="14399" max="14399" width="5" style="156" bestFit="1" customWidth="1"/>
    <col min="14400" max="14400" width="23" style="156" bestFit="1" customWidth="1"/>
    <col min="14401" max="14401" width="11" style="156" bestFit="1" customWidth="1"/>
    <col min="14402" max="14402" width="9.140625" style="156"/>
    <col min="14403" max="14403" width="5" style="156" bestFit="1" customWidth="1"/>
    <col min="14404" max="14404" width="23" style="156" bestFit="1" customWidth="1"/>
    <col min="14405" max="14405" width="7" style="156" bestFit="1" customWidth="1"/>
    <col min="14406" max="14406" width="9.140625" style="156"/>
    <col min="14407" max="14407" width="5" style="156" bestFit="1" customWidth="1"/>
    <col min="14408" max="14408" width="23" style="156" bestFit="1" customWidth="1"/>
    <col min="14409" max="14409" width="6" style="156" bestFit="1" customWidth="1"/>
    <col min="14410" max="14410" width="9.140625" style="156"/>
    <col min="14411" max="14411" width="5" style="156" bestFit="1" customWidth="1"/>
    <col min="14412" max="14412" width="23" style="156" bestFit="1" customWidth="1"/>
    <col min="14413" max="14413" width="8" style="156" bestFit="1" customWidth="1"/>
    <col min="14414" max="14414" width="5" style="156" bestFit="1" customWidth="1"/>
    <col min="14415" max="14415" width="23" style="156" bestFit="1" customWidth="1"/>
    <col min="14416" max="14416" width="8" style="156" bestFit="1" customWidth="1"/>
    <col min="14417" max="14417" width="5" style="156" bestFit="1" customWidth="1"/>
    <col min="14418" max="14418" width="23" style="156" bestFit="1" customWidth="1"/>
    <col min="14419" max="14419" width="7" style="156" bestFit="1" customWidth="1"/>
    <col min="14420" max="14592" width="9.140625" style="156"/>
    <col min="14593" max="14593" width="5" style="156" bestFit="1" customWidth="1"/>
    <col min="14594" max="14594" width="23" style="156" bestFit="1" customWidth="1"/>
    <col min="14595" max="14595" width="10.140625" style="156" customWidth="1"/>
    <col min="14596" max="14598" width="9.140625" style="156"/>
    <col min="14599" max="14599" width="10.140625" style="156" bestFit="1" customWidth="1"/>
    <col min="14600" max="14600" width="11" style="156" bestFit="1" customWidth="1"/>
    <col min="14601" max="14601" width="8" style="156" bestFit="1" customWidth="1"/>
    <col min="14602" max="14603" width="10" style="156" bestFit="1" customWidth="1"/>
    <col min="14604" max="14604" width="9.140625" style="156"/>
    <col min="14605" max="14605" width="10.85546875" style="156" bestFit="1" customWidth="1"/>
    <col min="14606" max="14606" width="12" style="156" bestFit="1" customWidth="1"/>
    <col min="14607" max="14607" width="6.85546875" style="156" bestFit="1" customWidth="1"/>
    <col min="14608" max="14610" width="8.42578125" style="156" customWidth="1"/>
    <col min="14611" max="14612" width="9.140625" style="156"/>
    <col min="14613" max="14613" width="9.85546875" style="156" bestFit="1" customWidth="1"/>
    <col min="14614" max="14614" width="23" style="156" bestFit="1" customWidth="1"/>
    <col min="14615" max="14615" width="8.42578125" style="156" bestFit="1" customWidth="1"/>
    <col min="14616" max="14617" width="9.140625" style="156"/>
    <col min="14618" max="14618" width="5" style="156" bestFit="1" customWidth="1"/>
    <col min="14619" max="14619" width="23" style="156" bestFit="1" customWidth="1"/>
    <col min="14620" max="14620" width="7" style="156" bestFit="1" customWidth="1"/>
    <col min="14621" max="14622" width="9.140625" style="156"/>
    <col min="14623" max="14623" width="5" style="156" bestFit="1" customWidth="1"/>
    <col min="14624" max="14624" width="23" style="156" bestFit="1" customWidth="1"/>
    <col min="14625" max="14625" width="10" style="156" bestFit="1" customWidth="1"/>
    <col min="14626" max="14627" width="9.140625" style="156"/>
    <col min="14628" max="14628" width="5" style="156" bestFit="1" customWidth="1"/>
    <col min="14629" max="14629" width="23" style="156" bestFit="1" customWidth="1"/>
    <col min="14630" max="14630" width="8" style="156" bestFit="1" customWidth="1"/>
    <col min="14631" max="14632" width="9.140625" style="156"/>
    <col min="14633" max="14633" width="5" style="156" bestFit="1" customWidth="1"/>
    <col min="14634" max="14634" width="23" style="156" bestFit="1" customWidth="1"/>
    <col min="14635" max="14635" width="8.140625" style="156" bestFit="1" customWidth="1"/>
    <col min="14636" max="14637" width="9.140625" style="156"/>
    <col min="14638" max="14638" width="5" style="156" bestFit="1" customWidth="1"/>
    <col min="14639" max="14639" width="23" style="156" bestFit="1" customWidth="1"/>
    <col min="14640" max="14641" width="12.42578125" style="156" bestFit="1" customWidth="1"/>
    <col min="14642" max="14643" width="9.140625" style="156"/>
    <col min="14644" max="14644" width="5" style="156" bestFit="1" customWidth="1"/>
    <col min="14645" max="14645" width="23" style="156" bestFit="1" customWidth="1"/>
    <col min="14646" max="14646" width="7" style="156" bestFit="1" customWidth="1"/>
    <col min="14647" max="14647" width="9.140625" style="156"/>
    <col min="14648" max="14648" width="5" style="156" bestFit="1" customWidth="1"/>
    <col min="14649" max="14649" width="23" style="156" bestFit="1" customWidth="1"/>
    <col min="14650" max="14650" width="8" style="156" bestFit="1" customWidth="1"/>
    <col min="14651" max="14654" width="9.140625" style="156"/>
    <col min="14655" max="14655" width="5" style="156" bestFit="1" customWidth="1"/>
    <col min="14656" max="14656" width="23" style="156" bestFit="1" customWidth="1"/>
    <col min="14657" max="14657" width="11" style="156" bestFit="1" customWidth="1"/>
    <col min="14658" max="14658" width="9.140625" style="156"/>
    <col min="14659" max="14659" width="5" style="156" bestFit="1" customWidth="1"/>
    <col min="14660" max="14660" width="23" style="156" bestFit="1" customWidth="1"/>
    <col min="14661" max="14661" width="7" style="156" bestFit="1" customWidth="1"/>
    <col min="14662" max="14662" width="9.140625" style="156"/>
    <col min="14663" max="14663" width="5" style="156" bestFit="1" customWidth="1"/>
    <col min="14664" max="14664" width="23" style="156" bestFit="1" customWidth="1"/>
    <col min="14665" max="14665" width="6" style="156" bestFit="1" customWidth="1"/>
    <col min="14666" max="14666" width="9.140625" style="156"/>
    <col min="14667" max="14667" width="5" style="156" bestFit="1" customWidth="1"/>
    <col min="14668" max="14668" width="23" style="156" bestFit="1" customWidth="1"/>
    <col min="14669" max="14669" width="8" style="156" bestFit="1" customWidth="1"/>
    <col min="14670" max="14670" width="5" style="156" bestFit="1" customWidth="1"/>
    <col min="14671" max="14671" width="23" style="156" bestFit="1" customWidth="1"/>
    <col min="14672" max="14672" width="8" style="156" bestFit="1" customWidth="1"/>
    <col min="14673" max="14673" width="5" style="156" bestFit="1" customWidth="1"/>
    <col min="14674" max="14674" width="23" style="156" bestFit="1" customWidth="1"/>
    <col min="14675" max="14675" width="7" style="156" bestFit="1" customWidth="1"/>
    <col min="14676" max="14848" width="9.140625" style="156"/>
    <col min="14849" max="14849" width="5" style="156" bestFit="1" customWidth="1"/>
    <col min="14850" max="14850" width="23" style="156" bestFit="1" customWidth="1"/>
    <col min="14851" max="14851" width="10.140625" style="156" customWidth="1"/>
    <col min="14852" max="14854" width="9.140625" style="156"/>
    <col min="14855" max="14855" width="10.140625" style="156" bestFit="1" customWidth="1"/>
    <col min="14856" max="14856" width="11" style="156" bestFit="1" customWidth="1"/>
    <col min="14857" max="14857" width="8" style="156" bestFit="1" customWidth="1"/>
    <col min="14858" max="14859" width="10" style="156" bestFit="1" customWidth="1"/>
    <col min="14860" max="14860" width="9.140625" style="156"/>
    <col min="14861" max="14861" width="10.85546875" style="156" bestFit="1" customWidth="1"/>
    <col min="14862" max="14862" width="12" style="156" bestFit="1" customWidth="1"/>
    <col min="14863" max="14863" width="6.85546875" style="156" bestFit="1" customWidth="1"/>
    <col min="14864" max="14866" width="8.42578125" style="156" customWidth="1"/>
    <col min="14867" max="14868" width="9.140625" style="156"/>
    <col min="14869" max="14869" width="9.85546875" style="156" bestFit="1" customWidth="1"/>
    <col min="14870" max="14870" width="23" style="156" bestFit="1" customWidth="1"/>
    <col min="14871" max="14871" width="8.42578125" style="156" bestFit="1" customWidth="1"/>
    <col min="14872" max="14873" width="9.140625" style="156"/>
    <col min="14874" max="14874" width="5" style="156" bestFit="1" customWidth="1"/>
    <col min="14875" max="14875" width="23" style="156" bestFit="1" customWidth="1"/>
    <col min="14876" max="14876" width="7" style="156" bestFit="1" customWidth="1"/>
    <col min="14877" max="14878" width="9.140625" style="156"/>
    <col min="14879" max="14879" width="5" style="156" bestFit="1" customWidth="1"/>
    <col min="14880" max="14880" width="23" style="156" bestFit="1" customWidth="1"/>
    <col min="14881" max="14881" width="10" style="156" bestFit="1" customWidth="1"/>
    <col min="14882" max="14883" width="9.140625" style="156"/>
    <col min="14884" max="14884" width="5" style="156" bestFit="1" customWidth="1"/>
    <col min="14885" max="14885" width="23" style="156" bestFit="1" customWidth="1"/>
    <col min="14886" max="14886" width="8" style="156" bestFit="1" customWidth="1"/>
    <col min="14887" max="14888" width="9.140625" style="156"/>
    <col min="14889" max="14889" width="5" style="156" bestFit="1" customWidth="1"/>
    <col min="14890" max="14890" width="23" style="156" bestFit="1" customWidth="1"/>
    <col min="14891" max="14891" width="8.140625" style="156" bestFit="1" customWidth="1"/>
    <col min="14892" max="14893" width="9.140625" style="156"/>
    <col min="14894" max="14894" width="5" style="156" bestFit="1" customWidth="1"/>
    <col min="14895" max="14895" width="23" style="156" bestFit="1" customWidth="1"/>
    <col min="14896" max="14897" width="12.42578125" style="156" bestFit="1" customWidth="1"/>
    <col min="14898" max="14899" width="9.140625" style="156"/>
    <col min="14900" max="14900" width="5" style="156" bestFit="1" customWidth="1"/>
    <col min="14901" max="14901" width="23" style="156" bestFit="1" customWidth="1"/>
    <col min="14902" max="14902" width="7" style="156" bestFit="1" customWidth="1"/>
    <col min="14903" max="14903" width="9.140625" style="156"/>
    <col min="14904" max="14904" width="5" style="156" bestFit="1" customWidth="1"/>
    <col min="14905" max="14905" width="23" style="156" bestFit="1" customWidth="1"/>
    <col min="14906" max="14906" width="8" style="156" bestFit="1" customWidth="1"/>
    <col min="14907" max="14910" width="9.140625" style="156"/>
    <col min="14911" max="14911" width="5" style="156" bestFit="1" customWidth="1"/>
    <col min="14912" max="14912" width="23" style="156" bestFit="1" customWidth="1"/>
    <col min="14913" max="14913" width="11" style="156" bestFit="1" customWidth="1"/>
    <col min="14914" max="14914" width="9.140625" style="156"/>
    <col min="14915" max="14915" width="5" style="156" bestFit="1" customWidth="1"/>
    <col min="14916" max="14916" width="23" style="156" bestFit="1" customWidth="1"/>
    <col min="14917" max="14917" width="7" style="156" bestFit="1" customWidth="1"/>
    <col min="14918" max="14918" width="9.140625" style="156"/>
    <col min="14919" max="14919" width="5" style="156" bestFit="1" customWidth="1"/>
    <col min="14920" max="14920" width="23" style="156" bestFit="1" customWidth="1"/>
    <col min="14921" max="14921" width="6" style="156" bestFit="1" customWidth="1"/>
    <col min="14922" max="14922" width="9.140625" style="156"/>
    <col min="14923" max="14923" width="5" style="156" bestFit="1" customWidth="1"/>
    <col min="14924" max="14924" width="23" style="156" bestFit="1" customWidth="1"/>
    <col min="14925" max="14925" width="8" style="156" bestFit="1" customWidth="1"/>
    <col min="14926" max="14926" width="5" style="156" bestFit="1" customWidth="1"/>
    <col min="14927" max="14927" width="23" style="156" bestFit="1" customWidth="1"/>
    <col min="14928" max="14928" width="8" style="156" bestFit="1" customWidth="1"/>
    <col min="14929" max="14929" width="5" style="156" bestFit="1" customWidth="1"/>
    <col min="14930" max="14930" width="23" style="156" bestFit="1" customWidth="1"/>
    <col min="14931" max="14931" width="7" style="156" bestFit="1" customWidth="1"/>
    <col min="14932" max="15104" width="9.140625" style="156"/>
    <col min="15105" max="15105" width="5" style="156" bestFit="1" customWidth="1"/>
    <col min="15106" max="15106" width="23" style="156" bestFit="1" customWidth="1"/>
    <col min="15107" max="15107" width="10.140625" style="156" customWidth="1"/>
    <col min="15108" max="15110" width="9.140625" style="156"/>
    <col min="15111" max="15111" width="10.140625" style="156" bestFit="1" customWidth="1"/>
    <col min="15112" max="15112" width="11" style="156" bestFit="1" customWidth="1"/>
    <col min="15113" max="15113" width="8" style="156" bestFit="1" customWidth="1"/>
    <col min="15114" max="15115" width="10" style="156" bestFit="1" customWidth="1"/>
    <col min="15116" max="15116" width="9.140625" style="156"/>
    <col min="15117" max="15117" width="10.85546875" style="156" bestFit="1" customWidth="1"/>
    <col min="15118" max="15118" width="12" style="156" bestFit="1" customWidth="1"/>
    <col min="15119" max="15119" width="6.85546875" style="156" bestFit="1" customWidth="1"/>
    <col min="15120" max="15122" width="8.42578125" style="156" customWidth="1"/>
    <col min="15123" max="15124" width="9.140625" style="156"/>
    <col min="15125" max="15125" width="9.85546875" style="156" bestFit="1" customWidth="1"/>
    <col min="15126" max="15126" width="23" style="156" bestFit="1" customWidth="1"/>
    <col min="15127" max="15127" width="8.42578125" style="156" bestFit="1" customWidth="1"/>
    <col min="15128" max="15129" width="9.140625" style="156"/>
    <col min="15130" max="15130" width="5" style="156" bestFit="1" customWidth="1"/>
    <col min="15131" max="15131" width="23" style="156" bestFit="1" customWidth="1"/>
    <col min="15132" max="15132" width="7" style="156" bestFit="1" customWidth="1"/>
    <col min="15133" max="15134" width="9.140625" style="156"/>
    <col min="15135" max="15135" width="5" style="156" bestFit="1" customWidth="1"/>
    <col min="15136" max="15136" width="23" style="156" bestFit="1" customWidth="1"/>
    <col min="15137" max="15137" width="10" style="156" bestFit="1" customWidth="1"/>
    <col min="15138" max="15139" width="9.140625" style="156"/>
    <col min="15140" max="15140" width="5" style="156" bestFit="1" customWidth="1"/>
    <col min="15141" max="15141" width="23" style="156" bestFit="1" customWidth="1"/>
    <col min="15142" max="15142" width="8" style="156" bestFit="1" customWidth="1"/>
    <col min="15143" max="15144" width="9.140625" style="156"/>
    <col min="15145" max="15145" width="5" style="156" bestFit="1" customWidth="1"/>
    <col min="15146" max="15146" width="23" style="156" bestFit="1" customWidth="1"/>
    <col min="15147" max="15147" width="8.140625" style="156" bestFit="1" customWidth="1"/>
    <col min="15148" max="15149" width="9.140625" style="156"/>
    <col min="15150" max="15150" width="5" style="156" bestFit="1" customWidth="1"/>
    <col min="15151" max="15151" width="23" style="156" bestFit="1" customWidth="1"/>
    <col min="15152" max="15153" width="12.42578125" style="156" bestFit="1" customWidth="1"/>
    <col min="15154" max="15155" width="9.140625" style="156"/>
    <col min="15156" max="15156" width="5" style="156" bestFit="1" customWidth="1"/>
    <col min="15157" max="15157" width="23" style="156" bestFit="1" customWidth="1"/>
    <col min="15158" max="15158" width="7" style="156" bestFit="1" customWidth="1"/>
    <col min="15159" max="15159" width="9.140625" style="156"/>
    <col min="15160" max="15160" width="5" style="156" bestFit="1" customWidth="1"/>
    <col min="15161" max="15161" width="23" style="156" bestFit="1" customWidth="1"/>
    <col min="15162" max="15162" width="8" style="156" bestFit="1" customWidth="1"/>
    <col min="15163" max="15166" width="9.140625" style="156"/>
    <col min="15167" max="15167" width="5" style="156" bestFit="1" customWidth="1"/>
    <col min="15168" max="15168" width="23" style="156" bestFit="1" customWidth="1"/>
    <col min="15169" max="15169" width="11" style="156" bestFit="1" customWidth="1"/>
    <col min="15170" max="15170" width="9.140625" style="156"/>
    <col min="15171" max="15171" width="5" style="156" bestFit="1" customWidth="1"/>
    <col min="15172" max="15172" width="23" style="156" bestFit="1" customWidth="1"/>
    <col min="15173" max="15173" width="7" style="156" bestFit="1" customWidth="1"/>
    <col min="15174" max="15174" width="9.140625" style="156"/>
    <col min="15175" max="15175" width="5" style="156" bestFit="1" customWidth="1"/>
    <col min="15176" max="15176" width="23" style="156" bestFit="1" customWidth="1"/>
    <col min="15177" max="15177" width="6" style="156" bestFit="1" customWidth="1"/>
    <col min="15178" max="15178" width="9.140625" style="156"/>
    <col min="15179" max="15179" width="5" style="156" bestFit="1" customWidth="1"/>
    <col min="15180" max="15180" width="23" style="156" bestFit="1" customWidth="1"/>
    <col min="15181" max="15181" width="8" style="156" bestFit="1" customWidth="1"/>
    <col min="15182" max="15182" width="5" style="156" bestFit="1" customWidth="1"/>
    <col min="15183" max="15183" width="23" style="156" bestFit="1" customWidth="1"/>
    <col min="15184" max="15184" width="8" style="156" bestFit="1" customWidth="1"/>
    <col min="15185" max="15185" width="5" style="156" bestFit="1" customWidth="1"/>
    <col min="15186" max="15186" width="23" style="156" bestFit="1" customWidth="1"/>
    <col min="15187" max="15187" width="7" style="156" bestFit="1" customWidth="1"/>
    <col min="15188" max="15360" width="9.140625" style="156"/>
    <col min="15361" max="15361" width="5" style="156" bestFit="1" customWidth="1"/>
    <col min="15362" max="15362" width="23" style="156" bestFit="1" customWidth="1"/>
    <col min="15363" max="15363" width="10.140625" style="156" customWidth="1"/>
    <col min="15364" max="15366" width="9.140625" style="156"/>
    <col min="15367" max="15367" width="10.140625" style="156" bestFit="1" customWidth="1"/>
    <col min="15368" max="15368" width="11" style="156" bestFit="1" customWidth="1"/>
    <col min="15369" max="15369" width="8" style="156" bestFit="1" customWidth="1"/>
    <col min="15370" max="15371" width="10" style="156" bestFit="1" customWidth="1"/>
    <col min="15372" max="15372" width="9.140625" style="156"/>
    <col min="15373" max="15373" width="10.85546875" style="156" bestFit="1" customWidth="1"/>
    <col min="15374" max="15374" width="12" style="156" bestFit="1" customWidth="1"/>
    <col min="15375" max="15375" width="6.85546875" style="156" bestFit="1" customWidth="1"/>
    <col min="15376" max="15378" width="8.42578125" style="156" customWidth="1"/>
    <col min="15379" max="15380" width="9.140625" style="156"/>
    <col min="15381" max="15381" width="9.85546875" style="156" bestFit="1" customWidth="1"/>
    <col min="15382" max="15382" width="23" style="156" bestFit="1" customWidth="1"/>
    <col min="15383" max="15383" width="8.42578125" style="156" bestFit="1" customWidth="1"/>
    <col min="15384" max="15385" width="9.140625" style="156"/>
    <col min="15386" max="15386" width="5" style="156" bestFit="1" customWidth="1"/>
    <col min="15387" max="15387" width="23" style="156" bestFit="1" customWidth="1"/>
    <col min="15388" max="15388" width="7" style="156" bestFit="1" customWidth="1"/>
    <col min="15389" max="15390" width="9.140625" style="156"/>
    <col min="15391" max="15391" width="5" style="156" bestFit="1" customWidth="1"/>
    <col min="15392" max="15392" width="23" style="156" bestFit="1" customWidth="1"/>
    <col min="15393" max="15393" width="10" style="156" bestFit="1" customWidth="1"/>
    <col min="15394" max="15395" width="9.140625" style="156"/>
    <col min="15396" max="15396" width="5" style="156" bestFit="1" customWidth="1"/>
    <col min="15397" max="15397" width="23" style="156" bestFit="1" customWidth="1"/>
    <col min="15398" max="15398" width="8" style="156" bestFit="1" customWidth="1"/>
    <col min="15399" max="15400" width="9.140625" style="156"/>
    <col min="15401" max="15401" width="5" style="156" bestFit="1" customWidth="1"/>
    <col min="15402" max="15402" width="23" style="156" bestFit="1" customWidth="1"/>
    <col min="15403" max="15403" width="8.140625" style="156" bestFit="1" customWidth="1"/>
    <col min="15404" max="15405" width="9.140625" style="156"/>
    <col min="15406" max="15406" width="5" style="156" bestFit="1" customWidth="1"/>
    <col min="15407" max="15407" width="23" style="156" bestFit="1" customWidth="1"/>
    <col min="15408" max="15409" width="12.42578125" style="156" bestFit="1" customWidth="1"/>
    <col min="15410" max="15411" width="9.140625" style="156"/>
    <col min="15412" max="15412" width="5" style="156" bestFit="1" customWidth="1"/>
    <col min="15413" max="15413" width="23" style="156" bestFit="1" customWidth="1"/>
    <col min="15414" max="15414" width="7" style="156" bestFit="1" customWidth="1"/>
    <col min="15415" max="15415" width="9.140625" style="156"/>
    <col min="15416" max="15416" width="5" style="156" bestFit="1" customWidth="1"/>
    <col min="15417" max="15417" width="23" style="156" bestFit="1" customWidth="1"/>
    <col min="15418" max="15418" width="8" style="156" bestFit="1" customWidth="1"/>
    <col min="15419" max="15422" width="9.140625" style="156"/>
    <col min="15423" max="15423" width="5" style="156" bestFit="1" customWidth="1"/>
    <col min="15424" max="15424" width="23" style="156" bestFit="1" customWidth="1"/>
    <col min="15425" max="15425" width="11" style="156" bestFit="1" customWidth="1"/>
    <col min="15426" max="15426" width="9.140625" style="156"/>
    <col min="15427" max="15427" width="5" style="156" bestFit="1" customWidth="1"/>
    <col min="15428" max="15428" width="23" style="156" bestFit="1" customWidth="1"/>
    <col min="15429" max="15429" width="7" style="156" bestFit="1" customWidth="1"/>
    <col min="15430" max="15430" width="9.140625" style="156"/>
    <col min="15431" max="15431" width="5" style="156" bestFit="1" customWidth="1"/>
    <col min="15432" max="15432" width="23" style="156" bestFit="1" customWidth="1"/>
    <col min="15433" max="15433" width="6" style="156" bestFit="1" customWidth="1"/>
    <col min="15434" max="15434" width="9.140625" style="156"/>
    <col min="15435" max="15435" width="5" style="156" bestFit="1" customWidth="1"/>
    <col min="15436" max="15436" width="23" style="156" bestFit="1" customWidth="1"/>
    <col min="15437" max="15437" width="8" style="156" bestFit="1" customWidth="1"/>
    <col min="15438" max="15438" width="5" style="156" bestFit="1" customWidth="1"/>
    <col min="15439" max="15439" width="23" style="156" bestFit="1" customWidth="1"/>
    <col min="15440" max="15440" width="8" style="156" bestFit="1" customWidth="1"/>
    <col min="15441" max="15441" width="5" style="156" bestFit="1" customWidth="1"/>
    <col min="15442" max="15442" width="23" style="156" bestFit="1" customWidth="1"/>
    <col min="15443" max="15443" width="7" style="156" bestFit="1" customWidth="1"/>
    <col min="15444" max="15616" width="9.140625" style="156"/>
    <col min="15617" max="15617" width="5" style="156" bestFit="1" customWidth="1"/>
    <col min="15618" max="15618" width="23" style="156" bestFit="1" customWidth="1"/>
    <col min="15619" max="15619" width="10.140625" style="156" customWidth="1"/>
    <col min="15620" max="15622" width="9.140625" style="156"/>
    <col min="15623" max="15623" width="10.140625" style="156" bestFit="1" customWidth="1"/>
    <col min="15624" max="15624" width="11" style="156" bestFit="1" customWidth="1"/>
    <col min="15625" max="15625" width="8" style="156" bestFit="1" customWidth="1"/>
    <col min="15626" max="15627" width="10" style="156" bestFit="1" customWidth="1"/>
    <col min="15628" max="15628" width="9.140625" style="156"/>
    <col min="15629" max="15629" width="10.85546875" style="156" bestFit="1" customWidth="1"/>
    <col min="15630" max="15630" width="12" style="156" bestFit="1" customWidth="1"/>
    <col min="15631" max="15631" width="6.85546875" style="156" bestFit="1" customWidth="1"/>
    <col min="15632" max="15634" width="8.42578125" style="156" customWidth="1"/>
    <col min="15635" max="15636" width="9.140625" style="156"/>
    <col min="15637" max="15637" width="9.85546875" style="156" bestFit="1" customWidth="1"/>
    <col min="15638" max="15638" width="23" style="156" bestFit="1" customWidth="1"/>
    <col min="15639" max="15639" width="8.42578125" style="156" bestFit="1" customWidth="1"/>
    <col min="15640" max="15641" width="9.140625" style="156"/>
    <col min="15642" max="15642" width="5" style="156" bestFit="1" customWidth="1"/>
    <col min="15643" max="15643" width="23" style="156" bestFit="1" customWidth="1"/>
    <col min="15644" max="15644" width="7" style="156" bestFit="1" customWidth="1"/>
    <col min="15645" max="15646" width="9.140625" style="156"/>
    <col min="15647" max="15647" width="5" style="156" bestFit="1" customWidth="1"/>
    <col min="15648" max="15648" width="23" style="156" bestFit="1" customWidth="1"/>
    <col min="15649" max="15649" width="10" style="156" bestFit="1" customWidth="1"/>
    <col min="15650" max="15651" width="9.140625" style="156"/>
    <col min="15652" max="15652" width="5" style="156" bestFit="1" customWidth="1"/>
    <col min="15653" max="15653" width="23" style="156" bestFit="1" customWidth="1"/>
    <col min="15654" max="15654" width="8" style="156" bestFit="1" customWidth="1"/>
    <col min="15655" max="15656" width="9.140625" style="156"/>
    <col min="15657" max="15657" width="5" style="156" bestFit="1" customWidth="1"/>
    <col min="15658" max="15658" width="23" style="156" bestFit="1" customWidth="1"/>
    <col min="15659" max="15659" width="8.140625" style="156" bestFit="1" customWidth="1"/>
    <col min="15660" max="15661" width="9.140625" style="156"/>
    <col min="15662" max="15662" width="5" style="156" bestFit="1" customWidth="1"/>
    <col min="15663" max="15663" width="23" style="156" bestFit="1" customWidth="1"/>
    <col min="15664" max="15665" width="12.42578125" style="156" bestFit="1" customWidth="1"/>
    <col min="15666" max="15667" width="9.140625" style="156"/>
    <col min="15668" max="15668" width="5" style="156" bestFit="1" customWidth="1"/>
    <col min="15669" max="15669" width="23" style="156" bestFit="1" customWidth="1"/>
    <col min="15670" max="15670" width="7" style="156" bestFit="1" customWidth="1"/>
    <col min="15671" max="15671" width="9.140625" style="156"/>
    <col min="15672" max="15672" width="5" style="156" bestFit="1" customWidth="1"/>
    <col min="15673" max="15673" width="23" style="156" bestFit="1" customWidth="1"/>
    <col min="15674" max="15674" width="8" style="156" bestFit="1" customWidth="1"/>
    <col min="15675" max="15678" width="9.140625" style="156"/>
    <col min="15679" max="15679" width="5" style="156" bestFit="1" customWidth="1"/>
    <col min="15680" max="15680" width="23" style="156" bestFit="1" customWidth="1"/>
    <col min="15681" max="15681" width="11" style="156" bestFit="1" customWidth="1"/>
    <col min="15682" max="15682" width="9.140625" style="156"/>
    <col min="15683" max="15683" width="5" style="156" bestFit="1" customWidth="1"/>
    <col min="15684" max="15684" width="23" style="156" bestFit="1" customWidth="1"/>
    <col min="15685" max="15685" width="7" style="156" bestFit="1" customWidth="1"/>
    <col min="15686" max="15686" width="9.140625" style="156"/>
    <col min="15687" max="15687" width="5" style="156" bestFit="1" customWidth="1"/>
    <col min="15688" max="15688" width="23" style="156" bestFit="1" customWidth="1"/>
    <col min="15689" max="15689" width="6" style="156" bestFit="1" customWidth="1"/>
    <col min="15690" max="15690" width="9.140625" style="156"/>
    <col min="15691" max="15691" width="5" style="156" bestFit="1" customWidth="1"/>
    <col min="15692" max="15692" width="23" style="156" bestFit="1" customWidth="1"/>
    <col min="15693" max="15693" width="8" style="156" bestFit="1" customWidth="1"/>
    <col min="15694" max="15694" width="5" style="156" bestFit="1" customWidth="1"/>
    <col min="15695" max="15695" width="23" style="156" bestFit="1" customWidth="1"/>
    <col min="15696" max="15696" width="8" style="156" bestFit="1" customWidth="1"/>
    <col min="15697" max="15697" width="5" style="156" bestFit="1" customWidth="1"/>
    <col min="15698" max="15698" width="23" style="156" bestFit="1" customWidth="1"/>
    <col min="15699" max="15699" width="7" style="156" bestFit="1" customWidth="1"/>
    <col min="15700" max="15872" width="9.140625" style="156"/>
    <col min="15873" max="15873" width="5" style="156" bestFit="1" customWidth="1"/>
    <col min="15874" max="15874" width="23" style="156" bestFit="1" customWidth="1"/>
    <col min="15875" max="15875" width="10.140625" style="156" customWidth="1"/>
    <col min="15876" max="15878" width="9.140625" style="156"/>
    <col min="15879" max="15879" width="10.140625" style="156" bestFit="1" customWidth="1"/>
    <col min="15880" max="15880" width="11" style="156" bestFit="1" customWidth="1"/>
    <col min="15881" max="15881" width="8" style="156" bestFit="1" customWidth="1"/>
    <col min="15882" max="15883" width="10" style="156" bestFit="1" customWidth="1"/>
    <col min="15884" max="15884" width="9.140625" style="156"/>
    <col min="15885" max="15885" width="10.85546875" style="156" bestFit="1" customWidth="1"/>
    <col min="15886" max="15886" width="12" style="156" bestFit="1" customWidth="1"/>
    <col min="15887" max="15887" width="6.85546875" style="156" bestFit="1" customWidth="1"/>
    <col min="15888" max="15890" width="8.42578125" style="156" customWidth="1"/>
    <col min="15891" max="15892" width="9.140625" style="156"/>
    <col min="15893" max="15893" width="9.85546875" style="156" bestFit="1" customWidth="1"/>
    <col min="15894" max="15894" width="23" style="156" bestFit="1" customWidth="1"/>
    <col min="15895" max="15895" width="8.42578125" style="156" bestFit="1" customWidth="1"/>
    <col min="15896" max="15897" width="9.140625" style="156"/>
    <col min="15898" max="15898" width="5" style="156" bestFit="1" customWidth="1"/>
    <col min="15899" max="15899" width="23" style="156" bestFit="1" customWidth="1"/>
    <col min="15900" max="15900" width="7" style="156" bestFit="1" customWidth="1"/>
    <col min="15901" max="15902" width="9.140625" style="156"/>
    <col min="15903" max="15903" width="5" style="156" bestFit="1" customWidth="1"/>
    <col min="15904" max="15904" width="23" style="156" bestFit="1" customWidth="1"/>
    <col min="15905" max="15905" width="10" style="156" bestFit="1" customWidth="1"/>
    <col min="15906" max="15907" width="9.140625" style="156"/>
    <col min="15908" max="15908" width="5" style="156" bestFit="1" customWidth="1"/>
    <col min="15909" max="15909" width="23" style="156" bestFit="1" customWidth="1"/>
    <col min="15910" max="15910" width="8" style="156" bestFit="1" customWidth="1"/>
    <col min="15911" max="15912" width="9.140625" style="156"/>
    <col min="15913" max="15913" width="5" style="156" bestFit="1" customWidth="1"/>
    <col min="15914" max="15914" width="23" style="156" bestFit="1" customWidth="1"/>
    <col min="15915" max="15915" width="8.140625" style="156" bestFit="1" customWidth="1"/>
    <col min="15916" max="15917" width="9.140625" style="156"/>
    <col min="15918" max="15918" width="5" style="156" bestFit="1" customWidth="1"/>
    <col min="15919" max="15919" width="23" style="156" bestFit="1" customWidth="1"/>
    <col min="15920" max="15921" width="12.42578125" style="156" bestFit="1" customWidth="1"/>
    <col min="15922" max="15923" width="9.140625" style="156"/>
    <col min="15924" max="15924" width="5" style="156" bestFit="1" customWidth="1"/>
    <col min="15925" max="15925" width="23" style="156" bestFit="1" customWidth="1"/>
    <col min="15926" max="15926" width="7" style="156" bestFit="1" customWidth="1"/>
    <col min="15927" max="15927" width="9.140625" style="156"/>
    <col min="15928" max="15928" width="5" style="156" bestFit="1" customWidth="1"/>
    <col min="15929" max="15929" width="23" style="156" bestFit="1" customWidth="1"/>
    <col min="15930" max="15930" width="8" style="156" bestFit="1" customWidth="1"/>
    <col min="15931" max="15934" width="9.140625" style="156"/>
    <col min="15935" max="15935" width="5" style="156" bestFit="1" customWidth="1"/>
    <col min="15936" max="15936" width="23" style="156" bestFit="1" customWidth="1"/>
    <col min="15937" max="15937" width="11" style="156" bestFit="1" customWidth="1"/>
    <col min="15938" max="15938" width="9.140625" style="156"/>
    <col min="15939" max="15939" width="5" style="156" bestFit="1" customWidth="1"/>
    <col min="15940" max="15940" width="23" style="156" bestFit="1" customWidth="1"/>
    <col min="15941" max="15941" width="7" style="156" bestFit="1" customWidth="1"/>
    <col min="15942" max="15942" width="9.140625" style="156"/>
    <col min="15943" max="15943" width="5" style="156" bestFit="1" customWidth="1"/>
    <col min="15944" max="15944" width="23" style="156" bestFit="1" customWidth="1"/>
    <col min="15945" max="15945" width="6" style="156" bestFit="1" customWidth="1"/>
    <col min="15946" max="15946" width="9.140625" style="156"/>
    <col min="15947" max="15947" width="5" style="156" bestFit="1" customWidth="1"/>
    <col min="15948" max="15948" width="23" style="156" bestFit="1" customWidth="1"/>
    <col min="15949" max="15949" width="8" style="156" bestFit="1" customWidth="1"/>
    <col min="15950" max="15950" width="5" style="156" bestFit="1" customWidth="1"/>
    <col min="15951" max="15951" width="23" style="156" bestFit="1" customWidth="1"/>
    <col min="15952" max="15952" width="8" style="156" bestFit="1" customWidth="1"/>
    <col min="15953" max="15953" width="5" style="156" bestFit="1" customWidth="1"/>
    <col min="15954" max="15954" width="23" style="156" bestFit="1" customWidth="1"/>
    <col min="15955" max="15955" width="7" style="156" bestFit="1" customWidth="1"/>
    <col min="15956" max="16128" width="9.140625" style="156"/>
    <col min="16129" max="16129" width="5" style="156" bestFit="1" customWidth="1"/>
    <col min="16130" max="16130" width="23" style="156" bestFit="1" customWidth="1"/>
    <col min="16131" max="16131" width="10.140625" style="156" customWidth="1"/>
    <col min="16132" max="16134" width="9.140625" style="156"/>
    <col min="16135" max="16135" width="10.140625" style="156" bestFit="1" customWidth="1"/>
    <col min="16136" max="16136" width="11" style="156" bestFit="1" customWidth="1"/>
    <col min="16137" max="16137" width="8" style="156" bestFit="1" customWidth="1"/>
    <col min="16138" max="16139" width="10" style="156" bestFit="1" customWidth="1"/>
    <col min="16140" max="16140" width="9.140625" style="156"/>
    <col min="16141" max="16141" width="10.85546875" style="156" bestFit="1" customWidth="1"/>
    <col min="16142" max="16142" width="12" style="156" bestFit="1" customWidth="1"/>
    <col min="16143" max="16143" width="6.85546875" style="156" bestFit="1" customWidth="1"/>
    <col min="16144" max="16146" width="8.42578125" style="156" customWidth="1"/>
    <col min="16147" max="16148" width="9.140625" style="156"/>
    <col min="16149" max="16149" width="9.85546875" style="156" bestFit="1" customWidth="1"/>
    <col min="16150" max="16150" width="23" style="156" bestFit="1" customWidth="1"/>
    <col min="16151" max="16151" width="8.42578125" style="156" bestFit="1" customWidth="1"/>
    <col min="16152" max="16153" width="9.140625" style="156"/>
    <col min="16154" max="16154" width="5" style="156" bestFit="1" customWidth="1"/>
    <col min="16155" max="16155" width="23" style="156" bestFit="1" customWidth="1"/>
    <col min="16156" max="16156" width="7" style="156" bestFit="1" customWidth="1"/>
    <col min="16157" max="16158" width="9.140625" style="156"/>
    <col min="16159" max="16159" width="5" style="156" bestFit="1" customWidth="1"/>
    <col min="16160" max="16160" width="23" style="156" bestFit="1" customWidth="1"/>
    <col min="16161" max="16161" width="10" style="156" bestFit="1" customWidth="1"/>
    <col min="16162" max="16163" width="9.140625" style="156"/>
    <col min="16164" max="16164" width="5" style="156" bestFit="1" customWidth="1"/>
    <col min="16165" max="16165" width="23" style="156" bestFit="1" customWidth="1"/>
    <col min="16166" max="16166" width="8" style="156" bestFit="1" customWidth="1"/>
    <col min="16167" max="16168" width="9.140625" style="156"/>
    <col min="16169" max="16169" width="5" style="156" bestFit="1" customWidth="1"/>
    <col min="16170" max="16170" width="23" style="156" bestFit="1" customWidth="1"/>
    <col min="16171" max="16171" width="8.140625" style="156" bestFit="1" customWidth="1"/>
    <col min="16172" max="16173" width="9.140625" style="156"/>
    <col min="16174" max="16174" width="5" style="156" bestFit="1" customWidth="1"/>
    <col min="16175" max="16175" width="23" style="156" bestFit="1" customWidth="1"/>
    <col min="16176" max="16177" width="12.42578125" style="156" bestFit="1" customWidth="1"/>
    <col min="16178" max="16179" width="9.140625" style="156"/>
    <col min="16180" max="16180" width="5" style="156" bestFit="1" customWidth="1"/>
    <col min="16181" max="16181" width="23" style="156" bestFit="1" customWidth="1"/>
    <col min="16182" max="16182" width="7" style="156" bestFit="1" customWidth="1"/>
    <col min="16183" max="16183" width="9.140625" style="156"/>
    <col min="16184" max="16184" width="5" style="156" bestFit="1" customWidth="1"/>
    <col min="16185" max="16185" width="23" style="156" bestFit="1" customWidth="1"/>
    <col min="16186" max="16186" width="8" style="156" bestFit="1" customWidth="1"/>
    <col min="16187" max="16190" width="9.140625" style="156"/>
    <col min="16191" max="16191" width="5" style="156" bestFit="1" customWidth="1"/>
    <col min="16192" max="16192" width="23" style="156" bestFit="1" customWidth="1"/>
    <col min="16193" max="16193" width="11" style="156" bestFit="1" customWidth="1"/>
    <col min="16194" max="16194" width="9.140625" style="156"/>
    <col min="16195" max="16195" width="5" style="156" bestFit="1" customWidth="1"/>
    <col min="16196" max="16196" width="23" style="156" bestFit="1" customWidth="1"/>
    <col min="16197" max="16197" width="7" style="156" bestFit="1" customWidth="1"/>
    <col min="16198" max="16198" width="9.140625" style="156"/>
    <col min="16199" max="16199" width="5" style="156" bestFit="1" customWidth="1"/>
    <col min="16200" max="16200" width="23" style="156" bestFit="1" customWidth="1"/>
    <col min="16201" max="16201" width="6" style="156" bestFit="1" customWidth="1"/>
    <col min="16202" max="16202" width="9.140625" style="156"/>
    <col min="16203" max="16203" width="5" style="156" bestFit="1" customWidth="1"/>
    <col min="16204" max="16204" width="23" style="156" bestFit="1" customWidth="1"/>
    <col min="16205" max="16205" width="8" style="156" bestFit="1" customWidth="1"/>
    <col min="16206" max="16206" width="5" style="156" bestFit="1" customWidth="1"/>
    <col min="16207" max="16207" width="23" style="156" bestFit="1" customWidth="1"/>
    <col min="16208" max="16208" width="8" style="156" bestFit="1" customWidth="1"/>
    <col min="16209" max="16209" width="5" style="156" bestFit="1" customWidth="1"/>
    <col min="16210" max="16210" width="23" style="156" bestFit="1" customWidth="1"/>
    <col min="16211" max="16211" width="7" style="156" bestFit="1" customWidth="1"/>
    <col min="16212" max="16384" width="9.140625" style="156"/>
  </cols>
  <sheetData>
    <row r="1" spans="1:16" x14ac:dyDescent="0.2">
      <c r="A1" s="155">
        <v>1</v>
      </c>
      <c r="B1" s="155">
        <v>2</v>
      </c>
      <c r="C1" s="155">
        <v>3</v>
      </c>
      <c r="D1" s="155">
        <v>4</v>
      </c>
      <c r="E1" s="155">
        <v>5</v>
      </c>
      <c r="F1" s="155">
        <v>6</v>
      </c>
      <c r="G1" s="155">
        <v>7</v>
      </c>
      <c r="H1" s="155">
        <v>8</v>
      </c>
      <c r="I1" s="155">
        <v>9</v>
      </c>
      <c r="J1" s="155">
        <v>10</v>
      </c>
      <c r="K1" s="155">
        <v>11</v>
      </c>
      <c r="L1" s="155">
        <v>12</v>
      </c>
      <c r="M1" s="155">
        <v>13</v>
      </c>
      <c r="N1" s="155">
        <v>14</v>
      </c>
      <c r="O1" s="155">
        <v>15</v>
      </c>
      <c r="P1" s="155"/>
    </row>
    <row r="2" spans="1:16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6" x14ac:dyDescent="0.2">
      <c r="A3" s="155" t="s">
        <v>604</v>
      </c>
      <c r="B3" s="155" t="s">
        <v>605</v>
      </c>
      <c r="C3" s="155" t="s">
        <v>606</v>
      </c>
      <c r="D3" s="155" t="s">
        <v>607</v>
      </c>
      <c r="E3" s="155" t="s">
        <v>621</v>
      </c>
      <c r="F3" s="155" t="s">
        <v>608</v>
      </c>
      <c r="G3" s="155" t="s">
        <v>577</v>
      </c>
      <c r="H3" s="155" t="s">
        <v>609</v>
      </c>
      <c r="I3" s="155" t="s">
        <v>610</v>
      </c>
      <c r="J3" s="155" t="s">
        <v>611</v>
      </c>
      <c r="K3" s="155" t="s">
        <v>611</v>
      </c>
      <c r="L3" s="155" t="s">
        <v>612</v>
      </c>
      <c r="M3" s="155" t="s">
        <v>612</v>
      </c>
      <c r="N3" s="155" t="s">
        <v>613</v>
      </c>
      <c r="O3" s="155" t="s">
        <v>406</v>
      </c>
    </row>
    <row r="4" spans="1:16" x14ac:dyDescent="0.2">
      <c r="A4" s="155"/>
      <c r="B4" s="155"/>
      <c r="C4" s="155"/>
      <c r="D4" s="155" t="s">
        <v>614</v>
      </c>
      <c r="E4" s="155"/>
      <c r="F4" s="155"/>
      <c r="G4" s="155"/>
      <c r="H4" s="155"/>
      <c r="I4" s="155"/>
      <c r="J4" s="155" t="s">
        <v>615</v>
      </c>
      <c r="K4" s="155" t="s">
        <v>616</v>
      </c>
      <c r="L4" s="155" t="s">
        <v>617</v>
      </c>
      <c r="M4" s="155" t="s">
        <v>618</v>
      </c>
      <c r="N4" s="155" t="s">
        <v>619</v>
      </c>
      <c r="O4" s="155" t="s">
        <v>620</v>
      </c>
    </row>
    <row r="5" spans="1:16" x14ac:dyDescent="0.2">
      <c r="A5" s="156">
        <v>1680</v>
      </c>
      <c r="B5" s="156" t="s">
        <v>0</v>
      </c>
      <c r="C5" s="157">
        <v>25785</v>
      </c>
      <c r="D5" s="156">
        <v>5820</v>
      </c>
      <c r="E5" s="156">
        <v>1755.6</v>
      </c>
      <c r="F5" s="156">
        <v>200</v>
      </c>
      <c r="G5" s="156">
        <v>3970</v>
      </c>
      <c r="H5" s="156">
        <v>0</v>
      </c>
      <c r="I5" s="156">
        <v>106.4</v>
      </c>
      <c r="J5" s="156">
        <v>0</v>
      </c>
      <c r="K5" s="156">
        <v>0</v>
      </c>
      <c r="L5" s="156">
        <v>27643</v>
      </c>
      <c r="M5" s="156">
        <v>243</v>
      </c>
      <c r="N5" s="156">
        <v>3297.66</v>
      </c>
      <c r="O5" s="156">
        <v>30</v>
      </c>
    </row>
    <row r="6" spans="1:16" x14ac:dyDescent="0.2">
      <c r="A6" s="156">
        <v>738</v>
      </c>
      <c r="B6" s="156" t="s">
        <v>1</v>
      </c>
      <c r="C6" s="157">
        <v>12685</v>
      </c>
      <c r="D6" s="156">
        <v>3587</v>
      </c>
      <c r="E6" s="156">
        <v>661.3</v>
      </c>
      <c r="F6" s="156">
        <v>75</v>
      </c>
      <c r="G6" s="156">
        <v>1520</v>
      </c>
      <c r="H6" s="156">
        <v>0</v>
      </c>
      <c r="I6" s="156">
        <v>490.4</v>
      </c>
      <c r="J6" s="156">
        <v>0</v>
      </c>
      <c r="K6" s="156">
        <v>0</v>
      </c>
      <c r="L6" s="156">
        <v>5040</v>
      </c>
      <c r="M6" s="156">
        <v>273</v>
      </c>
      <c r="N6" s="156">
        <v>1602.954</v>
      </c>
      <c r="O6" s="156">
        <v>7</v>
      </c>
    </row>
    <row r="7" spans="1:16" x14ac:dyDescent="0.2">
      <c r="A7" s="156">
        <v>358</v>
      </c>
      <c r="B7" s="156" t="s">
        <v>2</v>
      </c>
      <c r="C7" s="157">
        <v>30189</v>
      </c>
      <c r="D7" s="156">
        <v>7757</v>
      </c>
      <c r="E7" s="156">
        <v>1566</v>
      </c>
      <c r="F7" s="156">
        <v>950</v>
      </c>
      <c r="G7" s="156">
        <v>3880</v>
      </c>
      <c r="H7" s="156">
        <v>0</v>
      </c>
      <c r="I7" s="156">
        <v>0</v>
      </c>
      <c r="J7" s="156">
        <v>2039.2</v>
      </c>
      <c r="K7" s="156">
        <v>0</v>
      </c>
      <c r="L7" s="156">
        <v>2040</v>
      </c>
      <c r="M7" s="156">
        <v>1183</v>
      </c>
      <c r="N7" s="156">
        <v>9840.9599999999991</v>
      </c>
      <c r="O7" s="156">
        <v>3</v>
      </c>
    </row>
    <row r="8" spans="1:16" x14ac:dyDescent="0.2">
      <c r="A8" s="156">
        <v>197</v>
      </c>
      <c r="B8" s="156" t="s">
        <v>3</v>
      </c>
      <c r="C8" s="157">
        <v>27439</v>
      </c>
      <c r="D8" s="156">
        <v>6670</v>
      </c>
      <c r="E8" s="156">
        <v>2597.1</v>
      </c>
      <c r="F8" s="156">
        <v>485</v>
      </c>
      <c r="G8" s="156">
        <v>18790</v>
      </c>
      <c r="H8" s="156">
        <v>414.52</v>
      </c>
      <c r="I8" s="156">
        <v>1369.6</v>
      </c>
      <c r="J8" s="156">
        <v>0</v>
      </c>
      <c r="K8" s="156">
        <v>0</v>
      </c>
      <c r="L8" s="156">
        <v>9657</v>
      </c>
      <c r="M8" s="156">
        <v>52</v>
      </c>
      <c r="N8" s="156">
        <v>8538.7119999999995</v>
      </c>
      <c r="O8" s="156">
        <v>9</v>
      </c>
    </row>
    <row r="9" spans="1:16" x14ac:dyDescent="0.2">
      <c r="A9" s="156">
        <v>59</v>
      </c>
      <c r="B9" s="156" t="s">
        <v>4</v>
      </c>
      <c r="C9" s="157">
        <v>28123</v>
      </c>
      <c r="D9" s="156">
        <v>7155</v>
      </c>
      <c r="E9" s="156">
        <v>2458.6</v>
      </c>
      <c r="F9" s="156">
        <v>85</v>
      </c>
      <c r="G9" s="156">
        <v>11600</v>
      </c>
      <c r="H9" s="156">
        <v>0</v>
      </c>
      <c r="I9" s="156">
        <v>1378.4</v>
      </c>
      <c r="J9" s="156">
        <v>0</v>
      </c>
      <c r="K9" s="156">
        <v>0</v>
      </c>
      <c r="L9" s="156">
        <v>10231</v>
      </c>
      <c r="M9" s="156">
        <v>168</v>
      </c>
      <c r="N9" s="156">
        <v>4548.3900000000003</v>
      </c>
      <c r="O9" s="156">
        <v>12</v>
      </c>
    </row>
    <row r="10" spans="1:16" x14ac:dyDescent="0.2">
      <c r="A10" s="156">
        <v>482</v>
      </c>
      <c r="B10" s="156" t="s">
        <v>5</v>
      </c>
      <c r="C10" s="157">
        <v>19208</v>
      </c>
      <c r="D10" s="156">
        <v>5159</v>
      </c>
      <c r="E10" s="156">
        <v>1490.2</v>
      </c>
      <c r="F10" s="156">
        <v>900</v>
      </c>
      <c r="G10" s="156">
        <v>3850</v>
      </c>
      <c r="H10" s="156">
        <v>0</v>
      </c>
      <c r="I10" s="156">
        <v>0</v>
      </c>
      <c r="J10" s="156">
        <v>0</v>
      </c>
      <c r="K10" s="156">
        <v>0</v>
      </c>
      <c r="L10" s="156">
        <v>879</v>
      </c>
      <c r="M10" s="156">
        <v>117</v>
      </c>
      <c r="N10" s="156">
        <v>11321.004000000001</v>
      </c>
      <c r="O10" s="156">
        <v>2</v>
      </c>
    </row>
    <row r="11" spans="1:16" x14ac:dyDescent="0.2">
      <c r="A11" s="156">
        <v>613</v>
      </c>
      <c r="B11" s="156" t="s">
        <v>6</v>
      </c>
      <c r="C11" s="157">
        <v>24674</v>
      </c>
      <c r="D11" s="156">
        <v>6229</v>
      </c>
      <c r="E11" s="156">
        <v>783.9</v>
      </c>
      <c r="F11" s="156">
        <v>1745</v>
      </c>
      <c r="G11" s="156">
        <v>2480</v>
      </c>
      <c r="H11" s="156">
        <v>0</v>
      </c>
      <c r="I11" s="156">
        <v>95.2</v>
      </c>
      <c r="J11" s="156">
        <v>1453.9</v>
      </c>
      <c r="K11" s="156">
        <v>119</v>
      </c>
      <c r="L11" s="156">
        <v>2180</v>
      </c>
      <c r="M11" s="156">
        <v>194</v>
      </c>
      <c r="N11" s="156">
        <v>10544.482</v>
      </c>
      <c r="O11" s="156">
        <v>2</v>
      </c>
    </row>
    <row r="12" spans="1:16" x14ac:dyDescent="0.2">
      <c r="A12" s="156">
        <v>361</v>
      </c>
      <c r="B12" s="156" t="s">
        <v>7</v>
      </c>
      <c r="C12" s="157">
        <v>93936</v>
      </c>
      <c r="D12" s="156">
        <v>20693</v>
      </c>
      <c r="E12" s="156">
        <v>10392.1</v>
      </c>
      <c r="F12" s="156">
        <v>7540</v>
      </c>
      <c r="G12" s="156">
        <v>130010</v>
      </c>
      <c r="H12" s="156">
        <v>3048.1</v>
      </c>
      <c r="I12" s="156">
        <v>5828</v>
      </c>
      <c r="J12" s="156">
        <v>0</v>
      </c>
      <c r="K12" s="156">
        <v>0</v>
      </c>
      <c r="L12" s="156">
        <v>2930</v>
      </c>
      <c r="M12" s="156">
        <v>193</v>
      </c>
      <c r="N12" s="156">
        <v>101648.96000000001</v>
      </c>
      <c r="O12" s="156">
        <v>2</v>
      </c>
    </row>
    <row r="13" spans="1:16" x14ac:dyDescent="0.2">
      <c r="A13" s="156">
        <v>141</v>
      </c>
      <c r="B13" s="156" t="s">
        <v>8</v>
      </c>
      <c r="C13" s="157">
        <v>72599</v>
      </c>
      <c r="D13" s="156">
        <v>17812</v>
      </c>
      <c r="E13" s="156">
        <v>8344</v>
      </c>
      <c r="F13" s="156">
        <v>7600</v>
      </c>
      <c r="G13" s="156">
        <v>114750</v>
      </c>
      <c r="H13" s="156">
        <v>4393.82</v>
      </c>
      <c r="I13" s="156">
        <v>4689.6000000000004</v>
      </c>
      <c r="J13" s="156">
        <v>0</v>
      </c>
      <c r="K13" s="156">
        <v>0</v>
      </c>
      <c r="L13" s="156">
        <v>6739</v>
      </c>
      <c r="M13" s="156">
        <v>200</v>
      </c>
      <c r="N13" s="156">
        <v>47871.6</v>
      </c>
      <c r="O13" s="156">
        <v>4</v>
      </c>
    </row>
    <row r="14" spans="1:16" x14ac:dyDescent="0.2">
      <c r="A14" s="156">
        <v>34</v>
      </c>
      <c r="B14" s="156" t="s">
        <v>9</v>
      </c>
      <c r="C14" s="157">
        <v>190655</v>
      </c>
      <c r="D14" s="156">
        <v>54034</v>
      </c>
      <c r="E14" s="156">
        <v>12154</v>
      </c>
      <c r="F14" s="156">
        <v>36390</v>
      </c>
      <c r="G14" s="156">
        <v>253910</v>
      </c>
      <c r="H14" s="156">
        <v>4597.32</v>
      </c>
      <c r="I14" s="156">
        <v>9594.4</v>
      </c>
      <c r="J14" s="156">
        <v>3315.2</v>
      </c>
      <c r="K14" s="156">
        <v>2582.5</v>
      </c>
      <c r="L14" s="156">
        <v>12944</v>
      </c>
      <c r="M14" s="156">
        <v>2047</v>
      </c>
      <c r="N14" s="156">
        <v>122076.96</v>
      </c>
      <c r="O14" s="156">
        <v>7</v>
      </c>
    </row>
    <row r="15" spans="1:16" x14ac:dyDescent="0.2">
      <c r="A15" s="156">
        <v>484</v>
      </c>
      <c r="B15" s="156" t="s">
        <v>10</v>
      </c>
      <c r="C15" s="157">
        <v>72680</v>
      </c>
      <c r="D15" s="156">
        <v>17907</v>
      </c>
      <c r="E15" s="156">
        <v>5386.7</v>
      </c>
      <c r="F15" s="156">
        <v>5200</v>
      </c>
      <c r="G15" s="156">
        <v>66220</v>
      </c>
      <c r="H15" s="156">
        <v>2703.86</v>
      </c>
      <c r="I15" s="156">
        <v>5190.3999999999996</v>
      </c>
      <c r="J15" s="156">
        <v>0</v>
      </c>
      <c r="K15" s="156">
        <v>155.29999999999927</v>
      </c>
      <c r="L15" s="156">
        <v>5504</v>
      </c>
      <c r="M15" s="156">
        <v>264</v>
      </c>
      <c r="N15" s="156">
        <v>69671.774999999994</v>
      </c>
      <c r="O15" s="156">
        <v>4</v>
      </c>
    </row>
    <row r="16" spans="1:16" x14ac:dyDescent="0.2">
      <c r="A16" s="156">
        <v>1723</v>
      </c>
      <c r="B16" s="156" t="s">
        <v>11</v>
      </c>
      <c r="C16" s="157">
        <v>9466</v>
      </c>
      <c r="D16" s="156">
        <v>2230</v>
      </c>
      <c r="E16" s="156">
        <v>419.5</v>
      </c>
      <c r="F16" s="156">
        <v>45</v>
      </c>
      <c r="G16" s="156">
        <v>340</v>
      </c>
      <c r="H16" s="156">
        <v>0</v>
      </c>
      <c r="I16" s="156">
        <v>0</v>
      </c>
      <c r="J16" s="156">
        <v>0</v>
      </c>
      <c r="K16" s="156">
        <v>0</v>
      </c>
      <c r="L16" s="156">
        <v>9315</v>
      </c>
      <c r="M16" s="156">
        <v>50</v>
      </c>
      <c r="N16" s="156">
        <v>1089.3599999999999</v>
      </c>
      <c r="O16" s="156">
        <v>7</v>
      </c>
    </row>
    <row r="17" spans="1:15" x14ac:dyDescent="0.2">
      <c r="A17" s="156">
        <v>60</v>
      </c>
      <c r="B17" s="156" t="s">
        <v>12</v>
      </c>
      <c r="C17" s="157">
        <v>3503</v>
      </c>
      <c r="D17" s="156">
        <v>814</v>
      </c>
      <c r="E17" s="156">
        <v>154.80000000000001</v>
      </c>
      <c r="F17" s="156">
        <v>0</v>
      </c>
      <c r="G17" s="156">
        <v>250</v>
      </c>
      <c r="H17" s="156">
        <v>0</v>
      </c>
      <c r="I17" s="156">
        <v>138.4</v>
      </c>
      <c r="J17" s="156">
        <v>0</v>
      </c>
      <c r="K17" s="156">
        <v>10.199999999999999</v>
      </c>
      <c r="L17" s="156">
        <v>5883</v>
      </c>
      <c r="M17" s="156">
        <v>65</v>
      </c>
      <c r="N17" s="156">
        <v>718.69200000000001</v>
      </c>
      <c r="O17" s="156">
        <v>4</v>
      </c>
    </row>
    <row r="18" spans="1:15" x14ac:dyDescent="0.2">
      <c r="A18" s="156">
        <v>307</v>
      </c>
      <c r="B18" s="156" t="s">
        <v>13</v>
      </c>
      <c r="C18" s="157">
        <v>146592</v>
      </c>
      <c r="D18" s="156">
        <v>38921</v>
      </c>
      <c r="E18" s="156">
        <v>10965.5</v>
      </c>
      <c r="F18" s="156">
        <v>14240</v>
      </c>
      <c r="G18" s="156">
        <v>235680</v>
      </c>
      <c r="H18" s="156">
        <v>5933.4678000000004</v>
      </c>
      <c r="I18" s="156">
        <v>11209.6</v>
      </c>
      <c r="J18" s="156">
        <v>2457.1</v>
      </c>
      <c r="K18" s="156">
        <v>90.399999999999636</v>
      </c>
      <c r="L18" s="156">
        <v>6277</v>
      </c>
      <c r="M18" s="156">
        <v>101</v>
      </c>
      <c r="N18" s="156">
        <v>143937.17000000001</v>
      </c>
      <c r="O18" s="156">
        <v>3</v>
      </c>
    </row>
    <row r="19" spans="1:15" x14ac:dyDescent="0.2">
      <c r="A19" s="156">
        <v>362</v>
      </c>
      <c r="B19" s="156" t="s">
        <v>14</v>
      </c>
      <c r="C19" s="157">
        <v>81796</v>
      </c>
      <c r="D19" s="156">
        <v>18131</v>
      </c>
      <c r="E19" s="156">
        <v>6192.9</v>
      </c>
      <c r="F19" s="156">
        <v>4685</v>
      </c>
      <c r="G19" s="156">
        <v>50220</v>
      </c>
      <c r="H19" s="156">
        <v>457.38</v>
      </c>
      <c r="I19" s="156">
        <v>4328</v>
      </c>
      <c r="J19" s="156">
        <v>0</v>
      </c>
      <c r="K19" s="156">
        <v>702</v>
      </c>
      <c r="L19" s="156">
        <v>4143</v>
      </c>
      <c r="M19" s="156">
        <v>262</v>
      </c>
      <c r="N19" s="156">
        <v>85656.555999999997</v>
      </c>
      <c r="O19" s="156">
        <v>4</v>
      </c>
    </row>
    <row r="20" spans="1:15" x14ac:dyDescent="0.2">
      <c r="A20" s="156">
        <v>363</v>
      </c>
      <c r="B20" s="156" t="s">
        <v>15</v>
      </c>
      <c r="C20" s="157">
        <v>779808</v>
      </c>
      <c r="D20" s="156">
        <v>160781</v>
      </c>
      <c r="E20" s="156">
        <v>101344</v>
      </c>
      <c r="F20" s="156">
        <v>195170</v>
      </c>
      <c r="G20" s="156">
        <v>1673720</v>
      </c>
      <c r="H20" s="156">
        <v>17130.304599999999</v>
      </c>
      <c r="I20" s="156">
        <v>26837.599999999999</v>
      </c>
      <c r="J20" s="156">
        <v>0</v>
      </c>
      <c r="K20" s="156">
        <v>0</v>
      </c>
      <c r="L20" s="156">
        <v>16576</v>
      </c>
      <c r="M20" s="156">
        <v>3119</v>
      </c>
      <c r="N20" s="156">
        <v>2521732.2000000002</v>
      </c>
      <c r="O20" s="156">
        <v>19</v>
      </c>
    </row>
    <row r="21" spans="1:15" x14ac:dyDescent="0.2">
      <c r="A21" s="156">
        <v>366</v>
      </c>
      <c r="B21" s="156" t="s">
        <v>654</v>
      </c>
      <c r="C21" s="157">
        <v>14260</v>
      </c>
      <c r="D21" s="156">
        <v>3640</v>
      </c>
      <c r="E21" s="156">
        <v>937</v>
      </c>
      <c r="F21" s="156">
        <v>170</v>
      </c>
      <c r="G21" s="156">
        <v>2970</v>
      </c>
      <c r="H21" s="156">
        <v>0</v>
      </c>
      <c r="I21" s="156">
        <v>0</v>
      </c>
      <c r="J21" s="156">
        <v>0</v>
      </c>
      <c r="K21" s="156">
        <v>0</v>
      </c>
      <c r="L21" s="156">
        <v>7453</v>
      </c>
      <c r="M21" s="156">
        <v>304</v>
      </c>
      <c r="N21" s="156">
        <v>2699.29</v>
      </c>
      <c r="O21" s="156">
        <v>7</v>
      </c>
    </row>
    <row r="22" spans="1:15" x14ac:dyDescent="0.2">
      <c r="A22" s="156">
        <v>200</v>
      </c>
      <c r="B22" s="156" t="s">
        <v>16</v>
      </c>
      <c r="C22" s="157">
        <v>156199</v>
      </c>
      <c r="D22" s="156">
        <v>36337</v>
      </c>
      <c r="E22" s="156">
        <v>13359.5</v>
      </c>
      <c r="F22" s="156">
        <v>7205</v>
      </c>
      <c r="G22" s="156">
        <v>246710</v>
      </c>
      <c r="H22" s="156">
        <v>6511.94</v>
      </c>
      <c r="I22" s="156">
        <v>9354.4</v>
      </c>
      <c r="J22" s="156">
        <v>0</v>
      </c>
      <c r="K22" s="156">
        <v>0</v>
      </c>
      <c r="L22" s="156">
        <v>33987</v>
      </c>
      <c r="M22" s="156">
        <v>126</v>
      </c>
      <c r="N22" s="156">
        <v>121102.56</v>
      </c>
      <c r="O22" s="156">
        <v>16</v>
      </c>
    </row>
    <row r="23" spans="1:15" x14ac:dyDescent="0.2">
      <c r="A23" s="156">
        <v>3</v>
      </c>
      <c r="B23" s="156" t="s">
        <v>17</v>
      </c>
      <c r="C23" s="157">
        <v>12090</v>
      </c>
      <c r="D23" s="156">
        <v>2579</v>
      </c>
      <c r="E23" s="156">
        <v>1645.9</v>
      </c>
      <c r="F23" s="156">
        <v>410</v>
      </c>
      <c r="G23" s="156">
        <v>8390</v>
      </c>
      <c r="H23" s="156">
        <v>450.22</v>
      </c>
      <c r="I23" s="156">
        <v>694.4</v>
      </c>
      <c r="J23" s="156">
        <v>0</v>
      </c>
      <c r="K23" s="156">
        <v>0</v>
      </c>
      <c r="L23" s="156">
        <v>2380</v>
      </c>
      <c r="M23" s="156">
        <v>82</v>
      </c>
      <c r="N23" s="156">
        <v>5602.3630000000003</v>
      </c>
      <c r="O23" s="156">
        <v>1</v>
      </c>
    </row>
    <row r="24" spans="1:15" x14ac:dyDescent="0.2">
      <c r="A24" s="156">
        <v>202</v>
      </c>
      <c r="B24" s="156" t="s">
        <v>18</v>
      </c>
      <c r="C24" s="157">
        <v>148070</v>
      </c>
      <c r="D24" s="156">
        <v>32521</v>
      </c>
      <c r="E24" s="156">
        <v>18577.2</v>
      </c>
      <c r="F24" s="156">
        <v>17050</v>
      </c>
      <c r="G24" s="156">
        <v>309540</v>
      </c>
      <c r="H24" s="156">
        <v>7828.0241999999998</v>
      </c>
      <c r="I24" s="156">
        <v>6967.2</v>
      </c>
      <c r="J24" s="156">
        <v>0</v>
      </c>
      <c r="K24" s="156">
        <v>0</v>
      </c>
      <c r="L24" s="156">
        <v>9792</v>
      </c>
      <c r="M24" s="156">
        <v>361</v>
      </c>
      <c r="N24" s="156">
        <v>152168.14799999999</v>
      </c>
      <c r="O24" s="156">
        <v>4</v>
      </c>
    </row>
    <row r="25" spans="1:15" x14ac:dyDescent="0.2">
      <c r="A25" s="156">
        <v>106</v>
      </c>
      <c r="B25" s="156" t="s">
        <v>19</v>
      </c>
      <c r="C25" s="157">
        <v>67177</v>
      </c>
      <c r="D25" s="156">
        <v>16927</v>
      </c>
      <c r="E25" s="156">
        <v>6598.6</v>
      </c>
      <c r="F25" s="156">
        <v>1605</v>
      </c>
      <c r="G25" s="156">
        <v>109140</v>
      </c>
      <c r="H25" s="156">
        <v>1662.86</v>
      </c>
      <c r="I25" s="156">
        <v>3815.2</v>
      </c>
      <c r="J25" s="156">
        <v>365.39999999999782</v>
      </c>
      <c r="K25" s="156">
        <v>0</v>
      </c>
      <c r="L25" s="156">
        <v>8194</v>
      </c>
      <c r="M25" s="156">
        <v>154</v>
      </c>
      <c r="N25" s="156">
        <v>47043.205999999998</v>
      </c>
      <c r="O25" s="156">
        <v>3</v>
      </c>
    </row>
    <row r="26" spans="1:15" x14ac:dyDescent="0.2">
      <c r="A26" s="156">
        <v>743</v>
      </c>
      <c r="B26" s="156" t="s">
        <v>20</v>
      </c>
      <c r="C26" s="157">
        <v>16296</v>
      </c>
      <c r="D26" s="156">
        <v>4033</v>
      </c>
      <c r="E26" s="156">
        <v>1102.7</v>
      </c>
      <c r="F26" s="156">
        <v>210</v>
      </c>
      <c r="G26" s="156">
        <v>8360</v>
      </c>
      <c r="H26" s="156">
        <v>0</v>
      </c>
      <c r="I26" s="156">
        <v>932</v>
      </c>
      <c r="J26" s="156">
        <v>0</v>
      </c>
      <c r="K26" s="156">
        <v>0</v>
      </c>
      <c r="L26" s="156">
        <v>7025</v>
      </c>
      <c r="M26" s="156">
        <v>113</v>
      </c>
      <c r="N26" s="156">
        <v>5917.6530000000002</v>
      </c>
      <c r="O26" s="156">
        <v>2</v>
      </c>
    </row>
    <row r="27" spans="1:15" x14ac:dyDescent="0.2">
      <c r="A27" s="156">
        <v>744</v>
      </c>
      <c r="B27" s="156" t="s">
        <v>21</v>
      </c>
      <c r="C27" s="157">
        <v>6704</v>
      </c>
      <c r="D27" s="156">
        <v>1277</v>
      </c>
      <c r="E27" s="156">
        <v>503.3</v>
      </c>
      <c r="F27" s="156">
        <v>40</v>
      </c>
      <c r="G27" s="156">
        <v>600</v>
      </c>
      <c r="H27" s="156">
        <v>0</v>
      </c>
      <c r="I27" s="156">
        <v>208</v>
      </c>
      <c r="J27" s="156">
        <v>0</v>
      </c>
      <c r="K27" s="156">
        <v>13.6</v>
      </c>
      <c r="L27" s="156">
        <v>7627</v>
      </c>
      <c r="M27" s="156">
        <v>3</v>
      </c>
      <c r="N27" s="156">
        <v>1008.897</v>
      </c>
      <c r="O27" s="156">
        <v>6</v>
      </c>
    </row>
    <row r="28" spans="1:15" x14ac:dyDescent="0.2">
      <c r="A28" s="156">
        <v>308</v>
      </c>
      <c r="B28" s="156" t="s">
        <v>22</v>
      </c>
      <c r="C28" s="157">
        <v>24379</v>
      </c>
      <c r="D28" s="156">
        <v>5520</v>
      </c>
      <c r="E28" s="156">
        <v>2195.8000000000002</v>
      </c>
      <c r="F28" s="156">
        <v>915</v>
      </c>
      <c r="G28" s="156">
        <v>9410</v>
      </c>
      <c r="H28" s="156">
        <v>0</v>
      </c>
      <c r="I28" s="156">
        <v>1068.8</v>
      </c>
      <c r="J28" s="156">
        <v>0</v>
      </c>
      <c r="K28" s="156">
        <v>67.699999999999818</v>
      </c>
      <c r="L28" s="156">
        <v>3255</v>
      </c>
      <c r="M28" s="156">
        <v>48</v>
      </c>
      <c r="N28" s="156">
        <v>17395.882000000001</v>
      </c>
      <c r="O28" s="156">
        <v>3</v>
      </c>
    </row>
    <row r="29" spans="1:15" x14ac:dyDescent="0.2">
      <c r="A29" s="156">
        <v>489</v>
      </c>
      <c r="B29" s="156" t="s">
        <v>23</v>
      </c>
      <c r="C29" s="157">
        <v>46831</v>
      </c>
      <c r="D29" s="156">
        <v>12982</v>
      </c>
      <c r="E29" s="156">
        <v>1428.1</v>
      </c>
      <c r="F29" s="156">
        <v>4180</v>
      </c>
      <c r="G29" s="156">
        <v>19240</v>
      </c>
      <c r="H29" s="156">
        <v>1784.92</v>
      </c>
      <c r="I29" s="156">
        <v>2712.8</v>
      </c>
      <c r="J29" s="156">
        <v>3765.1</v>
      </c>
      <c r="K29" s="156">
        <v>2001.7</v>
      </c>
      <c r="L29" s="156">
        <v>1975</v>
      </c>
      <c r="M29" s="156">
        <v>197</v>
      </c>
      <c r="N29" s="156">
        <v>30516.347000000002</v>
      </c>
      <c r="O29" s="156">
        <v>3</v>
      </c>
    </row>
    <row r="30" spans="1:15" x14ac:dyDescent="0.2">
      <c r="A30" s="156">
        <v>203</v>
      </c>
      <c r="B30" s="156" t="s">
        <v>24</v>
      </c>
      <c r="C30" s="157">
        <v>53026</v>
      </c>
      <c r="D30" s="156">
        <v>16064</v>
      </c>
      <c r="E30" s="156">
        <v>2218</v>
      </c>
      <c r="F30" s="156">
        <v>1175</v>
      </c>
      <c r="G30" s="156">
        <v>29900</v>
      </c>
      <c r="H30" s="156">
        <v>1170.42</v>
      </c>
      <c r="I30" s="156">
        <v>3792.8</v>
      </c>
      <c r="J30" s="156">
        <v>0</v>
      </c>
      <c r="K30" s="156">
        <v>732.59999999999945</v>
      </c>
      <c r="L30" s="156">
        <v>17599</v>
      </c>
      <c r="M30" s="156">
        <v>76</v>
      </c>
      <c r="N30" s="156">
        <v>18216.96</v>
      </c>
      <c r="O30" s="156">
        <v>12</v>
      </c>
    </row>
    <row r="31" spans="1:15" x14ac:dyDescent="0.2">
      <c r="A31" s="156">
        <v>5</v>
      </c>
      <c r="B31" s="156" t="s">
        <v>25</v>
      </c>
      <c r="C31" s="157">
        <v>10495</v>
      </c>
      <c r="D31" s="156">
        <v>2586</v>
      </c>
      <c r="E31" s="156">
        <v>848.4</v>
      </c>
      <c r="F31" s="156">
        <v>75</v>
      </c>
      <c r="G31" s="156">
        <v>1850</v>
      </c>
      <c r="H31" s="156">
        <v>0</v>
      </c>
      <c r="I31" s="156">
        <v>0</v>
      </c>
      <c r="J31" s="156">
        <v>0</v>
      </c>
      <c r="K31" s="156">
        <v>0</v>
      </c>
      <c r="L31" s="156">
        <v>4458</v>
      </c>
      <c r="M31" s="156">
        <v>37</v>
      </c>
      <c r="N31" s="156">
        <v>2763.576</v>
      </c>
      <c r="O31" s="156">
        <v>3</v>
      </c>
    </row>
    <row r="32" spans="1:15" x14ac:dyDescent="0.2">
      <c r="A32" s="156">
        <v>888</v>
      </c>
      <c r="B32" s="156" t="s">
        <v>26</v>
      </c>
      <c r="C32" s="157">
        <v>16548</v>
      </c>
      <c r="D32" s="156">
        <v>3434</v>
      </c>
      <c r="E32" s="156">
        <v>1361.9</v>
      </c>
      <c r="F32" s="156">
        <v>300</v>
      </c>
      <c r="G32" s="156">
        <v>5290</v>
      </c>
      <c r="H32" s="156">
        <v>0</v>
      </c>
      <c r="I32" s="156">
        <v>0</v>
      </c>
      <c r="J32" s="156">
        <v>0</v>
      </c>
      <c r="K32" s="156">
        <v>0</v>
      </c>
      <c r="L32" s="156">
        <v>2100</v>
      </c>
      <c r="M32" s="156">
        <v>0</v>
      </c>
      <c r="N32" s="156">
        <v>6052.1289999999999</v>
      </c>
      <c r="O32" s="156">
        <v>4</v>
      </c>
    </row>
    <row r="33" spans="1:15" x14ac:dyDescent="0.2">
      <c r="A33" s="156">
        <v>370</v>
      </c>
      <c r="B33" s="156" t="s">
        <v>27</v>
      </c>
      <c r="C33" s="157">
        <v>8573</v>
      </c>
      <c r="D33" s="156">
        <v>2074</v>
      </c>
      <c r="E33" s="156">
        <v>472.1</v>
      </c>
      <c r="F33" s="156">
        <v>75</v>
      </c>
      <c r="G33" s="156">
        <v>200</v>
      </c>
      <c r="H33" s="156">
        <v>0</v>
      </c>
      <c r="I33" s="156">
        <v>0</v>
      </c>
      <c r="J33" s="156">
        <v>0</v>
      </c>
      <c r="K33" s="156">
        <v>0</v>
      </c>
      <c r="L33" s="156">
        <v>7056</v>
      </c>
      <c r="M33" s="156">
        <v>152</v>
      </c>
      <c r="N33" s="156">
        <v>1939.818</v>
      </c>
      <c r="O33" s="156">
        <v>4</v>
      </c>
    </row>
    <row r="34" spans="1:15" x14ac:dyDescent="0.2">
      <c r="A34" s="156">
        <v>889</v>
      </c>
      <c r="B34" s="156" t="s">
        <v>28</v>
      </c>
      <c r="C34" s="157">
        <v>13844</v>
      </c>
      <c r="D34" s="156">
        <v>3137</v>
      </c>
      <c r="E34" s="156">
        <v>1091.8</v>
      </c>
      <c r="F34" s="156">
        <v>535</v>
      </c>
      <c r="G34" s="156">
        <v>7690</v>
      </c>
      <c r="H34" s="156">
        <v>0</v>
      </c>
      <c r="I34" s="156">
        <v>241.6</v>
      </c>
      <c r="J34" s="156">
        <v>0</v>
      </c>
      <c r="K34" s="156">
        <v>0</v>
      </c>
      <c r="L34" s="156">
        <v>2817</v>
      </c>
      <c r="M34" s="156">
        <v>104</v>
      </c>
      <c r="N34" s="156">
        <v>4608.7020000000002</v>
      </c>
      <c r="O34" s="156">
        <v>2</v>
      </c>
    </row>
    <row r="35" spans="1:15" x14ac:dyDescent="0.2">
      <c r="A35" s="156">
        <v>7</v>
      </c>
      <c r="B35" s="156" t="s">
        <v>29</v>
      </c>
      <c r="C35" s="157">
        <v>9402</v>
      </c>
      <c r="D35" s="156">
        <v>1875</v>
      </c>
      <c r="E35" s="156">
        <v>917.6</v>
      </c>
      <c r="F35" s="156">
        <v>75</v>
      </c>
      <c r="G35" s="156">
        <v>1030</v>
      </c>
      <c r="H35" s="156">
        <v>0</v>
      </c>
      <c r="I35" s="156">
        <v>136</v>
      </c>
      <c r="J35" s="156">
        <v>0</v>
      </c>
      <c r="K35" s="156">
        <v>0</v>
      </c>
      <c r="L35" s="156">
        <v>10840</v>
      </c>
      <c r="M35" s="156">
        <v>168</v>
      </c>
      <c r="N35" s="156">
        <v>665.89599999999996</v>
      </c>
      <c r="O35" s="156">
        <v>13</v>
      </c>
    </row>
    <row r="36" spans="1:15" x14ac:dyDescent="0.2">
      <c r="A36" s="156">
        <v>491</v>
      </c>
      <c r="B36" s="156" t="s">
        <v>30</v>
      </c>
      <c r="C36" s="157">
        <v>9801</v>
      </c>
      <c r="D36" s="156">
        <v>2625</v>
      </c>
      <c r="E36" s="156">
        <v>481.3</v>
      </c>
      <c r="F36" s="156">
        <v>180</v>
      </c>
      <c r="G36" s="156">
        <v>400</v>
      </c>
      <c r="H36" s="156">
        <v>0</v>
      </c>
      <c r="I36" s="156">
        <v>0</v>
      </c>
      <c r="J36" s="156">
        <v>0</v>
      </c>
      <c r="K36" s="156">
        <v>0</v>
      </c>
      <c r="L36" s="156">
        <v>3512</v>
      </c>
      <c r="M36" s="156">
        <v>294</v>
      </c>
      <c r="N36" s="156">
        <v>1845.981</v>
      </c>
      <c r="O36" s="156">
        <v>4</v>
      </c>
    </row>
    <row r="37" spans="1:15" x14ac:dyDescent="0.2">
      <c r="A37" s="156">
        <v>1724</v>
      </c>
      <c r="B37" s="156" t="s">
        <v>31</v>
      </c>
      <c r="C37" s="157">
        <v>18073</v>
      </c>
      <c r="D37" s="156">
        <v>4390</v>
      </c>
      <c r="E37" s="156">
        <v>862.6</v>
      </c>
      <c r="F37" s="156">
        <v>85</v>
      </c>
      <c r="G37" s="156">
        <v>3730</v>
      </c>
      <c r="H37" s="156">
        <v>0</v>
      </c>
      <c r="I37" s="156">
        <v>0</v>
      </c>
      <c r="J37" s="156">
        <v>0</v>
      </c>
      <c r="K37" s="156">
        <v>0</v>
      </c>
      <c r="L37" s="156">
        <v>10105</v>
      </c>
      <c r="M37" s="156">
        <v>74</v>
      </c>
      <c r="N37" s="156">
        <v>3946.6979999999999</v>
      </c>
      <c r="O37" s="156">
        <v>8</v>
      </c>
    </row>
    <row r="38" spans="1:15" x14ac:dyDescent="0.2">
      <c r="A38" s="156">
        <v>893</v>
      </c>
      <c r="B38" s="156" t="s">
        <v>32</v>
      </c>
      <c r="C38" s="157">
        <v>13350</v>
      </c>
      <c r="D38" s="156">
        <v>3029</v>
      </c>
      <c r="E38" s="156">
        <v>1047.9000000000001</v>
      </c>
      <c r="F38" s="156">
        <v>75</v>
      </c>
      <c r="G38" s="156">
        <v>1770</v>
      </c>
      <c r="H38" s="156">
        <v>0</v>
      </c>
      <c r="I38" s="156">
        <v>0</v>
      </c>
      <c r="J38" s="156">
        <v>0</v>
      </c>
      <c r="K38" s="156">
        <v>0</v>
      </c>
      <c r="L38" s="156">
        <v>10387</v>
      </c>
      <c r="M38" s="156">
        <v>456</v>
      </c>
      <c r="N38" s="156">
        <v>1720.0260000000001</v>
      </c>
      <c r="O38" s="156">
        <v>11</v>
      </c>
    </row>
    <row r="39" spans="1:15" x14ac:dyDescent="0.2">
      <c r="A39" s="156">
        <v>373</v>
      </c>
      <c r="B39" s="156" t="s">
        <v>33</v>
      </c>
      <c r="C39" s="157">
        <v>30868</v>
      </c>
      <c r="D39" s="156">
        <v>6464</v>
      </c>
      <c r="E39" s="156">
        <v>2220.9</v>
      </c>
      <c r="F39" s="156">
        <v>265</v>
      </c>
      <c r="G39" s="156">
        <v>4170</v>
      </c>
      <c r="H39" s="156">
        <v>536.29999999999995</v>
      </c>
      <c r="I39" s="156">
        <v>1181.5999999999999</v>
      </c>
      <c r="J39" s="156">
        <v>0</v>
      </c>
      <c r="K39" s="156">
        <v>0</v>
      </c>
      <c r="L39" s="156">
        <v>9713</v>
      </c>
      <c r="M39" s="156">
        <v>87</v>
      </c>
      <c r="N39" s="156">
        <v>12030.514999999999</v>
      </c>
      <c r="O39" s="156">
        <v>7</v>
      </c>
    </row>
    <row r="40" spans="1:15" x14ac:dyDescent="0.2">
      <c r="A40" s="156">
        <v>748</v>
      </c>
      <c r="B40" s="156" t="s">
        <v>34</v>
      </c>
      <c r="C40" s="157">
        <v>66074</v>
      </c>
      <c r="D40" s="156">
        <v>14697</v>
      </c>
      <c r="E40" s="156">
        <v>6134.2</v>
      </c>
      <c r="F40" s="156">
        <v>7220</v>
      </c>
      <c r="G40" s="156">
        <v>83860</v>
      </c>
      <c r="H40" s="156">
        <v>1876.54</v>
      </c>
      <c r="I40" s="156">
        <v>4608</v>
      </c>
      <c r="J40" s="156">
        <v>0</v>
      </c>
      <c r="K40" s="156">
        <v>181.9</v>
      </c>
      <c r="L40" s="156">
        <v>8005</v>
      </c>
      <c r="M40" s="156">
        <v>1308</v>
      </c>
      <c r="N40" s="156">
        <v>50251.843999999997</v>
      </c>
      <c r="O40" s="156">
        <v>7</v>
      </c>
    </row>
    <row r="41" spans="1:15" x14ac:dyDescent="0.2">
      <c r="A41" s="156">
        <v>1859</v>
      </c>
      <c r="B41" s="156" t="s">
        <v>35</v>
      </c>
      <c r="C41" s="157">
        <v>44863</v>
      </c>
      <c r="D41" s="156">
        <v>10688</v>
      </c>
      <c r="E41" s="156">
        <v>3226.2</v>
      </c>
      <c r="F41" s="156">
        <v>530</v>
      </c>
      <c r="G41" s="156">
        <v>21020</v>
      </c>
      <c r="H41" s="156">
        <v>2764.28</v>
      </c>
      <c r="I41" s="156">
        <v>1199.2</v>
      </c>
      <c r="J41" s="156">
        <v>0</v>
      </c>
      <c r="K41" s="156">
        <v>0</v>
      </c>
      <c r="L41" s="156">
        <v>25862</v>
      </c>
      <c r="M41" s="156">
        <v>181</v>
      </c>
      <c r="N41" s="156">
        <v>12438.425999999999</v>
      </c>
      <c r="O41" s="156">
        <v>17</v>
      </c>
    </row>
    <row r="42" spans="1:15" x14ac:dyDescent="0.2">
      <c r="A42" s="156">
        <v>1721</v>
      </c>
      <c r="B42" s="156" t="s">
        <v>36</v>
      </c>
      <c r="C42" s="157">
        <v>29728</v>
      </c>
      <c r="D42" s="156">
        <v>7636</v>
      </c>
      <c r="E42" s="156">
        <v>1455.7</v>
      </c>
      <c r="F42" s="156">
        <v>280</v>
      </c>
      <c r="G42" s="156">
        <v>6560</v>
      </c>
      <c r="H42" s="156">
        <v>0</v>
      </c>
      <c r="I42" s="156">
        <v>757.6</v>
      </c>
      <c r="J42" s="156">
        <v>0</v>
      </c>
      <c r="K42" s="156">
        <v>0</v>
      </c>
      <c r="L42" s="156">
        <v>8972</v>
      </c>
      <c r="M42" s="156">
        <v>66</v>
      </c>
      <c r="N42" s="156">
        <v>7233.6880000000001</v>
      </c>
      <c r="O42" s="156">
        <v>7</v>
      </c>
    </row>
    <row r="43" spans="1:15" x14ac:dyDescent="0.2">
      <c r="A43" s="156">
        <v>568</v>
      </c>
      <c r="B43" s="156" t="s">
        <v>37</v>
      </c>
      <c r="C43" s="157">
        <v>12404</v>
      </c>
      <c r="D43" s="156">
        <v>2733</v>
      </c>
      <c r="E43" s="156">
        <v>644</v>
      </c>
      <c r="F43" s="156">
        <v>120</v>
      </c>
      <c r="G43" s="156">
        <v>290</v>
      </c>
      <c r="H43" s="156">
        <v>0</v>
      </c>
      <c r="I43" s="156">
        <v>0</v>
      </c>
      <c r="J43" s="156">
        <v>0</v>
      </c>
      <c r="K43" s="156">
        <v>0</v>
      </c>
      <c r="L43" s="156">
        <v>5737</v>
      </c>
      <c r="M43" s="156">
        <v>1122</v>
      </c>
      <c r="N43" s="156">
        <v>2268.48</v>
      </c>
      <c r="O43" s="156">
        <v>7</v>
      </c>
    </row>
    <row r="44" spans="1:15" x14ac:dyDescent="0.2">
      <c r="A44" s="156">
        <v>753</v>
      </c>
      <c r="B44" s="156" t="s">
        <v>38</v>
      </c>
      <c r="C44" s="157">
        <v>28810</v>
      </c>
      <c r="D44" s="156">
        <v>7402</v>
      </c>
      <c r="E44" s="156">
        <v>1632.8</v>
      </c>
      <c r="F44" s="156">
        <v>1050</v>
      </c>
      <c r="G44" s="156">
        <v>18650</v>
      </c>
      <c r="H44" s="156">
        <v>0</v>
      </c>
      <c r="I44" s="156">
        <v>1402.4</v>
      </c>
      <c r="J44" s="156">
        <v>0</v>
      </c>
      <c r="K44" s="156">
        <v>480.3</v>
      </c>
      <c r="L44" s="156">
        <v>3431</v>
      </c>
      <c r="M44" s="156">
        <v>81</v>
      </c>
      <c r="N44" s="156">
        <v>15564.191999999999</v>
      </c>
      <c r="O44" s="156">
        <v>2</v>
      </c>
    </row>
    <row r="45" spans="1:15" x14ac:dyDescent="0.2">
      <c r="A45" s="156">
        <v>209</v>
      </c>
      <c r="B45" s="156" t="s">
        <v>39</v>
      </c>
      <c r="C45" s="157">
        <v>25507</v>
      </c>
      <c r="D45" s="156">
        <v>6364</v>
      </c>
      <c r="E45" s="156">
        <v>1589.5</v>
      </c>
      <c r="F45" s="156">
        <v>440</v>
      </c>
      <c r="G45" s="156">
        <v>7440</v>
      </c>
      <c r="H45" s="156">
        <v>176.22</v>
      </c>
      <c r="I45" s="156">
        <v>0</v>
      </c>
      <c r="J45" s="156">
        <v>0</v>
      </c>
      <c r="K45" s="156">
        <v>0</v>
      </c>
      <c r="L45" s="156">
        <v>4376</v>
      </c>
      <c r="M45" s="156">
        <v>341</v>
      </c>
      <c r="N45" s="156">
        <v>10297.165000000001</v>
      </c>
      <c r="O45" s="156">
        <v>7</v>
      </c>
    </row>
    <row r="46" spans="1:15" x14ac:dyDescent="0.2">
      <c r="A46" s="156">
        <v>375</v>
      </c>
      <c r="B46" s="156" t="s">
        <v>40</v>
      </c>
      <c r="C46" s="157">
        <v>39329</v>
      </c>
      <c r="D46" s="156">
        <v>8932</v>
      </c>
      <c r="E46" s="156">
        <v>3812</v>
      </c>
      <c r="F46" s="156">
        <v>2920</v>
      </c>
      <c r="G46" s="156">
        <v>20920</v>
      </c>
      <c r="H46" s="156">
        <v>2684.34</v>
      </c>
      <c r="I46" s="156">
        <v>1221.5999999999999</v>
      </c>
      <c r="J46" s="156">
        <v>309.09999999999854</v>
      </c>
      <c r="K46" s="156">
        <v>0</v>
      </c>
      <c r="L46" s="156">
        <v>1858</v>
      </c>
      <c r="M46" s="156">
        <v>48</v>
      </c>
      <c r="N46" s="156">
        <v>45111.82</v>
      </c>
      <c r="O46" s="156">
        <v>2</v>
      </c>
    </row>
    <row r="47" spans="1:15" x14ac:dyDescent="0.2">
      <c r="A47" s="156">
        <v>585</v>
      </c>
      <c r="B47" s="156" t="s">
        <v>41</v>
      </c>
      <c r="C47" s="157">
        <v>28967</v>
      </c>
      <c r="D47" s="156">
        <v>6500</v>
      </c>
      <c r="E47" s="156">
        <v>1634.6</v>
      </c>
      <c r="F47" s="156">
        <v>350</v>
      </c>
      <c r="G47" s="156">
        <v>1750</v>
      </c>
      <c r="H47" s="156">
        <v>0</v>
      </c>
      <c r="I47" s="156">
        <v>0</v>
      </c>
      <c r="J47" s="156">
        <v>0</v>
      </c>
      <c r="K47" s="156">
        <v>0</v>
      </c>
      <c r="L47" s="156">
        <v>6926</v>
      </c>
      <c r="M47" s="156">
        <v>633</v>
      </c>
      <c r="N47" s="156">
        <v>7807.518</v>
      </c>
      <c r="O47" s="156">
        <v>9</v>
      </c>
    </row>
    <row r="48" spans="1:15" x14ac:dyDescent="0.2">
      <c r="A48" s="156">
        <v>1728</v>
      </c>
      <c r="B48" s="156" t="s">
        <v>42</v>
      </c>
      <c r="C48" s="157">
        <v>19386</v>
      </c>
      <c r="D48" s="156">
        <v>4718</v>
      </c>
      <c r="E48" s="156">
        <v>942.7</v>
      </c>
      <c r="F48" s="156">
        <v>130</v>
      </c>
      <c r="G48" s="156">
        <v>4700</v>
      </c>
      <c r="H48" s="156">
        <v>677.16</v>
      </c>
      <c r="I48" s="156">
        <v>1758.4</v>
      </c>
      <c r="J48" s="156">
        <v>0</v>
      </c>
      <c r="K48" s="156">
        <v>0</v>
      </c>
      <c r="L48" s="156">
        <v>7543</v>
      </c>
      <c r="M48" s="156">
        <v>28</v>
      </c>
      <c r="N48" s="156">
        <v>5562.0820000000003</v>
      </c>
      <c r="O48" s="156">
        <v>7</v>
      </c>
    </row>
    <row r="49" spans="1:15" x14ac:dyDescent="0.2">
      <c r="A49" s="156">
        <v>376</v>
      </c>
      <c r="B49" s="156" t="s">
        <v>43</v>
      </c>
      <c r="C49" s="157">
        <v>8959</v>
      </c>
      <c r="D49" s="156">
        <v>1989</v>
      </c>
      <c r="E49" s="156">
        <v>392.8</v>
      </c>
      <c r="F49" s="156">
        <v>200</v>
      </c>
      <c r="G49" s="156">
        <v>430</v>
      </c>
      <c r="H49" s="156">
        <v>0</v>
      </c>
      <c r="I49" s="156">
        <v>0</v>
      </c>
      <c r="J49" s="156">
        <v>0</v>
      </c>
      <c r="K49" s="156">
        <v>0</v>
      </c>
      <c r="L49" s="156">
        <v>1111</v>
      </c>
      <c r="M49" s="156">
        <v>446</v>
      </c>
      <c r="N49" s="156">
        <v>3504.48</v>
      </c>
      <c r="O49" s="156">
        <v>3</v>
      </c>
    </row>
    <row r="50" spans="1:15" x14ac:dyDescent="0.2">
      <c r="A50" s="156">
        <v>377</v>
      </c>
      <c r="B50" s="156" t="s">
        <v>44</v>
      </c>
      <c r="C50" s="157">
        <v>22039</v>
      </c>
      <c r="D50" s="156">
        <v>5509</v>
      </c>
      <c r="E50" s="156">
        <v>830.8</v>
      </c>
      <c r="F50" s="156">
        <v>310</v>
      </c>
      <c r="G50" s="156">
        <v>1030</v>
      </c>
      <c r="H50" s="156">
        <v>131.47999999999999</v>
      </c>
      <c r="I50" s="156">
        <v>1085.5999999999999</v>
      </c>
      <c r="J50" s="156">
        <v>0</v>
      </c>
      <c r="K50" s="156">
        <v>0</v>
      </c>
      <c r="L50" s="156">
        <v>3964</v>
      </c>
      <c r="M50" s="156">
        <v>69</v>
      </c>
      <c r="N50" s="156">
        <v>9980.9879999999994</v>
      </c>
      <c r="O50" s="156">
        <v>4</v>
      </c>
    </row>
    <row r="51" spans="1:15" x14ac:dyDescent="0.2">
      <c r="A51" s="156">
        <v>55</v>
      </c>
      <c r="B51" s="156" t="s">
        <v>45</v>
      </c>
      <c r="C51" s="157">
        <v>19298</v>
      </c>
      <c r="D51" s="156">
        <v>4908</v>
      </c>
      <c r="E51" s="156">
        <v>1489</v>
      </c>
      <c r="F51" s="156">
        <v>100</v>
      </c>
      <c r="G51" s="156">
        <v>3600</v>
      </c>
      <c r="H51" s="156">
        <v>0</v>
      </c>
      <c r="I51" s="156">
        <v>216.8</v>
      </c>
      <c r="J51" s="156">
        <v>0</v>
      </c>
      <c r="K51" s="156">
        <v>0</v>
      </c>
      <c r="L51" s="156">
        <v>15151</v>
      </c>
      <c r="M51" s="156">
        <v>1708</v>
      </c>
      <c r="N51" s="156">
        <v>3572.91</v>
      </c>
      <c r="O51" s="156">
        <v>13</v>
      </c>
    </row>
    <row r="52" spans="1:15" x14ac:dyDescent="0.2">
      <c r="A52" s="156">
        <v>1901</v>
      </c>
      <c r="B52" s="156" t="s">
        <v>627</v>
      </c>
      <c r="C52" s="157">
        <v>32728</v>
      </c>
      <c r="D52" s="156">
        <v>8680</v>
      </c>
      <c r="E52" s="156">
        <v>1634.3</v>
      </c>
      <c r="F52" s="156">
        <v>1040</v>
      </c>
      <c r="G52" s="156">
        <v>4370</v>
      </c>
      <c r="H52" s="156">
        <v>0</v>
      </c>
      <c r="I52" s="156">
        <v>84</v>
      </c>
      <c r="J52" s="156">
        <v>0</v>
      </c>
      <c r="K52" s="156">
        <v>0</v>
      </c>
      <c r="L52" s="156">
        <v>7571</v>
      </c>
      <c r="M52" s="156">
        <v>1290</v>
      </c>
      <c r="N52" s="156">
        <v>13255.145</v>
      </c>
      <c r="O52" s="156">
        <v>15</v>
      </c>
    </row>
    <row r="53" spans="1:15" x14ac:dyDescent="0.2">
      <c r="A53" s="156">
        <v>755</v>
      </c>
      <c r="B53" s="156" t="s">
        <v>46</v>
      </c>
      <c r="C53" s="157">
        <v>9865</v>
      </c>
      <c r="D53" s="156">
        <v>2691</v>
      </c>
      <c r="E53" s="156">
        <v>595.4</v>
      </c>
      <c r="F53" s="156">
        <v>55</v>
      </c>
      <c r="G53" s="156">
        <v>1880</v>
      </c>
      <c r="H53" s="156">
        <v>0</v>
      </c>
      <c r="I53" s="156">
        <v>0</v>
      </c>
      <c r="J53" s="156">
        <v>0</v>
      </c>
      <c r="K53" s="156">
        <v>0</v>
      </c>
      <c r="L53" s="156">
        <v>3451</v>
      </c>
      <c r="M53" s="156">
        <v>1</v>
      </c>
      <c r="N53" s="156">
        <v>1763.8620000000001</v>
      </c>
      <c r="O53" s="156">
        <v>4</v>
      </c>
    </row>
    <row r="54" spans="1:15" x14ac:dyDescent="0.2">
      <c r="A54" s="156">
        <v>1681</v>
      </c>
      <c r="B54" s="156" t="s">
        <v>47</v>
      </c>
      <c r="C54" s="157">
        <v>25941</v>
      </c>
      <c r="D54" s="156">
        <v>5901</v>
      </c>
      <c r="E54" s="156">
        <v>2036.1</v>
      </c>
      <c r="F54" s="156">
        <v>150</v>
      </c>
      <c r="G54" s="156">
        <v>4350</v>
      </c>
      <c r="H54" s="156">
        <v>0</v>
      </c>
      <c r="I54" s="156">
        <v>173.6</v>
      </c>
      <c r="J54" s="156">
        <v>0</v>
      </c>
      <c r="K54" s="156">
        <v>0</v>
      </c>
      <c r="L54" s="156">
        <v>27547</v>
      </c>
      <c r="M54" s="156">
        <v>246</v>
      </c>
      <c r="N54" s="156">
        <v>3120.9450000000002</v>
      </c>
      <c r="O54" s="156">
        <v>33</v>
      </c>
    </row>
    <row r="55" spans="1:15" x14ac:dyDescent="0.2">
      <c r="A55" s="156">
        <v>147</v>
      </c>
      <c r="B55" s="156" t="s">
        <v>48</v>
      </c>
      <c r="C55" s="157">
        <v>21557</v>
      </c>
      <c r="D55" s="156">
        <v>5338</v>
      </c>
      <c r="E55" s="156">
        <v>1618.8</v>
      </c>
      <c r="F55" s="156">
        <v>390</v>
      </c>
      <c r="G55" s="156">
        <v>11690</v>
      </c>
      <c r="H55" s="156">
        <v>0</v>
      </c>
      <c r="I55" s="156">
        <v>560.79999999999995</v>
      </c>
      <c r="J55" s="156">
        <v>0</v>
      </c>
      <c r="K55" s="156">
        <v>0</v>
      </c>
      <c r="L55" s="156">
        <v>2599</v>
      </c>
      <c r="M55" s="156">
        <v>16</v>
      </c>
      <c r="N55" s="156">
        <v>10553.052</v>
      </c>
      <c r="O55" s="156">
        <v>3</v>
      </c>
    </row>
    <row r="56" spans="1:15" x14ac:dyDescent="0.2">
      <c r="A56" s="156">
        <v>654</v>
      </c>
      <c r="B56" s="156" t="s">
        <v>49</v>
      </c>
      <c r="C56" s="157">
        <v>22707</v>
      </c>
      <c r="D56" s="156">
        <v>5875</v>
      </c>
      <c r="E56" s="156">
        <v>1583.6</v>
      </c>
      <c r="F56" s="156">
        <v>190</v>
      </c>
      <c r="G56" s="156">
        <v>4950</v>
      </c>
      <c r="H56" s="156">
        <v>0</v>
      </c>
      <c r="I56" s="156">
        <v>0</v>
      </c>
      <c r="J56" s="156">
        <v>0</v>
      </c>
      <c r="K56" s="156">
        <v>0</v>
      </c>
      <c r="L56" s="156">
        <v>14170</v>
      </c>
      <c r="M56" s="156">
        <v>239</v>
      </c>
      <c r="N56" s="156">
        <v>2821.1039999999998</v>
      </c>
      <c r="O56" s="156">
        <v>19</v>
      </c>
    </row>
    <row r="57" spans="1:15" x14ac:dyDescent="0.2">
      <c r="A57" s="156">
        <v>499</v>
      </c>
      <c r="B57" s="156" t="s">
        <v>50</v>
      </c>
      <c r="C57" s="157">
        <v>15045</v>
      </c>
      <c r="D57" s="156">
        <v>3964</v>
      </c>
      <c r="E57" s="156">
        <v>941.7</v>
      </c>
      <c r="F57" s="156">
        <v>865</v>
      </c>
      <c r="G57" s="156">
        <v>2170</v>
      </c>
      <c r="H57" s="156">
        <v>0</v>
      </c>
      <c r="I57" s="156">
        <v>123.2</v>
      </c>
      <c r="J57" s="156">
        <v>0</v>
      </c>
      <c r="K57" s="156">
        <v>0</v>
      </c>
      <c r="L57" s="156">
        <v>1485</v>
      </c>
      <c r="M57" s="156">
        <v>211</v>
      </c>
      <c r="N57" s="156">
        <v>4932.1549999999997</v>
      </c>
      <c r="O57" s="156">
        <v>4</v>
      </c>
    </row>
    <row r="58" spans="1:15" x14ac:dyDescent="0.2">
      <c r="A58" s="156">
        <v>756</v>
      </c>
      <c r="B58" s="156" t="s">
        <v>51</v>
      </c>
      <c r="C58" s="157">
        <v>28582</v>
      </c>
      <c r="D58" s="156">
        <v>6938</v>
      </c>
      <c r="E58" s="156">
        <v>1640.5</v>
      </c>
      <c r="F58" s="156">
        <v>570</v>
      </c>
      <c r="G58" s="156">
        <v>12880</v>
      </c>
      <c r="H58" s="156">
        <v>475.2</v>
      </c>
      <c r="I58" s="156">
        <v>1848.8</v>
      </c>
      <c r="J58" s="156">
        <v>0</v>
      </c>
      <c r="K58" s="156">
        <v>452</v>
      </c>
      <c r="L58" s="156">
        <v>11153</v>
      </c>
      <c r="M58" s="156">
        <v>242</v>
      </c>
      <c r="N58" s="156">
        <v>7587.4350000000004</v>
      </c>
      <c r="O58" s="156">
        <v>12</v>
      </c>
    </row>
    <row r="59" spans="1:15" x14ac:dyDescent="0.2">
      <c r="A59" s="156">
        <v>757</v>
      </c>
      <c r="B59" s="156" t="s">
        <v>52</v>
      </c>
      <c r="C59" s="157">
        <v>30280</v>
      </c>
      <c r="D59" s="156">
        <v>7386</v>
      </c>
      <c r="E59" s="156">
        <v>2483.5</v>
      </c>
      <c r="F59" s="156">
        <v>1330</v>
      </c>
      <c r="G59" s="156">
        <v>19520</v>
      </c>
      <c r="H59" s="156">
        <v>1516.22</v>
      </c>
      <c r="I59" s="156">
        <v>1548</v>
      </c>
      <c r="J59" s="156">
        <v>0</v>
      </c>
      <c r="K59" s="156">
        <v>0</v>
      </c>
      <c r="L59" s="156">
        <v>6369</v>
      </c>
      <c r="M59" s="156">
        <v>108</v>
      </c>
      <c r="N59" s="156">
        <v>14567.85</v>
      </c>
      <c r="O59" s="156">
        <v>3</v>
      </c>
    </row>
    <row r="60" spans="1:15" x14ac:dyDescent="0.2">
      <c r="A60" s="156">
        <v>758</v>
      </c>
      <c r="B60" s="156" t="s">
        <v>53</v>
      </c>
      <c r="C60" s="157">
        <v>174599</v>
      </c>
      <c r="D60" s="156">
        <v>39871</v>
      </c>
      <c r="E60" s="156">
        <v>15819.4</v>
      </c>
      <c r="F60" s="156">
        <v>12855</v>
      </c>
      <c r="G60" s="156">
        <v>274690</v>
      </c>
      <c r="H60" s="156">
        <v>7855.2982000000002</v>
      </c>
      <c r="I60" s="156">
        <v>8581.6</v>
      </c>
      <c r="J60" s="156">
        <v>0</v>
      </c>
      <c r="K60" s="156">
        <v>15.199999999998909</v>
      </c>
      <c r="L60" s="156">
        <v>12655</v>
      </c>
      <c r="M60" s="156">
        <v>261</v>
      </c>
      <c r="N60" s="156">
        <v>158622.87</v>
      </c>
      <c r="O60" s="156">
        <v>4</v>
      </c>
    </row>
    <row r="61" spans="1:15" x14ac:dyDescent="0.2">
      <c r="A61" s="156">
        <v>501</v>
      </c>
      <c r="B61" s="156" t="s">
        <v>54</v>
      </c>
      <c r="C61" s="157">
        <v>15978</v>
      </c>
      <c r="D61" s="156">
        <v>3515</v>
      </c>
      <c r="E61" s="156">
        <v>592</v>
      </c>
      <c r="F61" s="156">
        <v>290</v>
      </c>
      <c r="G61" s="156">
        <v>2000</v>
      </c>
      <c r="H61" s="156">
        <v>726.52</v>
      </c>
      <c r="I61" s="156">
        <v>1286.4000000000001</v>
      </c>
      <c r="J61" s="156">
        <v>0</v>
      </c>
      <c r="K61" s="156">
        <v>0</v>
      </c>
      <c r="L61" s="156">
        <v>2753</v>
      </c>
      <c r="M61" s="156">
        <v>359</v>
      </c>
      <c r="N61" s="156">
        <v>6435.42</v>
      </c>
      <c r="O61" s="156">
        <v>4</v>
      </c>
    </row>
    <row r="62" spans="1:15" x14ac:dyDescent="0.2">
      <c r="A62" s="156">
        <v>1876</v>
      </c>
      <c r="B62" s="156" t="s">
        <v>55</v>
      </c>
      <c r="C62" s="157">
        <v>37677</v>
      </c>
      <c r="D62" s="156">
        <v>8901</v>
      </c>
      <c r="E62" s="156">
        <v>2323.1</v>
      </c>
      <c r="F62" s="156">
        <v>230</v>
      </c>
      <c r="G62" s="156">
        <v>8300</v>
      </c>
      <c r="H62" s="156">
        <v>0</v>
      </c>
      <c r="I62" s="156">
        <v>305.60000000000002</v>
      </c>
      <c r="J62" s="156">
        <v>0</v>
      </c>
      <c r="K62" s="156">
        <v>0</v>
      </c>
      <c r="L62" s="156">
        <v>28355</v>
      </c>
      <c r="M62" s="156">
        <v>286</v>
      </c>
      <c r="N62" s="156">
        <v>5573.1809999999996</v>
      </c>
      <c r="O62" s="156">
        <v>22</v>
      </c>
    </row>
    <row r="63" spans="1:15" x14ac:dyDescent="0.2">
      <c r="A63" s="156">
        <v>213</v>
      </c>
      <c r="B63" s="156" t="s">
        <v>56</v>
      </c>
      <c r="C63" s="157">
        <v>21219</v>
      </c>
      <c r="D63" s="156">
        <v>4955</v>
      </c>
      <c r="E63" s="156">
        <v>1554.7</v>
      </c>
      <c r="F63" s="156">
        <v>835</v>
      </c>
      <c r="G63" s="156">
        <v>6150</v>
      </c>
      <c r="H63" s="156">
        <v>404.82</v>
      </c>
      <c r="I63" s="156">
        <v>0</v>
      </c>
      <c r="J63" s="156">
        <v>0</v>
      </c>
      <c r="K63" s="156">
        <v>0</v>
      </c>
      <c r="L63" s="156">
        <v>8403</v>
      </c>
      <c r="M63" s="156">
        <v>107</v>
      </c>
      <c r="N63" s="156">
        <v>6462.9229999999998</v>
      </c>
      <c r="O63" s="156">
        <v>7</v>
      </c>
    </row>
    <row r="64" spans="1:15" x14ac:dyDescent="0.2">
      <c r="A64" s="156">
        <v>899</v>
      </c>
      <c r="B64" s="156" t="s">
        <v>57</v>
      </c>
      <c r="C64" s="157">
        <v>29375</v>
      </c>
      <c r="D64" s="156">
        <v>5781</v>
      </c>
      <c r="E64" s="156">
        <v>3925.2</v>
      </c>
      <c r="F64" s="156">
        <v>730</v>
      </c>
      <c r="G64" s="156">
        <v>26280</v>
      </c>
      <c r="H64" s="156">
        <v>300.95999999999998</v>
      </c>
      <c r="I64" s="156">
        <v>552.79999999999995</v>
      </c>
      <c r="J64" s="156">
        <v>0</v>
      </c>
      <c r="K64" s="156">
        <v>0</v>
      </c>
      <c r="L64" s="156">
        <v>1716</v>
      </c>
      <c r="M64" s="156">
        <v>13</v>
      </c>
      <c r="N64" s="156">
        <v>22880.175999999999</v>
      </c>
      <c r="O64" s="156">
        <v>1</v>
      </c>
    </row>
    <row r="65" spans="1:15" x14ac:dyDescent="0.2">
      <c r="A65" s="156">
        <v>312</v>
      </c>
      <c r="B65" s="156" t="s">
        <v>58</v>
      </c>
      <c r="C65" s="157">
        <v>14437</v>
      </c>
      <c r="D65" s="156">
        <v>3674</v>
      </c>
      <c r="E65" s="156">
        <v>408.8</v>
      </c>
      <c r="F65" s="156">
        <v>285</v>
      </c>
      <c r="G65" s="156">
        <v>740</v>
      </c>
      <c r="H65" s="156">
        <v>0</v>
      </c>
      <c r="I65" s="156">
        <v>0</v>
      </c>
      <c r="J65" s="156">
        <v>0</v>
      </c>
      <c r="K65" s="156">
        <v>0</v>
      </c>
      <c r="L65" s="156">
        <v>3695</v>
      </c>
      <c r="M65" s="156">
        <v>62</v>
      </c>
      <c r="N65" s="156">
        <v>3691.6480000000001</v>
      </c>
      <c r="O65" s="156">
        <v>3</v>
      </c>
    </row>
    <row r="66" spans="1:15" x14ac:dyDescent="0.2">
      <c r="A66" s="156">
        <v>313</v>
      </c>
      <c r="B66" s="156" t="s">
        <v>59</v>
      </c>
      <c r="C66" s="157">
        <v>20111</v>
      </c>
      <c r="D66" s="156">
        <v>5637</v>
      </c>
      <c r="E66" s="156">
        <v>861.4</v>
      </c>
      <c r="F66" s="156">
        <v>565</v>
      </c>
      <c r="G66" s="156">
        <v>6110</v>
      </c>
      <c r="H66" s="156">
        <v>0</v>
      </c>
      <c r="I66" s="156">
        <v>236.8</v>
      </c>
      <c r="J66" s="156">
        <v>0</v>
      </c>
      <c r="K66" s="156">
        <v>0</v>
      </c>
      <c r="L66" s="156">
        <v>3050</v>
      </c>
      <c r="M66" s="156">
        <v>438</v>
      </c>
      <c r="N66" s="156">
        <v>7985.7539999999999</v>
      </c>
      <c r="O66" s="156">
        <v>2</v>
      </c>
    </row>
    <row r="67" spans="1:15" x14ac:dyDescent="0.2">
      <c r="A67" s="156">
        <v>214</v>
      </c>
      <c r="B67" s="156" t="s">
        <v>60</v>
      </c>
      <c r="C67" s="157">
        <v>26013</v>
      </c>
      <c r="D67" s="156">
        <v>6398</v>
      </c>
      <c r="E67" s="156">
        <v>1267.8</v>
      </c>
      <c r="F67" s="156">
        <v>225</v>
      </c>
      <c r="G67" s="156">
        <v>1100</v>
      </c>
      <c r="H67" s="156">
        <v>0</v>
      </c>
      <c r="I67" s="156">
        <v>0</v>
      </c>
      <c r="J67" s="156">
        <v>0</v>
      </c>
      <c r="K67" s="156">
        <v>0</v>
      </c>
      <c r="L67" s="156">
        <v>13430</v>
      </c>
      <c r="M67" s="156">
        <v>864</v>
      </c>
      <c r="N67" s="156">
        <v>2518.5680000000002</v>
      </c>
      <c r="O67" s="156">
        <v>19</v>
      </c>
    </row>
    <row r="68" spans="1:15" x14ac:dyDescent="0.2">
      <c r="A68" s="156">
        <v>381</v>
      </c>
      <c r="B68" s="156" t="s">
        <v>61</v>
      </c>
      <c r="C68" s="157">
        <v>32410</v>
      </c>
      <c r="D68" s="156">
        <v>8105</v>
      </c>
      <c r="E68" s="156">
        <v>2774.7</v>
      </c>
      <c r="F68" s="156">
        <v>1395</v>
      </c>
      <c r="G68" s="156">
        <v>17000</v>
      </c>
      <c r="H68" s="156">
        <v>172.26</v>
      </c>
      <c r="I68" s="156">
        <v>3162.4</v>
      </c>
      <c r="J68" s="156">
        <v>348.9</v>
      </c>
      <c r="K68" s="156">
        <v>173.4</v>
      </c>
      <c r="L68" s="156">
        <v>804</v>
      </c>
      <c r="M68" s="156">
        <v>6</v>
      </c>
      <c r="N68" s="156">
        <v>35109.678999999996</v>
      </c>
      <c r="O68" s="156">
        <v>1</v>
      </c>
    </row>
    <row r="69" spans="1:15" x14ac:dyDescent="0.2">
      <c r="A69" s="156">
        <v>502</v>
      </c>
      <c r="B69" s="156" t="s">
        <v>62</v>
      </c>
      <c r="C69" s="157">
        <v>66104</v>
      </c>
      <c r="D69" s="156">
        <v>15371</v>
      </c>
      <c r="E69" s="156">
        <v>6133.9</v>
      </c>
      <c r="F69" s="156">
        <v>8490</v>
      </c>
      <c r="G69" s="156">
        <v>35990</v>
      </c>
      <c r="H69" s="156">
        <v>1532.76</v>
      </c>
      <c r="I69" s="156">
        <v>2572.8000000000002</v>
      </c>
      <c r="J69" s="156">
        <v>0</v>
      </c>
      <c r="K69" s="156">
        <v>0</v>
      </c>
      <c r="L69" s="156">
        <v>1426</v>
      </c>
      <c r="M69" s="156">
        <v>117</v>
      </c>
      <c r="N69" s="156">
        <v>69150.150999999998</v>
      </c>
      <c r="O69" s="156">
        <v>1</v>
      </c>
    </row>
    <row r="70" spans="1:15" x14ac:dyDescent="0.2">
      <c r="A70" s="156">
        <v>383</v>
      </c>
      <c r="B70" s="156" t="s">
        <v>63</v>
      </c>
      <c r="C70" s="157">
        <v>34593</v>
      </c>
      <c r="D70" s="156">
        <v>8214</v>
      </c>
      <c r="E70" s="156">
        <v>1746.6</v>
      </c>
      <c r="F70" s="156">
        <v>395</v>
      </c>
      <c r="G70" s="156">
        <v>9660</v>
      </c>
      <c r="H70" s="156">
        <v>595.12</v>
      </c>
      <c r="I70" s="156">
        <v>2819.2</v>
      </c>
      <c r="J70" s="156">
        <v>0</v>
      </c>
      <c r="K70" s="156">
        <v>136</v>
      </c>
      <c r="L70" s="156">
        <v>4954</v>
      </c>
      <c r="M70" s="156">
        <v>548</v>
      </c>
      <c r="N70" s="156">
        <v>18050.508000000002</v>
      </c>
      <c r="O70" s="156">
        <v>5</v>
      </c>
    </row>
    <row r="71" spans="1:15" x14ac:dyDescent="0.2">
      <c r="A71" s="156">
        <v>109</v>
      </c>
      <c r="B71" s="156" t="s">
        <v>64</v>
      </c>
      <c r="C71" s="157">
        <v>36067</v>
      </c>
      <c r="D71" s="156">
        <v>8275</v>
      </c>
      <c r="E71" s="156">
        <v>3166.2</v>
      </c>
      <c r="F71" s="156">
        <v>330</v>
      </c>
      <c r="G71" s="156">
        <v>19810</v>
      </c>
      <c r="H71" s="156">
        <v>100.98</v>
      </c>
      <c r="I71" s="156">
        <v>1308</v>
      </c>
      <c r="J71" s="156">
        <v>0</v>
      </c>
      <c r="K71" s="156">
        <v>0</v>
      </c>
      <c r="L71" s="156">
        <v>29652</v>
      </c>
      <c r="M71" s="156">
        <v>317</v>
      </c>
      <c r="N71" s="156">
        <v>8058.9740000000002</v>
      </c>
      <c r="O71" s="156">
        <v>28</v>
      </c>
    </row>
    <row r="72" spans="1:15" x14ac:dyDescent="0.2">
      <c r="A72" s="156">
        <v>1706</v>
      </c>
      <c r="B72" s="156" t="s">
        <v>65</v>
      </c>
      <c r="C72" s="157">
        <v>20371</v>
      </c>
      <c r="D72" s="156">
        <v>4503</v>
      </c>
      <c r="E72" s="156">
        <v>1364.2</v>
      </c>
      <c r="F72" s="156">
        <v>265</v>
      </c>
      <c r="G72" s="156">
        <v>4420</v>
      </c>
      <c r="H72" s="156">
        <v>0</v>
      </c>
      <c r="I72" s="156">
        <v>168.8</v>
      </c>
      <c r="J72" s="156">
        <v>0</v>
      </c>
      <c r="K72" s="156">
        <v>0</v>
      </c>
      <c r="L72" s="156">
        <v>7644</v>
      </c>
      <c r="M72" s="156">
        <v>170</v>
      </c>
      <c r="N72" s="156">
        <v>4954.4780000000001</v>
      </c>
      <c r="O72" s="156">
        <v>9</v>
      </c>
    </row>
    <row r="73" spans="1:15" x14ac:dyDescent="0.2">
      <c r="A73" s="156">
        <v>611</v>
      </c>
      <c r="B73" s="156" t="s">
        <v>66</v>
      </c>
      <c r="C73" s="157">
        <v>12789</v>
      </c>
      <c r="D73" s="156">
        <v>2884</v>
      </c>
      <c r="E73" s="156">
        <v>757.1</v>
      </c>
      <c r="F73" s="156">
        <v>125</v>
      </c>
      <c r="G73" s="156">
        <v>950</v>
      </c>
      <c r="H73" s="156">
        <v>0</v>
      </c>
      <c r="I73" s="156">
        <v>0</v>
      </c>
      <c r="J73" s="156">
        <v>0</v>
      </c>
      <c r="K73" s="156">
        <v>0</v>
      </c>
      <c r="L73" s="156">
        <v>5436</v>
      </c>
      <c r="M73" s="156">
        <v>1595</v>
      </c>
      <c r="N73" s="156">
        <v>3551.8989999999999</v>
      </c>
      <c r="O73" s="156">
        <v>5</v>
      </c>
    </row>
    <row r="74" spans="1:15" x14ac:dyDescent="0.2">
      <c r="A74" s="156">
        <v>1684</v>
      </c>
      <c r="B74" s="156" t="s">
        <v>67</v>
      </c>
      <c r="C74" s="157">
        <v>24580</v>
      </c>
      <c r="D74" s="156">
        <v>5945</v>
      </c>
      <c r="E74" s="156">
        <v>2021.1</v>
      </c>
      <c r="F74" s="156">
        <v>1665</v>
      </c>
      <c r="G74" s="156">
        <v>14760</v>
      </c>
      <c r="H74" s="156">
        <v>199.98</v>
      </c>
      <c r="I74" s="156">
        <v>972.8</v>
      </c>
      <c r="J74" s="156">
        <v>0</v>
      </c>
      <c r="K74" s="156">
        <v>0</v>
      </c>
      <c r="L74" s="156">
        <v>5140</v>
      </c>
      <c r="M74" s="156">
        <v>560</v>
      </c>
      <c r="N74" s="156">
        <v>7885.2510000000002</v>
      </c>
      <c r="O74" s="156">
        <v>5</v>
      </c>
    </row>
    <row r="75" spans="1:15" x14ac:dyDescent="0.2">
      <c r="A75" s="156">
        <v>216</v>
      </c>
      <c r="B75" s="156" t="s">
        <v>68</v>
      </c>
      <c r="C75" s="157">
        <v>27584</v>
      </c>
      <c r="D75" s="156">
        <v>7370</v>
      </c>
      <c r="E75" s="156">
        <v>2118.5</v>
      </c>
      <c r="F75" s="156">
        <v>2935</v>
      </c>
      <c r="G75" s="156">
        <v>16570</v>
      </c>
      <c r="H75" s="156">
        <v>431.64</v>
      </c>
      <c r="I75" s="156">
        <v>3240</v>
      </c>
      <c r="J75" s="156">
        <v>0</v>
      </c>
      <c r="K75" s="156">
        <v>640</v>
      </c>
      <c r="L75" s="156">
        <v>2942</v>
      </c>
      <c r="M75" s="156">
        <v>175</v>
      </c>
      <c r="N75" s="156">
        <v>15768.39</v>
      </c>
      <c r="O75" s="156">
        <v>1</v>
      </c>
    </row>
    <row r="76" spans="1:15" x14ac:dyDescent="0.2">
      <c r="A76" s="156">
        <v>148</v>
      </c>
      <c r="B76" s="159" t="s">
        <v>69</v>
      </c>
      <c r="C76" s="157">
        <v>27313</v>
      </c>
      <c r="D76" s="156">
        <v>7173</v>
      </c>
      <c r="E76" s="156">
        <v>1316.7</v>
      </c>
      <c r="F76" s="156">
        <v>135</v>
      </c>
      <c r="G76" s="156">
        <v>10720</v>
      </c>
      <c r="H76" s="156">
        <v>0</v>
      </c>
      <c r="I76" s="156">
        <v>172</v>
      </c>
      <c r="J76" s="156">
        <v>0</v>
      </c>
      <c r="K76" s="156">
        <v>10.4</v>
      </c>
      <c r="L76" s="156">
        <v>16510</v>
      </c>
      <c r="M76" s="156">
        <v>140</v>
      </c>
      <c r="N76" s="156">
        <v>4894.2479999999996</v>
      </c>
      <c r="O76" s="156">
        <v>10</v>
      </c>
    </row>
    <row r="77" spans="1:15" x14ac:dyDescent="0.2">
      <c r="A77" s="156">
        <v>1891</v>
      </c>
      <c r="B77" s="156" t="s">
        <v>402</v>
      </c>
      <c r="C77" s="157">
        <v>19310</v>
      </c>
      <c r="D77" s="156">
        <v>4843</v>
      </c>
      <c r="E77" s="156">
        <v>1774.9</v>
      </c>
      <c r="F77" s="156">
        <v>70</v>
      </c>
      <c r="G77" s="156">
        <v>7500</v>
      </c>
      <c r="H77" s="156">
        <v>754.28</v>
      </c>
      <c r="I77" s="156">
        <v>319.2</v>
      </c>
      <c r="J77" s="156">
        <v>0</v>
      </c>
      <c r="K77" s="156">
        <v>0</v>
      </c>
      <c r="L77" s="156">
        <v>8535</v>
      </c>
      <c r="M77" s="156">
        <v>215</v>
      </c>
      <c r="N77" s="156">
        <v>3317.4569999999999</v>
      </c>
      <c r="O77" s="156">
        <v>8</v>
      </c>
    </row>
    <row r="78" spans="1:15" x14ac:dyDescent="0.2">
      <c r="A78" s="156">
        <v>310</v>
      </c>
      <c r="B78" s="156" t="s">
        <v>70</v>
      </c>
      <c r="C78" s="157">
        <v>42049</v>
      </c>
      <c r="D78" s="156">
        <v>10106</v>
      </c>
      <c r="E78" s="156">
        <v>2571.4</v>
      </c>
      <c r="F78" s="156">
        <v>1365</v>
      </c>
      <c r="G78" s="156">
        <v>15850</v>
      </c>
      <c r="H78" s="156">
        <v>1266.3599999999999</v>
      </c>
      <c r="I78" s="156">
        <v>1752</v>
      </c>
      <c r="J78" s="156">
        <v>0</v>
      </c>
      <c r="K78" s="156">
        <v>0</v>
      </c>
      <c r="L78" s="156">
        <v>6627</v>
      </c>
      <c r="M78" s="156">
        <v>83</v>
      </c>
      <c r="N78" s="156">
        <v>21857.975999999999</v>
      </c>
      <c r="O78" s="156">
        <v>9</v>
      </c>
    </row>
    <row r="79" spans="1:15" x14ac:dyDescent="0.2">
      <c r="A79" s="156">
        <v>1663</v>
      </c>
      <c r="B79" s="156" t="s">
        <v>71</v>
      </c>
      <c r="C79" s="157">
        <v>10501</v>
      </c>
      <c r="D79" s="156">
        <v>2360</v>
      </c>
      <c r="E79" s="156">
        <v>1083.5</v>
      </c>
      <c r="F79" s="156">
        <v>90</v>
      </c>
      <c r="G79" s="156">
        <v>320</v>
      </c>
      <c r="H79" s="156">
        <v>0</v>
      </c>
      <c r="I79" s="156">
        <v>128.80000000000001</v>
      </c>
      <c r="J79" s="156">
        <v>0</v>
      </c>
      <c r="K79" s="156">
        <v>0</v>
      </c>
      <c r="L79" s="156">
        <v>16867</v>
      </c>
      <c r="M79" s="156">
        <v>1491</v>
      </c>
      <c r="N79" s="156">
        <v>868.02</v>
      </c>
      <c r="O79" s="156">
        <v>16</v>
      </c>
    </row>
    <row r="80" spans="1:15" x14ac:dyDescent="0.2">
      <c r="A80" s="156">
        <v>736</v>
      </c>
      <c r="B80" s="156" t="s">
        <v>72</v>
      </c>
      <c r="C80" s="157">
        <v>43004</v>
      </c>
      <c r="D80" s="156">
        <v>10798</v>
      </c>
      <c r="E80" s="156">
        <v>2025.6</v>
      </c>
      <c r="F80" s="156">
        <v>1355</v>
      </c>
      <c r="G80" s="156">
        <v>6660</v>
      </c>
      <c r="H80" s="156">
        <v>0</v>
      </c>
      <c r="I80" s="156">
        <v>1494.4</v>
      </c>
      <c r="J80" s="156">
        <v>0</v>
      </c>
      <c r="K80" s="156">
        <v>65.099999999999909</v>
      </c>
      <c r="L80" s="156">
        <v>10074</v>
      </c>
      <c r="M80" s="156">
        <v>1616</v>
      </c>
      <c r="N80" s="156">
        <v>14624.064</v>
      </c>
      <c r="O80" s="156">
        <v>20</v>
      </c>
    </row>
    <row r="81" spans="1:15" x14ac:dyDescent="0.2">
      <c r="A81" s="156">
        <v>1690</v>
      </c>
      <c r="B81" s="156" t="s">
        <v>73</v>
      </c>
      <c r="C81" s="157">
        <v>23637</v>
      </c>
      <c r="D81" s="156">
        <v>5702</v>
      </c>
      <c r="E81" s="156">
        <v>1522.1</v>
      </c>
      <c r="F81" s="156">
        <v>100</v>
      </c>
      <c r="G81" s="156">
        <v>5030</v>
      </c>
      <c r="H81" s="156">
        <v>0</v>
      </c>
      <c r="I81" s="156">
        <v>0</v>
      </c>
      <c r="J81" s="156">
        <v>0</v>
      </c>
      <c r="K81" s="156">
        <v>0</v>
      </c>
      <c r="L81" s="156">
        <v>22480</v>
      </c>
      <c r="M81" s="156">
        <v>155</v>
      </c>
      <c r="N81" s="156">
        <v>2829.33</v>
      </c>
      <c r="O81" s="156">
        <v>23</v>
      </c>
    </row>
    <row r="82" spans="1:15" x14ac:dyDescent="0.2">
      <c r="A82" s="156">
        <v>503</v>
      </c>
      <c r="B82" s="156" t="s">
        <v>74</v>
      </c>
      <c r="C82" s="157">
        <v>97690</v>
      </c>
      <c r="D82" s="156">
        <v>19243</v>
      </c>
      <c r="E82" s="156">
        <v>9484.9</v>
      </c>
      <c r="F82" s="156">
        <v>7970</v>
      </c>
      <c r="G82" s="156">
        <v>89250</v>
      </c>
      <c r="H82" s="156">
        <v>2373.54</v>
      </c>
      <c r="I82" s="156">
        <v>5308</v>
      </c>
      <c r="J82" s="156">
        <v>0</v>
      </c>
      <c r="K82" s="156">
        <v>0</v>
      </c>
      <c r="L82" s="156">
        <v>2283</v>
      </c>
      <c r="M82" s="156">
        <v>125</v>
      </c>
      <c r="N82" s="156">
        <v>173074.62700000001</v>
      </c>
      <c r="O82" s="156">
        <v>2</v>
      </c>
    </row>
    <row r="83" spans="1:15" x14ac:dyDescent="0.2">
      <c r="A83" s="156">
        <v>10</v>
      </c>
      <c r="B83" s="156" t="s">
        <v>75</v>
      </c>
      <c r="C83" s="157">
        <v>26567</v>
      </c>
      <c r="D83" s="156">
        <v>5682</v>
      </c>
      <c r="E83" s="156">
        <v>2892.2</v>
      </c>
      <c r="F83" s="156">
        <v>1540</v>
      </c>
      <c r="G83" s="156">
        <v>20720</v>
      </c>
      <c r="H83" s="156">
        <v>0</v>
      </c>
      <c r="I83" s="156">
        <v>1155.2</v>
      </c>
      <c r="J83" s="156">
        <v>0</v>
      </c>
      <c r="K83" s="156">
        <v>0</v>
      </c>
      <c r="L83" s="156">
        <v>13315</v>
      </c>
      <c r="M83" s="156">
        <v>518</v>
      </c>
      <c r="N83" s="156">
        <v>7488.69</v>
      </c>
      <c r="O83" s="156">
        <v>11</v>
      </c>
    </row>
    <row r="84" spans="1:15" x14ac:dyDescent="0.2">
      <c r="A84" s="156">
        <v>400</v>
      </c>
      <c r="B84" s="156" t="s">
        <v>76</v>
      </c>
      <c r="C84" s="157">
        <v>57207</v>
      </c>
      <c r="D84" s="156">
        <v>12339</v>
      </c>
      <c r="E84" s="156">
        <v>6377.7</v>
      </c>
      <c r="F84" s="156">
        <v>2495</v>
      </c>
      <c r="G84" s="156">
        <v>60150</v>
      </c>
      <c r="H84" s="156">
        <v>1588.6</v>
      </c>
      <c r="I84" s="156">
        <v>2207.1999999999998</v>
      </c>
      <c r="J84" s="156">
        <v>0</v>
      </c>
      <c r="K84" s="156">
        <v>0</v>
      </c>
      <c r="L84" s="156">
        <v>4516</v>
      </c>
      <c r="M84" s="156">
        <v>312</v>
      </c>
      <c r="N84" s="156">
        <v>56821.025000000001</v>
      </c>
      <c r="O84" s="156">
        <v>4</v>
      </c>
    </row>
    <row r="85" spans="1:15" x14ac:dyDescent="0.2">
      <c r="A85" s="156">
        <v>762</v>
      </c>
      <c r="B85" s="156" t="s">
        <v>77</v>
      </c>
      <c r="C85" s="157">
        <v>31676</v>
      </c>
      <c r="D85" s="156">
        <v>7613</v>
      </c>
      <c r="E85" s="156">
        <v>2091.9</v>
      </c>
      <c r="F85" s="156">
        <v>490</v>
      </c>
      <c r="G85" s="156">
        <v>22930</v>
      </c>
      <c r="H85" s="156">
        <v>692.46</v>
      </c>
      <c r="I85" s="156">
        <v>2134.4</v>
      </c>
      <c r="J85" s="156">
        <v>0</v>
      </c>
      <c r="K85" s="156">
        <v>0</v>
      </c>
      <c r="L85" s="156">
        <v>11708</v>
      </c>
      <c r="M85" s="156">
        <v>129</v>
      </c>
      <c r="N85" s="156">
        <v>11382.42</v>
      </c>
      <c r="O85" s="156">
        <v>6</v>
      </c>
    </row>
    <row r="86" spans="1:15" x14ac:dyDescent="0.2">
      <c r="A86" s="156">
        <v>150</v>
      </c>
      <c r="B86" s="156" t="s">
        <v>78</v>
      </c>
      <c r="C86" s="157">
        <v>98737</v>
      </c>
      <c r="D86" s="156">
        <v>23668</v>
      </c>
      <c r="E86" s="156">
        <v>9786.2000000000007</v>
      </c>
      <c r="F86" s="156">
        <v>8480</v>
      </c>
      <c r="G86" s="156">
        <v>148090</v>
      </c>
      <c r="H86" s="156">
        <v>2189.3200000000002</v>
      </c>
      <c r="I86" s="156">
        <v>3632.8</v>
      </c>
      <c r="J86" s="156">
        <v>0</v>
      </c>
      <c r="K86" s="156">
        <v>0</v>
      </c>
      <c r="L86" s="156">
        <v>13127</v>
      </c>
      <c r="M86" s="156">
        <v>304</v>
      </c>
      <c r="N86" s="156">
        <v>75892.751999999993</v>
      </c>
      <c r="O86" s="156">
        <v>6</v>
      </c>
    </row>
    <row r="87" spans="1:15" x14ac:dyDescent="0.2">
      <c r="A87" s="156">
        <v>384</v>
      </c>
      <c r="B87" s="156" t="s">
        <v>79</v>
      </c>
      <c r="C87" s="157">
        <v>25012</v>
      </c>
      <c r="D87" s="156">
        <v>5642</v>
      </c>
      <c r="E87" s="156">
        <v>1896</v>
      </c>
      <c r="F87" s="156">
        <v>4080</v>
      </c>
      <c r="G87" s="156">
        <v>2930</v>
      </c>
      <c r="H87" s="156">
        <v>0</v>
      </c>
      <c r="I87" s="156">
        <v>0</v>
      </c>
      <c r="J87" s="156">
        <v>0</v>
      </c>
      <c r="K87" s="156">
        <v>0</v>
      </c>
      <c r="L87" s="156">
        <v>1198</v>
      </c>
      <c r="M87" s="156">
        <v>102</v>
      </c>
      <c r="N87" s="156">
        <v>25968.880000000001</v>
      </c>
      <c r="O87" s="156">
        <v>1</v>
      </c>
    </row>
    <row r="88" spans="1:15" x14ac:dyDescent="0.2">
      <c r="A88" s="156">
        <v>1774</v>
      </c>
      <c r="B88" s="156" t="s">
        <v>80</v>
      </c>
      <c r="C88" s="157">
        <v>26067</v>
      </c>
      <c r="D88" s="156">
        <v>6916</v>
      </c>
      <c r="E88" s="156">
        <v>1291.0999999999999</v>
      </c>
      <c r="F88" s="156">
        <v>155</v>
      </c>
      <c r="G88" s="156">
        <v>8970</v>
      </c>
      <c r="H88" s="156">
        <v>0</v>
      </c>
      <c r="I88" s="156">
        <v>276</v>
      </c>
      <c r="J88" s="156">
        <v>0</v>
      </c>
      <c r="K88" s="156">
        <v>0</v>
      </c>
      <c r="L88" s="156">
        <v>17576</v>
      </c>
      <c r="M88" s="156">
        <v>105</v>
      </c>
      <c r="N88" s="156">
        <v>4659.16</v>
      </c>
      <c r="O88" s="156">
        <v>10</v>
      </c>
    </row>
    <row r="89" spans="1:15" x14ac:dyDescent="0.2">
      <c r="A89" s="156">
        <v>504</v>
      </c>
      <c r="B89" s="156" t="s">
        <v>81</v>
      </c>
      <c r="C89" s="157">
        <v>8408</v>
      </c>
      <c r="D89" s="156">
        <v>2206</v>
      </c>
      <c r="E89" s="156">
        <v>443.7</v>
      </c>
      <c r="F89" s="156">
        <v>65</v>
      </c>
      <c r="G89" s="156">
        <v>400</v>
      </c>
      <c r="H89" s="156">
        <v>0</v>
      </c>
      <c r="I89" s="156">
        <v>0</v>
      </c>
      <c r="J89" s="156">
        <v>0</v>
      </c>
      <c r="K89" s="156">
        <v>0</v>
      </c>
      <c r="L89" s="156">
        <v>5473</v>
      </c>
      <c r="M89" s="156">
        <v>1942</v>
      </c>
      <c r="N89" s="156">
        <v>1699.72</v>
      </c>
      <c r="O89" s="156">
        <v>3</v>
      </c>
    </row>
    <row r="90" spans="1:15" x14ac:dyDescent="0.2">
      <c r="A90" s="156">
        <v>221</v>
      </c>
      <c r="B90" s="156" t="s">
        <v>82</v>
      </c>
      <c r="C90" s="157">
        <v>11636</v>
      </c>
      <c r="D90" s="156">
        <v>2708</v>
      </c>
      <c r="E90" s="156">
        <v>1081.2</v>
      </c>
      <c r="F90" s="156">
        <v>985</v>
      </c>
      <c r="G90" s="156">
        <v>5390</v>
      </c>
      <c r="H90" s="156">
        <v>0</v>
      </c>
      <c r="I90" s="156">
        <v>0</v>
      </c>
      <c r="J90" s="156">
        <v>0</v>
      </c>
      <c r="K90" s="156">
        <v>0</v>
      </c>
      <c r="L90" s="156">
        <v>1158</v>
      </c>
      <c r="M90" s="156">
        <v>131</v>
      </c>
      <c r="N90" s="156">
        <v>4293.8559999999998</v>
      </c>
      <c r="O90" s="156">
        <v>1</v>
      </c>
    </row>
    <row r="91" spans="1:15" x14ac:dyDescent="0.2">
      <c r="A91" s="156">
        <v>222</v>
      </c>
      <c r="B91" s="156" t="s">
        <v>83</v>
      </c>
      <c r="C91" s="157">
        <v>56037</v>
      </c>
      <c r="D91" s="156">
        <v>13210</v>
      </c>
      <c r="E91" s="156">
        <v>5243.3</v>
      </c>
      <c r="F91" s="156">
        <v>2190</v>
      </c>
      <c r="G91" s="156">
        <v>65110</v>
      </c>
      <c r="H91" s="156">
        <v>2776.64</v>
      </c>
      <c r="I91" s="156">
        <v>4480.8</v>
      </c>
      <c r="J91" s="156">
        <v>0</v>
      </c>
      <c r="K91" s="156">
        <v>88.899999999999636</v>
      </c>
      <c r="L91" s="156">
        <v>7907</v>
      </c>
      <c r="M91" s="156">
        <v>60</v>
      </c>
      <c r="N91" s="156">
        <v>26345.417000000001</v>
      </c>
      <c r="O91" s="156">
        <v>6</v>
      </c>
    </row>
    <row r="92" spans="1:15" x14ac:dyDescent="0.2">
      <c r="A92" s="156">
        <v>766</v>
      </c>
      <c r="B92" s="156" t="s">
        <v>84</v>
      </c>
      <c r="C92" s="157">
        <v>25101</v>
      </c>
      <c r="D92" s="156">
        <v>5953</v>
      </c>
      <c r="E92" s="156">
        <v>1867.5</v>
      </c>
      <c r="F92" s="156">
        <v>1050</v>
      </c>
      <c r="G92" s="156">
        <v>10180</v>
      </c>
      <c r="H92" s="156">
        <v>0</v>
      </c>
      <c r="I92" s="156">
        <v>1088.8</v>
      </c>
      <c r="J92" s="156">
        <v>0</v>
      </c>
      <c r="K92" s="156">
        <v>0</v>
      </c>
      <c r="L92" s="156">
        <v>2929</v>
      </c>
      <c r="M92" s="156">
        <v>43</v>
      </c>
      <c r="N92" s="156">
        <v>12414.15</v>
      </c>
      <c r="O92" s="156">
        <v>3</v>
      </c>
    </row>
    <row r="93" spans="1:15" x14ac:dyDescent="0.2">
      <c r="A93" s="156">
        <v>58</v>
      </c>
      <c r="B93" s="156" t="s">
        <v>85</v>
      </c>
      <c r="C93" s="157">
        <v>24292</v>
      </c>
      <c r="D93" s="156">
        <v>6074</v>
      </c>
      <c r="E93" s="156">
        <v>2371.5</v>
      </c>
      <c r="F93" s="156">
        <v>140</v>
      </c>
      <c r="G93" s="156">
        <v>14730</v>
      </c>
      <c r="H93" s="156">
        <v>926.64</v>
      </c>
      <c r="I93" s="156">
        <v>1597.6</v>
      </c>
      <c r="J93" s="156">
        <v>0</v>
      </c>
      <c r="K93" s="156">
        <v>0</v>
      </c>
      <c r="L93" s="156">
        <v>16720</v>
      </c>
      <c r="M93" s="156">
        <v>978</v>
      </c>
      <c r="N93" s="156">
        <v>5484.51</v>
      </c>
      <c r="O93" s="156">
        <v>21</v>
      </c>
    </row>
    <row r="94" spans="1:15" x14ac:dyDescent="0.2">
      <c r="A94" s="156">
        <v>505</v>
      </c>
      <c r="B94" s="156" t="s">
        <v>86</v>
      </c>
      <c r="C94" s="157">
        <v>118810</v>
      </c>
      <c r="D94" s="156">
        <v>27655</v>
      </c>
      <c r="E94" s="156">
        <v>13021.6</v>
      </c>
      <c r="F94" s="156">
        <v>15445</v>
      </c>
      <c r="G94" s="156">
        <v>172970</v>
      </c>
      <c r="H94" s="156">
        <v>3605.76</v>
      </c>
      <c r="I94" s="156">
        <v>5124.8</v>
      </c>
      <c r="J94" s="156">
        <v>0</v>
      </c>
      <c r="K94" s="156">
        <v>0</v>
      </c>
      <c r="L94" s="156">
        <v>7904</v>
      </c>
      <c r="M94" s="156">
        <v>2040</v>
      </c>
      <c r="N94" s="156">
        <v>138328.09599999999</v>
      </c>
      <c r="O94" s="156">
        <v>2</v>
      </c>
    </row>
    <row r="95" spans="1:15" x14ac:dyDescent="0.2">
      <c r="A95" s="156">
        <v>498</v>
      </c>
      <c r="B95" s="156" t="s">
        <v>87</v>
      </c>
      <c r="C95" s="157">
        <v>19335</v>
      </c>
      <c r="D95" s="156">
        <v>4893</v>
      </c>
      <c r="E95" s="156">
        <v>1181.8</v>
      </c>
      <c r="F95" s="156">
        <v>180</v>
      </c>
      <c r="G95" s="156">
        <v>2410</v>
      </c>
      <c r="H95" s="156">
        <v>0</v>
      </c>
      <c r="I95" s="156">
        <v>0</v>
      </c>
      <c r="J95" s="156">
        <v>0</v>
      </c>
      <c r="K95" s="156">
        <v>0</v>
      </c>
      <c r="L95" s="156">
        <v>5906</v>
      </c>
      <c r="M95" s="156">
        <v>57</v>
      </c>
      <c r="N95" s="156">
        <v>3583.9180000000001</v>
      </c>
      <c r="O95" s="156">
        <v>9</v>
      </c>
    </row>
    <row r="96" spans="1:15" x14ac:dyDescent="0.2">
      <c r="A96" s="156">
        <v>1719</v>
      </c>
      <c r="B96" s="156" t="s">
        <v>88</v>
      </c>
      <c r="C96" s="157">
        <v>26477</v>
      </c>
      <c r="D96" s="156">
        <v>6026</v>
      </c>
      <c r="E96" s="156">
        <v>1486.4</v>
      </c>
      <c r="F96" s="156">
        <v>215</v>
      </c>
      <c r="G96" s="156">
        <v>2660</v>
      </c>
      <c r="H96" s="156">
        <v>0</v>
      </c>
      <c r="I96" s="156">
        <v>507.2</v>
      </c>
      <c r="J96" s="156">
        <v>0</v>
      </c>
      <c r="K96" s="156">
        <v>0</v>
      </c>
      <c r="L96" s="156">
        <v>9619</v>
      </c>
      <c r="M96" s="156">
        <v>2318</v>
      </c>
      <c r="N96" s="156">
        <v>7513.4520000000002</v>
      </c>
      <c r="O96" s="156">
        <v>7</v>
      </c>
    </row>
    <row r="97" spans="1:15" x14ac:dyDescent="0.2">
      <c r="A97" s="156">
        <v>303</v>
      </c>
      <c r="B97" s="156" t="s">
        <v>89</v>
      </c>
      <c r="C97" s="157">
        <v>40164</v>
      </c>
      <c r="D97" s="156">
        <v>10833</v>
      </c>
      <c r="E97" s="156">
        <v>2314.5</v>
      </c>
      <c r="F97" s="156">
        <v>1785</v>
      </c>
      <c r="G97" s="156">
        <v>24270</v>
      </c>
      <c r="H97" s="156">
        <v>405.9</v>
      </c>
      <c r="I97" s="156">
        <v>1791.2</v>
      </c>
      <c r="J97" s="156">
        <v>0</v>
      </c>
      <c r="K97" s="156">
        <v>175.4</v>
      </c>
      <c r="L97" s="156">
        <v>33394</v>
      </c>
      <c r="M97" s="156">
        <v>5730</v>
      </c>
      <c r="N97" s="156">
        <v>13315.45</v>
      </c>
      <c r="O97" s="156">
        <v>6</v>
      </c>
    </row>
    <row r="98" spans="1:15" x14ac:dyDescent="0.2">
      <c r="A98" s="156">
        <v>225</v>
      </c>
      <c r="B98" s="156" t="s">
        <v>90</v>
      </c>
      <c r="C98" s="157">
        <v>18097</v>
      </c>
      <c r="D98" s="156">
        <v>4589</v>
      </c>
      <c r="E98" s="156">
        <v>1237.9000000000001</v>
      </c>
      <c r="F98" s="156">
        <v>765</v>
      </c>
      <c r="G98" s="156">
        <v>6030</v>
      </c>
      <c r="H98" s="156">
        <v>995.3</v>
      </c>
      <c r="I98" s="156">
        <v>1516.8</v>
      </c>
      <c r="J98" s="156">
        <v>0</v>
      </c>
      <c r="K98" s="156">
        <v>282.3</v>
      </c>
      <c r="L98" s="156">
        <v>3778</v>
      </c>
      <c r="M98" s="156">
        <v>466</v>
      </c>
      <c r="N98" s="156">
        <v>5497.3519999999999</v>
      </c>
      <c r="O98" s="156">
        <v>5</v>
      </c>
    </row>
    <row r="99" spans="1:15" x14ac:dyDescent="0.2">
      <c r="A99" s="156">
        <v>226</v>
      </c>
      <c r="B99" s="156" t="s">
        <v>91</v>
      </c>
      <c r="C99" s="157">
        <v>25550</v>
      </c>
      <c r="D99" s="156">
        <v>6945</v>
      </c>
      <c r="E99" s="156">
        <v>1438.9</v>
      </c>
      <c r="F99" s="156">
        <v>545</v>
      </c>
      <c r="G99" s="156">
        <v>18220</v>
      </c>
      <c r="H99" s="156">
        <v>0</v>
      </c>
      <c r="I99" s="156">
        <v>1932.8</v>
      </c>
      <c r="J99" s="156">
        <v>0</v>
      </c>
      <c r="K99" s="156">
        <v>141.19999999999999</v>
      </c>
      <c r="L99" s="156">
        <v>3390</v>
      </c>
      <c r="M99" s="156">
        <v>126</v>
      </c>
      <c r="N99" s="156">
        <v>11285.523999999999</v>
      </c>
      <c r="O99" s="156">
        <v>4</v>
      </c>
    </row>
    <row r="100" spans="1:15" x14ac:dyDescent="0.2">
      <c r="A100" s="156">
        <v>1711</v>
      </c>
      <c r="B100" s="156" t="s">
        <v>92</v>
      </c>
      <c r="C100" s="157">
        <v>32264</v>
      </c>
      <c r="D100" s="156">
        <v>6374</v>
      </c>
      <c r="E100" s="156">
        <v>3213.9</v>
      </c>
      <c r="F100" s="156">
        <v>325</v>
      </c>
      <c r="G100" s="156">
        <v>17270</v>
      </c>
      <c r="H100" s="156">
        <v>245.52</v>
      </c>
      <c r="I100" s="156">
        <v>1410.4</v>
      </c>
      <c r="J100" s="156">
        <v>0</v>
      </c>
      <c r="K100" s="156">
        <v>19.499999999999773</v>
      </c>
      <c r="L100" s="156">
        <v>10311</v>
      </c>
      <c r="M100" s="156">
        <v>148</v>
      </c>
      <c r="N100" s="156">
        <v>9332.7080000000005</v>
      </c>
      <c r="O100" s="156">
        <v>11</v>
      </c>
    </row>
    <row r="101" spans="1:15" x14ac:dyDescent="0.2">
      <c r="A101" s="156">
        <v>385</v>
      </c>
      <c r="B101" s="156" t="s">
        <v>93</v>
      </c>
      <c r="C101" s="157">
        <v>28583</v>
      </c>
      <c r="D101" s="156">
        <v>7330</v>
      </c>
      <c r="E101" s="156">
        <v>1442</v>
      </c>
      <c r="F101" s="156">
        <v>525</v>
      </c>
      <c r="G101" s="156">
        <v>11020</v>
      </c>
      <c r="H101" s="156">
        <v>320.76</v>
      </c>
      <c r="I101" s="156">
        <v>1740</v>
      </c>
      <c r="J101" s="156">
        <v>0</v>
      </c>
      <c r="K101" s="156">
        <v>430.4</v>
      </c>
      <c r="L101" s="156">
        <v>1630</v>
      </c>
      <c r="M101" s="156">
        <v>67</v>
      </c>
      <c r="N101" s="156">
        <v>17394.96</v>
      </c>
      <c r="O101" s="156">
        <v>1</v>
      </c>
    </row>
    <row r="102" spans="1:15" x14ac:dyDescent="0.2">
      <c r="A102" s="156">
        <v>228</v>
      </c>
      <c r="B102" s="156" t="s">
        <v>94</v>
      </c>
      <c r="C102" s="157">
        <v>108285</v>
      </c>
      <c r="D102" s="156">
        <v>28766</v>
      </c>
      <c r="E102" s="156">
        <v>6944.7</v>
      </c>
      <c r="F102" s="156">
        <v>5535</v>
      </c>
      <c r="G102" s="156">
        <v>113540</v>
      </c>
      <c r="H102" s="156">
        <v>3377.18</v>
      </c>
      <c r="I102" s="156">
        <v>3642.4</v>
      </c>
      <c r="J102" s="156">
        <v>0</v>
      </c>
      <c r="K102" s="156">
        <v>0</v>
      </c>
      <c r="L102" s="156">
        <v>31829</v>
      </c>
      <c r="M102" s="156">
        <v>38</v>
      </c>
      <c r="N102" s="156">
        <v>68038.638000000006</v>
      </c>
      <c r="O102" s="156">
        <v>20</v>
      </c>
    </row>
    <row r="103" spans="1:15" x14ac:dyDescent="0.2">
      <c r="A103" s="156">
        <v>317</v>
      </c>
      <c r="B103" s="156" t="s">
        <v>95</v>
      </c>
      <c r="C103" s="157">
        <v>8845</v>
      </c>
      <c r="D103" s="156">
        <v>2367</v>
      </c>
      <c r="E103" s="156">
        <v>351.5</v>
      </c>
      <c r="F103" s="156">
        <v>140</v>
      </c>
      <c r="G103" s="156">
        <v>880</v>
      </c>
      <c r="H103" s="156">
        <v>0</v>
      </c>
      <c r="I103" s="156">
        <v>0</v>
      </c>
      <c r="J103" s="156">
        <v>0</v>
      </c>
      <c r="K103" s="156">
        <v>0</v>
      </c>
      <c r="L103" s="156">
        <v>3102</v>
      </c>
      <c r="M103" s="156">
        <v>265</v>
      </c>
      <c r="N103" s="156">
        <v>2973.7950000000001</v>
      </c>
      <c r="O103" s="156">
        <v>3</v>
      </c>
    </row>
    <row r="104" spans="1:15" x14ac:dyDescent="0.2">
      <c r="A104" s="156">
        <v>1651</v>
      </c>
      <c r="B104" s="156" t="s">
        <v>96</v>
      </c>
      <c r="C104" s="157">
        <v>16357</v>
      </c>
      <c r="D104" s="156">
        <v>3962</v>
      </c>
      <c r="E104" s="156">
        <v>1887.6</v>
      </c>
      <c r="F104" s="156">
        <v>115</v>
      </c>
      <c r="G104" s="156">
        <v>3390</v>
      </c>
      <c r="H104" s="156">
        <v>0</v>
      </c>
      <c r="I104" s="156">
        <v>832</v>
      </c>
      <c r="J104" s="156">
        <v>0</v>
      </c>
      <c r="K104" s="156">
        <v>0</v>
      </c>
      <c r="L104" s="156">
        <v>18980</v>
      </c>
      <c r="M104" s="156">
        <v>353</v>
      </c>
      <c r="N104" s="156">
        <v>2711.1239999999998</v>
      </c>
      <c r="O104" s="156">
        <v>12</v>
      </c>
    </row>
    <row r="105" spans="1:15" x14ac:dyDescent="0.2">
      <c r="A105" s="156">
        <v>770</v>
      </c>
      <c r="B105" s="156" t="s">
        <v>97</v>
      </c>
      <c r="C105" s="157">
        <v>18166</v>
      </c>
      <c r="D105" s="156">
        <v>4285</v>
      </c>
      <c r="E105" s="156">
        <v>960</v>
      </c>
      <c r="F105" s="156">
        <v>105</v>
      </c>
      <c r="G105" s="156">
        <v>3680</v>
      </c>
      <c r="H105" s="156">
        <v>346</v>
      </c>
      <c r="I105" s="156">
        <v>1045.5999999999999</v>
      </c>
      <c r="J105" s="156">
        <v>0</v>
      </c>
      <c r="K105" s="156">
        <v>134.4</v>
      </c>
      <c r="L105" s="156">
        <v>8242</v>
      </c>
      <c r="M105" s="156">
        <v>86</v>
      </c>
      <c r="N105" s="156">
        <v>3868.8</v>
      </c>
      <c r="O105" s="156">
        <v>10</v>
      </c>
    </row>
    <row r="106" spans="1:15" x14ac:dyDescent="0.2">
      <c r="A106" s="156">
        <v>1903</v>
      </c>
      <c r="B106" s="156" t="s">
        <v>628</v>
      </c>
      <c r="C106" s="157">
        <v>24940</v>
      </c>
      <c r="D106" s="156">
        <v>5633</v>
      </c>
      <c r="E106" s="156">
        <v>1407.9</v>
      </c>
      <c r="F106" s="156">
        <v>190</v>
      </c>
      <c r="G106" s="156">
        <v>2400</v>
      </c>
      <c r="H106" s="156">
        <v>781.96</v>
      </c>
      <c r="I106" s="156">
        <v>482.4</v>
      </c>
      <c r="J106" s="156">
        <v>0</v>
      </c>
      <c r="K106" s="156">
        <v>0</v>
      </c>
      <c r="L106" s="156">
        <v>7745</v>
      </c>
      <c r="M106" s="156">
        <v>100</v>
      </c>
      <c r="N106" s="156">
        <v>4392.7950000000001</v>
      </c>
      <c r="O106" s="156">
        <v>14</v>
      </c>
    </row>
    <row r="107" spans="1:15" x14ac:dyDescent="0.2">
      <c r="A107" s="156">
        <v>772</v>
      </c>
      <c r="B107" s="156" t="s">
        <v>98</v>
      </c>
      <c r="C107" s="157">
        <v>216036</v>
      </c>
      <c r="D107" s="156">
        <v>44684</v>
      </c>
      <c r="E107" s="156">
        <v>23711.599999999999</v>
      </c>
      <c r="F107" s="156">
        <v>22700</v>
      </c>
      <c r="G107" s="156">
        <v>486300</v>
      </c>
      <c r="H107" s="156">
        <v>9329.18</v>
      </c>
      <c r="I107" s="156">
        <v>10468</v>
      </c>
      <c r="J107" s="156">
        <v>0</v>
      </c>
      <c r="K107" s="156">
        <v>0</v>
      </c>
      <c r="L107" s="156">
        <v>8768</v>
      </c>
      <c r="M107" s="156">
        <v>116</v>
      </c>
      <c r="N107" s="156">
        <v>242274.204</v>
      </c>
      <c r="O107" s="156">
        <v>3</v>
      </c>
    </row>
    <row r="108" spans="1:15" x14ac:dyDescent="0.2">
      <c r="A108" s="156">
        <v>230</v>
      </c>
      <c r="B108" s="156" t="s">
        <v>99</v>
      </c>
      <c r="C108" s="157">
        <v>22310</v>
      </c>
      <c r="D108" s="156">
        <v>5932</v>
      </c>
      <c r="E108" s="156">
        <v>1245.7</v>
      </c>
      <c r="F108" s="156">
        <v>130</v>
      </c>
      <c r="G108" s="156">
        <v>9130</v>
      </c>
      <c r="H108" s="156">
        <v>0</v>
      </c>
      <c r="I108" s="156">
        <v>1640</v>
      </c>
      <c r="J108" s="156">
        <v>0</v>
      </c>
      <c r="K108" s="156">
        <v>0</v>
      </c>
      <c r="L108" s="156">
        <v>6386</v>
      </c>
      <c r="M108" s="156">
        <v>209</v>
      </c>
      <c r="N108" s="156">
        <v>6236.7030000000004</v>
      </c>
      <c r="O108" s="156">
        <v>5</v>
      </c>
    </row>
    <row r="109" spans="1:15" x14ac:dyDescent="0.2">
      <c r="A109" s="156">
        <v>114</v>
      </c>
      <c r="B109" s="156" t="s">
        <v>100</v>
      </c>
      <c r="C109" s="157">
        <v>109259</v>
      </c>
      <c r="D109" s="156">
        <v>24717</v>
      </c>
      <c r="E109" s="156">
        <v>11920.1</v>
      </c>
      <c r="F109" s="156">
        <v>2195</v>
      </c>
      <c r="G109" s="156">
        <v>124710</v>
      </c>
      <c r="H109" s="156">
        <v>2346.6799999999998</v>
      </c>
      <c r="I109" s="156">
        <v>5368</v>
      </c>
      <c r="J109" s="156">
        <v>0</v>
      </c>
      <c r="K109" s="156">
        <v>0</v>
      </c>
      <c r="L109" s="156">
        <v>33640</v>
      </c>
      <c r="M109" s="156">
        <v>989</v>
      </c>
      <c r="N109" s="156">
        <v>36235.061999999998</v>
      </c>
      <c r="O109" s="156">
        <v>28</v>
      </c>
    </row>
    <row r="110" spans="1:15" x14ac:dyDescent="0.2">
      <c r="A110" s="156">
        <v>388</v>
      </c>
      <c r="B110" s="156" t="s">
        <v>101</v>
      </c>
      <c r="C110" s="157">
        <v>18173</v>
      </c>
      <c r="D110" s="156">
        <v>4240</v>
      </c>
      <c r="E110" s="156">
        <v>1871.4</v>
      </c>
      <c r="F110" s="156">
        <v>720</v>
      </c>
      <c r="G110" s="156">
        <v>10570</v>
      </c>
      <c r="H110" s="156">
        <v>0</v>
      </c>
      <c r="I110" s="156">
        <v>1235.2</v>
      </c>
      <c r="J110" s="156">
        <v>0</v>
      </c>
      <c r="K110" s="156">
        <v>99.699999999999818</v>
      </c>
      <c r="L110" s="156">
        <v>1234</v>
      </c>
      <c r="M110" s="156">
        <v>226</v>
      </c>
      <c r="N110" s="156">
        <v>11167.575999999999</v>
      </c>
      <c r="O110" s="156">
        <v>1</v>
      </c>
    </row>
    <row r="111" spans="1:15" x14ac:dyDescent="0.2">
      <c r="A111" s="156">
        <v>153</v>
      </c>
      <c r="B111" s="156" t="s">
        <v>102</v>
      </c>
      <c r="C111" s="157">
        <v>157838</v>
      </c>
      <c r="D111" s="156">
        <v>35637</v>
      </c>
      <c r="E111" s="156">
        <v>18844</v>
      </c>
      <c r="F111" s="156">
        <v>14855</v>
      </c>
      <c r="G111" s="156">
        <v>244340</v>
      </c>
      <c r="H111" s="156">
        <v>5539.2848000000004</v>
      </c>
      <c r="I111" s="156">
        <v>5903.2</v>
      </c>
      <c r="J111" s="156">
        <v>0</v>
      </c>
      <c r="K111" s="156">
        <v>0</v>
      </c>
      <c r="L111" s="156">
        <v>14104</v>
      </c>
      <c r="M111" s="156">
        <v>171</v>
      </c>
      <c r="N111" s="156">
        <v>150693.62</v>
      </c>
      <c r="O111" s="156">
        <v>7</v>
      </c>
    </row>
    <row r="112" spans="1:15" x14ac:dyDescent="0.2">
      <c r="A112" s="156">
        <v>232</v>
      </c>
      <c r="B112" s="156" t="s">
        <v>103</v>
      </c>
      <c r="C112" s="157">
        <v>32875</v>
      </c>
      <c r="D112" s="156">
        <v>7434</v>
      </c>
      <c r="E112" s="156">
        <v>2442.1999999999998</v>
      </c>
      <c r="F112" s="156">
        <v>1235</v>
      </c>
      <c r="G112" s="156">
        <v>14860</v>
      </c>
      <c r="H112" s="156">
        <v>249.48</v>
      </c>
      <c r="I112" s="156">
        <v>738.4</v>
      </c>
      <c r="J112" s="156">
        <v>0</v>
      </c>
      <c r="K112" s="156">
        <v>0</v>
      </c>
      <c r="L112" s="156">
        <v>15619</v>
      </c>
      <c r="M112" s="156">
        <v>105</v>
      </c>
      <c r="N112" s="156">
        <v>9645.8320000000003</v>
      </c>
      <c r="O112" s="156">
        <v>14</v>
      </c>
    </row>
    <row r="113" spans="1:15" x14ac:dyDescent="0.2">
      <c r="A113" s="156">
        <v>233</v>
      </c>
      <c r="B113" s="156" t="s">
        <v>104</v>
      </c>
      <c r="C113" s="157">
        <v>26133</v>
      </c>
      <c r="D113" s="156">
        <v>6219</v>
      </c>
      <c r="E113" s="156">
        <v>1230.0999999999999</v>
      </c>
      <c r="F113" s="156">
        <v>490</v>
      </c>
      <c r="G113" s="156">
        <v>17300</v>
      </c>
      <c r="H113" s="156">
        <v>1197.1600000000001</v>
      </c>
      <c r="I113" s="156">
        <v>1747.2</v>
      </c>
      <c r="J113" s="156">
        <v>0</v>
      </c>
      <c r="K113" s="156">
        <v>42.299999999999727</v>
      </c>
      <c r="L113" s="156">
        <v>8568</v>
      </c>
      <c r="M113" s="156">
        <v>171</v>
      </c>
      <c r="N113" s="156">
        <v>14086.625</v>
      </c>
      <c r="O113" s="156">
        <v>5</v>
      </c>
    </row>
    <row r="114" spans="1:15" x14ac:dyDescent="0.2">
      <c r="A114" s="156">
        <v>777</v>
      </c>
      <c r="B114" s="156" t="s">
        <v>105</v>
      </c>
      <c r="C114" s="157">
        <v>41800</v>
      </c>
      <c r="D114" s="156">
        <v>9931</v>
      </c>
      <c r="E114" s="156">
        <v>2722.7</v>
      </c>
      <c r="F114" s="156">
        <v>2250</v>
      </c>
      <c r="G114" s="156">
        <v>36750</v>
      </c>
      <c r="H114" s="156">
        <v>275.22000000000003</v>
      </c>
      <c r="I114" s="156">
        <v>2491.1999999999998</v>
      </c>
      <c r="J114" s="156">
        <v>0</v>
      </c>
      <c r="K114" s="156">
        <v>0</v>
      </c>
      <c r="L114" s="156">
        <v>5535</v>
      </c>
      <c r="M114" s="156">
        <v>53</v>
      </c>
      <c r="N114" s="156">
        <v>28085.600999999999</v>
      </c>
      <c r="O114" s="156">
        <v>2</v>
      </c>
    </row>
    <row r="115" spans="1:15" x14ac:dyDescent="0.2">
      <c r="A115" s="156">
        <v>1722</v>
      </c>
      <c r="B115" s="156" t="s">
        <v>106</v>
      </c>
      <c r="C115" s="157">
        <v>8864</v>
      </c>
      <c r="D115" s="156">
        <v>2263</v>
      </c>
      <c r="E115" s="156">
        <v>830.1</v>
      </c>
      <c r="F115" s="156">
        <v>55</v>
      </c>
      <c r="G115" s="156">
        <v>780</v>
      </c>
      <c r="H115" s="156">
        <v>0</v>
      </c>
      <c r="I115" s="156">
        <v>183.2</v>
      </c>
      <c r="J115" s="156">
        <v>0</v>
      </c>
      <c r="K115" s="156">
        <v>32.1</v>
      </c>
      <c r="L115" s="156">
        <v>9770</v>
      </c>
      <c r="M115" s="156">
        <v>85</v>
      </c>
      <c r="N115" s="156">
        <v>744.60400000000004</v>
      </c>
      <c r="O115" s="156">
        <v>7</v>
      </c>
    </row>
    <row r="116" spans="1:15" x14ac:dyDescent="0.2">
      <c r="A116" s="156">
        <v>70</v>
      </c>
      <c r="B116" s="156" t="s">
        <v>107</v>
      </c>
      <c r="C116" s="157">
        <v>20755</v>
      </c>
      <c r="D116" s="156">
        <v>5021</v>
      </c>
      <c r="E116" s="156">
        <v>2079.4</v>
      </c>
      <c r="F116" s="156">
        <v>255</v>
      </c>
      <c r="G116" s="156">
        <v>15500</v>
      </c>
      <c r="H116" s="156">
        <v>438.48</v>
      </c>
      <c r="I116" s="156">
        <v>866.4</v>
      </c>
      <c r="J116" s="156">
        <v>0</v>
      </c>
      <c r="K116" s="156">
        <v>35.799999999999997</v>
      </c>
      <c r="L116" s="156">
        <v>10268</v>
      </c>
      <c r="M116" s="156">
        <v>158</v>
      </c>
      <c r="N116" s="156">
        <v>6134.192</v>
      </c>
      <c r="O116" s="156">
        <v>11</v>
      </c>
    </row>
    <row r="117" spans="1:15" x14ac:dyDescent="0.2">
      <c r="A117" s="156">
        <v>653</v>
      </c>
      <c r="B117" s="156" t="s">
        <v>108</v>
      </c>
      <c r="C117" s="157">
        <v>10225</v>
      </c>
      <c r="D117" s="156">
        <v>2479</v>
      </c>
      <c r="E117" s="156">
        <v>823.6</v>
      </c>
      <c r="F117" s="156">
        <v>45</v>
      </c>
      <c r="G117" s="156">
        <v>2620</v>
      </c>
      <c r="H117" s="156">
        <v>529.38</v>
      </c>
      <c r="I117" s="156">
        <v>292</v>
      </c>
      <c r="J117" s="156">
        <v>0</v>
      </c>
      <c r="K117" s="156">
        <v>0</v>
      </c>
      <c r="L117" s="156">
        <v>9522</v>
      </c>
      <c r="M117" s="156">
        <v>1267</v>
      </c>
      <c r="N117" s="156">
        <v>1281.192</v>
      </c>
      <c r="O117" s="156">
        <v>14</v>
      </c>
    </row>
    <row r="118" spans="1:15" x14ac:dyDescent="0.2">
      <c r="A118" s="156">
        <v>779</v>
      </c>
      <c r="B118" s="156" t="s">
        <v>109</v>
      </c>
      <c r="C118" s="157">
        <v>21307</v>
      </c>
      <c r="D118" s="156">
        <v>4865</v>
      </c>
      <c r="E118" s="156">
        <v>1430.2</v>
      </c>
      <c r="F118" s="156">
        <v>335</v>
      </c>
      <c r="G118" s="156">
        <v>7470</v>
      </c>
      <c r="H118" s="156">
        <v>0</v>
      </c>
      <c r="I118" s="156">
        <v>1260.8</v>
      </c>
      <c r="J118" s="156">
        <v>0</v>
      </c>
      <c r="K118" s="156">
        <v>169.1</v>
      </c>
      <c r="L118" s="156">
        <v>2664</v>
      </c>
      <c r="M118" s="156">
        <v>305</v>
      </c>
      <c r="N118" s="156">
        <v>9407.06</v>
      </c>
      <c r="O118" s="156">
        <v>2</v>
      </c>
    </row>
    <row r="119" spans="1:15" x14ac:dyDescent="0.2">
      <c r="A119" s="156">
        <v>236</v>
      </c>
      <c r="B119" s="156" t="s">
        <v>110</v>
      </c>
      <c r="C119" s="157">
        <v>26224</v>
      </c>
      <c r="D119" s="156">
        <v>6997</v>
      </c>
      <c r="E119" s="156">
        <v>1283.0999999999999</v>
      </c>
      <c r="F119" s="156">
        <v>460</v>
      </c>
      <c r="G119" s="156">
        <v>9310</v>
      </c>
      <c r="H119" s="156">
        <v>0</v>
      </c>
      <c r="I119" s="156">
        <v>606.4</v>
      </c>
      <c r="J119" s="156">
        <v>0</v>
      </c>
      <c r="K119" s="156">
        <v>50.699999999999932</v>
      </c>
      <c r="L119" s="156">
        <v>9992</v>
      </c>
      <c r="M119" s="156">
        <v>175</v>
      </c>
      <c r="N119" s="156">
        <v>5852.1710000000003</v>
      </c>
      <c r="O119" s="156">
        <v>7</v>
      </c>
    </row>
    <row r="120" spans="1:15" x14ac:dyDescent="0.2">
      <c r="A120" s="156">
        <v>1771</v>
      </c>
      <c r="B120" s="156" t="s">
        <v>111</v>
      </c>
      <c r="C120" s="157">
        <v>38389</v>
      </c>
      <c r="D120" s="156">
        <v>8838</v>
      </c>
      <c r="E120" s="156">
        <v>2819.8</v>
      </c>
      <c r="F120" s="156">
        <v>1350</v>
      </c>
      <c r="G120" s="156">
        <v>19040</v>
      </c>
      <c r="H120" s="156">
        <v>285.12</v>
      </c>
      <c r="I120" s="156">
        <v>1580</v>
      </c>
      <c r="J120" s="156">
        <v>0</v>
      </c>
      <c r="K120" s="156">
        <v>152.30000000000001</v>
      </c>
      <c r="L120" s="156">
        <v>3105</v>
      </c>
      <c r="M120" s="156">
        <v>35</v>
      </c>
      <c r="N120" s="156">
        <v>21212.423999999999</v>
      </c>
      <c r="O120" s="156">
        <v>2</v>
      </c>
    </row>
    <row r="121" spans="1:15" x14ac:dyDescent="0.2">
      <c r="A121" s="156">
        <v>1652</v>
      </c>
      <c r="B121" s="156" t="s">
        <v>112</v>
      </c>
      <c r="C121" s="157">
        <v>28906</v>
      </c>
      <c r="D121" s="156">
        <v>7021</v>
      </c>
      <c r="E121" s="156">
        <v>1829.4</v>
      </c>
      <c r="F121" s="156">
        <v>270</v>
      </c>
      <c r="G121" s="156">
        <v>11390</v>
      </c>
      <c r="H121" s="156">
        <v>496.98</v>
      </c>
      <c r="I121" s="156">
        <v>1665.6</v>
      </c>
      <c r="J121" s="156">
        <v>0</v>
      </c>
      <c r="K121" s="156">
        <v>157</v>
      </c>
      <c r="L121" s="156">
        <v>12269</v>
      </c>
      <c r="M121" s="156">
        <v>67</v>
      </c>
      <c r="N121" s="156">
        <v>8564.9760000000006</v>
      </c>
      <c r="O121" s="156">
        <v>8</v>
      </c>
    </row>
    <row r="122" spans="1:15" x14ac:dyDescent="0.2">
      <c r="A122" s="156">
        <v>907</v>
      </c>
      <c r="B122" s="156" t="s">
        <v>113</v>
      </c>
      <c r="C122" s="157">
        <v>17383</v>
      </c>
      <c r="D122" s="156">
        <v>3936</v>
      </c>
      <c r="E122" s="156">
        <v>1163</v>
      </c>
      <c r="F122" s="156">
        <v>410</v>
      </c>
      <c r="G122" s="156">
        <v>6430</v>
      </c>
      <c r="H122" s="156">
        <v>782.82</v>
      </c>
      <c r="I122" s="156">
        <v>466.4</v>
      </c>
      <c r="J122" s="156">
        <v>0</v>
      </c>
      <c r="K122" s="156">
        <v>0</v>
      </c>
      <c r="L122" s="156">
        <v>4782</v>
      </c>
      <c r="M122" s="156">
        <v>258</v>
      </c>
      <c r="N122" s="156">
        <v>5478.57</v>
      </c>
      <c r="O122" s="156">
        <v>7</v>
      </c>
    </row>
    <row r="123" spans="1:15" x14ac:dyDescent="0.2">
      <c r="A123" s="156">
        <v>689</v>
      </c>
      <c r="B123" s="156" t="s">
        <v>114</v>
      </c>
      <c r="C123" s="157">
        <v>14427</v>
      </c>
      <c r="D123" s="156">
        <v>3754</v>
      </c>
      <c r="E123" s="156">
        <v>643.79999999999995</v>
      </c>
      <c r="F123" s="156">
        <v>125</v>
      </c>
      <c r="G123" s="156">
        <v>560</v>
      </c>
      <c r="H123" s="156">
        <v>0</v>
      </c>
      <c r="I123" s="156">
        <v>0</v>
      </c>
      <c r="J123" s="156">
        <v>0</v>
      </c>
      <c r="K123" s="156">
        <v>0</v>
      </c>
      <c r="L123" s="156">
        <v>6356</v>
      </c>
      <c r="M123" s="156">
        <v>156</v>
      </c>
      <c r="N123" s="156">
        <v>1601.836</v>
      </c>
      <c r="O123" s="156">
        <v>10</v>
      </c>
    </row>
    <row r="124" spans="1:15" x14ac:dyDescent="0.2">
      <c r="A124" s="156">
        <v>784</v>
      </c>
      <c r="B124" s="156" t="s">
        <v>115</v>
      </c>
      <c r="C124" s="157">
        <v>25764</v>
      </c>
      <c r="D124" s="156">
        <v>6167</v>
      </c>
      <c r="E124" s="156">
        <v>1865.8</v>
      </c>
      <c r="F124" s="156">
        <v>1390</v>
      </c>
      <c r="G124" s="156">
        <v>6200</v>
      </c>
      <c r="H124" s="156">
        <v>0</v>
      </c>
      <c r="I124" s="156">
        <v>0</v>
      </c>
      <c r="J124" s="156">
        <v>0</v>
      </c>
      <c r="K124" s="156">
        <v>0</v>
      </c>
      <c r="L124" s="156">
        <v>6549</v>
      </c>
      <c r="M124" s="156">
        <v>17</v>
      </c>
      <c r="N124" s="156">
        <v>10580.87</v>
      </c>
      <c r="O124" s="156">
        <v>4</v>
      </c>
    </row>
    <row r="125" spans="1:15" x14ac:dyDescent="0.2">
      <c r="A125" s="156">
        <v>511</v>
      </c>
      <c r="B125" s="156" t="s">
        <v>116</v>
      </c>
      <c r="C125" s="157">
        <v>11409</v>
      </c>
      <c r="D125" s="156">
        <v>2789</v>
      </c>
      <c r="E125" s="156">
        <v>351.2</v>
      </c>
      <c r="F125" s="156">
        <v>85</v>
      </c>
      <c r="G125" s="156">
        <v>600</v>
      </c>
      <c r="H125" s="156">
        <v>0</v>
      </c>
      <c r="I125" s="156">
        <v>0</v>
      </c>
      <c r="J125" s="156">
        <v>0</v>
      </c>
      <c r="K125" s="156">
        <v>0</v>
      </c>
      <c r="L125" s="156">
        <v>7084</v>
      </c>
      <c r="M125" s="156">
        <v>3812</v>
      </c>
      <c r="N125" s="156">
        <v>2545.92</v>
      </c>
      <c r="O125" s="156">
        <v>8</v>
      </c>
    </row>
    <row r="126" spans="1:15" x14ac:dyDescent="0.2">
      <c r="A126" s="156">
        <v>664</v>
      </c>
      <c r="B126" s="156" t="s">
        <v>117</v>
      </c>
      <c r="C126" s="157">
        <v>36665</v>
      </c>
      <c r="D126" s="156">
        <v>8069</v>
      </c>
      <c r="E126" s="156">
        <v>3752.3</v>
      </c>
      <c r="F126" s="156">
        <v>1165</v>
      </c>
      <c r="G126" s="156">
        <v>48910</v>
      </c>
      <c r="H126" s="156">
        <v>2456.2912000000001</v>
      </c>
      <c r="I126" s="156">
        <v>4746.3999999999996</v>
      </c>
      <c r="J126" s="156">
        <v>0</v>
      </c>
      <c r="K126" s="156">
        <v>263.59999999999945</v>
      </c>
      <c r="L126" s="156">
        <v>9275</v>
      </c>
      <c r="M126" s="156">
        <v>607</v>
      </c>
      <c r="N126" s="156">
        <v>22279.663</v>
      </c>
      <c r="O126" s="156">
        <v>6</v>
      </c>
    </row>
    <row r="127" spans="1:15" x14ac:dyDescent="0.2">
      <c r="A127" s="156">
        <v>785</v>
      </c>
      <c r="B127" s="156" t="s">
        <v>118</v>
      </c>
      <c r="C127" s="157">
        <v>22807</v>
      </c>
      <c r="D127" s="156">
        <v>5253</v>
      </c>
      <c r="E127" s="156">
        <v>1340.3</v>
      </c>
      <c r="F127" s="156">
        <v>565</v>
      </c>
      <c r="G127" s="156">
        <v>5830</v>
      </c>
      <c r="H127" s="156">
        <v>1176.4000000000001</v>
      </c>
      <c r="I127" s="156">
        <v>1210.4000000000001</v>
      </c>
      <c r="J127" s="156">
        <v>0</v>
      </c>
      <c r="K127" s="156">
        <v>110.5</v>
      </c>
      <c r="L127" s="156">
        <v>4197</v>
      </c>
      <c r="M127" s="156">
        <v>28</v>
      </c>
      <c r="N127" s="156">
        <v>11216.7</v>
      </c>
      <c r="O127" s="156">
        <v>2</v>
      </c>
    </row>
    <row r="128" spans="1:15" x14ac:dyDescent="0.2">
      <c r="A128" s="156">
        <v>512</v>
      </c>
      <c r="B128" s="156" t="s">
        <v>119</v>
      </c>
      <c r="C128" s="157">
        <v>34895</v>
      </c>
      <c r="D128" s="156">
        <v>8433</v>
      </c>
      <c r="E128" s="156">
        <v>3636.5</v>
      </c>
      <c r="F128" s="156">
        <v>4000</v>
      </c>
      <c r="G128" s="156">
        <v>27810</v>
      </c>
      <c r="H128" s="156">
        <v>1998.48</v>
      </c>
      <c r="I128" s="156">
        <v>4874.3999999999996</v>
      </c>
      <c r="J128" s="156">
        <v>0</v>
      </c>
      <c r="K128" s="156">
        <v>215.7</v>
      </c>
      <c r="L128" s="156">
        <v>1891</v>
      </c>
      <c r="M128" s="156">
        <v>308</v>
      </c>
      <c r="N128" s="156">
        <v>26920.080000000002</v>
      </c>
      <c r="O128" s="156">
        <v>1</v>
      </c>
    </row>
    <row r="129" spans="1:15" x14ac:dyDescent="0.2">
      <c r="A129" s="156">
        <v>513</v>
      </c>
      <c r="B129" s="156" t="s">
        <v>120</v>
      </c>
      <c r="C129" s="157">
        <v>71047</v>
      </c>
      <c r="D129" s="156">
        <v>17748</v>
      </c>
      <c r="E129" s="156">
        <v>6614</v>
      </c>
      <c r="F129" s="156">
        <v>8605</v>
      </c>
      <c r="G129" s="156">
        <v>69600</v>
      </c>
      <c r="H129" s="156">
        <v>3186.4</v>
      </c>
      <c r="I129" s="156">
        <v>6801.6</v>
      </c>
      <c r="J129" s="156">
        <v>0</v>
      </c>
      <c r="K129" s="156">
        <v>0</v>
      </c>
      <c r="L129" s="156">
        <v>1683</v>
      </c>
      <c r="M129" s="156">
        <v>127</v>
      </c>
      <c r="N129" s="156">
        <v>76926.720000000001</v>
      </c>
      <c r="O129" s="156">
        <v>1</v>
      </c>
    </row>
    <row r="130" spans="1:15" x14ac:dyDescent="0.2">
      <c r="A130" s="156">
        <v>693</v>
      </c>
      <c r="B130" s="156" t="s">
        <v>121</v>
      </c>
      <c r="C130" s="157">
        <v>9807</v>
      </c>
      <c r="D130" s="156">
        <v>3052</v>
      </c>
      <c r="E130" s="156">
        <v>317.5</v>
      </c>
      <c r="F130" s="156">
        <v>50</v>
      </c>
      <c r="G130" s="156">
        <v>110</v>
      </c>
      <c r="H130" s="156">
        <v>0</v>
      </c>
      <c r="I130" s="156">
        <v>0</v>
      </c>
      <c r="J130" s="156">
        <v>0</v>
      </c>
      <c r="K130" s="156">
        <v>0</v>
      </c>
      <c r="L130" s="156">
        <v>6693</v>
      </c>
      <c r="M130" s="156">
        <v>239</v>
      </c>
      <c r="N130" s="156">
        <v>581.625</v>
      </c>
      <c r="O130" s="156">
        <v>10</v>
      </c>
    </row>
    <row r="131" spans="1:15" x14ac:dyDescent="0.2">
      <c r="A131" s="156">
        <v>365</v>
      </c>
      <c r="B131" s="156" t="s">
        <v>122</v>
      </c>
      <c r="C131" s="157">
        <v>6483</v>
      </c>
      <c r="D131" s="156">
        <v>1611</v>
      </c>
      <c r="E131" s="156">
        <v>413.6</v>
      </c>
      <c r="F131" s="156">
        <v>85</v>
      </c>
      <c r="G131" s="156">
        <v>190</v>
      </c>
      <c r="H131" s="156">
        <v>0</v>
      </c>
      <c r="I131" s="156">
        <v>0</v>
      </c>
      <c r="J131" s="156">
        <v>0</v>
      </c>
      <c r="K131" s="156">
        <v>0</v>
      </c>
      <c r="L131" s="156">
        <v>1980</v>
      </c>
      <c r="M131" s="156">
        <v>195</v>
      </c>
      <c r="N131" s="156">
        <v>1110.8879999999999</v>
      </c>
      <c r="O131" s="156">
        <v>4</v>
      </c>
    </row>
    <row r="132" spans="1:15" x14ac:dyDescent="0.2">
      <c r="A132" s="156">
        <v>786</v>
      </c>
      <c r="B132" s="156" t="s">
        <v>123</v>
      </c>
      <c r="C132" s="157">
        <v>13031</v>
      </c>
      <c r="D132" s="156">
        <v>3152</v>
      </c>
      <c r="E132" s="156">
        <v>923.9</v>
      </c>
      <c r="F132" s="156">
        <v>220</v>
      </c>
      <c r="G132" s="156">
        <v>3640</v>
      </c>
      <c r="H132" s="156">
        <v>505.16</v>
      </c>
      <c r="I132" s="156">
        <v>691.2</v>
      </c>
      <c r="J132" s="156">
        <v>0</v>
      </c>
      <c r="K132" s="156">
        <v>0</v>
      </c>
      <c r="L132" s="156">
        <v>2720</v>
      </c>
      <c r="M132" s="156">
        <v>84</v>
      </c>
      <c r="N132" s="156">
        <v>3294.7020000000002</v>
      </c>
      <c r="O132" s="156">
        <v>3</v>
      </c>
    </row>
    <row r="133" spans="1:15" x14ac:dyDescent="0.2">
      <c r="A133" s="156">
        <v>241</v>
      </c>
      <c r="B133" s="156" t="s">
        <v>124</v>
      </c>
      <c r="C133" s="157">
        <v>18870</v>
      </c>
      <c r="D133" s="156">
        <v>4100</v>
      </c>
      <c r="E133" s="156">
        <v>1867.4</v>
      </c>
      <c r="F133" s="156">
        <v>180</v>
      </c>
      <c r="G133" s="156">
        <v>6860</v>
      </c>
      <c r="H133" s="156">
        <v>1503.44</v>
      </c>
      <c r="I133" s="156">
        <v>283.2</v>
      </c>
      <c r="J133" s="156">
        <v>0</v>
      </c>
      <c r="K133" s="156">
        <v>43.8</v>
      </c>
      <c r="L133" s="156">
        <v>4412</v>
      </c>
      <c r="M133" s="156">
        <v>0</v>
      </c>
      <c r="N133" s="156">
        <v>5803.7179999999998</v>
      </c>
      <c r="O133" s="156">
        <v>6</v>
      </c>
    </row>
    <row r="134" spans="1:15" x14ac:dyDescent="0.2">
      <c r="A134" s="156">
        <v>14</v>
      </c>
      <c r="B134" s="156" t="s">
        <v>125</v>
      </c>
      <c r="C134" s="157">
        <v>189991</v>
      </c>
      <c r="D134" s="156">
        <v>36987</v>
      </c>
      <c r="E134" s="156">
        <v>22650.2</v>
      </c>
      <c r="F134" s="156">
        <v>9560</v>
      </c>
      <c r="G134" s="156">
        <v>461060</v>
      </c>
      <c r="H134" s="156">
        <v>7347.7878000000001</v>
      </c>
      <c r="I134" s="156">
        <v>10839.2</v>
      </c>
      <c r="J134" s="156">
        <v>304.19999999999709</v>
      </c>
      <c r="K134" s="156">
        <v>1265.3</v>
      </c>
      <c r="L134" s="156">
        <v>7913</v>
      </c>
      <c r="M134" s="156">
        <v>458</v>
      </c>
      <c r="N134" s="156">
        <v>342364.99200000003</v>
      </c>
      <c r="O134" s="156">
        <v>4</v>
      </c>
    </row>
    <row r="135" spans="1:15" x14ac:dyDescent="0.2">
      <c r="A135" s="156">
        <v>15</v>
      </c>
      <c r="B135" s="156" t="s">
        <v>126</v>
      </c>
      <c r="C135" s="157">
        <v>12209</v>
      </c>
      <c r="D135" s="156">
        <v>3365</v>
      </c>
      <c r="E135" s="156">
        <v>963.7</v>
      </c>
      <c r="F135" s="156">
        <v>35</v>
      </c>
      <c r="G135" s="156">
        <v>1220</v>
      </c>
      <c r="H135" s="156">
        <v>0</v>
      </c>
      <c r="I135" s="156">
        <v>162.4</v>
      </c>
      <c r="J135" s="156">
        <v>0</v>
      </c>
      <c r="K135" s="156">
        <v>49</v>
      </c>
      <c r="L135" s="156">
        <v>8676</v>
      </c>
      <c r="M135" s="156">
        <v>101</v>
      </c>
      <c r="N135" s="156">
        <v>938.55899999999997</v>
      </c>
      <c r="O135" s="156">
        <v>10</v>
      </c>
    </row>
    <row r="136" spans="1:15" x14ac:dyDescent="0.2">
      <c r="A136" s="156">
        <v>1729</v>
      </c>
      <c r="B136" s="156" t="s">
        <v>127</v>
      </c>
      <c r="C136" s="157">
        <v>14496</v>
      </c>
      <c r="D136" s="156">
        <v>2747</v>
      </c>
      <c r="E136" s="156">
        <v>1091.4000000000001</v>
      </c>
      <c r="F136" s="156">
        <v>90</v>
      </c>
      <c r="G136" s="156">
        <v>920</v>
      </c>
      <c r="H136" s="156">
        <v>300.95999999999998</v>
      </c>
      <c r="I136" s="156">
        <v>1356.8</v>
      </c>
      <c r="J136" s="156">
        <v>0</v>
      </c>
      <c r="K136" s="156">
        <v>0</v>
      </c>
      <c r="L136" s="156">
        <v>7318</v>
      </c>
      <c r="M136" s="156">
        <v>19</v>
      </c>
      <c r="N136" s="156">
        <v>1778.586</v>
      </c>
      <c r="O136" s="156">
        <v>20</v>
      </c>
    </row>
    <row r="137" spans="1:15" x14ac:dyDescent="0.2">
      <c r="A137" s="156">
        <v>158</v>
      </c>
      <c r="B137" s="156" t="s">
        <v>128</v>
      </c>
      <c r="C137" s="157">
        <v>24448</v>
      </c>
      <c r="D137" s="156">
        <v>5901</v>
      </c>
      <c r="E137" s="156">
        <v>1673.4</v>
      </c>
      <c r="F137" s="156">
        <v>820</v>
      </c>
      <c r="G137" s="156">
        <v>18850</v>
      </c>
      <c r="H137" s="156">
        <v>0</v>
      </c>
      <c r="I137" s="156">
        <v>1268.8</v>
      </c>
      <c r="J137" s="156">
        <v>0</v>
      </c>
      <c r="K137" s="156">
        <v>0</v>
      </c>
      <c r="L137" s="156">
        <v>10487</v>
      </c>
      <c r="M137" s="156">
        <v>61</v>
      </c>
      <c r="N137" s="156">
        <v>9567.8179999999993</v>
      </c>
      <c r="O137" s="156">
        <v>6</v>
      </c>
    </row>
    <row r="138" spans="1:15" x14ac:dyDescent="0.2">
      <c r="A138" s="156">
        <v>788</v>
      </c>
      <c r="B138" s="156" t="s">
        <v>129</v>
      </c>
      <c r="C138" s="157">
        <v>13630</v>
      </c>
      <c r="D138" s="156">
        <v>3359</v>
      </c>
      <c r="E138" s="156">
        <v>778.9</v>
      </c>
      <c r="F138" s="156">
        <v>115</v>
      </c>
      <c r="G138" s="156">
        <v>810</v>
      </c>
      <c r="H138" s="156">
        <v>0</v>
      </c>
      <c r="I138" s="156">
        <v>0</v>
      </c>
      <c r="J138" s="156">
        <v>0</v>
      </c>
      <c r="K138" s="156">
        <v>0</v>
      </c>
      <c r="L138" s="156">
        <v>5766</v>
      </c>
      <c r="M138" s="156">
        <v>87</v>
      </c>
      <c r="N138" s="156">
        <v>1937.1869999999999</v>
      </c>
      <c r="O138" s="156">
        <v>6</v>
      </c>
    </row>
    <row r="139" spans="1:15" x14ac:dyDescent="0.2">
      <c r="A139" s="156">
        <v>392</v>
      </c>
      <c r="B139" s="156" t="s">
        <v>130</v>
      </c>
      <c r="C139" s="157">
        <v>150670</v>
      </c>
      <c r="D139" s="156">
        <v>32858</v>
      </c>
      <c r="E139" s="156">
        <v>16575.900000000001</v>
      </c>
      <c r="F139" s="156">
        <v>14405</v>
      </c>
      <c r="G139" s="156">
        <v>194880</v>
      </c>
      <c r="H139" s="156">
        <v>5216.76</v>
      </c>
      <c r="I139" s="156">
        <v>8517.6</v>
      </c>
      <c r="J139" s="156">
        <v>0</v>
      </c>
      <c r="K139" s="156">
        <v>602.9</v>
      </c>
      <c r="L139" s="156">
        <v>2921</v>
      </c>
      <c r="M139" s="156">
        <v>288</v>
      </c>
      <c r="N139" s="156">
        <v>247573.86300000001</v>
      </c>
      <c r="O139" s="156">
        <v>2</v>
      </c>
    </row>
    <row r="140" spans="1:15" x14ac:dyDescent="0.2">
      <c r="A140" s="156">
        <v>393</v>
      </c>
      <c r="B140" s="156" t="s">
        <v>131</v>
      </c>
      <c r="C140" s="157">
        <v>5432</v>
      </c>
      <c r="D140" s="156">
        <v>1345</v>
      </c>
      <c r="E140" s="156">
        <v>318.89999999999998</v>
      </c>
      <c r="F140" s="156">
        <v>150</v>
      </c>
      <c r="G140" s="156">
        <v>50</v>
      </c>
      <c r="H140" s="156">
        <v>0</v>
      </c>
      <c r="I140" s="156">
        <v>0</v>
      </c>
      <c r="J140" s="156">
        <v>0</v>
      </c>
      <c r="K140" s="156">
        <v>0</v>
      </c>
      <c r="L140" s="156">
        <v>1922</v>
      </c>
      <c r="M140" s="156">
        <v>186</v>
      </c>
      <c r="N140" s="156">
        <v>1295.646</v>
      </c>
      <c r="O140" s="156">
        <v>4</v>
      </c>
    </row>
    <row r="141" spans="1:15" x14ac:dyDescent="0.2">
      <c r="A141" s="156">
        <v>394</v>
      </c>
      <c r="B141" s="156" t="s">
        <v>132</v>
      </c>
      <c r="C141" s="157">
        <v>143374</v>
      </c>
      <c r="D141" s="156">
        <v>37771</v>
      </c>
      <c r="E141" s="156">
        <v>6806.4</v>
      </c>
      <c r="F141" s="156">
        <v>10675</v>
      </c>
      <c r="G141" s="156">
        <v>78690</v>
      </c>
      <c r="H141" s="156">
        <v>2448.2600000000002</v>
      </c>
      <c r="I141" s="156">
        <v>4968.8</v>
      </c>
      <c r="J141" s="156">
        <v>5526.7</v>
      </c>
      <c r="K141" s="156">
        <v>1288.5</v>
      </c>
      <c r="L141" s="156">
        <v>17863</v>
      </c>
      <c r="M141" s="156">
        <v>665</v>
      </c>
      <c r="N141" s="156">
        <v>86956.656000000003</v>
      </c>
      <c r="O141" s="156">
        <v>27</v>
      </c>
    </row>
    <row r="142" spans="1:15" x14ac:dyDescent="0.2">
      <c r="A142" s="156">
        <v>1655</v>
      </c>
      <c r="B142" s="156" t="s">
        <v>133</v>
      </c>
      <c r="C142" s="157">
        <v>29292</v>
      </c>
      <c r="D142" s="156">
        <v>6467</v>
      </c>
      <c r="E142" s="156">
        <v>1890.9</v>
      </c>
      <c r="F142" s="156">
        <v>1510</v>
      </c>
      <c r="G142" s="156">
        <v>5050</v>
      </c>
      <c r="H142" s="156">
        <v>0</v>
      </c>
      <c r="I142" s="156">
        <v>1477.6</v>
      </c>
      <c r="J142" s="156">
        <v>0</v>
      </c>
      <c r="K142" s="156">
        <v>0</v>
      </c>
      <c r="L142" s="156">
        <v>7456</v>
      </c>
      <c r="M142" s="156">
        <v>68</v>
      </c>
      <c r="N142" s="156">
        <v>8508.1949999999997</v>
      </c>
      <c r="O142" s="156">
        <v>10</v>
      </c>
    </row>
    <row r="143" spans="1:15" x14ac:dyDescent="0.2">
      <c r="A143" s="156">
        <v>160</v>
      </c>
      <c r="B143" s="156" t="s">
        <v>134</v>
      </c>
      <c r="C143" s="157">
        <v>59283</v>
      </c>
      <c r="D143" s="156">
        <v>15819</v>
      </c>
      <c r="E143" s="156">
        <v>3852.4</v>
      </c>
      <c r="F143" s="156">
        <v>390</v>
      </c>
      <c r="G143" s="156">
        <v>40810</v>
      </c>
      <c r="H143" s="156">
        <v>1096.58</v>
      </c>
      <c r="I143" s="156">
        <v>3168</v>
      </c>
      <c r="J143" s="156">
        <v>0</v>
      </c>
      <c r="K143" s="156">
        <v>0</v>
      </c>
      <c r="L143" s="156">
        <v>31281</v>
      </c>
      <c r="M143" s="156">
        <v>443</v>
      </c>
      <c r="N143" s="156">
        <v>12338.448</v>
      </c>
      <c r="O143" s="156">
        <v>20</v>
      </c>
    </row>
    <row r="144" spans="1:15" x14ac:dyDescent="0.2">
      <c r="A144" s="156">
        <v>243</v>
      </c>
      <c r="B144" s="156" t="s">
        <v>135</v>
      </c>
      <c r="C144" s="157">
        <v>44932</v>
      </c>
      <c r="D144" s="156">
        <v>11393</v>
      </c>
      <c r="E144" s="156">
        <v>3066.1</v>
      </c>
      <c r="F144" s="156">
        <v>3550</v>
      </c>
      <c r="G144" s="156">
        <v>43830</v>
      </c>
      <c r="H144" s="156">
        <v>1165.7</v>
      </c>
      <c r="I144" s="156">
        <v>3024.8</v>
      </c>
      <c r="J144" s="156">
        <v>0</v>
      </c>
      <c r="K144" s="156">
        <v>0</v>
      </c>
      <c r="L144" s="156">
        <v>3863</v>
      </c>
      <c r="M144" s="156">
        <v>964</v>
      </c>
      <c r="N144" s="156">
        <v>26319.48</v>
      </c>
      <c r="O144" s="156">
        <v>2</v>
      </c>
    </row>
    <row r="145" spans="1:15" x14ac:dyDescent="0.2">
      <c r="A145" s="156">
        <v>523</v>
      </c>
      <c r="B145" s="156" t="s">
        <v>136</v>
      </c>
      <c r="C145" s="157">
        <v>17535</v>
      </c>
      <c r="D145" s="156">
        <v>4887</v>
      </c>
      <c r="E145" s="156">
        <v>942.8</v>
      </c>
      <c r="F145" s="156">
        <v>180</v>
      </c>
      <c r="G145" s="156">
        <v>5550</v>
      </c>
      <c r="H145" s="156">
        <v>0</v>
      </c>
      <c r="I145" s="156">
        <v>643.20000000000005</v>
      </c>
      <c r="J145" s="156">
        <v>0</v>
      </c>
      <c r="K145" s="156">
        <v>141.80000000000001</v>
      </c>
      <c r="L145" s="156">
        <v>1692</v>
      </c>
      <c r="M145" s="156">
        <v>243</v>
      </c>
      <c r="N145" s="156">
        <v>6202.1440000000002</v>
      </c>
      <c r="O145" s="156">
        <v>2</v>
      </c>
    </row>
    <row r="146" spans="1:15" x14ac:dyDescent="0.2">
      <c r="A146" s="156">
        <v>17</v>
      </c>
      <c r="B146" s="156" t="s">
        <v>137</v>
      </c>
      <c r="C146" s="157">
        <v>18515</v>
      </c>
      <c r="D146" s="156">
        <v>4331</v>
      </c>
      <c r="E146" s="156">
        <v>1220</v>
      </c>
      <c r="F146" s="156">
        <v>190</v>
      </c>
      <c r="G146" s="156">
        <v>6420</v>
      </c>
      <c r="H146" s="156">
        <v>2386.5695999999998</v>
      </c>
      <c r="I146" s="156">
        <v>1174.4000000000001</v>
      </c>
      <c r="J146" s="156">
        <v>0</v>
      </c>
      <c r="K146" s="156">
        <v>0</v>
      </c>
      <c r="L146" s="156">
        <v>4564</v>
      </c>
      <c r="M146" s="156">
        <v>505</v>
      </c>
      <c r="N146" s="156">
        <v>7824</v>
      </c>
      <c r="O146" s="156">
        <v>4</v>
      </c>
    </row>
    <row r="147" spans="1:15" x14ac:dyDescent="0.2">
      <c r="A147" s="156">
        <v>395</v>
      </c>
      <c r="B147" s="156" t="s">
        <v>138</v>
      </c>
      <c r="C147" s="157">
        <v>16179</v>
      </c>
      <c r="D147" s="156">
        <v>4335</v>
      </c>
      <c r="E147" s="156">
        <v>1047.3</v>
      </c>
      <c r="F147" s="156">
        <v>140</v>
      </c>
      <c r="G147" s="156">
        <v>1130</v>
      </c>
      <c r="H147" s="156">
        <v>0</v>
      </c>
      <c r="I147" s="156">
        <v>0</v>
      </c>
      <c r="J147" s="156">
        <v>0</v>
      </c>
      <c r="K147" s="156">
        <v>0</v>
      </c>
      <c r="L147" s="156">
        <v>5395</v>
      </c>
      <c r="M147" s="156">
        <v>89</v>
      </c>
      <c r="N147" s="156">
        <v>2608.4119999999998</v>
      </c>
      <c r="O147" s="156">
        <v>11</v>
      </c>
    </row>
    <row r="148" spans="1:15" x14ac:dyDescent="0.2">
      <c r="A148" s="156">
        <v>72</v>
      </c>
      <c r="B148" s="156" t="s">
        <v>139</v>
      </c>
      <c r="C148" s="157">
        <v>15878</v>
      </c>
      <c r="D148" s="156">
        <v>3718</v>
      </c>
      <c r="E148" s="156">
        <v>2059.5</v>
      </c>
      <c r="F148" s="156">
        <v>265</v>
      </c>
      <c r="G148" s="156">
        <v>17280</v>
      </c>
      <c r="H148" s="156">
        <v>0</v>
      </c>
      <c r="I148" s="156">
        <v>1200</v>
      </c>
      <c r="J148" s="156">
        <v>0</v>
      </c>
      <c r="K148" s="156">
        <v>0</v>
      </c>
      <c r="L148" s="156">
        <v>2503</v>
      </c>
      <c r="M148" s="156">
        <v>164</v>
      </c>
      <c r="N148" s="156">
        <v>7974.6750000000002</v>
      </c>
      <c r="O148" s="156">
        <v>2</v>
      </c>
    </row>
    <row r="149" spans="1:15" x14ac:dyDescent="0.2">
      <c r="A149" s="156">
        <v>244</v>
      </c>
      <c r="B149" s="156" t="s">
        <v>140</v>
      </c>
      <c r="C149" s="157">
        <v>11762</v>
      </c>
      <c r="D149" s="156">
        <v>2967</v>
      </c>
      <c r="E149" s="156">
        <v>767.9</v>
      </c>
      <c r="F149" s="156">
        <v>105</v>
      </c>
      <c r="G149" s="156">
        <v>3120</v>
      </c>
      <c r="H149" s="156">
        <v>0</v>
      </c>
      <c r="I149" s="156">
        <v>194.4</v>
      </c>
      <c r="J149" s="156">
        <v>0</v>
      </c>
      <c r="K149" s="156">
        <v>0</v>
      </c>
      <c r="L149" s="156">
        <v>2312</v>
      </c>
      <c r="M149" s="156">
        <v>108</v>
      </c>
      <c r="N149" s="156">
        <v>3938.049</v>
      </c>
      <c r="O149" s="156">
        <v>2</v>
      </c>
    </row>
    <row r="150" spans="1:15" x14ac:dyDescent="0.2">
      <c r="A150" s="156">
        <v>396</v>
      </c>
      <c r="B150" s="156" t="s">
        <v>141</v>
      </c>
      <c r="C150" s="157">
        <v>39206</v>
      </c>
      <c r="D150" s="156">
        <v>9143</v>
      </c>
      <c r="E150" s="156">
        <v>2826.9</v>
      </c>
      <c r="F150" s="156">
        <v>1860</v>
      </c>
      <c r="G150" s="156">
        <v>24590</v>
      </c>
      <c r="H150" s="156">
        <v>399.84</v>
      </c>
      <c r="I150" s="156">
        <v>1316</v>
      </c>
      <c r="J150" s="156">
        <v>0</v>
      </c>
      <c r="K150" s="156">
        <v>293.10000000000002</v>
      </c>
      <c r="L150" s="156">
        <v>2732</v>
      </c>
      <c r="M150" s="156">
        <v>36</v>
      </c>
      <c r="N150" s="156">
        <v>37128.714</v>
      </c>
      <c r="O150" s="156">
        <v>2</v>
      </c>
    </row>
    <row r="151" spans="1:15" x14ac:dyDescent="0.2">
      <c r="A151" s="156">
        <v>397</v>
      </c>
      <c r="B151" s="156" t="s">
        <v>142</v>
      </c>
      <c r="C151" s="157">
        <v>26297</v>
      </c>
      <c r="D151" s="156">
        <v>6243</v>
      </c>
      <c r="E151" s="156">
        <v>1637.1</v>
      </c>
      <c r="F151" s="156">
        <v>620</v>
      </c>
      <c r="G151" s="156">
        <v>6110</v>
      </c>
      <c r="H151" s="156">
        <v>0</v>
      </c>
      <c r="I151" s="156">
        <v>1408</v>
      </c>
      <c r="J151" s="156">
        <v>0</v>
      </c>
      <c r="K151" s="156">
        <v>25.3</v>
      </c>
      <c r="L151" s="156">
        <v>920</v>
      </c>
      <c r="M151" s="156">
        <v>44</v>
      </c>
      <c r="N151" s="156">
        <v>18741.436000000002</v>
      </c>
      <c r="O151" s="156">
        <v>2</v>
      </c>
    </row>
    <row r="152" spans="1:15" x14ac:dyDescent="0.2">
      <c r="A152" s="156">
        <v>246</v>
      </c>
      <c r="B152" s="156" t="s">
        <v>143</v>
      </c>
      <c r="C152" s="157">
        <v>18300</v>
      </c>
      <c r="D152" s="156">
        <v>4338</v>
      </c>
      <c r="E152" s="156">
        <v>1279.3</v>
      </c>
      <c r="F152" s="156">
        <v>150</v>
      </c>
      <c r="G152" s="156">
        <v>5830</v>
      </c>
      <c r="H152" s="156">
        <v>162.62</v>
      </c>
      <c r="I152" s="156">
        <v>763.2</v>
      </c>
      <c r="J152" s="156">
        <v>0</v>
      </c>
      <c r="K152" s="156">
        <v>33.299999999999997</v>
      </c>
      <c r="L152" s="156">
        <v>7868</v>
      </c>
      <c r="M152" s="156">
        <v>172</v>
      </c>
      <c r="N152" s="156">
        <v>4387.8360000000002</v>
      </c>
      <c r="O152" s="156">
        <v>8</v>
      </c>
    </row>
    <row r="153" spans="1:15" x14ac:dyDescent="0.2">
      <c r="A153" s="156">
        <v>74</v>
      </c>
      <c r="B153" s="156" t="s">
        <v>144</v>
      </c>
      <c r="C153" s="157">
        <v>43454</v>
      </c>
      <c r="D153" s="156">
        <v>10115</v>
      </c>
      <c r="E153" s="156">
        <v>4357.6000000000004</v>
      </c>
      <c r="F153" s="156">
        <v>1385</v>
      </c>
      <c r="G153" s="156">
        <v>52500</v>
      </c>
      <c r="H153" s="156">
        <v>735.68</v>
      </c>
      <c r="I153" s="156">
        <v>3009.6</v>
      </c>
      <c r="J153" s="156">
        <v>0</v>
      </c>
      <c r="K153" s="156">
        <v>0</v>
      </c>
      <c r="L153" s="156">
        <v>13503</v>
      </c>
      <c r="M153" s="156">
        <v>512</v>
      </c>
      <c r="N153" s="156">
        <v>22017.072</v>
      </c>
      <c r="O153" s="156">
        <v>20</v>
      </c>
    </row>
    <row r="154" spans="1:15" x14ac:dyDescent="0.2">
      <c r="A154" s="156">
        <v>398</v>
      </c>
      <c r="B154" s="156" t="s">
        <v>145</v>
      </c>
      <c r="C154" s="157">
        <v>51985</v>
      </c>
      <c r="D154" s="156">
        <v>13595</v>
      </c>
      <c r="E154" s="156">
        <v>2997.8</v>
      </c>
      <c r="F154" s="156">
        <v>3070</v>
      </c>
      <c r="G154" s="156">
        <v>49980</v>
      </c>
      <c r="H154" s="156">
        <v>630.1</v>
      </c>
      <c r="I154" s="156">
        <v>3005.6</v>
      </c>
      <c r="J154" s="156">
        <v>304.79999999999927</v>
      </c>
      <c r="K154" s="156">
        <v>174.3</v>
      </c>
      <c r="L154" s="156">
        <v>3830</v>
      </c>
      <c r="M154" s="156">
        <v>167</v>
      </c>
      <c r="N154" s="156">
        <v>34350.504000000001</v>
      </c>
      <c r="O154" s="156">
        <v>4</v>
      </c>
    </row>
    <row r="155" spans="1:15" x14ac:dyDescent="0.2">
      <c r="A155" s="156">
        <v>917</v>
      </c>
      <c r="B155" s="156" t="s">
        <v>146</v>
      </c>
      <c r="C155" s="157">
        <v>89212</v>
      </c>
      <c r="D155" s="156">
        <v>16900</v>
      </c>
      <c r="E155" s="156">
        <v>13593.1</v>
      </c>
      <c r="F155" s="156">
        <v>4330</v>
      </c>
      <c r="G155" s="156">
        <v>155690</v>
      </c>
      <c r="H155" s="156">
        <v>5263.6813999999995</v>
      </c>
      <c r="I155" s="156">
        <v>6144.8</v>
      </c>
      <c r="J155" s="156">
        <v>0</v>
      </c>
      <c r="K155" s="156">
        <v>0</v>
      </c>
      <c r="L155" s="156">
        <v>4498</v>
      </c>
      <c r="M155" s="156">
        <v>51</v>
      </c>
      <c r="N155" s="156">
        <v>81601.747000000003</v>
      </c>
      <c r="O155" s="156">
        <v>3</v>
      </c>
    </row>
    <row r="156" spans="1:15" x14ac:dyDescent="0.2">
      <c r="A156" s="156">
        <v>1658</v>
      </c>
      <c r="B156" s="156" t="s">
        <v>147</v>
      </c>
      <c r="C156" s="157">
        <v>15295</v>
      </c>
      <c r="D156" s="156">
        <v>3565</v>
      </c>
      <c r="E156" s="156">
        <v>726.9</v>
      </c>
      <c r="F156" s="156">
        <v>120</v>
      </c>
      <c r="G156" s="156">
        <v>2320</v>
      </c>
      <c r="H156" s="156">
        <v>1162.56</v>
      </c>
      <c r="I156" s="156">
        <v>0</v>
      </c>
      <c r="J156" s="156">
        <v>0</v>
      </c>
      <c r="K156" s="156">
        <v>0</v>
      </c>
      <c r="L156" s="156">
        <v>10410</v>
      </c>
      <c r="M156" s="156">
        <v>102</v>
      </c>
      <c r="N156" s="156">
        <v>3874.0810000000001</v>
      </c>
      <c r="O156" s="156">
        <v>6</v>
      </c>
    </row>
    <row r="157" spans="1:15" x14ac:dyDescent="0.2">
      <c r="A157" s="156">
        <v>399</v>
      </c>
      <c r="B157" s="156" t="s">
        <v>148</v>
      </c>
      <c r="C157" s="157">
        <v>22580</v>
      </c>
      <c r="D157" s="156">
        <v>5318</v>
      </c>
      <c r="E157" s="156">
        <v>1279.5999999999999</v>
      </c>
      <c r="F157" s="156">
        <v>295</v>
      </c>
      <c r="G157" s="156">
        <v>8500</v>
      </c>
      <c r="H157" s="156">
        <v>0</v>
      </c>
      <c r="I157" s="156">
        <v>251.2</v>
      </c>
      <c r="J157" s="156">
        <v>0</v>
      </c>
      <c r="K157" s="156">
        <v>0</v>
      </c>
      <c r="L157" s="156">
        <v>1870</v>
      </c>
      <c r="M157" s="156">
        <v>29</v>
      </c>
      <c r="N157" s="156">
        <v>11324.096</v>
      </c>
      <c r="O157" s="156">
        <v>3</v>
      </c>
    </row>
    <row r="158" spans="1:15" x14ac:dyDescent="0.2">
      <c r="A158" s="156">
        <v>163</v>
      </c>
      <c r="B158" s="156" t="s">
        <v>149</v>
      </c>
      <c r="C158" s="157">
        <v>35747</v>
      </c>
      <c r="D158" s="156">
        <v>8765</v>
      </c>
      <c r="E158" s="156">
        <v>2586.3000000000002</v>
      </c>
      <c r="F158" s="156">
        <v>360</v>
      </c>
      <c r="G158" s="156">
        <v>36670</v>
      </c>
      <c r="H158" s="156">
        <v>850.4</v>
      </c>
      <c r="I158" s="156">
        <v>1281.5999999999999</v>
      </c>
      <c r="J158" s="156">
        <v>0</v>
      </c>
      <c r="K158" s="156">
        <v>0</v>
      </c>
      <c r="L158" s="156">
        <v>13810</v>
      </c>
      <c r="M158" s="156">
        <v>93</v>
      </c>
      <c r="N158" s="156">
        <v>11073.314</v>
      </c>
      <c r="O158" s="156">
        <v>7</v>
      </c>
    </row>
    <row r="159" spans="1:15" x14ac:dyDescent="0.2">
      <c r="A159" s="156">
        <v>530</v>
      </c>
      <c r="B159" s="156" t="s">
        <v>150</v>
      </c>
      <c r="C159" s="157">
        <v>39739</v>
      </c>
      <c r="D159" s="156">
        <v>9008</v>
      </c>
      <c r="E159" s="156">
        <v>2765</v>
      </c>
      <c r="F159" s="156">
        <v>2190</v>
      </c>
      <c r="G159" s="156">
        <v>29730</v>
      </c>
      <c r="H159" s="156">
        <v>228.1</v>
      </c>
      <c r="I159" s="156">
        <v>2240</v>
      </c>
      <c r="J159" s="156">
        <v>0</v>
      </c>
      <c r="K159" s="156">
        <v>0</v>
      </c>
      <c r="L159" s="156">
        <v>3154</v>
      </c>
      <c r="M159" s="156">
        <v>1352</v>
      </c>
      <c r="N159" s="156">
        <v>27842.1</v>
      </c>
      <c r="O159" s="156">
        <v>2</v>
      </c>
    </row>
    <row r="160" spans="1:15" x14ac:dyDescent="0.2">
      <c r="A160" s="156">
        <v>794</v>
      </c>
      <c r="B160" s="156" t="s">
        <v>151</v>
      </c>
      <c r="C160" s="157">
        <v>88560</v>
      </c>
      <c r="D160" s="156">
        <v>22038</v>
      </c>
      <c r="E160" s="156">
        <v>8783.5</v>
      </c>
      <c r="F160" s="156">
        <v>7570</v>
      </c>
      <c r="G160" s="156">
        <v>140890</v>
      </c>
      <c r="H160" s="156">
        <v>2661.2</v>
      </c>
      <c r="I160" s="156">
        <v>4508.8</v>
      </c>
      <c r="J160" s="156">
        <v>0</v>
      </c>
      <c r="K160" s="156">
        <v>375.79999999999927</v>
      </c>
      <c r="L160" s="156">
        <v>5311</v>
      </c>
      <c r="M160" s="156">
        <v>145</v>
      </c>
      <c r="N160" s="156">
        <v>60007.56</v>
      </c>
      <c r="O160" s="156">
        <v>1</v>
      </c>
    </row>
    <row r="161" spans="1:15" x14ac:dyDescent="0.2">
      <c r="A161" s="156">
        <v>531</v>
      </c>
      <c r="B161" s="156" t="s">
        <v>152</v>
      </c>
      <c r="C161" s="157">
        <v>27616</v>
      </c>
      <c r="D161" s="156">
        <v>7572</v>
      </c>
      <c r="E161" s="156">
        <v>1007.8</v>
      </c>
      <c r="F161" s="156">
        <v>995</v>
      </c>
      <c r="G161" s="156">
        <v>9050</v>
      </c>
      <c r="H161" s="156">
        <v>0</v>
      </c>
      <c r="I161" s="156">
        <v>304</v>
      </c>
      <c r="J161" s="156">
        <v>1131.5</v>
      </c>
      <c r="K161" s="156">
        <v>0</v>
      </c>
      <c r="L161" s="156">
        <v>1068</v>
      </c>
      <c r="M161" s="156">
        <v>131</v>
      </c>
      <c r="N161" s="156">
        <v>17741.574000000001</v>
      </c>
      <c r="O161" s="156">
        <v>1</v>
      </c>
    </row>
    <row r="162" spans="1:15" x14ac:dyDescent="0.2">
      <c r="A162" s="156">
        <v>164</v>
      </c>
      <c r="B162" s="156" t="s">
        <v>404</v>
      </c>
      <c r="C162" s="157">
        <v>80747</v>
      </c>
      <c r="D162" s="156">
        <v>19316</v>
      </c>
      <c r="E162" s="156">
        <v>8117.6</v>
      </c>
      <c r="F162" s="156">
        <v>6335</v>
      </c>
      <c r="G162" s="156">
        <v>114210</v>
      </c>
      <c r="H162" s="156">
        <v>5184.8599999999997</v>
      </c>
      <c r="I162" s="156">
        <v>4428.8</v>
      </c>
      <c r="J162" s="156">
        <v>0</v>
      </c>
      <c r="K162" s="156">
        <v>0</v>
      </c>
      <c r="L162" s="156">
        <v>6084</v>
      </c>
      <c r="M162" s="156">
        <v>93</v>
      </c>
      <c r="N162" s="156">
        <v>62296.127999999997</v>
      </c>
      <c r="O162" s="156">
        <v>3</v>
      </c>
    </row>
    <row r="163" spans="1:15" x14ac:dyDescent="0.2">
      <c r="A163" s="156">
        <v>63</v>
      </c>
      <c r="B163" s="156" t="s">
        <v>153</v>
      </c>
      <c r="C163" s="157">
        <v>10937</v>
      </c>
      <c r="D163" s="156">
        <v>2792</v>
      </c>
      <c r="E163" s="156">
        <v>1164.8</v>
      </c>
      <c r="F163" s="156">
        <v>95</v>
      </c>
      <c r="G163" s="156">
        <v>2530</v>
      </c>
      <c r="H163" s="156">
        <v>0</v>
      </c>
      <c r="I163" s="156">
        <v>596.79999999999995</v>
      </c>
      <c r="J163" s="156">
        <v>0</v>
      </c>
      <c r="K163" s="156">
        <v>0</v>
      </c>
      <c r="L163" s="156">
        <v>9239</v>
      </c>
      <c r="M163" s="156">
        <v>66</v>
      </c>
      <c r="N163" s="156">
        <v>1311.5519999999999</v>
      </c>
      <c r="O163" s="156">
        <v>9</v>
      </c>
    </row>
    <row r="164" spans="1:15" x14ac:dyDescent="0.2">
      <c r="A164" s="156">
        <v>252</v>
      </c>
      <c r="B164" s="156" t="s">
        <v>154</v>
      </c>
      <c r="C164" s="157">
        <v>16494</v>
      </c>
      <c r="D164" s="156">
        <v>4168</v>
      </c>
      <c r="E164" s="156">
        <v>792.5</v>
      </c>
      <c r="F164" s="156">
        <v>195</v>
      </c>
      <c r="G164" s="156">
        <v>4090</v>
      </c>
      <c r="H164" s="156">
        <v>0</v>
      </c>
      <c r="I164" s="156">
        <v>0</v>
      </c>
      <c r="J164" s="156">
        <v>0</v>
      </c>
      <c r="K164" s="156">
        <v>0</v>
      </c>
      <c r="L164" s="156">
        <v>3988</v>
      </c>
      <c r="M164" s="156">
        <v>170</v>
      </c>
      <c r="N164" s="156">
        <v>5115</v>
      </c>
      <c r="O164" s="156">
        <v>3</v>
      </c>
    </row>
    <row r="165" spans="1:15" x14ac:dyDescent="0.2">
      <c r="A165" s="156">
        <v>797</v>
      </c>
      <c r="B165" s="156" t="s">
        <v>155</v>
      </c>
      <c r="C165" s="157">
        <v>43119</v>
      </c>
      <c r="D165" s="156">
        <v>10469</v>
      </c>
      <c r="E165" s="156">
        <v>2803.4</v>
      </c>
      <c r="F165" s="156">
        <v>1835</v>
      </c>
      <c r="G165" s="156">
        <v>32470</v>
      </c>
      <c r="H165" s="156">
        <v>279.18</v>
      </c>
      <c r="I165" s="156">
        <v>1224</v>
      </c>
      <c r="J165" s="156">
        <v>0</v>
      </c>
      <c r="K165" s="156">
        <v>0</v>
      </c>
      <c r="L165" s="156">
        <v>7885</v>
      </c>
      <c r="M165" s="156">
        <v>233</v>
      </c>
      <c r="N165" s="156">
        <v>16532.432000000001</v>
      </c>
      <c r="O165" s="156">
        <v>4</v>
      </c>
    </row>
    <row r="166" spans="1:15" x14ac:dyDescent="0.2">
      <c r="A166" s="156">
        <v>534</v>
      </c>
      <c r="B166" s="156" t="s">
        <v>156</v>
      </c>
      <c r="C166" s="157">
        <v>20627</v>
      </c>
      <c r="D166" s="156">
        <v>4695</v>
      </c>
      <c r="E166" s="156">
        <v>1692.7</v>
      </c>
      <c r="F166" s="156">
        <v>585</v>
      </c>
      <c r="G166" s="156">
        <v>4890</v>
      </c>
      <c r="H166" s="156">
        <v>183.1</v>
      </c>
      <c r="I166" s="156">
        <v>418.4</v>
      </c>
      <c r="J166" s="156">
        <v>0</v>
      </c>
      <c r="K166" s="156">
        <v>0</v>
      </c>
      <c r="L166" s="156">
        <v>1291</v>
      </c>
      <c r="M166" s="156">
        <v>57</v>
      </c>
      <c r="N166" s="156">
        <v>12917.289000000001</v>
      </c>
      <c r="O166" s="156">
        <v>2</v>
      </c>
    </row>
    <row r="167" spans="1:15" x14ac:dyDescent="0.2">
      <c r="A167" s="156">
        <v>798</v>
      </c>
      <c r="B167" s="156" t="s">
        <v>157</v>
      </c>
      <c r="C167" s="157">
        <v>15035</v>
      </c>
      <c r="D167" s="156">
        <v>3766</v>
      </c>
      <c r="E167" s="156">
        <v>683.3</v>
      </c>
      <c r="F167" s="156">
        <v>85</v>
      </c>
      <c r="G167" s="156">
        <v>1950</v>
      </c>
      <c r="H167" s="156">
        <v>0</v>
      </c>
      <c r="I167" s="156">
        <v>0</v>
      </c>
      <c r="J167" s="156">
        <v>0</v>
      </c>
      <c r="K167" s="156">
        <v>0</v>
      </c>
      <c r="L167" s="156">
        <v>9491</v>
      </c>
      <c r="M167" s="156">
        <v>157</v>
      </c>
      <c r="N167" s="156">
        <v>3602.1190000000001</v>
      </c>
      <c r="O167" s="156">
        <v>6</v>
      </c>
    </row>
    <row r="168" spans="1:15" x14ac:dyDescent="0.2">
      <c r="A168" s="156">
        <v>402</v>
      </c>
      <c r="B168" s="156" t="s">
        <v>158</v>
      </c>
      <c r="C168" s="157">
        <v>84984</v>
      </c>
      <c r="D168" s="156">
        <v>19086</v>
      </c>
      <c r="E168" s="156">
        <v>8387.9</v>
      </c>
      <c r="F168" s="156">
        <v>6150</v>
      </c>
      <c r="G168" s="156">
        <v>91320</v>
      </c>
      <c r="H168" s="156">
        <v>2799.7</v>
      </c>
      <c r="I168" s="156">
        <v>5308.8</v>
      </c>
      <c r="J168" s="156">
        <v>0</v>
      </c>
      <c r="K168" s="156">
        <v>131.69999999999999</v>
      </c>
      <c r="L168" s="156">
        <v>4571</v>
      </c>
      <c r="M168" s="156">
        <v>75</v>
      </c>
      <c r="N168" s="156">
        <v>100266.18700000001</v>
      </c>
      <c r="O168" s="156">
        <v>4</v>
      </c>
    </row>
    <row r="169" spans="1:15" x14ac:dyDescent="0.2">
      <c r="A169" s="156">
        <v>1735</v>
      </c>
      <c r="B169" s="156" t="s">
        <v>159</v>
      </c>
      <c r="C169" s="157">
        <v>35573</v>
      </c>
      <c r="D169" s="156">
        <v>8432</v>
      </c>
      <c r="E169" s="156">
        <v>2088.1999999999998</v>
      </c>
      <c r="F169" s="156">
        <v>590</v>
      </c>
      <c r="G169" s="156">
        <v>14820</v>
      </c>
      <c r="H169" s="156">
        <v>0</v>
      </c>
      <c r="I169" s="156">
        <v>586.4</v>
      </c>
      <c r="J169" s="156">
        <v>0</v>
      </c>
      <c r="K169" s="156">
        <v>79.599999999999909</v>
      </c>
      <c r="L169" s="156">
        <v>21295</v>
      </c>
      <c r="M169" s="156">
        <v>249</v>
      </c>
      <c r="N169" s="156">
        <v>9274.4220000000005</v>
      </c>
      <c r="O169" s="156">
        <v>8</v>
      </c>
    </row>
    <row r="170" spans="1:15" x14ac:dyDescent="0.2">
      <c r="A170" s="156">
        <v>118</v>
      </c>
      <c r="B170" s="156" t="s">
        <v>160</v>
      </c>
      <c r="C170" s="157">
        <v>54844</v>
      </c>
      <c r="D170" s="156">
        <v>13304</v>
      </c>
      <c r="E170" s="156">
        <v>5447</v>
      </c>
      <c r="F170" s="156">
        <v>795</v>
      </c>
      <c r="G170" s="156">
        <v>69370</v>
      </c>
      <c r="H170" s="156">
        <v>1590.44</v>
      </c>
      <c r="I170" s="156">
        <v>2998.4</v>
      </c>
      <c r="J170" s="156">
        <v>0</v>
      </c>
      <c r="K170" s="156">
        <v>0</v>
      </c>
      <c r="L170" s="156">
        <v>12758</v>
      </c>
      <c r="M170" s="156">
        <v>164</v>
      </c>
      <c r="N170" s="156">
        <v>25960.02</v>
      </c>
      <c r="O170" s="156">
        <v>17</v>
      </c>
    </row>
    <row r="171" spans="1:15" x14ac:dyDescent="0.2">
      <c r="A171" s="156">
        <v>18</v>
      </c>
      <c r="B171" s="156" t="s">
        <v>161</v>
      </c>
      <c r="C171" s="157">
        <v>34814</v>
      </c>
      <c r="D171" s="156">
        <v>7855</v>
      </c>
      <c r="E171" s="156">
        <v>4484.8</v>
      </c>
      <c r="F171" s="156">
        <v>3200</v>
      </c>
      <c r="G171" s="156">
        <v>40460</v>
      </c>
      <c r="H171" s="156">
        <v>461.34</v>
      </c>
      <c r="I171" s="156">
        <v>1308.8</v>
      </c>
      <c r="J171" s="156">
        <v>0</v>
      </c>
      <c r="K171" s="156">
        <v>0</v>
      </c>
      <c r="L171" s="156">
        <v>6706</v>
      </c>
      <c r="M171" s="156">
        <v>599</v>
      </c>
      <c r="N171" s="156">
        <v>18918.936000000002</v>
      </c>
      <c r="O171" s="156">
        <v>5</v>
      </c>
    </row>
    <row r="172" spans="1:15" x14ac:dyDescent="0.2">
      <c r="A172" s="156">
        <v>405</v>
      </c>
      <c r="B172" s="156" t="s">
        <v>162</v>
      </c>
      <c r="C172" s="157">
        <v>70697</v>
      </c>
      <c r="D172" s="156">
        <v>17257</v>
      </c>
      <c r="E172" s="156">
        <v>6444.3</v>
      </c>
      <c r="F172" s="156">
        <v>6110</v>
      </c>
      <c r="G172" s="156">
        <v>85810</v>
      </c>
      <c r="H172" s="156">
        <v>2734.38</v>
      </c>
      <c r="I172" s="156">
        <v>6009.6</v>
      </c>
      <c r="J172" s="156">
        <v>0</v>
      </c>
      <c r="K172" s="156">
        <v>0</v>
      </c>
      <c r="L172" s="156">
        <v>2012</v>
      </c>
      <c r="M172" s="156">
        <v>86</v>
      </c>
      <c r="N172" s="156">
        <v>50804.775000000001</v>
      </c>
      <c r="O172" s="156">
        <v>1</v>
      </c>
    </row>
    <row r="173" spans="1:15" x14ac:dyDescent="0.2">
      <c r="A173" s="156">
        <v>1507</v>
      </c>
      <c r="B173" s="159" t="s">
        <v>163</v>
      </c>
      <c r="C173" s="157">
        <v>41814</v>
      </c>
      <c r="D173" s="156">
        <v>10239</v>
      </c>
      <c r="E173" s="156">
        <v>2469.1</v>
      </c>
      <c r="F173" s="156">
        <v>300</v>
      </c>
      <c r="G173" s="156">
        <v>16940</v>
      </c>
      <c r="H173" s="156">
        <v>217.8</v>
      </c>
      <c r="I173" s="156">
        <v>1746.4</v>
      </c>
      <c r="J173" s="156">
        <v>0</v>
      </c>
      <c r="K173" s="156">
        <v>55.599999999999909</v>
      </c>
      <c r="L173" s="156">
        <v>18858</v>
      </c>
      <c r="M173" s="156">
        <v>336</v>
      </c>
      <c r="N173" s="156">
        <v>9672.5529999999999</v>
      </c>
      <c r="O173" s="156">
        <v>12</v>
      </c>
    </row>
    <row r="174" spans="1:15" x14ac:dyDescent="0.2">
      <c r="A174" s="156">
        <v>321</v>
      </c>
      <c r="B174" s="156" t="s">
        <v>164</v>
      </c>
      <c r="C174" s="157">
        <v>47935</v>
      </c>
      <c r="D174" s="156">
        <v>13922</v>
      </c>
      <c r="E174" s="156">
        <v>1658.9</v>
      </c>
      <c r="F174" s="156">
        <v>1675</v>
      </c>
      <c r="G174" s="156">
        <v>34060</v>
      </c>
      <c r="H174" s="156">
        <v>1122.98</v>
      </c>
      <c r="I174" s="156">
        <v>1388</v>
      </c>
      <c r="J174" s="156">
        <v>992.59999999999854</v>
      </c>
      <c r="K174" s="156">
        <v>596.5</v>
      </c>
      <c r="L174" s="156">
        <v>5542</v>
      </c>
      <c r="M174" s="156">
        <v>355</v>
      </c>
      <c r="N174" s="156">
        <v>24268.743999999999</v>
      </c>
      <c r="O174" s="156">
        <v>9</v>
      </c>
    </row>
    <row r="175" spans="1:15" x14ac:dyDescent="0.2">
      <c r="A175" s="156">
        <v>406</v>
      </c>
      <c r="B175" s="156" t="s">
        <v>165</v>
      </c>
      <c r="C175" s="157">
        <v>41726</v>
      </c>
      <c r="D175" s="156">
        <v>10003</v>
      </c>
      <c r="E175" s="156">
        <v>3019.5</v>
      </c>
      <c r="F175" s="156">
        <v>2605</v>
      </c>
      <c r="G175" s="156">
        <v>28980</v>
      </c>
      <c r="H175" s="156">
        <v>1518.7269999999999</v>
      </c>
      <c r="I175" s="156">
        <v>1737.6</v>
      </c>
      <c r="J175" s="156">
        <v>0</v>
      </c>
      <c r="K175" s="156">
        <v>0</v>
      </c>
      <c r="L175" s="156">
        <v>1578</v>
      </c>
      <c r="M175" s="156">
        <v>750</v>
      </c>
      <c r="N175" s="156">
        <v>35368.305</v>
      </c>
      <c r="O175" s="156">
        <v>5</v>
      </c>
    </row>
    <row r="176" spans="1:15" x14ac:dyDescent="0.2">
      <c r="A176" s="156">
        <v>677</v>
      </c>
      <c r="B176" s="156" t="s">
        <v>166</v>
      </c>
      <c r="C176" s="157">
        <v>27719</v>
      </c>
      <c r="D176" s="156">
        <v>5803</v>
      </c>
      <c r="E176" s="156">
        <v>2478.3000000000002</v>
      </c>
      <c r="F176" s="156">
        <v>260</v>
      </c>
      <c r="G176" s="156">
        <v>21190</v>
      </c>
      <c r="H176" s="156">
        <v>306.89999999999998</v>
      </c>
      <c r="I176" s="156">
        <v>1240.8</v>
      </c>
      <c r="J176" s="156">
        <v>0</v>
      </c>
      <c r="K176" s="156">
        <v>0</v>
      </c>
      <c r="L176" s="156">
        <v>20168</v>
      </c>
      <c r="M176" s="156">
        <v>315</v>
      </c>
      <c r="N176" s="156">
        <v>6378.4049999999997</v>
      </c>
      <c r="O176" s="156">
        <v>17</v>
      </c>
    </row>
    <row r="177" spans="1:15" x14ac:dyDescent="0.2">
      <c r="A177" s="156">
        <v>353</v>
      </c>
      <c r="B177" s="156" t="s">
        <v>167</v>
      </c>
      <c r="C177" s="157">
        <v>34348</v>
      </c>
      <c r="D177" s="156">
        <v>9424</v>
      </c>
      <c r="E177" s="156">
        <v>2016.7</v>
      </c>
      <c r="F177" s="156">
        <v>3130</v>
      </c>
      <c r="G177" s="156">
        <v>18230</v>
      </c>
      <c r="H177" s="156">
        <v>815.76</v>
      </c>
      <c r="I177" s="156">
        <v>838.4</v>
      </c>
      <c r="J177" s="156">
        <v>180.69999999999891</v>
      </c>
      <c r="K177" s="156">
        <v>0</v>
      </c>
      <c r="L177" s="156">
        <v>2111</v>
      </c>
      <c r="M177" s="156">
        <v>51</v>
      </c>
      <c r="N177" s="156">
        <v>24581.095000000001</v>
      </c>
      <c r="O177" s="156">
        <v>1</v>
      </c>
    </row>
    <row r="178" spans="1:15" x14ac:dyDescent="0.2">
      <c r="A178" s="156">
        <v>1884</v>
      </c>
      <c r="B178" s="156" t="s">
        <v>405</v>
      </c>
      <c r="C178" s="157">
        <v>25744</v>
      </c>
      <c r="D178" s="156">
        <v>6312</v>
      </c>
      <c r="E178" s="156">
        <v>1397.7</v>
      </c>
      <c r="F178" s="156">
        <v>270</v>
      </c>
      <c r="G178" s="156">
        <v>2960</v>
      </c>
      <c r="H178" s="156">
        <v>0</v>
      </c>
      <c r="I178" s="156">
        <v>212</v>
      </c>
      <c r="J178" s="156">
        <v>0</v>
      </c>
      <c r="K178" s="156">
        <v>0</v>
      </c>
      <c r="L178" s="156">
        <v>6341</v>
      </c>
      <c r="M178" s="156">
        <v>887</v>
      </c>
      <c r="N178" s="156">
        <v>5346.9989999999998</v>
      </c>
      <c r="O178" s="156">
        <v>14</v>
      </c>
    </row>
    <row r="179" spans="1:15" x14ac:dyDescent="0.2">
      <c r="A179" s="156">
        <v>166</v>
      </c>
      <c r="B179" s="156" t="s">
        <v>168</v>
      </c>
      <c r="C179" s="157">
        <v>50403</v>
      </c>
      <c r="D179" s="156">
        <v>13861</v>
      </c>
      <c r="E179" s="156">
        <v>3801.5</v>
      </c>
      <c r="F179" s="156">
        <v>1335</v>
      </c>
      <c r="G179" s="156">
        <v>59310</v>
      </c>
      <c r="H179" s="156">
        <v>1822.8</v>
      </c>
      <c r="I179" s="156">
        <v>3352</v>
      </c>
      <c r="J179" s="156">
        <v>0</v>
      </c>
      <c r="K179" s="156">
        <v>0</v>
      </c>
      <c r="L179" s="156">
        <v>14264</v>
      </c>
      <c r="M179" s="156">
        <v>1920</v>
      </c>
      <c r="N179" s="156">
        <v>28634.514999999999</v>
      </c>
      <c r="O179" s="156">
        <v>7</v>
      </c>
    </row>
    <row r="180" spans="1:15" x14ac:dyDescent="0.2">
      <c r="A180" s="156">
        <v>678</v>
      </c>
      <c r="B180" s="156" t="s">
        <v>169</v>
      </c>
      <c r="C180" s="157">
        <v>12365</v>
      </c>
      <c r="D180" s="156">
        <v>3310</v>
      </c>
      <c r="E180" s="156">
        <v>665.7</v>
      </c>
      <c r="F180" s="156">
        <v>130</v>
      </c>
      <c r="G180" s="156">
        <v>5390</v>
      </c>
      <c r="H180" s="156">
        <v>481.74</v>
      </c>
      <c r="I180" s="156">
        <v>64</v>
      </c>
      <c r="J180" s="156">
        <v>0</v>
      </c>
      <c r="K180" s="156">
        <v>80</v>
      </c>
      <c r="L180" s="156">
        <v>3706</v>
      </c>
      <c r="M180" s="156">
        <v>112</v>
      </c>
      <c r="N180" s="156">
        <v>2888.893</v>
      </c>
      <c r="O180" s="156">
        <v>4</v>
      </c>
    </row>
    <row r="181" spans="1:15" x14ac:dyDescent="0.2">
      <c r="A181" s="156">
        <v>537</v>
      </c>
      <c r="B181" s="156" t="s">
        <v>170</v>
      </c>
      <c r="C181" s="157">
        <v>62044</v>
      </c>
      <c r="D181" s="156">
        <v>16471</v>
      </c>
      <c r="E181" s="156">
        <v>4170.2</v>
      </c>
      <c r="F181" s="156">
        <v>1145</v>
      </c>
      <c r="G181" s="156">
        <v>50060</v>
      </c>
      <c r="H181" s="156">
        <v>1179.9000000000001</v>
      </c>
      <c r="I181" s="156">
        <v>1820</v>
      </c>
      <c r="J181" s="156">
        <v>0</v>
      </c>
      <c r="K181" s="156">
        <v>0</v>
      </c>
      <c r="L181" s="156">
        <v>2451</v>
      </c>
      <c r="M181" s="156">
        <v>157</v>
      </c>
      <c r="N181" s="156">
        <v>48890.904000000002</v>
      </c>
      <c r="O181" s="156">
        <v>3</v>
      </c>
    </row>
    <row r="182" spans="1:15" x14ac:dyDescent="0.2">
      <c r="A182" s="156">
        <v>928</v>
      </c>
      <c r="B182" s="156" t="s">
        <v>171</v>
      </c>
      <c r="C182" s="157">
        <v>47409</v>
      </c>
      <c r="D182" s="156">
        <v>8209</v>
      </c>
      <c r="E182" s="156">
        <v>6624.4</v>
      </c>
      <c r="F182" s="156">
        <v>1160</v>
      </c>
      <c r="G182" s="156">
        <v>54730</v>
      </c>
      <c r="H182" s="156">
        <v>771.54</v>
      </c>
      <c r="I182" s="156">
        <v>907.2</v>
      </c>
      <c r="J182" s="156">
        <v>0</v>
      </c>
      <c r="K182" s="156">
        <v>0</v>
      </c>
      <c r="L182" s="156">
        <v>2193</v>
      </c>
      <c r="M182" s="156">
        <v>24</v>
      </c>
      <c r="N182" s="156">
        <v>37501.775999999998</v>
      </c>
      <c r="O182" s="156">
        <v>2</v>
      </c>
    </row>
    <row r="183" spans="1:15" x14ac:dyDescent="0.2">
      <c r="A183" s="156">
        <v>1598</v>
      </c>
      <c r="B183" s="156" t="s">
        <v>172</v>
      </c>
      <c r="C183" s="157">
        <v>22082</v>
      </c>
      <c r="D183" s="156">
        <v>5775</v>
      </c>
      <c r="E183" s="156">
        <v>1149.2</v>
      </c>
      <c r="F183" s="156">
        <v>220</v>
      </c>
      <c r="G183" s="156">
        <v>1170</v>
      </c>
      <c r="H183" s="156">
        <v>0</v>
      </c>
      <c r="I183" s="156">
        <v>0</v>
      </c>
      <c r="J183" s="156">
        <v>0</v>
      </c>
      <c r="K183" s="156">
        <v>0</v>
      </c>
      <c r="L183" s="156">
        <v>8038</v>
      </c>
      <c r="M183" s="156">
        <v>297</v>
      </c>
      <c r="N183" s="156">
        <v>3326.4560000000001</v>
      </c>
      <c r="O183" s="156">
        <v>17</v>
      </c>
    </row>
    <row r="184" spans="1:15" x14ac:dyDescent="0.2">
      <c r="A184" s="156">
        <v>79</v>
      </c>
      <c r="B184" s="156" t="s">
        <v>173</v>
      </c>
      <c r="C184" s="157">
        <v>12930</v>
      </c>
      <c r="D184" s="156">
        <v>3273</v>
      </c>
      <c r="E184" s="156">
        <v>1309.2</v>
      </c>
      <c r="F184" s="156">
        <v>60</v>
      </c>
      <c r="G184" s="156">
        <v>3470</v>
      </c>
      <c r="H184" s="156">
        <v>0</v>
      </c>
      <c r="I184" s="156">
        <v>311.2</v>
      </c>
      <c r="J184" s="156">
        <v>0</v>
      </c>
      <c r="K184" s="156">
        <v>0</v>
      </c>
      <c r="L184" s="156">
        <v>10974</v>
      </c>
      <c r="M184" s="156">
        <v>659</v>
      </c>
      <c r="N184" s="156">
        <v>1912.328</v>
      </c>
      <c r="O184" s="156">
        <v>11</v>
      </c>
    </row>
    <row r="185" spans="1:15" x14ac:dyDescent="0.2">
      <c r="A185" s="156">
        <v>588</v>
      </c>
      <c r="B185" s="156" t="s">
        <v>174</v>
      </c>
      <c r="C185" s="157">
        <v>10848</v>
      </c>
      <c r="D185" s="156">
        <v>2684</v>
      </c>
      <c r="E185" s="156">
        <v>653.1</v>
      </c>
      <c r="F185" s="156">
        <v>85</v>
      </c>
      <c r="G185" s="156">
        <v>190</v>
      </c>
      <c r="H185" s="156">
        <v>0</v>
      </c>
      <c r="I185" s="156">
        <v>0</v>
      </c>
      <c r="J185" s="156">
        <v>0</v>
      </c>
      <c r="K185" s="156">
        <v>0</v>
      </c>
      <c r="L185" s="156">
        <v>7729</v>
      </c>
      <c r="M185" s="156">
        <v>2319</v>
      </c>
      <c r="N185" s="156">
        <v>1331.7619999999999</v>
      </c>
      <c r="O185" s="156">
        <v>7</v>
      </c>
    </row>
    <row r="186" spans="1:15" x14ac:dyDescent="0.2">
      <c r="A186" s="156">
        <v>542</v>
      </c>
      <c r="B186" s="156" t="s">
        <v>175</v>
      </c>
      <c r="C186" s="157">
        <v>28626</v>
      </c>
      <c r="D186" s="156">
        <v>7052</v>
      </c>
      <c r="E186" s="156">
        <v>1819.2</v>
      </c>
      <c r="F186" s="156">
        <v>765</v>
      </c>
      <c r="G186" s="156">
        <v>6560</v>
      </c>
      <c r="H186" s="156">
        <v>0</v>
      </c>
      <c r="I186" s="156">
        <v>1079.2</v>
      </c>
      <c r="J186" s="156">
        <v>0</v>
      </c>
      <c r="K186" s="156">
        <v>0</v>
      </c>
      <c r="L186" s="156">
        <v>780</v>
      </c>
      <c r="M186" s="156">
        <v>113</v>
      </c>
      <c r="N186" s="156">
        <v>22080.991999999998</v>
      </c>
      <c r="O186" s="156">
        <v>1</v>
      </c>
    </row>
    <row r="187" spans="1:15" x14ac:dyDescent="0.2">
      <c r="A187" s="156">
        <v>1659</v>
      </c>
      <c r="B187" s="156" t="s">
        <v>176</v>
      </c>
      <c r="C187" s="157">
        <v>21532</v>
      </c>
      <c r="D187" s="156">
        <v>5202</v>
      </c>
      <c r="E187" s="156">
        <v>1531.5</v>
      </c>
      <c r="F187" s="156">
        <v>165</v>
      </c>
      <c r="G187" s="156">
        <v>3330</v>
      </c>
      <c r="H187" s="156">
        <v>0</v>
      </c>
      <c r="I187" s="156">
        <v>290.39999999999998</v>
      </c>
      <c r="J187" s="156">
        <v>0</v>
      </c>
      <c r="K187" s="156">
        <v>0</v>
      </c>
      <c r="L187" s="156">
        <v>5538</v>
      </c>
      <c r="M187" s="156">
        <v>78</v>
      </c>
      <c r="N187" s="156">
        <v>4931.1750000000002</v>
      </c>
      <c r="O187" s="156">
        <v>5</v>
      </c>
    </row>
    <row r="188" spans="1:15" x14ac:dyDescent="0.2">
      <c r="A188" s="156">
        <v>1685</v>
      </c>
      <c r="B188" s="156" t="s">
        <v>177</v>
      </c>
      <c r="C188" s="157">
        <v>14941</v>
      </c>
      <c r="D188" s="156">
        <v>3746</v>
      </c>
      <c r="E188" s="156">
        <v>890.1</v>
      </c>
      <c r="F188" s="156">
        <v>120</v>
      </c>
      <c r="G188" s="156">
        <v>1910</v>
      </c>
      <c r="H188" s="156">
        <v>491.32</v>
      </c>
      <c r="I188" s="156">
        <v>0</v>
      </c>
      <c r="J188" s="156">
        <v>0</v>
      </c>
      <c r="K188" s="156">
        <v>0</v>
      </c>
      <c r="L188" s="156">
        <v>7036</v>
      </c>
      <c r="M188" s="156">
        <v>32</v>
      </c>
      <c r="N188" s="156">
        <v>2519.58</v>
      </c>
      <c r="O188" s="156">
        <v>5</v>
      </c>
    </row>
    <row r="189" spans="1:15" x14ac:dyDescent="0.2">
      <c r="A189" s="156">
        <v>882</v>
      </c>
      <c r="B189" s="156" t="s">
        <v>178</v>
      </c>
      <c r="C189" s="157">
        <v>38186</v>
      </c>
      <c r="D189" s="156">
        <v>7382</v>
      </c>
      <c r="E189" s="156">
        <v>4176.3</v>
      </c>
      <c r="F189" s="156">
        <v>455</v>
      </c>
      <c r="G189" s="156">
        <v>35380</v>
      </c>
      <c r="H189" s="156">
        <v>219.78</v>
      </c>
      <c r="I189" s="156">
        <v>1417.6</v>
      </c>
      <c r="J189" s="156">
        <v>0</v>
      </c>
      <c r="K189" s="156">
        <v>0</v>
      </c>
      <c r="L189" s="156">
        <v>2460</v>
      </c>
      <c r="M189" s="156">
        <v>8</v>
      </c>
      <c r="N189" s="156">
        <v>24826.525000000001</v>
      </c>
      <c r="O189" s="156">
        <v>2</v>
      </c>
    </row>
    <row r="190" spans="1:15" x14ac:dyDescent="0.2">
      <c r="A190" s="156">
        <v>415</v>
      </c>
      <c r="B190" s="156" t="s">
        <v>179</v>
      </c>
      <c r="C190" s="157">
        <v>10253</v>
      </c>
      <c r="D190" s="156">
        <v>2323</v>
      </c>
      <c r="E190" s="156">
        <v>595.1</v>
      </c>
      <c r="F190" s="156">
        <v>230</v>
      </c>
      <c r="G190" s="156">
        <v>280</v>
      </c>
      <c r="H190" s="156">
        <v>0</v>
      </c>
      <c r="I190" s="156">
        <v>0</v>
      </c>
      <c r="J190" s="156">
        <v>0</v>
      </c>
      <c r="K190" s="156">
        <v>0</v>
      </c>
      <c r="L190" s="156">
        <v>2255</v>
      </c>
      <c r="M190" s="156">
        <v>395</v>
      </c>
      <c r="N190" s="156">
        <v>3897.3240000000001</v>
      </c>
      <c r="O190" s="156">
        <v>6</v>
      </c>
    </row>
    <row r="191" spans="1:15" x14ac:dyDescent="0.2">
      <c r="A191" s="156">
        <v>416</v>
      </c>
      <c r="B191" s="156" t="s">
        <v>180</v>
      </c>
      <c r="C191" s="157">
        <v>26997</v>
      </c>
      <c r="D191" s="156">
        <v>7111</v>
      </c>
      <c r="E191" s="156">
        <v>1613.7</v>
      </c>
      <c r="F191" s="156">
        <v>600</v>
      </c>
      <c r="G191" s="156">
        <v>9970</v>
      </c>
      <c r="H191" s="156">
        <v>0</v>
      </c>
      <c r="I191" s="156">
        <v>508</v>
      </c>
      <c r="J191" s="156">
        <v>0</v>
      </c>
      <c r="K191" s="156">
        <v>243.4</v>
      </c>
      <c r="L191" s="156">
        <v>2400</v>
      </c>
      <c r="M191" s="156">
        <v>299</v>
      </c>
      <c r="N191" s="156">
        <v>9105.4979999999996</v>
      </c>
      <c r="O191" s="156">
        <v>4</v>
      </c>
    </row>
    <row r="192" spans="1:15" x14ac:dyDescent="0.2">
      <c r="A192" s="156">
        <v>1621</v>
      </c>
      <c r="B192" s="156" t="s">
        <v>181</v>
      </c>
      <c r="C192" s="157">
        <v>54090</v>
      </c>
      <c r="D192" s="156">
        <v>15631</v>
      </c>
      <c r="E192" s="156">
        <v>1561.8</v>
      </c>
      <c r="F192" s="156">
        <v>2425</v>
      </c>
      <c r="G192" s="156">
        <v>13690</v>
      </c>
      <c r="H192" s="156">
        <v>0</v>
      </c>
      <c r="I192" s="156">
        <v>2296</v>
      </c>
      <c r="J192" s="156">
        <v>2845.7</v>
      </c>
      <c r="K192" s="156">
        <v>1698.5</v>
      </c>
      <c r="L192" s="156">
        <v>5426</v>
      </c>
      <c r="M192" s="156">
        <v>214</v>
      </c>
      <c r="N192" s="156">
        <v>22705.313999999998</v>
      </c>
      <c r="O192" s="156">
        <v>7</v>
      </c>
    </row>
    <row r="193" spans="1:15" x14ac:dyDescent="0.2">
      <c r="A193" s="156">
        <v>417</v>
      </c>
      <c r="B193" s="156" t="s">
        <v>182</v>
      </c>
      <c r="C193" s="157">
        <v>11418</v>
      </c>
      <c r="D193" s="156">
        <v>2443</v>
      </c>
      <c r="E193" s="156">
        <v>675.9</v>
      </c>
      <c r="F193" s="156">
        <v>365</v>
      </c>
      <c r="G193" s="156">
        <v>1590</v>
      </c>
      <c r="H193" s="156">
        <v>0</v>
      </c>
      <c r="I193" s="156">
        <v>1452.8</v>
      </c>
      <c r="J193" s="156">
        <v>0</v>
      </c>
      <c r="K193" s="156">
        <v>0</v>
      </c>
      <c r="L193" s="156">
        <v>1225</v>
      </c>
      <c r="M193" s="156">
        <v>14</v>
      </c>
      <c r="N193" s="156">
        <v>5529.9179999999997</v>
      </c>
      <c r="O193" s="156">
        <v>1</v>
      </c>
    </row>
    <row r="194" spans="1:15" x14ac:dyDescent="0.2">
      <c r="A194" s="156">
        <v>22</v>
      </c>
      <c r="B194" s="156" t="s">
        <v>183</v>
      </c>
      <c r="C194" s="157">
        <v>19333</v>
      </c>
      <c r="D194" s="156">
        <v>4861</v>
      </c>
      <c r="E194" s="156">
        <v>1809</v>
      </c>
      <c r="F194" s="156">
        <v>265</v>
      </c>
      <c r="G194" s="156">
        <v>13280</v>
      </c>
      <c r="H194" s="156">
        <v>0</v>
      </c>
      <c r="I194" s="156">
        <v>1387.2</v>
      </c>
      <c r="J194" s="156">
        <v>0</v>
      </c>
      <c r="K194" s="156">
        <v>0</v>
      </c>
      <c r="L194" s="156">
        <v>6323</v>
      </c>
      <c r="M194" s="156">
        <v>104</v>
      </c>
      <c r="N194" s="156">
        <v>5912.23</v>
      </c>
      <c r="O194" s="156">
        <v>5</v>
      </c>
    </row>
    <row r="195" spans="1:15" x14ac:dyDescent="0.2">
      <c r="A195" s="156">
        <v>545</v>
      </c>
      <c r="B195" s="156" t="s">
        <v>184</v>
      </c>
      <c r="C195" s="157">
        <v>20692</v>
      </c>
      <c r="D195" s="156">
        <v>5182</v>
      </c>
      <c r="E195" s="156">
        <v>1652.4</v>
      </c>
      <c r="F195" s="156">
        <v>2390</v>
      </c>
      <c r="G195" s="156">
        <v>7900</v>
      </c>
      <c r="H195" s="156">
        <v>0</v>
      </c>
      <c r="I195" s="156">
        <v>897.6</v>
      </c>
      <c r="J195" s="156">
        <v>0</v>
      </c>
      <c r="K195" s="156">
        <v>0</v>
      </c>
      <c r="L195" s="156">
        <v>3378</v>
      </c>
      <c r="M195" s="156">
        <v>55</v>
      </c>
      <c r="N195" s="156">
        <v>10322.788</v>
      </c>
      <c r="O195" s="156">
        <v>4</v>
      </c>
    </row>
    <row r="196" spans="1:15" x14ac:dyDescent="0.2">
      <c r="A196" s="156">
        <v>80</v>
      </c>
      <c r="B196" s="156" t="s">
        <v>185</v>
      </c>
      <c r="C196" s="157">
        <v>94838</v>
      </c>
      <c r="D196" s="156">
        <v>20769</v>
      </c>
      <c r="E196" s="156">
        <v>12377.4</v>
      </c>
      <c r="F196" s="156">
        <v>3945</v>
      </c>
      <c r="G196" s="156">
        <v>201840</v>
      </c>
      <c r="H196" s="156">
        <v>3389.78</v>
      </c>
      <c r="I196" s="156">
        <v>5245.6</v>
      </c>
      <c r="J196" s="156">
        <v>0</v>
      </c>
      <c r="K196" s="156">
        <v>0</v>
      </c>
      <c r="L196" s="156">
        <v>7891</v>
      </c>
      <c r="M196" s="156">
        <v>520</v>
      </c>
      <c r="N196" s="156">
        <v>110294.402</v>
      </c>
      <c r="O196" s="156">
        <v>4</v>
      </c>
    </row>
    <row r="197" spans="1:15" x14ac:dyDescent="0.2">
      <c r="A197" s="156">
        <v>81</v>
      </c>
      <c r="B197" s="156" t="s">
        <v>186</v>
      </c>
      <c r="C197" s="157">
        <v>10377</v>
      </c>
      <c r="D197" s="156">
        <v>2625</v>
      </c>
      <c r="E197" s="156">
        <v>624.29999999999995</v>
      </c>
      <c r="F197" s="156">
        <v>125</v>
      </c>
      <c r="G197" s="156">
        <v>3570</v>
      </c>
      <c r="H197" s="156">
        <v>0</v>
      </c>
      <c r="I197" s="156">
        <v>0</v>
      </c>
      <c r="J197" s="156">
        <v>0</v>
      </c>
      <c r="K197" s="156">
        <v>0</v>
      </c>
      <c r="L197" s="156">
        <v>4079</v>
      </c>
      <c r="M197" s="156">
        <v>59</v>
      </c>
      <c r="N197" s="156">
        <v>2273.0700000000002</v>
      </c>
      <c r="O197" s="156">
        <v>5</v>
      </c>
    </row>
    <row r="198" spans="1:15" x14ac:dyDescent="0.2">
      <c r="A198" s="156">
        <v>546</v>
      </c>
      <c r="B198" s="156" t="s">
        <v>187</v>
      </c>
      <c r="C198" s="157">
        <v>117915</v>
      </c>
      <c r="D198" s="156">
        <v>24384</v>
      </c>
      <c r="E198" s="156">
        <v>12193.1</v>
      </c>
      <c r="F198" s="156">
        <v>10990</v>
      </c>
      <c r="G198" s="156">
        <v>157500</v>
      </c>
      <c r="H198" s="156">
        <v>4619.9399999999996</v>
      </c>
      <c r="I198" s="156">
        <v>8086.4</v>
      </c>
      <c r="J198" s="156">
        <v>0</v>
      </c>
      <c r="K198" s="156">
        <v>890</v>
      </c>
      <c r="L198" s="156">
        <v>2184</v>
      </c>
      <c r="M198" s="156">
        <v>131</v>
      </c>
      <c r="N198" s="156">
        <v>197949.20600000001</v>
      </c>
      <c r="O198" s="156">
        <v>2</v>
      </c>
    </row>
    <row r="199" spans="1:15" x14ac:dyDescent="0.2">
      <c r="A199" s="156">
        <v>547</v>
      </c>
      <c r="B199" s="156" t="s">
        <v>188</v>
      </c>
      <c r="C199" s="157">
        <v>26609</v>
      </c>
      <c r="D199" s="156">
        <v>6490</v>
      </c>
      <c r="E199" s="156">
        <v>1490.4</v>
      </c>
      <c r="F199" s="156">
        <v>1655</v>
      </c>
      <c r="G199" s="156">
        <v>7150</v>
      </c>
      <c r="H199" s="156">
        <v>249.12</v>
      </c>
      <c r="I199" s="156">
        <v>524.79999999999995</v>
      </c>
      <c r="J199" s="156">
        <v>0</v>
      </c>
      <c r="K199" s="156">
        <v>0</v>
      </c>
      <c r="L199" s="156">
        <v>1167</v>
      </c>
      <c r="M199" s="156">
        <v>62</v>
      </c>
      <c r="N199" s="156">
        <v>25515.491999999998</v>
      </c>
      <c r="O199" s="156">
        <v>2</v>
      </c>
    </row>
    <row r="200" spans="1:15" x14ac:dyDescent="0.2">
      <c r="A200" s="156">
        <v>1916</v>
      </c>
      <c r="B200" s="156" t="s">
        <v>189</v>
      </c>
      <c r="C200" s="157">
        <v>72068</v>
      </c>
      <c r="D200" s="156">
        <v>15099</v>
      </c>
      <c r="E200" s="156">
        <v>6557.6</v>
      </c>
      <c r="F200" s="156">
        <v>4975</v>
      </c>
      <c r="G200" s="156">
        <v>40910</v>
      </c>
      <c r="H200" s="156">
        <v>265.24</v>
      </c>
      <c r="I200" s="156">
        <v>3659.2</v>
      </c>
      <c r="J200" s="156">
        <v>0</v>
      </c>
      <c r="K200" s="156">
        <v>0</v>
      </c>
      <c r="L200" s="156">
        <v>3280</v>
      </c>
      <c r="M200" s="156">
        <v>288</v>
      </c>
      <c r="N200" s="156">
        <v>104188.416</v>
      </c>
      <c r="O200" s="156">
        <v>2</v>
      </c>
    </row>
    <row r="201" spans="1:15" x14ac:dyDescent="0.2">
      <c r="A201" s="156">
        <v>995</v>
      </c>
      <c r="B201" s="156" t="s">
        <v>190</v>
      </c>
      <c r="C201" s="157">
        <v>75111</v>
      </c>
      <c r="D201" s="156">
        <v>19359</v>
      </c>
      <c r="E201" s="156">
        <v>6109.7</v>
      </c>
      <c r="F201" s="156">
        <v>10450</v>
      </c>
      <c r="G201" s="156">
        <v>83270</v>
      </c>
      <c r="H201" s="156">
        <v>3699.68</v>
      </c>
      <c r="I201" s="156">
        <v>2841.6</v>
      </c>
      <c r="J201" s="156">
        <v>385.09999999999854</v>
      </c>
      <c r="K201" s="156">
        <v>0</v>
      </c>
      <c r="L201" s="156">
        <v>23196</v>
      </c>
      <c r="M201" s="156">
        <v>2681</v>
      </c>
      <c r="N201" s="156">
        <v>44659.322999999997</v>
      </c>
      <c r="O201" s="156">
        <v>6</v>
      </c>
    </row>
    <row r="202" spans="1:15" x14ac:dyDescent="0.2">
      <c r="A202" s="156">
        <v>82</v>
      </c>
      <c r="B202" s="156" t="s">
        <v>191</v>
      </c>
      <c r="C202" s="157">
        <v>13621</v>
      </c>
      <c r="D202" s="156">
        <v>3430</v>
      </c>
      <c r="E202" s="156">
        <v>1104.8</v>
      </c>
      <c r="F202" s="156">
        <v>280</v>
      </c>
      <c r="G202" s="156">
        <v>9840</v>
      </c>
      <c r="H202" s="156">
        <v>0</v>
      </c>
      <c r="I202" s="156">
        <v>377.6</v>
      </c>
      <c r="J202" s="156">
        <v>0</v>
      </c>
      <c r="K202" s="156">
        <v>92.499999999999943</v>
      </c>
      <c r="L202" s="156">
        <v>7600</v>
      </c>
      <c r="M202" s="156">
        <v>1858</v>
      </c>
      <c r="N202" s="156">
        <v>3748.6120000000001</v>
      </c>
      <c r="O202" s="156">
        <v>6</v>
      </c>
    </row>
    <row r="203" spans="1:15" x14ac:dyDescent="0.2">
      <c r="A203" s="156">
        <v>1640</v>
      </c>
      <c r="B203" s="156" t="s">
        <v>192</v>
      </c>
      <c r="C203" s="157">
        <v>36600</v>
      </c>
      <c r="D203" s="156">
        <v>8307</v>
      </c>
      <c r="E203" s="156">
        <v>2527.5</v>
      </c>
      <c r="F203" s="156">
        <v>275</v>
      </c>
      <c r="G203" s="156">
        <v>7570</v>
      </c>
      <c r="H203" s="156">
        <v>1750.76</v>
      </c>
      <c r="I203" s="156">
        <v>1675.2</v>
      </c>
      <c r="J203" s="156">
        <v>0</v>
      </c>
      <c r="K203" s="156">
        <v>0</v>
      </c>
      <c r="L203" s="156">
        <v>16275</v>
      </c>
      <c r="M203" s="156">
        <v>211</v>
      </c>
      <c r="N203" s="156">
        <v>5844.4750000000004</v>
      </c>
      <c r="O203" s="156">
        <v>15</v>
      </c>
    </row>
    <row r="204" spans="1:15" x14ac:dyDescent="0.2">
      <c r="A204" s="156">
        <v>327</v>
      </c>
      <c r="B204" s="156" t="s">
        <v>193</v>
      </c>
      <c r="C204" s="157">
        <v>28609</v>
      </c>
      <c r="D204" s="156">
        <v>7175</v>
      </c>
      <c r="E204" s="156">
        <v>1357.3</v>
      </c>
      <c r="F204" s="156">
        <v>475</v>
      </c>
      <c r="G204" s="156">
        <v>11960</v>
      </c>
      <c r="H204" s="156">
        <v>0</v>
      </c>
      <c r="I204" s="156">
        <v>0</v>
      </c>
      <c r="J204" s="156">
        <v>0</v>
      </c>
      <c r="K204" s="156">
        <v>0</v>
      </c>
      <c r="L204" s="156">
        <v>5867</v>
      </c>
      <c r="M204" s="156">
        <v>27</v>
      </c>
      <c r="N204" s="156">
        <v>14299.32</v>
      </c>
      <c r="O204" s="156">
        <v>5</v>
      </c>
    </row>
    <row r="205" spans="1:15" x14ac:dyDescent="0.2">
      <c r="A205" s="156">
        <v>694</v>
      </c>
      <c r="B205" s="156" t="s">
        <v>194</v>
      </c>
      <c r="C205" s="157">
        <v>9746</v>
      </c>
      <c r="D205" s="156">
        <v>2766</v>
      </c>
      <c r="E205" s="156">
        <v>433.2</v>
      </c>
      <c r="F205" s="156">
        <v>90</v>
      </c>
      <c r="G205" s="156">
        <v>260</v>
      </c>
      <c r="H205" s="156">
        <v>0</v>
      </c>
      <c r="I205" s="156">
        <v>0</v>
      </c>
      <c r="J205" s="156">
        <v>0</v>
      </c>
      <c r="K205" s="156">
        <v>0</v>
      </c>
      <c r="L205" s="156">
        <v>4098</v>
      </c>
      <c r="M205" s="156">
        <v>346</v>
      </c>
      <c r="N205" s="156">
        <v>1303.7280000000001</v>
      </c>
      <c r="O205" s="156">
        <v>5</v>
      </c>
    </row>
    <row r="206" spans="1:15" x14ac:dyDescent="0.2">
      <c r="A206" s="156">
        <v>733</v>
      </c>
      <c r="B206" s="156" t="s">
        <v>195</v>
      </c>
      <c r="C206" s="157">
        <v>10878</v>
      </c>
      <c r="D206" s="156">
        <v>2773</v>
      </c>
      <c r="E206" s="156">
        <v>555</v>
      </c>
      <c r="F206" s="156">
        <v>190</v>
      </c>
      <c r="G206" s="156">
        <v>330</v>
      </c>
      <c r="H206" s="156">
        <v>0</v>
      </c>
      <c r="I206" s="156">
        <v>0</v>
      </c>
      <c r="J206" s="156">
        <v>0</v>
      </c>
      <c r="K206" s="156">
        <v>0</v>
      </c>
      <c r="L206" s="156">
        <v>5044</v>
      </c>
      <c r="M206" s="156">
        <v>415</v>
      </c>
      <c r="N206" s="156">
        <v>1248.45</v>
      </c>
      <c r="O206" s="156">
        <v>8</v>
      </c>
    </row>
    <row r="207" spans="1:15" x14ac:dyDescent="0.2">
      <c r="A207" s="156">
        <v>1705</v>
      </c>
      <c r="B207" s="156" t="s">
        <v>196</v>
      </c>
      <c r="C207" s="157">
        <v>45589</v>
      </c>
      <c r="D207" s="156">
        <v>11316</v>
      </c>
      <c r="E207" s="156">
        <v>2941.9</v>
      </c>
      <c r="F207" s="156">
        <v>560</v>
      </c>
      <c r="G207" s="156">
        <v>13880</v>
      </c>
      <c r="H207" s="156">
        <v>582.12</v>
      </c>
      <c r="I207" s="156">
        <v>2044</v>
      </c>
      <c r="J207" s="156">
        <v>0</v>
      </c>
      <c r="K207" s="156">
        <v>516.70000000000005</v>
      </c>
      <c r="L207" s="156">
        <v>6223</v>
      </c>
      <c r="M207" s="156">
        <v>695</v>
      </c>
      <c r="N207" s="156">
        <v>15811.173000000001</v>
      </c>
      <c r="O207" s="156">
        <v>5</v>
      </c>
    </row>
    <row r="208" spans="1:15" x14ac:dyDescent="0.2">
      <c r="A208" s="156">
        <v>553</v>
      </c>
      <c r="B208" s="156" t="s">
        <v>197</v>
      </c>
      <c r="C208" s="157">
        <v>22685</v>
      </c>
      <c r="D208" s="156">
        <v>5312</v>
      </c>
      <c r="E208" s="156">
        <v>1638.9</v>
      </c>
      <c r="F208" s="156">
        <v>340</v>
      </c>
      <c r="G208" s="156">
        <v>6170</v>
      </c>
      <c r="H208" s="156">
        <v>350.46</v>
      </c>
      <c r="I208" s="156">
        <v>1381.6</v>
      </c>
      <c r="J208" s="156">
        <v>0</v>
      </c>
      <c r="K208" s="156">
        <v>10.999999999999773</v>
      </c>
      <c r="L208" s="156">
        <v>1571</v>
      </c>
      <c r="M208" s="156">
        <v>40</v>
      </c>
      <c r="N208" s="156">
        <v>14353.493</v>
      </c>
      <c r="O208" s="156">
        <v>3</v>
      </c>
    </row>
    <row r="209" spans="1:15" x14ac:dyDescent="0.2">
      <c r="A209" s="156">
        <v>140</v>
      </c>
      <c r="B209" s="156" t="s">
        <v>198</v>
      </c>
      <c r="C209" s="157">
        <v>10998</v>
      </c>
      <c r="D209" s="156">
        <v>3018</v>
      </c>
      <c r="E209" s="156">
        <v>678.5</v>
      </c>
      <c r="F209" s="156">
        <v>40</v>
      </c>
      <c r="G209" s="156">
        <v>660</v>
      </c>
      <c r="H209" s="156">
        <v>0</v>
      </c>
      <c r="I209" s="156">
        <v>137.6</v>
      </c>
      <c r="J209" s="156">
        <v>0</v>
      </c>
      <c r="K209" s="156">
        <v>2.5999999999999943</v>
      </c>
      <c r="L209" s="156">
        <v>13071</v>
      </c>
      <c r="M209" s="156">
        <v>187</v>
      </c>
      <c r="N209" s="156">
        <v>550.83000000000004</v>
      </c>
      <c r="O209" s="156">
        <v>23</v>
      </c>
    </row>
    <row r="210" spans="1:15" x14ac:dyDescent="0.2">
      <c r="A210" s="156">
        <v>262</v>
      </c>
      <c r="B210" s="156" t="s">
        <v>199</v>
      </c>
      <c r="C210" s="157">
        <v>33278</v>
      </c>
      <c r="D210" s="156">
        <v>7493</v>
      </c>
      <c r="E210" s="156">
        <v>2130.1</v>
      </c>
      <c r="F210" s="156">
        <v>910</v>
      </c>
      <c r="G210" s="156">
        <v>13320</v>
      </c>
      <c r="H210" s="156">
        <v>501.7</v>
      </c>
      <c r="I210" s="156">
        <v>982.4</v>
      </c>
      <c r="J210" s="156">
        <v>0</v>
      </c>
      <c r="K210" s="156">
        <v>0</v>
      </c>
      <c r="L210" s="156">
        <v>21324</v>
      </c>
      <c r="M210" s="156">
        <v>278</v>
      </c>
      <c r="N210" s="156">
        <v>8854.2360000000008</v>
      </c>
      <c r="O210" s="156">
        <v>18</v>
      </c>
    </row>
    <row r="211" spans="1:15" x14ac:dyDescent="0.2">
      <c r="A211" s="156">
        <v>809</v>
      </c>
      <c r="B211" s="156" t="s">
        <v>200</v>
      </c>
      <c r="C211" s="157">
        <v>22973</v>
      </c>
      <c r="D211" s="156">
        <v>5284</v>
      </c>
      <c r="E211" s="156">
        <v>1631.9</v>
      </c>
      <c r="F211" s="156">
        <v>425</v>
      </c>
      <c r="G211" s="156">
        <v>5430</v>
      </c>
      <c r="H211" s="156">
        <v>162.36000000000001</v>
      </c>
      <c r="I211" s="156">
        <v>244</v>
      </c>
      <c r="J211" s="156">
        <v>0</v>
      </c>
      <c r="K211" s="156">
        <v>0</v>
      </c>
      <c r="L211" s="156">
        <v>5016</v>
      </c>
      <c r="M211" s="156">
        <v>57</v>
      </c>
      <c r="N211" s="156">
        <v>9576.9500000000007</v>
      </c>
      <c r="O211" s="156">
        <v>4</v>
      </c>
    </row>
    <row r="212" spans="1:15" x14ac:dyDescent="0.2">
      <c r="A212" s="156">
        <v>331</v>
      </c>
      <c r="B212" s="156" t="s">
        <v>201</v>
      </c>
      <c r="C212" s="157">
        <v>14121</v>
      </c>
      <c r="D212" s="156">
        <v>3991</v>
      </c>
      <c r="E212" s="156">
        <v>659.5</v>
      </c>
      <c r="F212" s="156">
        <v>270</v>
      </c>
      <c r="G212" s="156">
        <v>670</v>
      </c>
      <c r="H212" s="156">
        <v>0</v>
      </c>
      <c r="I212" s="156">
        <v>0</v>
      </c>
      <c r="J212" s="156">
        <v>0</v>
      </c>
      <c r="K212" s="156">
        <v>0</v>
      </c>
      <c r="L212" s="156">
        <v>7572</v>
      </c>
      <c r="M212" s="156">
        <v>319</v>
      </c>
      <c r="N212" s="156">
        <v>1856.75</v>
      </c>
      <c r="O212" s="156">
        <v>16</v>
      </c>
    </row>
    <row r="213" spans="1:15" x14ac:dyDescent="0.2">
      <c r="A213" s="156">
        <v>24</v>
      </c>
      <c r="B213" s="156" t="s">
        <v>202</v>
      </c>
      <c r="C213" s="157">
        <v>10478</v>
      </c>
      <c r="D213" s="156">
        <v>2497</v>
      </c>
      <c r="E213" s="156">
        <v>1066.5</v>
      </c>
      <c r="F213" s="156">
        <v>85</v>
      </c>
      <c r="G213" s="156">
        <v>530</v>
      </c>
      <c r="H213" s="156">
        <v>0</v>
      </c>
      <c r="I213" s="156">
        <v>0</v>
      </c>
      <c r="J213" s="156">
        <v>0</v>
      </c>
      <c r="K213" s="156">
        <v>0</v>
      </c>
      <c r="L213" s="156">
        <v>11101</v>
      </c>
      <c r="M213" s="156">
        <v>98</v>
      </c>
      <c r="N213" s="156">
        <v>862.11</v>
      </c>
      <c r="O213" s="156">
        <v>16</v>
      </c>
    </row>
    <row r="214" spans="1:15" x14ac:dyDescent="0.2">
      <c r="A214" s="156">
        <v>168</v>
      </c>
      <c r="B214" s="156" t="s">
        <v>203</v>
      </c>
      <c r="C214" s="157">
        <v>22664</v>
      </c>
      <c r="D214" s="156">
        <v>5249</v>
      </c>
      <c r="E214" s="156">
        <v>1764.6</v>
      </c>
      <c r="F214" s="156">
        <v>280</v>
      </c>
      <c r="G214" s="156">
        <v>7420</v>
      </c>
      <c r="H214" s="156">
        <v>0</v>
      </c>
      <c r="I214" s="156">
        <v>477.6</v>
      </c>
      <c r="J214" s="156">
        <v>0</v>
      </c>
      <c r="K214" s="156">
        <v>144.9</v>
      </c>
      <c r="L214" s="156">
        <v>9888</v>
      </c>
      <c r="M214" s="156">
        <v>76</v>
      </c>
      <c r="N214" s="156">
        <v>6748.1459999999997</v>
      </c>
      <c r="O214" s="156">
        <v>6</v>
      </c>
    </row>
    <row r="215" spans="1:15" x14ac:dyDescent="0.2">
      <c r="A215" s="156">
        <v>1671</v>
      </c>
      <c r="B215" s="156" t="s">
        <v>204</v>
      </c>
      <c r="C215" s="157">
        <v>11254</v>
      </c>
      <c r="D215" s="156">
        <v>2922</v>
      </c>
      <c r="E215" s="156">
        <v>645.6</v>
      </c>
      <c r="F215" s="156">
        <v>100</v>
      </c>
      <c r="G215" s="156">
        <v>710</v>
      </c>
      <c r="H215" s="156">
        <v>0</v>
      </c>
      <c r="I215" s="156">
        <v>0</v>
      </c>
      <c r="J215" s="156">
        <v>0</v>
      </c>
      <c r="K215" s="156">
        <v>0</v>
      </c>
      <c r="L215" s="156">
        <v>3723</v>
      </c>
      <c r="M215" s="156">
        <v>9</v>
      </c>
      <c r="N215" s="156">
        <v>1411.8</v>
      </c>
      <c r="O215" s="156">
        <v>7</v>
      </c>
    </row>
    <row r="216" spans="1:15" x14ac:dyDescent="0.2">
      <c r="A216" s="156">
        <v>263</v>
      </c>
      <c r="B216" s="156" t="s">
        <v>205</v>
      </c>
      <c r="C216" s="157">
        <v>23970</v>
      </c>
      <c r="D216" s="156">
        <v>5867</v>
      </c>
      <c r="E216" s="156">
        <v>1417.2</v>
      </c>
      <c r="F216" s="156">
        <v>280</v>
      </c>
      <c r="G216" s="156">
        <v>1620</v>
      </c>
      <c r="H216" s="156">
        <v>0</v>
      </c>
      <c r="I216" s="156">
        <v>0</v>
      </c>
      <c r="J216" s="156">
        <v>0</v>
      </c>
      <c r="K216" s="156">
        <v>0</v>
      </c>
      <c r="L216" s="156">
        <v>6601</v>
      </c>
      <c r="M216" s="156">
        <v>948</v>
      </c>
      <c r="N216" s="156">
        <v>4006.9</v>
      </c>
      <c r="O216" s="156">
        <v>15</v>
      </c>
    </row>
    <row r="217" spans="1:15" x14ac:dyDescent="0.2">
      <c r="A217" s="156">
        <v>1641</v>
      </c>
      <c r="B217" s="156" t="s">
        <v>206</v>
      </c>
      <c r="C217" s="157">
        <v>24272</v>
      </c>
      <c r="D217" s="156">
        <v>4812</v>
      </c>
      <c r="E217" s="156">
        <v>1912.1</v>
      </c>
      <c r="F217" s="156">
        <v>175</v>
      </c>
      <c r="G217" s="156">
        <v>5800</v>
      </c>
      <c r="H217" s="156">
        <v>689.9</v>
      </c>
      <c r="I217" s="156">
        <v>0</v>
      </c>
      <c r="J217" s="156">
        <v>0</v>
      </c>
      <c r="K217" s="156">
        <v>0</v>
      </c>
      <c r="L217" s="156">
        <v>4564</v>
      </c>
      <c r="M217" s="156">
        <v>1238</v>
      </c>
      <c r="N217" s="156">
        <v>4688.1480000000001</v>
      </c>
      <c r="O217" s="156">
        <v>8</v>
      </c>
    </row>
    <row r="218" spans="1:15" x14ac:dyDescent="0.2">
      <c r="A218" s="156">
        <v>556</v>
      </c>
      <c r="B218" s="156" t="s">
        <v>207</v>
      </c>
      <c r="C218" s="157">
        <v>31910</v>
      </c>
      <c r="D218" s="156">
        <v>7147</v>
      </c>
      <c r="E218" s="156">
        <v>2653.6</v>
      </c>
      <c r="F218" s="156">
        <v>4310</v>
      </c>
      <c r="G218" s="156">
        <v>13410</v>
      </c>
      <c r="H218" s="156">
        <v>124.74</v>
      </c>
      <c r="I218" s="156">
        <v>905.6</v>
      </c>
      <c r="J218" s="156">
        <v>0</v>
      </c>
      <c r="K218" s="156">
        <v>66.099999999999909</v>
      </c>
      <c r="L218" s="156">
        <v>848</v>
      </c>
      <c r="M218" s="156">
        <v>164</v>
      </c>
      <c r="N218" s="156">
        <v>28405.103999999999</v>
      </c>
      <c r="O218" s="156">
        <v>1</v>
      </c>
    </row>
    <row r="219" spans="1:15" x14ac:dyDescent="0.2">
      <c r="A219" s="156">
        <v>935</v>
      </c>
      <c r="B219" s="156" t="s">
        <v>208</v>
      </c>
      <c r="C219" s="157">
        <v>119664</v>
      </c>
      <c r="D219" s="156">
        <v>21888</v>
      </c>
      <c r="E219" s="156">
        <v>14058.9</v>
      </c>
      <c r="F219" s="156">
        <v>4560</v>
      </c>
      <c r="G219" s="156">
        <v>184340</v>
      </c>
      <c r="H219" s="156">
        <v>4002.94</v>
      </c>
      <c r="I219" s="156">
        <v>5388.8</v>
      </c>
      <c r="J219" s="156">
        <v>0</v>
      </c>
      <c r="K219" s="156">
        <v>36.999999999999091</v>
      </c>
      <c r="L219" s="156">
        <v>5682</v>
      </c>
      <c r="M219" s="156">
        <v>324</v>
      </c>
      <c r="N219" s="156">
        <v>134260.16399999999</v>
      </c>
      <c r="O219" s="156">
        <v>3</v>
      </c>
    </row>
    <row r="220" spans="1:15" x14ac:dyDescent="0.2">
      <c r="A220" s="156">
        <v>25</v>
      </c>
      <c r="B220" s="156" t="s">
        <v>209</v>
      </c>
      <c r="C220" s="157">
        <v>10471</v>
      </c>
      <c r="D220" s="156">
        <v>2714</v>
      </c>
      <c r="E220" s="156">
        <v>764.9</v>
      </c>
      <c r="F220" s="156">
        <v>85</v>
      </c>
      <c r="G220" s="156">
        <v>2630</v>
      </c>
      <c r="H220" s="156">
        <v>0</v>
      </c>
      <c r="I220" s="156">
        <v>0</v>
      </c>
      <c r="J220" s="156">
        <v>0</v>
      </c>
      <c r="K220" s="156">
        <v>0</v>
      </c>
      <c r="L220" s="156">
        <v>6448</v>
      </c>
      <c r="M220" s="156">
        <v>40</v>
      </c>
      <c r="N220" s="156">
        <v>1266.798</v>
      </c>
      <c r="O220" s="156">
        <v>7</v>
      </c>
    </row>
    <row r="221" spans="1:15" x14ac:dyDescent="0.2">
      <c r="A221" s="156">
        <v>420</v>
      </c>
      <c r="B221" s="156" t="s">
        <v>210</v>
      </c>
      <c r="C221" s="157">
        <v>42891</v>
      </c>
      <c r="D221" s="156">
        <v>10807</v>
      </c>
      <c r="E221" s="156">
        <v>2855.4</v>
      </c>
      <c r="F221" s="156">
        <v>845</v>
      </c>
      <c r="G221" s="156">
        <v>6590</v>
      </c>
      <c r="H221" s="156">
        <v>0</v>
      </c>
      <c r="I221" s="156">
        <v>264</v>
      </c>
      <c r="J221" s="156">
        <v>0</v>
      </c>
      <c r="K221" s="156">
        <v>9.8999999999999773</v>
      </c>
      <c r="L221" s="156">
        <v>12171</v>
      </c>
      <c r="M221" s="156">
        <v>540</v>
      </c>
      <c r="N221" s="156">
        <v>9169.8639999999996</v>
      </c>
      <c r="O221" s="156">
        <v>22</v>
      </c>
    </row>
    <row r="222" spans="1:15" x14ac:dyDescent="0.2">
      <c r="A222" s="156">
        <v>938</v>
      </c>
      <c r="B222" s="156" t="s">
        <v>211</v>
      </c>
      <c r="C222" s="157">
        <v>19495</v>
      </c>
      <c r="D222" s="156">
        <v>4097</v>
      </c>
      <c r="E222" s="156">
        <v>1443</v>
      </c>
      <c r="F222" s="156">
        <v>140</v>
      </c>
      <c r="G222" s="156">
        <v>5190</v>
      </c>
      <c r="H222" s="156">
        <v>0</v>
      </c>
      <c r="I222" s="156">
        <v>926.4</v>
      </c>
      <c r="J222" s="156">
        <v>0</v>
      </c>
      <c r="K222" s="156">
        <v>1.8999999999998636</v>
      </c>
      <c r="L222" s="156">
        <v>2715</v>
      </c>
      <c r="M222" s="156">
        <v>56</v>
      </c>
      <c r="N222" s="156">
        <v>5100.25</v>
      </c>
      <c r="O222" s="156">
        <v>7</v>
      </c>
    </row>
    <row r="223" spans="1:15" x14ac:dyDescent="0.2">
      <c r="A223" s="156">
        <v>1908</v>
      </c>
      <c r="B223" s="156" t="s">
        <v>624</v>
      </c>
      <c r="C223" s="157">
        <v>13774</v>
      </c>
      <c r="D223" s="156">
        <v>3524</v>
      </c>
      <c r="E223" s="156">
        <v>914.3</v>
      </c>
      <c r="F223" s="156">
        <v>60</v>
      </c>
      <c r="G223" s="156">
        <v>1660</v>
      </c>
      <c r="H223" s="156">
        <v>0</v>
      </c>
      <c r="I223" s="156">
        <v>0</v>
      </c>
      <c r="J223" s="156">
        <v>0</v>
      </c>
      <c r="K223" s="156">
        <v>0</v>
      </c>
      <c r="L223" s="156">
        <v>6888</v>
      </c>
      <c r="M223" s="156">
        <v>116</v>
      </c>
      <c r="N223" s="156">
        <v>1499.3920000000001</v>
      </c>
      <c r="O223" s="156">
        <v>10</v>
      </c>
    </row>
    <row r="224" spans="1:15" x14ac:dyDescent="0.2">
      <c r="A224" s="156">
        <v>1987</v>
      </c>
      <c r="B224" s="156" t="s">
        <v>212</v>
      </c>
      <c r="C224" s="157">
        <v>12385</v>
      </c>
      <c r="D224" s="156">
        <v>2850</v>
      </c>
      <c r="E224" s="156">
        <v>1113.7</v>
      </c>
      <c r="F224" s="156">
        <v>130</v>
      </c>
      <c r="G224" s="156">
        <v>1820</v>
      </c>
      <c r="H224" s="156">
        <v>0</v>
      </c>
      <c r="I224" s="156">
        <v>0</v>
      </c>
      <c r="J224" s="156">
        <v>0</v>
      </c>
      <c r="K224" s="156">
        <v>0</v>
      </c>
      <c r="L224" s="156">
        <v>8035</v>
      </c>
      <c r="M224" s="156">
        <v>128</v>
      </c>
      <c r="N224" s="156">
        <v>1862.883</v>
      </c>
      <c r="O224" s="156">
        <v>6</v>
      </c>
    </row>
    <row r="225" spans="1:15" x14ac:dyDescent="0.2">
      <c r="A225" s="156">
        <v>119</v>
      </c>
      <c r="B225" s="156" t="s">
        <v>213</v>
      </c>
      <c r="C225" s="157">
        <v>32511</v>
      </c>
      <c r="D225" s="156">
        <v>7944</v>
      </c>
      <c r="E225" s="156">
        <v>2973</v>
      </c>
      <c r="F225" s="156">
        <v>1015</v>
      </c>
      <c r="G225" s="156">
        <v>38450</v>
      </c>
      <c r="H225" s="156">
        <v>1012.52</v>
      </c>
      <c r="I225" s="156">
        <v>2670.4</v>
      </c>
      <c r="J225" s="156">
        <v>0</v>
      </c>
      <c r="K225" s="156">
        <v>0</v>
      </c>
      <c r="L225" s="156">
        <v>5557</v>
      </c>
      <c r="M225" s="156">
        <v>141</v>
      </c>
      <c r="N225" s="156">
        <v>17475.84</v>
      </c>
      <c r="O225" s="156">
        <v>5</v>
      </c>
    </row>
    <row r="226" spans="1:15" x14ac:dyDescent="0.2">
      <c r="A226" s="156">
        <v>687</v>
      </c>
      <c r="B226" s="156" t="s">
        <v>214</v>
      </c>
      <c r="C226" s="157">
        <v>48030</v>
      </c>
      <c r="D226" s="156">
        <v>11301</v>
      </c>
      <c r="E226" s="156">
        <v>4890.2</v>
      </c>
      <c r="F226" s="156">
        <v>2100</v>
      </c>
      <c r="G226" s="156">
        <v>69580</v>
      </c>
      <c r="H226" s="156">
        <v>2292.3200000000002</v>
      </c>
      <c r="I226" s="156">
        <v>3580.8</v>
      </c>
      <c r="J226" s="156">
        <v>0</v>
      </c>
      <c r="K226" s="156">
        <v>0</v>
      </c>
      <c r="L226" s="156">
        <v>4863</v>
      </c>
      <c r="M226" s="156">
        <v>441</v>
      </c>
      <c r="N226" s="156">
        <v>39312.796000000002</v>
      </c>
      <c r="O226" s="156">
        <v>4</v>
      </c>
    </row>
    <row r="227" spans="1:15" x14ac:dyDescent="0.2">
      <c r="A227" s="156">
        <v>559</v>
      </c>
      <c r="B227" s="156" t="s">
        <v>215</v>
      </c>
      <c r="C227" s="157">
        <v>18050</v>
      </c>
      <c r="D227" s="156">
        <v>4284</v>
      </c>
      <c r="E227" s="156">
        <v>1271.5</v>
      </c>
      <c r="F227" s="156">
        <v>165</v>
      </c>
      <c r="G227" s="156">
        <v>4260</v>
      </c>
      <c r="H227" s="156">
        <v>596.24</v>
      </c>
      <c r="I227" s="156">
        <v>2247.1999999999998</v>
      </c>
      <c r="J227" s="156">
        <v>0</v>
      </c>
      <c r="K227" s="156">
        <v>275.7</v>
      </c>
      <c r="L227" s="156">
        <v>6076</v>
      </c>
      <c r="M227" s="156">
        <v>2603</v>
      </c>
      <c r="N227" s="156">
        <v>7670.44</v>
      </c>
      <c r="O227" s="156">
        <v>3</v>
      </c>
    </row>
    <row r="228" spans="1:15" x14ac:dyDescent="0.2">
      <c r="A228" s="156">
        <v>1731</v>
      </c>
      <c r="B228" s="156" t="s">
        <v>216</v>
      </c>
      <c r="C228" s="157">
        <v>33581</v>
      </c>
      <c r="D228" s="156">
        <v>7931</v>
      </c>
      <c r="E228" s="156">
        <v>2244.4</v>
      </c>
      <c r="F228" s="156">
        <v>250</v>
      </c>
      <c r="G228" s="156">
        <v>13860</v>
      </c>
      <c r="H228" s="156">
        <v>892.68</v>
      </c>
      <c r="I228" s="156">
        <v>514.4</v>
      </c>
      <c r="J228" s="156">
        <v>0</v>
      </c>
      <c r="K228" s="156">
        <v>0</v>
      </c>
      <c r="L228" s="156">
        <v>34094</v>
      </c>
      <c r="M228" s="156">
        <v>488</v>
      </c>
      <c r="N228" s="156">
        <v>6063.28</v>
      </c>
      <c r="O228" s="156">
        <v>30</v>
      </c>
    </row>
    <row r="229" spans="1:15" x14ac:dyDescent="0.2">
      <c r="A229" s="156">
        <v>1842</v>
      </c>
      <c r="B229" s="156" t="s">
        <v>217</v>
      </c>
      <c r="C229" s="157">
        <v>18154</v>
      </c>
      <c r="D229" s="156">
        <v>4886</v>
      </c>
      <c r="E229" s="156">
        <v>575.9</v>
      </c>
      <c r="F229" s="156">
        <v>325</v>
      </c>
      <c r="G229" s="156">
        <v>650</v>
      </c>
      <c r="H229" s="156">
        <v>0</v>
      </c>
      <c r="I229" s="156">
        <v>0</v>
      </c>
      <c r="J229" s="156">
        <v>0</v>
      </c>
      <c r="K229" s="156">
        <v>0</v>
      </c>
      <c r="L229" s="156">
        <v>4735</v>
      </c>
      <c r="M229" s="156">
        <v>203</v>
      </c>
      <c r="N229" s="156">
        <v>8385.0779999999995</v>
      </c>
      <c r="O229" s="156">
        <v>9</v>
      </c>
    </row>
    <row r="230" spans="1:15" x14ac:dyDescent="0.2">
      <c r="A230" s="156">
        <v>815</v>
      </c>
      <c r="B230" s="156" t="s">
        <v>218</v>
      </c>
      <c r="C230" s="157">
        <v>11000</v>
      </c>
      <c r="D230" s="156">
        <v>2667</v>
      </c>
      <c r="E230" s="156">
        <v>657.1</v>
      </c>
      <c r="F230" s="156">
        <v>70</v>
      </c>
      <c r="G230" s="156">
        <v>1370</v>
      </c>
      <c r="H230" s="156">
        <v>0</v>
      </c>
      <c r="I230" s="156">
        <v>332.8</v>
      </c>
      <c r="J230" s="156">
        <v>0</v>
      </c>
      <c r="K230" s="156">
        <v>3.4999999999999432</v>
      </c>
      <c r="L230" s="156">
        <v>5219</v>
      </c>
      <c r="M230" s="156">
        <v>89</v>
      </c>
      <c r="N230" s="156">
        <v>1284.4100000000001</v>
      </c>
      <c r="O230" s="156">
        <v>6</v>
      </c>
    </row>
    <row r="231" spans="1:15" x14ac:dyDescent="0.2">
      <c r="A231" s="156">
        <v>265</v>
      </c>
      <c r="B231" s="156" t="s">
        <v>219</v>
      </c>
      <c r="C231" s="157">
        <v>5921</v>
      </c>
      <c r="D231" s="156">
        <v>1392</v>
      </c>
      <c r="E231" s="156">
        <v>514.9</v>
      </c>
      <c r="F231" s="156">
        <v>75</v>
      </c>
      <c r="G231" s="156">
        <v>870</v>
      </c>
      <c r="H231" s="156">
        <v>0</v>
      </c>
      <c r="I231" s="156">
        <v>0</v>
      </c>
      <c r="J231" s="156">
        <v>0</v>
      </c>
      <c r="K231" s="156">
        <v>0</v>
      </c>
      <c r="L231" s="156">
        <v>867</v>
      </c>
      <c r="M231" s="156">
        <v>164</v>
      </c>
      <c r="N231" s="156">
        <v>1522.9469999999999</v>
      </c>
      <c r="O231" s="156">
        <v>1</v>
      </c>
    </row>
    <row r="232" spans="1:15" x14ac:dyDescent="0.2">
      <c r="A232" s="156">
        <v>1709</v>
      </c>
      <c r="B232" s="156" t="s">
        <v>220</v>
      </c>
      <c r="C232" s="157">
        <v>36547</v>
      </c>
      <c r="D232" s="156">
        <v>8492</v>
      </c>
      <c r="E232" s="156">
        <v>2621.1</v>
      </c>
      <c r="F232" s="156">
        <v>850</v>
      </c>
      <c r="G232" s="156">
        <v>5160</v>
      </c>
      <c r="H232" s="156">
        <v>304.92</v>
      </c>
      <c r="I232" s="156">
        <v>488</v>
      </c>
      <c r="J232" s="156">
        <v>0</v>
      </c>
      <c r="K232" s="156">
        <v>137</v>
      </c>
      <c r="L232" s="156">
        <v>15901</v>
      </c>
      <c r="M232" s="156">
        <v>2497</v>
      </c>
      <c r="N232" s="156">
        <v>10473.939</v>
      </c>
      <c r="O232" s="156">
        <v>19</v>
      </c>
    </row>
    <row r="233" spans="1:15" x14ac:dyDescent="0.2">
      <c r="A233" s="156">
        <v>1955</v>
      </c>
      <c r="B233" s="156" t="s">
        <v>221</v>
      </c>
      <c r="C233" s="157">
        <v>34976</v>
      </c>
      <c r="D233" s="156">
        <v>8044</v>
      </c>
      <c r="E233" s="156">
        <v>2735.5</v>
      </c>
      <c r="F233" s="156">
        <v>540</v>
      </c>
      <c r="G233" s="156">
        <v>17260</v>
      </c>
      <c r="H233" s="156">
        <v>1236.76</v>
      </c>
      <c r="I233" s="156">
        <v>516.79999999999995</v>
      </c>
      <c r="J233" s="156">
        <v>0</v>
      </c>
      <c r="K233" s="156">
        <v>0</v>
      </c>
      <c r="L233" s="156">
        <v>10572</v>
      </c>
      <c r="M233" s="156">
        <v>93</v>
      </c>
      <c r="N233" s="156">
        <v>10366.004999999999</v>
      </c>
      <c r="O233" s="156">
        <v>11</v>
      </c>
    </row>
    <row r="234" spans="1:15" x14ac:dyDescent="0.2">
      <c r="A234" s="156">
        <v>335</v>
      </c>
      <c r="B234" s="156" t="s">
        <v>222</v>
      </c>
      <c r="C234" s="157">
        <v>13500</v>
      </c>
      <c r="D234" s="156">
        <v>3730</v>
      </c>
      <c r="E234" s="156">
        <v>613.79999999999995</v>
      </c>
      <c r="F234" s="156">
        <v>275</v>
      </c>
      <c r="G234" s="156">
        <v>1030</v>
      </c>
      <c r="H234" s="156">
        <v>0</v>
      </c>
      <c r="I234" s="156">
        <v>0</v>
      </c>
      <c r="J234" s="156">
        <v>0</v>
      </c>
      <c r="K234" s="156">
        <v>0</v>
      </c>
      <c r="L234" s="156">
        <v>3770</v>
      </c>
      <c r="M234" s="156">
        <v>52</v>
      </c>
      <c r="N234" s="156">
        <v>3581.8159999999998</v>
      </c>
      <c r="O234" s="156">
        <v>4</v>
      </c>
    </row>
    <row r="235" spans="1:15" x14ac:dyDescent="0.2">
      <c r="A235" s="156">
        <v>944</v>
      </c>
      <c r="B235" s="156" t="s">
        <v>223</v>
      </c>
      <c r="C235" s="157">
        <v>7947</v>
      </c>
      <c r="D235" s="156">
        <v>1877</v>
      </c>
      <c r="E235" s="156">
        <v>473</v>
      </c>
      <c r="F235" s="156">
        <v>75</v>
      </c>
      <c r="G235" s="156">
        <v>1070</v>
      </c>
      <c r="H235" s="156">
        <v>0</v>
      </c>
      <c r="I235" s="156">
        <v>192</v>
      </c>
      <c r="J235" s="156">
        <v>0</v>
      </c>
      <c r="K235" s="156">
        <v>167.4</v>
      </c>
      <c r="L235" s="156">
        <v>1739</v>
      </c>
      <c r="M235" s="156">
        <v>145</v>
      </c>
      <c r="N235" s="156">
        <v>1332.48</v>
      </c>
      <c r="O235" s="156">
        <v>4</v>
      </c>
    </row>
    <row r="236" spans="1:15" x14ac:dyDescent="0.2">
      <c r="A236" s="156">
        <v>424</v>
      </c>
      <c r="B236" s="156" t="s">
        <v>224</v>
      </c>
      <c r="C236" s="157">
        <v>6499</v>
      </c>
      <c r="D236" s="156">
        <v>1615</v>
      </c>
      <c r="E236" s="156">
        <v>318.3</v>
      </c>
      <c r="F236" s="156">
        <v>195</v>
      </c>
      <c r="G236" s="156">
        <v>90</v>
      </c>
      <c r="H236" s="156">
        <v>0</v>
      </c>
      <c r="I236" s="156">
        <v>0</v>
      </c>
      <c r="J236" s="156">
        <v>0</v>
      </c>
      <c r="K236" s="156">
        <v>0</v>
      </c>
      <c r="L236" s="156">
        <v>1445</v>
      </c>
      <c r="M236" s="156">
        <v>102</v>
      </c>
      <c r="N236" s="156">
        <v>1123.9829999999999</v>
      </c>
      <c r="O236" s="156">
        <v>3</v>
      </c>
    </row>
    <row r="237" spans="1:15" x14ac:dyDescent="0.2">
      <c r="A237" s="156">
        <v>425</v>
      </c>
      <c r="B237" s="156" t="s">
        <v>225</v>
      </c>
      <c r="C237" s="157">
        <v>17185</v>
      </c>
      <c r="D237" s="156">
        <v>4703</v>
      </c>
      <c r="E237" s="156">
        <v>760.3</v>
      </c>
      <c r="F237" s="156">
        <v>565</v>
      </c>
      <c r="G237" s="156">
        <v>3630</v>
      </c>
      <c r="H237" s="156">
        <v>0</v>
      </c>
      <c r="I237" s="156">
        <v>312</v>
      </c>
      <c r="J237" s="156">
        <v>65.399999999999636</v>
      </c>
      <c r="K237" s="156">
        <v>3.8999999999999773</v>
      </c>
      <c r="L237" s="156">
        <v>2139</v>
      </c>
      <c r="M237" s="156">
        <v>1144</v>
      </c>
      <c r="N237" s="156">
        <v>8420.76</v>
      </c>
      <c r="O237" s="156">
        <v>2</v>
      </c>
    </row>
    <row r="238" spans="1:15" x14ac:dyDescent="0.2">
      <c r="A238" s="156">
        <v>1740</v>
      </c>
      <c r="B238" s="156" t="s">
        <v>226</v>
      </c>
      <c r="C238" s="157">
        <v>22620</v>
      </c>
      <c r="D238" s="156">
        <v>6857</v>
      </c>
      <c r="E238" s="156">
        <v>1228.5</v>
      </c>
      <c r="F238" s="156">
        <v>260</v>
      </c>
      <c r="G238" s="156">
        <v>2240</v>
      </c>
      <c r="H238" s="156">
        <v>126.72</v>
      </c>
      <c r="I238" s="156">
        <v>1131.2</v>
      </c>
      <c r="J238" s="156">
        <v>0</v>
      </c>
      <c r="K238" s="156">
        <v>532.9</v>
      </c>
      <c r="L238" s="156">
        <v>6070</v>
      </c>
      <c r="M238" s="156">
        <v>741</v>
      </c>
      <c r="N238" s="156">
        <v>2933.49</v>
      </c>
      <c r="O238" s="156">
        <v>11</v>
      </c>
    </row>
    <row r="239" spans="1:15" x14ac:dyDescent="0.2">
      <c r="A239" s="156">
        <v>643</v>
      </c>
      <c r="B239" s="156" t="s">
        <v>227</v>
      </c>
      <c r="C239" s="157">
        <v>13994</v>
      </c>
      <c r="D239" s="156">
        <v>3251</v>
      </c>
      <c r="E239" s="156">
        <v>1006.8</v>
      </c>
      <c r="F239" s="156">
        <v>180</v>
      </c>
      <c r="G239" s="156">
        <v>670</v>
      </c>
      <c r="H239" s="156">
        <v>0</v>
      </c>
      <c r="I239" s="156">
        <v>908.8</v>
      </c>
      <c r="J239" s="156">
        <v>0</v>
      </c>
      <c r="K239" s="156">
        <v>239.5</v>
      </c>
      <c r="L239" s="156">
        <v>2786</v>
      </c>
      <c r="M239" s="156">
        <v>359</v>
      </c>
      <c r="N239" s="156">
        <v>5145.2960000000003</v>
      </c>
      <c r="O239" s="156">
        <v>6</v>
      </c>
    </row>
    <row r="240" spans="1:15" x14ac:dyDescent="0.2">
      <c r="A240" s="156">
        <v>946</v>
      </c>
      <c r="B240" s="156" t="s">
        <v>228</v>
      </c>
      <c r="C240" s="157">
        <v>16678</v>
      </c>
      <c r="D240" s="156">
        <v>3794</v>
      </c>
      <c r="E240" s="156">
        <v>1077.7</v>
      </c>
      <c r="F240" s="156">
        <v>95</v>
      </c>
      <c r="G240" s="156">
        <v>6390</v>
      </c>
      <c r="H240" s="156">
        <v>0</v>
      </c>
      <c r="I240" s="156">
        <v>0</v>
      </c>
      <c r="J240" s="156">
        <v>0</v>
      </c>
      <c r="K240" s="156">
        <v>0</v>
      </c>
      <c r="L240" s="156">
        <v>10023</v>
      </c>
      <c r="M240" s="156">
        <v>155</v>
      </c>
      <c r="N240" s="156">
        <v>3766.2959999999998</v>
      </c>
      <c r="O240" s="156">
        <v>6</v>
      </c>
    </row>
    <row r="241" spans="1:15" x14ac:dyDescent="0.2">
      <c r="A241" s="156">
        <v>304</v>
      </c>
      <c r="B241" s="156" t="s">
        <v>229</v>
      </c>
      <c r="C241" s="157">
        <v>11843</v>
      </c>
      <c r="D241" s="156">
        <v>3231</v>
      </c>
      <c r="E241" s="156">
        <v>620.79999999999995</v>
      </c>
      <c r="F241" s="156">
        <v>185</v>
      </c>
      <c r="G241" s="156">
        <v>330</v>
      </c>
      <c r="H241" s="156">
        <v>0</v>
      </c>
      <c r="I241" s="156">
        <v>0</v>
      </c>
      <c r="J241" s="156">
        <v>0</v>
      </c>
      <c r="K241" s="156">
        <v>0</v>
      </c>
      <c r="L241" s="156">
        <v>6599</v>
      </c>
      <c r="M241" s="156">
        <v>697</v>
      </c>
      <c r="N241" s="156">
        <v>817.37599999999998</v>
      </c>
      <c r="O241" s="156">
        <v>11</v>
      </c>
    </row>
    <row r="242" spans="1:15" x14ac:dyDescent="0.2">
      <c r="A242" s="156">
        <v>412</v>
      </c>
      <c r="B242" s="156" t="s">
        <v>655</v>
      </c>
      <c r="C242" s="157">
        <v>12222</v>
      </c>
      <c r="D242" s="156">
        <v>3178</v>
      </c>
      <c r="E242" s="156">
        <v>705.9</v>
      </c>
      <c r="F242" s="156">
        <v>95</v>
      </c>
      <c r="G242" s="156">
        <v>1020</v>
      </c>
      <c r="H242" s="156">
        <v>31.14</v>
      </c>
      <c r="I242" s="156">
        <v>0</v>
      </c>
      <c r="J242" s="156">
        <v>0</v>
      </c>
      <c r="K242" s="156">
        <v>0</v>
      </c>
      <c r="L242" s="156">
        <v>6153</v>
      </c>
      <c r="M242" s="156">
        <v>146</v>
      </c>
      <c r="N242" s="156">
        <v>1398.337</v>
      </c>
      <c r="O242" s="156">
        <v>10</v>
      </c>
    </row>
    <row r="243" spans="1:15" x14ac:dyDescent="0.2">
      <c r="A243" s="156">
        <v>356</v>
      </c>
      <c r="B243" s="156" t="s">
        <v>230</v>
      </c>
      <c r="C243" s="157">
        <v>60947</v>
      </c>
      <c r="D243" s="156">
        <v>13696</v>
      </c>
      <c r="E243" s="156">
        <v>4631.8999999999996</v>
      </c>
      <c r="F243" s="156">
        <v>5450</v>
      </c>
      <c r="G243" s="156">
        <v>57360</v>
      </c>
      <c r="H243" s="156">
        <v>469.26</v>
      </c>
      <c r="I243" s="156">
        <v>4496.8</v>
      </c>
      <c r="J243" s="156">
        <v>0</v>
      </c>
      <c r="K243" s="156">
        <v>84.699999999999818</v>
      </c>
      <c r="L243" s="156">
        <v>2367</v>
      </c>
      <c r="M243" s="156">
        <v>201</v>
      </c>
      <c r="N243" s="156">
        <v>48272.703000000001</v>
      </c>
      <c r="O243" s="156">
        <v>1</v>
      </c>
    </row>
    <row r="244" spans="1:15" x14ac:dyDescent="0.2">
      <c r="A244" s="156">
        <v>569</v>
      </c>
      <c r="B244" s="156" t="s">
        <v>231</v>
      </c>
      <c r="C244" s="157">
        <v>26988</v>
      </c>
      <c r="D244" s="156">
        <v>6706</v>
      </c>
      <c r="E244" s="156">
        <v>1579.3</v>
      </c>
      <c r="F244" s="156">
        <v>510</v>
      </c>
      <c r="G244" s="156">
        <v>1100</v>
      </c>
      <c r="H244" s="156">
        <v>0</v>
      </c>
      <c r="I244" s="156">
        <v>246.4</v>
      </c>
      <c r="J244" s="156">
        <v>0</v>
      </c>
      <c r="K244" s="156">
        <v>50.6</v>
      </c>
      <c r="L244" s="156">
        <v>7916</v>
      </c>
      <c r="M244" s="156">
        <v>1202</v>
      </c>
      <c r="N244" s="156">
        <v>4572.4560000000001</v>
      </c>
      <c r="O244" s="156">
        <v>16</v>
      </c>
    </row>
    <row r="245" spans="1:15" x14ac:dyDescent="0.2">
      <c r="A245" s="156">
        <v>571</v>
      </c>
      <c r="B245" s="156" t="s">
        <v>232</v>
      </c>
      <c r="C245" s="157">
        <v>9541</v>
      </c>
      <c r="D245" s="156">
        <v>3011</v>
      </c>
      <c r="E245" s="156">
        <v>334</v>
      </c>
      <c r="F245" s="156">
        <v>95</v>
      </c>
      <c r="G245" s="156">
        <v>640</v>
      </c>
      <c r="H245" s="156">
        <v>0</v>
      </c>
      <c r="I245" s="156">
        <v>0</v>
      </c>
      <c r="J245" s="156">
        <v>0</v>
      </c>
      <c r="K245" s="156">
        <v>0</v>
      </c>
      <c r="L245" s="156">
        <v>1040</v>
      </c>
      <c r="M245" s="156">
        <v>237</v>
      </c>
      <c r="N245" s="156">
        <v>2601.92</v>
      </c>
      <c r="O245" s="156">
        <v>3</v>
      </c>
    </row>
    <row r="246" spans="1:15" x14ac:dyDescent="0.2">
      <c r="A246" s="156">
        <v>267</v>
      </c>
      <c r="B246" s="156" t="s">
        <v>233</v>
      </c>
      <c r="C246" s="157">
        <v>39788</v>
      </c>
      <c r="D246" s="156">
        <v>10467</v>
      </c>
      <c r="E246" s="156">
        <v>2174.3000000000002</v>
      </c>
      <c r="F246" s="156">
        <v>1420</v>
      </c>
      <c r="G246" s="156">
        <v>15820</v>
      </c>
      <c r="H246" s="156">
        <v>691.02</v>
      </c>
      <c r="I246" s="156">
        <v>1832</v>
      </c>
      <c r="J246" s="156">
        <v>0</v>
      </c>
      <c r="K246" s="156">
        <v>0</v>
      </c>
      <c r="L246" s="156">
        <v>6945</v>
      </c>
      <c r="M246" s="156">
        <v>260</v>
      </c>
      <c r="N246" s="156">
        <v>15979.272999999999</v>
      </c>
      <c r="O246" s="156">
        <v>7</v>
      </c>
    </row>
    <row r="247" spans="1:15" x14ac:dyDescent="0.2">
      <c r="A247" s="156">
        <v>268</v>
      </c>
      <c r="B247" s="156" t="s">
        <v>234</v>
      </c>
      <c r="C247" s="157">
        <v>164223</v>
      </c>
      <c r="D247" s="156">
        <v>33792</v>
      </c>
      <c r="E247" s="156">
        <v>19769.2</v>
      </c>
      <c r="F247" s="156">
        <v>12770</v>
      </c>
      <c r="G247" s="156">
        <v>338840</v>
      </c>
      <c r="H247" s="156">
        <v>5564.18</v>
      </c>
      <c r="I247" s="156">
        <v>10871.2</v>
      </c>
      <c r="J247" s="156">
        <v>0</v>
      </c>
      <c r="K247" s="156">
        <v>309.79999999999927</v>
      </c>
      <c r="L247" s="156">
        <v>5355</v>
      </c>
      <c r="M247" s="156">
        <v>398</v>
      </c>
      <c r="N247" s="156">
        <v>181124.18799999999</v>
      </c>
      <c r="O247" s="156">
        <v>4</v>
      </c>
    </row>
    <row r="248" spans="1:15" x14ac:dyDescent="0.2">
      <c r="A248" s="156">
        <v>1695</v>
      </c>
      <c r="B248" s="156" t="s">
        <v>235</v>
      </c>
      <c r="C248" s="157">
        <v>7474</v>
      </c>
      <c r="D248" s="156">
        <v>1483</v>
      </c>
      <c r="E248" s="156">
        <v>518.20000000000005</v>
      </c>
      <c r="F248" s="156">
        <v>50</v>
      </c>
      <c r="G248" s="156">
        <v>470</v>
      </c>
      <c r="H248" s="156">
        <v>58.82</v>
      </c>
      <c r="I248" s="156">
        <v>0</v>
      </c>
      <c r="J248" s="156">
        <v>0</v>
      </c>
      <c r="K248" s="156">
        <v>0</v>
      </c>
      <c r="L248" s="156">
        <v>8591</v>
      </c>
      <c r="M248" s="156">
        <v>721</v>
      </c>
      <c r="N248" s="156">
        <v>1151.69</v>
      </c>
      <c r="O248" s="156">
        <v>13</v>
      </c>
    </row>
    <row r="249" spans="1:15" x14ac:dyDescent="0.2">
      <c r="A249" s="156">
        <v>1699</v>
      </c>
      <c r="B249" s="156" t="s">
        <v>236</v>
      </c>
      <c r="C249" s="157">
        <v>30794</v>
      </c>
      <c r="D249" s="156">
        <v>7062</v>
      </c>
      <c r="E249" s="156">
        <v>2284.4</v>
      </c>
      <c r="F249" s="156">
        <v>265</v>
      </c>
      <c r="G249" s="156">
        <v>15970</v>
      </c>
      <c r="H249" s="156">
        <v>433.62</v>
      </c>
      <c r="I249" s="156">
        <v>375.2</v>
      </c>
      <c r="J249" s="156">
        <v>0</v>
      </c>
      <c r="K249" s="156">
        <v>0</v>
      </c>
      <c r="L249" s="156">
        <v>20098</v>
      </c>
      <c r="M249" s="156">
        <v>435</v>
      </c>
      <c r="N249" s="156">
        <v>9581.4719999999998</v>
      </c>
      <c r="O249" s="156">
        <v>16</v>
      </c>
    </row>
    <row r="250" spans="1:15" x14ac:dyDescent="0.2">
      <c r="A250" s="156">
        <v>171</v>
      </c>
      <c r="B250" s="156" t="s">
        <v>237</v>
      </c>
      <c r="C250" s="157">
        <v>46253</v>
      </c>
      <c r="D250" s="156">
        <v>12575</v>
      </c>
      <c r="E250" s="156">
        <v>3969.9</v>
      </c>
      <c r="F250" s="156">
        <v>1575</v>
      </c>
      <c r="G250" s="156">
        <v>36330</v>
      </c>
      <c r="H250" s="156">
        <v>1762.32</v>
      </c>
      <c r="I250" s="156">
        <v>2566.4</v>
      </c>
      <c r="J250" s="156">
        <v>0</v>
      </c>
      <c r="K250" s="156">
        <v>0</v>
      </c>
      <c r="L250" s="156">
        <v>46032</v>
      </c>
      <c r="M250" s="156">
        <v>2840</v>
      </c>
      <c r="N250" s="156">
        <v>13920.725</v>
      </c>
      <c r="O250" s="156">
        <v>14</v>
      </c>
    </row>
    <row r="251" spans="1:15" x14ac:dyDescent="0.2">
      <c r="A251" s="156">
        <v>575</v>
      </c>
      <c r="B251" s="156" t="s">
        <v>238</v>
      </c>
      <c r="C251" s="157">
        <v>25438</v>
      </c>
      <c r="D251" s="156">
        <v>5429</v>
      </c>
      <c r="E251" s="156">
        <v>1962.8</v>
      </c>
      <c r="F251" s="156">
        <v>520</v>
      </c>
      <c r="G251" s="156">
        <v>8420</v>
      </c>
      <c r="H251" s="156">
        <v>702.38</v>
      </c>
      <c r="I251" s="156">
        <v>830.4</v>
      </c>
      <c r="J251" s="156">
        <v>0</v>
      </c>
      <c r="K251" s="156">
        <v>33.699999999999932</v>
      </c>
      <c r="L251" s="156">
        <v>3549</v>
      </c>
      <c r="M251" s="156">
        <v>15</v>
      </c>
      <c r="N251" s="156">
        <v>18240.768</v>
      </c>
      <c r="O251" s="156">
        <v>3</v>
      </c>
    </row>
    <row r="252" spans="1:15" x14ac:dyDescent="0.2">
      <c r="A252" s="156">
        <v>576</v>
      </c>
      <c r="B252" s="156" t="s">
        <v>239</v>
      </c>
      <c r="C252" s="157">
        <v>15601</v>
      </c>
      <c r="D252" s="156">
        <v>3644</v>
      </c>
      <c r="E252" s="156">
        <v>921.6</v>
      </c>
      <c r="F252" s="156">
        <v>205</v>
      </c>
      <c r="G252" s="156">
        <v>1820</v>
      </c>
      <c r="H252" s="156">
        <v>0</v>
      </c>
      <c r="I252" s="156">
        <v>940</v>
      </c>
      <c r="J252" s="156">
        <v>0</v>
      </c>
      <c r="K252" s="156">
        <v>292.8</v>
      </c>
      <c r="L252" s="156">
        <v>2259</v>
      </c>
      <c r="M252" s="156">
        <v>81</v>
      </c>
      <c r="N252" s="156">
        <v>6807.7240000000002</v>
      </c>
      <c r="O252" s="156">
        <v>7</v>
      </c>
    </row>
    <row r="253" spans="1:15" x14ac:dyDescent="0.2">
      <c r="A253" s="156">
        <v>820</v>
      </c>
      <c r="B253" s="156" t="s">
        <v>240</v>
      </c>
      <c r="C253" s="157">
        <v>22242</v>
      </c>
      <c r="D253" s="156">
        <v>5190</v>
      </c>
      <c r="E253" s="156">
        <v>760.5</v>
      </c>
      <c r="F253" s="156">
        <v>195</v>
      </c>
      <c r="G253" s="156">
        <v>7990</v>
      </c>
      <c r="H253" s="156">
        <v>0</v>
      </c>
      <c r="I253" s="156">
        <v>430.4</v>
      </c>
      <c r="J253" s="156">
        <v>0</v>
      </c>
      <c r="K253" s="156">
        <v>0</v>
      </c>
      <c r="L253" s="156">
        <v>3387</v>
      </c>
      <c r="M253" s="156">
        <v>24</v>
      </c>
      <c r="N253" s="156">
        <v>9530.1849999999995</v>
      </c>
      <c r="O253" s="156">
        <v>3</v>
      </c>
    </row>
    <row r="254" spans="1:15" x14ac:dyDescent="0.2">
      <c r="A254" s="156">
        <v>302</v>
      </c>
      <c r="B254" s="156" t="s">
        <v>241</v>
      </c>
      <c r="C254" s="157">
        <v>26685</v>
      </c>
      <c r="D254" s="156">
        <v>7253</v>
      </c>
      <c r="E254" s="156">
        <v>1557.9</v>
      </c>
      <c r="F254" s="156">
        <v>245</v>
      </c>
      <c r="G254" s="156">
        <v>17950</v>
      </c>
      <c r="H254" s="156">
        <v>2306.1999999999998</v>
      </c>
      <c r="I254" s="156">
        <v>287.2</v>
      </c>
      <c r="J254" s="156">
        <v>0</v>
      </c>
      <c r="K254" s="156">
        <v>0</v>
      </c>
      <c r="L254" s="156">
        <v>12875</v>
      </c>
      <c r="M254" s="156">
        <v>74</v>
      </c>
      <c r="N254" s="156">
        <v>8520.0660000000007</v>
      </c>
      <c r="O254" s="156">
        <v>10</v>
      </c>
    </row>
    <row r="255" spans="1:15" x14ac:dyDescent="0.2">
      <c r="A255" s="156">
        <v>951</v>
      </c>
      <c r="B255" s="156" t="s">
        <v>242</v>
      </c>
      <c r="C255" s="157">
        <v>15595</v>
      </c>
      <c r="D255" s="156">
        <v>3076</v>
      </c>
      <c r="E255" s="156">
        <v>1361.1</v>
      </c>
      <c r="F255" s="156">
        <v>175</v>
      </c>
      <c r="G255" s="156">
        <v>2080</v>
      </c>
      <c r="H255" s="156">
        <v>0</v>
      </c>
      <c r="I255" s="156">
        <v>0</v>
      </c>
      <c r="J255" s="156">
        <v>0</v>
      </c>
      <c r="K255" s="156">
        <v>0</v>
      </c>
      <c r="L255" s="156">
        <v>3313</v>
      </c>
      <c r="M255" s="156">
        <v>4</v>
      </c>
      <c r="N255" s="156">
        <v>3542.4540000000002</v>
      </c>
      <c r="O255" s="156">
        <v>5</v>
      </c>
    </row>
    <row r="256" spans="1:15" x14ac:dyDescent="0.2">
      <c r="A256" s="156">
        <v>579</v>
      </c>
      <c r="B256" s="156" t="s">
        <v>243</v>
      </c>
      <c r="C256" s="157">
        <v>22767</v>
      </c>
      <c r="D256" s="156">
        <v>5801</v>
      </c>
      <c r="E256" s="156">
        <v>879.1</v>
      </c>
      <c r="F256" s="156">
        <v>600</v>
      </c>
      <c r="G256" s="156">
        <v>5150</v>
      </c>
      <c r="H256" s="156">
        <v>1290.58</v>
      </c>
      <c r="I256" s="156">
        <v>1580.8</v>
      </c>
      <c r="J256" s="156">
        <v>0</v>
      </c>
      <c r="K256" s="156">
        <v>0</v>
      </c>
      <c r="L256" s="156">
        <v>717</v>
      </c>
      <c r="M256" s="156">
        <v>59</v>
      </c>
      <c r="N256" s="156">
        <v>17371.377</v>
      </c>
      <c r="O256" s="156">
        <v>1</v>
      </c>
    </row>
    <row r="257" spans="1:15" x14ac:dyDescent="0.2">
      <c r="A257" s="156">
        <v>823</v>
      </c>
      <c r="B257" s="156" t="s">
        <v>244</v>
      </c>
      <c r="C257" s="157">
        <v>17845</v>
      </c>
      <c r="D257" s="156">
        <v>4400</v>
      </c>
      <c r="E257" s="156">
        <v>746.2</v>
      </c>
      <c r="F257" s="156">
        <v>95</v>
      </c>
      <c r="G257" s="156">
        <v>3490</v>
      </c>
      <c r="H257" s="156">
        <v>0</v>
      </c>
      <c r="I257" s="156">
        <v>852.8</v>
      </c>
      <c r="J257" s="156">
        <v>0</v>
      </c>
      <c r="K257" s="156">
        <v>126.6</v>
      </c>
      <c r="L257" s="156">
        <v>10180</v>
      </c>
      <c r="M257" s="156">
        <v>105</v>
      </c>
      <c r="N257" s="156">
        <v>5897.0879999999997</v>
      </c>
      <c r="O257" s="156">
        <v>5</v>
      </c>
    </row>
    <row r="258" spans="1:15" x14ac:dyDescent="0.2">
      <c r="A258" s="156">
        <v>824</v>
      </c>
      <c r="B258" s="156" t="s">
        <v>245</v>
      </c>
      <c r="C258" s="157">
        <v>25721</v>
      </c>
      <c r="D258" s="156">
        <v>6076</v>
      </c>
      <c r="E258" s="156">
        <v>1625.3</v>
      </c>
      <c r="F258" s="156">
        <v>495</v>
      </c>
      <c r="G258" s="156">
        <v>10330</v>
      </c>
      <c r="H258" s="156">
        <v>729.78</v>
      </c>
      <c r="I258" s="156">
        <v>1231.2</v>
      </c>
      <c r="J258" s="156">
        <v>0</v>
      </c>
      <c r="K258" s="156">
        <v>172.8</v>
      </c>
      <c r="L258" s="156">
        <v>6391</v>
      </c>
      <c r="M258" s="156">
        <v>120</v>
      </c>
      <c r="N258" s="156">
        <v>10643.486000000001</v>
      </c>
      <c r="O258" s="156">
        <v>2</v>
      </c>
    </row>
    <row r="259" spans="1:15" x14ac:dyDescent="0.2">
      <c r="A259" s="156">
        <v>1895</v>
      </c>
      <c r="B259" s="156" t="s">
        <v>569</v>
      </c>
      <c r="C259" s="157">
        <v>39396</v>
      </c>
      <c r="D259" s="156">
        <v>8281</v>
      </c>
      <c r="E259" s="156">
        <v>5124.3</v>
      </c>
      <c r="F259" s="156">
        <v>515</v>
      </c>
      <c r="G259" s="156">
        <v>30990</v>
      </c>
      <c r="H259" s="156">
        <v>961.78</v>
      </c>
      <c r="I259" s="156">
        <v>1788.8</v>
      </c>
      <c r="J259" s="156">
        <v>0</v>
      </c>
      <c r="K259" s="156">
        <v>0</v>
      </c>
      <c r="L259" s="156">
        <v>22723</v>
      </c>
      <c r="M259" s="156">
        <v>1330</v>
      </c>
      <c r="N259" s="156">
        <v>15493.341</v>
      </c>
      <c r="O259" s="156">
        <v>20</v>
      </c>
    </row>
    <row r="260" spans="1:15" x14ac:dyDescent="0.2">
      <c r="A260" s="156">
        <v>269</v>
      </c>
      <c r="B260" s="156" t="s">
        <v>246</v>
      </c>
      <c r="C260" s="157">
        <v>22659</v>
      </c>
      <c r="D260" s="156">
        <v>5921</v>
      </c>
      <c r="E260" s="156">
        <v>994.5</v>
      </c>
      <c r="F260" s="156">
        <v>175</v>
      </c>
      <c r="G260" s="156">
        <v>9000</v>
      </c>
      <c r="H260" s="156">
        <v>0</v>
      </c>
      <c r="I260" s="156">
        <v>236.8</v>
      </c>
      <c r="J260" s="156">
        <v>0</v>
      </c>
      <c r="K260" s="156">
        <v>0</v>
      </c>
      <c r="L260" s="156">
        <v>9773</v>
      </c>
      <c r="M260" s="156">
        <v>112</v>
      </c>
      <c r="N260" s="156">
        <v>5781.625</v>
      </c>
      <c r="O260" s="156">
        <v>9</v>
      </c>
    </row>
    <row r="261" spans="1:15" x14ac:dyDescent="0.2">
      <c r="A261" s="156">
        <v>173</v>
      </c>
      <c r="B261" s="156" t="s">
        <v>247</v>
      </c>
      <c r="C261" s="157">
        <v>32176</v>
      </c>
      <c r="D261" s="156">
        <v>7816</v>
      </c>
      <c r="E261" s="156">
        <v>2944.4</v>
      </c>
      <c r="F261" s="156">
        <v>1525</v>
      </c>
      <c r="G261" s="156">
        <v>30160</v>
      </c>
      <c r="H261" s="156">
        <v>946.26</v>
      </c>
      <c r="I261" s="156">
        <v>3152.8</v>
      </c>
      <c r="J261" s="156">
        <v>0</v>
      </c>
      <c r="K261" s="156">
        <v>0</v>
      </c>
      <c r="L261" s="156">
        <v>2159</v>
      </c>
      <c r="M261" s="156">
        <v>40</v>
      </c>
      <c r="N261" s="156">
        <v>19165.259999999998</v>
      </c>
      <c r="O261" s="156">
        <v>2</v>
      </c>
    </row>
    <row r="262" spans="1:15" x14ac:dyDescent="0.2">
      <c r="A262" s="156">
        <v>1773</v>
      </c>
      <c r="B262" s="156" t="s">
        <v>248</v>
      </c>
      <c r="C262" s="157">
        <v>17502</v>
      </c>
      <c r="D262" s="156">
        <v>4392</v>
      </c>
      <c r="E262" s="156">
        <v>1342.4</v>
      </c>
      <c r="F262" s="156">
        <v>295</v>
      </c>
      <c r="G262" s="156">
        <v>3960</v>
      </c>
      <c r="H262" s="156">
        <v>0</v>
      </c>
      <c r="I262" s="156">
        <v>423.2</v>
      </c>
      <c r="J262" s="156">
        <v>0</v>
      </c>
      <c r="K262" s="156">
        <v>342</v>
      </c>
      <c r="L262" s="156">
        <v>11416</v>
      </c>
      <c r="M262" s="156">
        <v>422</v>
      </c>
      <c r="N262" s="156">
        <v>2932.2280000000001</v>
      </c>
      <c r="O262" s="156">
        <v>8</v>
      </c>
    </row>
    <row r="263" spans="1:15" x14ac:dyDescent="0.2">
      <c r="A263" s="156">
        <v>175</v>
      </c>
      <c r="B263" s="156" t="s">
        <v>249</v>
      </c>
      <c r="C263" s="157">
        <v>17329</v>
      </c>
      <c r="D263" s="156">
        <v>4095</v>
      </c>
      <c r="E263" s="156">
        <v>1244.5</v>
      </c>
      <c r="F263" s="156">
        <v>115</v>
      </c>
      <c r="G263" s="156">
        <v>12790</v>
      </c>
      <c r="H263" s="156">
        <v>993.18</v>
      </c>
      <c r="I263" s="156">
        <v>700.8</v>
      </c>
      <c r="J263" s="156">
        <v>0</v>
      </c>
      <c r="K263" s="156">
        <v>79.599999999999909</v>
      </c>
      <c r="L263" s="156">
        <v>17995</v>
      </c>
      <c r="M263" s="156">
        <v>203</v>
      </c>
      <c r="N263" s="156">
        <v>3503.9250000000002</v>
      </c>
      <c r="O263" s="156">
        <v>15</v>
      </c>
    </row>
    <row r="264" spans="1:15" x14ac:dyDescent="0.2">
      <c r="A264" s="156">
        <v>881</v>
      </c>
      <c r="B264" s="156" t="s">
        <v>250</v>
      </c>
      <c r="C264" s="157">
        <v>8016</v>
      </c>
      <c r="D264" s="156">
        <v>1655</v>
      </c>
      <c r="E264" s="156">
        <v>695.6</v>
      </c>
      <c r="F264" s="156">
        <v>90</v>
      </c>
      <c r="G264" s="156">
        <v>590</v>
      </c>
      <c r="H264" s="156">
        <v>0</v>
      </c>
      <c r="I264" s="156">
        <v>0</v>
      </c>
      <c r="J264" s="156">
        <v>0</v>
      </c>
      <c r="K264" s="156">
        <v>0</v>
      </c>
      <c r="L264" s="156">
        <v>2118</v>
      </c>
      <c r="M264" s="156">
        <v>6</v>
      </c>
      <c r="N264" s="156">
        <v>1632.5119999999999</v>
      </c>
      <c r="O264" s="156">
        <v>4</v>
      </c>
    </row>
    <row r="265" spans="1:15" x14ac:dyDescent="0.2">
      <c r="A265" s="156">
        <v>1586</v>
      </c>
      <c r="B265" s="156" t="s">
        <v>251</v>
      </c>
      <c r="C265" s="157">
        <v>30113</v>
      </c>
      <c r="D265" s="156">
        <v>7590</v>
      </c>
      <c r="E265" s="156">
        <v>2058.5</v>
      </c>
      <c r="F265" s="156">
        <v>460</v>
      </c>
      <c r="G265" s="156">
        <v>19220</v>
      </c>
      <c r="H265" s="156">
        <v>1335.8</v>
      </c>
      <c r="I265" s="156">
        <v>1526.4</v>
      </c>
      <c r="J265" s="156">
        <v>0</v>
      </c>
      <c r="K265" s="156">
        <v>0</v>
      </c>
      <c r="L265" s="156">
        <v>10975</v>
      </c>
      <c r="M265" s="156">
        <v>45</v>
      </c>
      <c r="N265" s="156">
        <v>9279.6949999999997</v>
      </c>
      <c r="O265" s="156">
        <v>7</v>
      </c>
    </row>
    <row r="266" spans="1:15" x14ac:dyDescent="0.2">
      <c r="A266" s="156">
        <v>826</v>
      </c>
      <c r="B266" s="156" t="s">
        <v>252</v>
      </c>
      <c r="C266" s="157">
        <v>54072</v>
      </c>
      <c r="D266" s="156">
        <v>12505</v>
      </c>
      <c r="E266" s="156">
        <v>4165.3999999999996</v>
      </c>
      <c r="F266" s="156">
        <v>3685</v>
      </c>
      <c r="G266" s="156">
        <v>47620</v>
      </c>
      <c r="H266" s="156">
        <v>1130.68</v>
      </c>
      <c r="I266" s="156">
        <v>2040.8</v>
      </c>
      <c r="J266" s="156">
        <v>0</v>
      </c>
      <c r="K266" s="156">
        <v>0</v>
      </c>
      <c r="L266" s="156">
        <v>7148</v>
      </c>
      <c r="M266" s="156">
        <v>161</v>
      </c>
      <c r="N266" s="156">
        <v>33704.052000000003</v>
      </c>
      <c r="O266" s="156">
        <v>8</v>
      </c>
    </row>
    <row r="267" spans="1:15" x14ac:dyDescent="0.2">
      <c r="A267" s="156">
        <v>580</v>
      </c>
      <c r="B267" s="156" t="s">
        <v>253</v>
      </c>
      <c r="C267" s="157">
        <v>10406</v>
      </c>
      <c r="D267" s="156">
        <v>2325</v>
      </c>
      <c r="E267" s="156">
        <v>736.6</v>
      </c>
      <c r="F267" s="156">
        <v>90</v>
      </c>
      <c r="G267" s="156">
        <v>390</v>
      </c>
      <c r="H267" s="156">
        <v>0</v>
      </c>
      <c r="I267" s="156">
        <v>0</v>
      </c>
      <c r="J267" s="156">
        <v>0</v>
      </c>
      <c r="K267" s="156">
        <v>0</v>
      </c>
      <c r="L267" s="156">
        <v>7472</v>
      </c>
      <c r="M267" s="156">
        <v>3272</v>
      </c>
      <c r="N267" s="156">
        <v>2044.7819999999999</v>
      </c>
      <c r="O267" s="156">
        <v>6</v>
      </c>
    </row>
    <row r="268" spans="1:15" x14ac:dyDescent="0.2">
      <c r="A268" s="156">
        <v>85</v>
      </c>
      <c r="B268" s="156" t="s">
        <v>254</v>
      </c>
      <c r="C268" s="157">
        <v>26004</v>
      </c>
      <c r="D268" s="156">
        <v>6001</v>
      </c>
      <c r="E268" s="156">
        <v>2634.4</v>
      </c>
      <c r="F268" s="156">
        <v>275</v>
      </c>
      <c r="G268" s="156">
        <v>11520</v>
      </c>
      <c r="H268" s="156">
        <v>319.06</v>
      </c>
      <c r="I268" s="156">
        <v>1228</v>
      </c>
      <c r="J268" s="156">
        <v>0</v>
      </c>
      <c r="K268" s="156">
        <v>80.8</v>
      </c>
      <c r="L268" s="156">
        <v>22410</v>
      </c>
      <c r="M268" s="156">
        <v>198</v>
      </c>
      <c r="N268" s="156">
        <v>5087.6319999999996</v>
      </c>
      <c r="O268" s="156">
        <v>15</v>
      </c>
    </row>
    <row r="269" spans="1:15" x14ac:dyDescent="0.2">
      <c r="A269" s="156">
        <v>431</v>
      </c>
      <c r="B269" s="156" t="s">
        <v>255</v>
      </c>
      <c r="C269" s="157">
        <v>9114</v>
      </c>
      <c r="D269" s="156">
        <v>2232</v>
      </c>
      <c r="E269" s="156">
        <v>408.9</v>
      </c>
      <c r="F269" s="156">
        <v>245</v>
      </c>
      <c r="G269" s="156">
        <v>270</v>
      </c>
      <c r="H269" s="156">
        <v>0</v>
      </c>
      <c r="I269" s="156">
        <v>0</v>
      </c>
      <c r="J269" s="156">
        <v>0</v>
      </c>
      <c r="K269" s="156">
        <v>0</v>
      </c>
      <c r="L269" s="156">
        <v>1158</v>
      </c>
      <c r="M269" s="156">
        <v>455</v>
      </c>
      <c r="N269" s="156">
        <v>3742.8270000000002</v>
      </c>
      <c r="O269" s="156">
        <v>3</v>
      </c>
    </row>
    <row r="270" spans="1:15" x14ac:dyDescent="0.2">
      <c r="A270" s="156">
        <v>432</v>
      </c>
      <c r="B270" s="156" t="s">
        <v>256</v>
      </c>
      <c r="C270" s="157">
        <v>11420</v>
      </c>
      <c r="D270" s="156">
        <v>3001</v>
      </c>
      <c r="E270" s="156">
        <v>650.70000000000005</v>
      </c>
      <c r="F270" s="156">
        <v>115</v>
      </c>
      <c r="G270" s="156">
        <v>2030</v>
      </c>
      <c r="H270" s="156">
        <v>0</v>
      </c>
      <c r="I270" s="156">
        <v>0</v>
      </c>
      <c r="J270" s="156">
        <v>0</v>
      </c>
      <c r="K270" s="156">
        <v>0</v>
      </c>
      <c r="L270" s="156">
        <v>4159</v>
      </c>
      <c r="M270" s="156">
        <v>39</v>
      </c>
      <c r="N270" s="156">
        <v>2233.538</v>
      </c>
      <c r="O270" s="156">
        <v>8</v>
      </c>
    </row>
    <row r="271" spans="1:15" x14ac:dyDescent="0.2">
      <c r="A271" s="156">
        <v>86</v>
      </c>
      <c r="B271" s="156" t="s">
        <v>257</v>
      </c>
      <c r="C271" s="157">
        <v>29991</v>
      </c>
      <c r="D271" s="156">
        <v>7654</v>
      </c>
      <c r="E271" s="156">
        <v>2569.6999999999998</v>
      </c>
      <c r="F271" s="156">
        <v>185</v>
      </c>
      <c r="G271" s="156">
        <v>9720</v>
      </c>
      <c r="H271" s="156">
        <v>830.4</v>
      </c>
      <c r="I271" s="156">
        <v>620</v>
      </c>
      <c r="J271" s="156">
        <v>0</v>
      </c>
      <c r="K271" s="156">
        <v>0</v>
      </c>
      <c r="L271" s="156">
        <v>22471</v>
      </c>
      <c r="M271" s="156">
        <v>297</v>
      </c>
      <c r="N271" s="156">
        <v>4645.08</v>
      </c>
      <c r="O271" s="156">
        <v>21</v>
      </c>
    </row>
    <row r="272" spans="1:15" x14ac:dyDescent="0.2">
      <c r="A272" s="156">
        <v>828</v>
      </c>
      <c r="B272" s="156" t="s">
        <v>258</v>
      </c>
      <c r="C272" s="157">
        <v>84201</v>
      </c>
      <c r="D272" s="156">
        <v>19916</v>
      </c>
      <c r="E272" s="156">
        <v>6301.6</v>
      </c>
      <c r="F272" s="156">
        <v>5660</v>
      </c>
      <c r="G272" s="156">
        <v>99390</v>
      </c>
      <c r="H272" s="156">
        <v>2400.88</v>
      </c>
      <c r="I272" s="156">
        <v>5428.8</v>
      </c>
      <c r="J272" s="156">
        <v>0</v>
      </c>
      <c r="K272" s="156">
        <v>368.59999999999945</v>
      </c>
      <c r="L272" s="156">
        <v>15249</v>
      </c>
      <c r="M272" s="156">
        <v>743</v>
      </c>
      <c r="N272" s="156">
        <v>47111.567999999999</v>
      </c>
      <c r="O272" s="156">
        <v>16</v>
      </c>
    </row>
    <row r="273" spans="1:15" x14ac:dyDescent="0.2">
      <c r="A273" s="156">
        <v>584</v>
      </c>
      <c r="B273" s="156" t="s">
        <v>259</v>
      </c>
      <c r="C273" s="157">
        <v>23536</v>
      </c>
      <c r="D273" s="156">
        <v>6035</v>
      </c>
      <c r="E273" s="156">
        <v>1269.7</v>
      </c>
      <c r="F273" s="156">
        <v>380</v>
      </c>
      <c r="G273" s="156">
        <v>5830</v>
      </c>
      <c r="H273" s="156">
        <v>541.26</v>
      </c>
      <c r="I273" s="156">
        <v>2452.8000000000002</v>
      </c>
      <c r="J273" s="156">
        <v>0</v>
      </c>
      <c r="K273" s="156">
        <v>0</v>
      </c>
      <c r="L273" s="156">
        <v>1874</v>
      </c>
      <c r="M273" s="156">
        <v>87</v>
      </c>
      <c r="N273" s="156">
        <v>12901.531000000001</v>
      </c>
      <c r="O273" s="156">
        <v>2</v>
      </c>
    </row>
    <row r="274" spans="1:15" x14ac:dyDescent="0.2">
      <c r="A274" s="156">
        <v>1509</v>
      </c>
      <c r="B274" s="156" t="s">
        <v>260</v>
      </c>
      <c r="C274" s="157">
        <v>39922</v>
      </c>
      <c r="D274" s="156">
        <v>9447</v>
      </c>
      <c r="E274" s="156">
        <v>3442.4</v>
      </c>
      <c r="F274" s="156">
        <v>1915</v>
      </c>
      <c r="G274" s="156">
        <v>27770</v>
      </c>
      <c r="H274" s="156">
        <v>162.62</v>
      </c>
      <c r="I274" s="156">
        <v>1902.4</v>
      </c>
      <c r="J274" s="156">
        <v>0</v>
      </c>
      <c r="K274" s="156">
        <v>0</v>
      </c>
      <c r="L274" s="156">
        <v>13641</v>
      </c>
      <c r="M274" s="156">
        <v>146</v>
      </c>
      <c r="N274" s="156">
        <v>10486.531999999999</v>
      </c>
      <c r="O274" s="156">
        <v>10</v>
      </c>
    </row>
    <row r="275" spans="1:15" x14ac:dyDescent="0.2">
      <c r="A275" s="156">
        <v>437</v>
      </c>
      <c r="B275" s="156" t="s">
        <v>261</v>
      </c>
      <c r="C275" s="157">
        <v>13146</v>
      </c>
      <c r="D275" s="156">
        <v>3161</v>
      </c>
      <c r="E275" s="156">
        <v>756.7</v>
      </c>
      <c r="F275" s="156">
        <v>715</v>
      </c>
      <c r="G275" s="156">
        <v>330</v>
      </c>
      <c r="H275" s="156">
        <v>356.38</v>
      </c>
      <c r="I275" s="156">
        <v>0</v>
      </c>
      <c r="J275" s="156">
        <v>0</v>
      </c>
      <c r="K275" s="156">
        <v>0</v>
      </c>
      <c r="L275" s="156">
        <v>2413</v>
      </c>
      <c r="M275" s="156">
        <v>167</v>
      </c>
      <c r="N275" s="156">
        <v>7665.4359999999997</v>
      </c>
      <c r="O275" s="156">
        <v>3</v>
      </c>
    </row>
    <row r="276" spans="1:15" x14ac:dyDescent="0.2">
      <c r="A276" s="156">
        <v>644</v>
      </c>
      <c r="B276" s="156" t="s">
        <v>262</v>
      </c>
      <c r="C276" s="157">
        <v>8141</v>
      </c>
      <c r="D276" s="156">
        <v>2166</v>
      </c>
      <c r="E276" s="156">
        <v>425.5</v>
      </c>
      <c r="F276" s="156">
        <v>85</v>
      </c>
      <c r="G276" s="156">
        <v>140</v>
      </c>
      <c r="H276" s="156">
        <v>0</v>
      </c>
      <c r="I276" s="156">
        <v>0</v>
      </c>
      <c r="J276" s="156">
        <v>0</v>
      </c>
      <c r="K276" s="156">
        <v>0</v>
      </c>
      <c r="L276" s="156">
        <v>2703</v>
      </c>
      <c r="M276" s="156">
        <v>151</v>
      </c>
      <c r="N276" s="156">
        <v>1901.57</v>
      </c>
      <c r="O276" s="156">
        <v>6</v>
      </c>
    </row>
    <row r="277" spans="1:15" x14ac:dyDescent="0.2">
      <c r="A277" s="156">
        <v>589</v>
      </c>
      <c r="B277" s="156" t="s">
        <v>263</v>
      </c>
      <c r="C277" s="157">
        <v>9815</v>
      </c>
      <c r="D277" s="156">
        <v>2557</v>
      </c>
      <c r="E277" s="156">
        <v>698.7</v>
      </c>
      <c r="F277" s="156">
        <v>110</v>
      </c>
      <c r="G277" s="156">
        <v>800</v>
      </c>
      <c r="H277" s="156">
        <v>0</v>
      </c>
      <c r="I277" s="156">
        <v>0</v>
      </c>
      <c r="J277" s="156">
        <v>0</v>
      </c>
      <c r="K277" s="156">
        <v>0</v>
      </c>
      <c r="L277" s="156">
        <v>3915</v>
      </c>
      <c r="M277" s="156">
        <v>102</v>
      </c>
      <c r="N277" s="156">
        <v>3158.7840000000001</v>
      </c>
      <c r="O277" s="156">
        <v>3</v>
      </c>
    </row>
    <row r="278" spans="1:15" x14ac:dyDescent="0.2">
      <c r="A278" s="156">
        <v>1734</v>
      </c>
      <c r="B278" s="156" t="s">
        <v>264</v>
      </c>
      <c r="C278" s="157">
        <v>45953</v>
      </c>
      <c r="D278" s="156">
        <v>12316</v>
      </c>
      <c r="E278" s="156">
        <v>2396</v>
      </c>
      <c r="F278" s="156">
        <v>800</v>
      </c>
      <c r="G278" s="156">
        <v>14600</v>
      </c>
      <c r="H278" s="156">
        <v>726.6</v>
      </c>
      <c r="I278" s="156">
        <v>1801.6</v>
      </c>
      <c r="J278" s="156">
        <v>829.79999999999927</v>
      </c>
      <c r="K278" s="156">
        <v>496.4</v>
      </c>
      <c r="L278" s="156">
        <v>10937</v>
      </c>
      <c r="M278" s="156">
        <v>580</v>
      </c>
      <c r="N278" s="156">
        <v>13640.16</v>
      </c>
      <c r="O278" s="156">
        <v>12</v>
      </c>
    </row>
    <row r="279" spans="1:15" x14ac:dyDescent="0.2">
      <c r="A279" s="156">
        <v>590</v>
      </c>
      <c r="B279" s="156" t="s">
        <v>265</v>
      </c>
      <c r="C279" s="157">
        <v>31883</v>
      </c>
      <c r="D279" s="156">
        <v>7681</v>
      </c>
      <c r="E279" s="156">
        <v>2118.9</v>
      </c>
      <c r="F279" s="156">
        <v>1475</v>
      </c>
      <c r="G279" s="156">
        <v>13490</v>
      </c>
      <c r="H279" s="156">
        <v>593.64</v>
      </c>
      <c r="I279" s="156">
        <v>2581.6</v>
      </c>
      <c r="J279" s="156">
        <v>0</v>
      </c>
      <c r="K279" s="156">
        <v>0</v>
      </c>
      <c r="L279" s="156">
        <v>946</v>
      </c>
      <c r="M279" s="156">
        <v>131</v>
      </c>
      <c r="N279" s="156">
        <v>24869.525000000001</v>
      </c>
      <c r="O279" s="156">
        <v>1</v>
      </c>
    </row>
    <row r="280" spans="1:15" x14ac:dyDescent="0.2">
      <c r="A280" s="156">
        <v>1894</v>
      </c>
      <c r="B280" s="156" t="s">
        <v>571</v>
      </c>
      <c r="C280" s="157">
        <v>43188</v>
      </c>
      <c r="D280" s="156">
        <v>10248</v>
      </c>
      <c r="E280" s="156">
        <v>2601.9</v>
      </c>
      <c r="F280" s="156">
        <v>880</v>
      </c>
      <c r="G280" s="156">
        <v>17610</v>
      </c>
      <c r="H280" s="156">
        <v>83.16</v>
      </c>
      <c r="I280" s="156">
        <v>1709.6</v>
      </c>
      <c r="J280" s="156">
        <v>0</v>
      </c>
      <c r="K280" s="156">
        <v>0</v>
      </c>
      <c r="L280" s="156">
        <v>15940</v>
      </c>
      <c r="M280" s="156">
        <v>190</v>
      </c>
      <c r="N280" s="156">
        <v>9619.8349999999991</v>
      </c>
      <c r="O280" s="156">
        <v>12</v>
      </c>
    </row>
    <row r="281" spans="1:15" x14ac:dyDescent="0.2">
      <c r="A281" s="156">
        <v>765</v>
      </c>
      <c r="B281" s="156" t="s">
        <v>266</v>
      </c>
      <c r="C281" s="157">
        <v>12954</v>
      </c>
      <c r="D281" s="156">
        <v>2917</v>
      </c>
      <c r="E281" s="156">
        <v>1618.3</v>
      </c>
      <c r="F281" s="156">
        <v>155</v>
      </c>
      <c r="G281" s="156">
        <v>9540</v>
      </c>
      <c r="H281" s="156">
        <v>0</v>
      </c>
      <c r="I281" s="156">
        <v>231.2</v>
      </c>
      <c r="J281" s="156">
        <v>0</v>
      </c>
      <c r="K281" s="156">
        <v>0</v>
      </c>
      <c r="L281" s="156">
        <v>4909</v>
      </c>
      <c r="M281" s="156">
        <v>111</v>
      </c>
      <c r="N281" s="156">
        <v>2932.0740000000001</v>
      </c>
      <c r="O281" s="156">
        <v>4</v>
      </c>
    </row>
    <row r="282" spans="1:15" x14ac:dyDescent="0.2">
      <c r="A282" s="156">
        <v>1926</v>
      </c>
      <c r="B282" s="159" t="s">
        <v>267</v>
      </c>
      <c r="C282" s="157">
        <v>49286</v>
      </c>
      <c r="D282" s="156">
        <v>14804</v>
      </c>
      <c r="E282" s="156">
        <v>1124</v>
      </c>
      <c r="F282" s="156">
        <v>2850</v>
      </c>
      <c r="G282" s="156">
        <v>5510</v>
      </c>
      <c r="H282" s="156">
        <v>444.24</v>
      </c>
      <c r="I282" s="156">
        <v>934.4</v>
      </c>
      <c r="J282" s="156">
        <v>3273.8</v>
      </c>
      <c r="K282" s="156">
        <v>680.7</v>
      </c>
      <c r="L282" s="156">
        <v>3736</v>
      </c>
      <c r="M282" s="156">
        <v>124</v>
      </c>
      <c r="N282" s="156">
        <v>24765.42</v>
      </c>
      <c r="O282" s="156">
        <v>5</v>
      </c>
    </row>
    <row r="283" spans="1:15" x14ac:dyDescent="0.2">
      <c r="A283" s="156">
        <v>439</v>
      </c>
      <c r="B283" s="156" t="s">
        <v>268</v>
      </c>
      <c r="C283" s="157">
        <v>79193</v>
      </c>
      <c r="D283" s="156">
        <v>18563</v>
      </c>
      <c r="E283" s="156">
        <v>6916.1</v>
      </c>
      <c r="F283" s="156">
        <v>6995</v>
      </c>
      <c r="G283" s="156">
        <v>74600</v>
      </c>
      <c r="H283" s="156">
        <v>1994.36</v>
      </c>
      <c r="I283" s="156">
        <v>3493.6</v>
      </c>
      <c r="J283" s="156">
        <v>0</v>
      </c>
      <c r="K283" s="156">
        <v>0</v>
      </c>
      <c r="L283" s="156">
        <v>2322</v>
      </c>
      <c r="M283" s="156">
        <v>134</v>
      </c>
      <c r="N283" s="156">
        <v>76799.778999999995</v>
      </c>
      <c r="O283" s="156">
        <v>1</v>
      </c>
    </row>
    <row r="284" spans="1:15" x14ac:dyDescent="0.2">
      <c r="A284" s="156">
        <v>273</v>
      </c>
      <c r="B284" s="156" t="s">
        <v>269</v>
      </c>
      <c r="C284" s="157">
        <v>23746</v>
      </c>
      <c r="D284" s="156">
        <v>6283</v>
      </c>
      <c r="E284" s="156">
        <v>1336.7</v>
      </c>
      <c r="F284" s="156">
        <v>260</v>
      </c>
      <c r="G284" s="156">
        <v>13590</v>
      </c>
      <c r="H284" s="156">
        <v>0</v>
      </c>
      <c r="I284" s="156">
        <v>364.8</v>
      </c>
      <c r="J284" s="156">
        <v>0</v>
      </c>
      <c r="K284" s="156">
        <v>0</v>
      </c>
      <c r="L284" s="156">
        <v>8512</v>
      </c>
      <c r="M284" s="156">
        <v>232</v>
      </c>
      <c r="N284" s="156">
        <v>7687.134</v>
      </c>
      <c r="O284" s="156">
        <v>6</v>
      </c>
    </row>
    <row r="285" spans="1:15" x14ac:dyDescent="0.2">
      <c r="A285" s="156">
        <v>177</v>
      </c>
      <c r="B285" s="156" t="s">
        <v>270</v>
      </c>
      <c r="C285" s="157">
        <v>36688</v>
      </c>
      <c r="D285" s="156">
        <v>9078</v>
      </c>
      <c r="E285" s="156">
        <v>2628</v>
      </c>
      <c r="F285" s="156">
        <v>435</v>
      </c>
      <c r="G285" s="156">
        <v>22370</v>
      </c>
      <c r="H285" s="156">
        <v>971.16</v>
      </c>
      <c r="I285" s="156">
        <v>2187.1999999999998</v>
      </c>
      <c r="J285" s="156">
        <v>0</v>
      </c>
      <c r="K285" s="156">
        <v>0</v>
      </c>
      <c r="L285" s="156">
        <v>17116</v>
      </c>
      <c r="M285" s="156">
        <v>115</v>
      </c>
      <c r="N285" s="156">
        <v>9575.84</v>
      </c>
      <c r="O285" s="156">
        <v>10</v>
      </c>
    </row>
    <row r="286" spans="1:15" x14ac:dyDescent="0.2">
      <c r="A286" s="156">
        <v>703</v>
      </c>
      <c r="B286" s="156" t="s">
        <v>271</v>
      </c>
      <c r="C286" s="157">
        <v>21614</v>
      </c>
      <c r="D286" s="156">
        <v>6230</v>
      </c>
      <c r="E286" s="156">
        <v>1469.7</v>
      </c>
      <c r="F286" s="156">
        <v>370</v>
      </c>
      <c r="G286" s="156">
        <v>4820</v>
      </c>
      <c r="H286" s="156">
        <v>87.12</v>
      </c>
      <c r="I286" s="156">
        <v>692.8</v>
      </c>
      <c r="J286" s="156">
        <v>0</v>
      </c>
      <c r="K286" s="156">
        <v>0</v>
      </c>
      <c r="L286" s="156">
        <v>10198</v>
      </c>
      <c r="M286" s="156">
        <v>1172</v>
      </c>
      <c r="N286" s="156">
        <v>3935.1260000000002</v>
      </c>
      <c r="O286" s="156">
        <v>11</v>
      </c>
    </row>
    <row r="287" spans="1:15" x14ac:dyDescent="0.2">
      <c r="A287" s="156">
        <v>274</v>
      </c>
      <c r="B287" s="156" t="s">
        <v>272</v>
      </c>
      <c r="C287" s="157">
        <v>31559</v>
      </c>
      <c r="D287" s="156">
        <v>6919</v>
      </c>
      <c r="E287" s="156">
        <v>2602.3000000000002</v>
      </c>
      <c r="F287" s="156">
        <v>700</v>
      </c>
      <c r="G287" s="156">
        <v>12070</v>
      </c>
      <c r="H287" s="156">
        <v>1480.88</v>
      </c>
      <c r="I287" s="156">
        <v>788</v>
      </c>
      <c r="J287" s="156">
        <v>0</v>
      </c>
      <c r="K287" s="156">
        <v>0</v>
      </c>
      <c r="L287" s="156">
        <v>4598</v>
      </c>
      <c r="M287" s="156">
        <v>114</v>
      </c>
      <c r="N287" s="156">
        <v>13279.602000000001</v>
      </c>
      <c r="O287" s="156">
        <v>5</v>
      </c>
    </row>
    <row r="288" spans="1:15" x14ac:dyDescent="0.2">
      <c r="A288" s="156">
        <v>339</v>
      </c>
      <c r="B288" s="156" t="s">
        <v>273</v>
      </c>
      <c r="C288" s="157">
        <v>4752</v>
      </c>
      <c r="D288" s="156">
        <v>1426</v>
      </c>
      <c r="E288" s="156">
        <v>223</v>
      </c>
      <c r="F288" s="156">
        <v>0</v>
      </c>
      <c r="G288" s="156">
        <v>260</v>
      </c>
      <c r="H288" s="156">
        <v>0</v>
      </c>
      <c r="I288" s="156">
        <v>0</v>
      </c>
      <c r="J288" s="156">
        <v>14.699999999999818</v>
      </c>
      <c r="K288" s="156">
        <v>0</v>
      </c>
      <c r="L288" s="156">
        <v>1843</v>
      </c>
      <c r="M288" s="156">
        <v>9</v>
      </c>
      <c r="N288" s="156">
        <v>614.55999999999995</v>
      </c>
      <c r="O288" s="156">
        <v>1</v>
      </c>
    </row>
    <row r="289" spans="1:15" x14ac:dyDescent="0.2">
      <c r="A289" s="156">
        <v>1667</v>
      </c>
      <c r="B289" s="156" t="s">
        <v>274</v>
      </c>
      <c r="C289" s="157">
        <v>12606</v>
      </c>
      <c r="D289" s="156">
        <v>2906</v>
      </c>
      <c r="E289" s="156">
        <v>606.6</v>
      </c>
      <c r="F289" s="156">
        <v>75</v>
      </c>
      <c r="G289" s="156">
        <v>2740</v>
      </c>
      <c r="H289" s="156">
        <v>0</v>
      </c>
      <c r="I289" s="156">
        <v>0</v>
      </c>
      <c r="J289" s="156">
        <v>0</v>
      </c>
      <c r="K289" s="156">
        <v>0</v>
      </c>
      <c r="L289" s="156">
        <v>7795</v>
      </c>
      <c r="M289" s="156">
        <v>71</v>
      </c>
      <c r="N289" s="156">
        <v>2643.17</v>
      </c>
      <c r="O289" s="156">
        <v>8</v>
      </c>
    </row>
    <row r="290" spans="1:15" x14ac:dyDescent="0.2">
      <c r="A290" s="156">
        <v>275</v>
      </c>
      <c r="B290" s="156" t="s">
        <v>275</v>
      </c>
      <c r="C290" s="157">
        <v>43982</v>
      </c>
      <c r="D290" s="156">
        <v>9295</v>
      </c>
      <c r="E290" s="156">
        <v>4398</v>
      </c>
      <c r="F290" s="156">
        <v>1495</v>
      </c>
      <c r="G290" s="156">
        <v>17300</v>
      </c>
      <c r="H290" s="156">
        <v>346.5</v>
      </c>
      <c r="I290" s="156">
        <v>1014.4</v>
      </c>
      <c r="J290" s="156">
        <v>0</v>
      </c>
      <c r="K290" s="156">
        <v>655.29999999999995</v>
      </c>
      <c r="L290" s="156">
        <v>8173</v>
      </c>
      <c r="M290" s="156">
        <v>266</v>
      </c>
      <c r="N290" s="156">
        <v>27714.720000000001</v>
      </c>
      <c r="O290" s="156">
        <v>8</v>
      </c>
    </row>
    <row r="291" spans="1:15" x14ac:dyDescent="0.2">
      <c r="A291" s="156">
        <v>340</v>
      </c>
      <c r="B291" s="156" t="s">
        <v>276</v>
      </c>
      <c r="C291" s="157">
        <v>18951</v>
      </c>
      <c r="D291" s="156">
        <v>4928</v>
      </c>
      <c r="E291" s="156">
        <v>1246.4000000000001</v>
      </c>
      <c r="F291" s="156">
        <v>530</v>
      </c>
      <c r="G291" s="156">
        <v>4580</v>
      </c>
      <c r="H291" s="156">
        <v>0</v>
      </c>
      <c r="I291" s="156">
        <v>136</v>
      </c>
      <c r="J291" s="156">
        <v>147.4</v>
      </c>
      <c r="K291" s="156">
        <v>0</v>
      </c>
      <c r="L291" s="156">
        <v>4204</v>
      </c>
      <c r="M291" s="156">
        <v>169</v>
      </c>
      <c r="N291" s="156">
        <v>6472.5360000000001</v>
      </c>
      <c r="O291" s="156">
        <v>7</v>
      </c>
    </row>
    <row r="292" spans="1:15" x14ac:dyDescent="0.2">
      <c r="A292" s="156">
        <v>597</v>
      </c>
      <c r="B292" s="156" t="s">
        <v>277</v>
      </c>
      <c r="C292" s="157">
        <v>44889</v>
      </c>
      <c r="D292" s="156">
        <v>9274</v>
      </c>
      <c r="E292" s="156">
        <v>3950.4</v>
      </c>
      <c r="F292" s="156">
        <v>1870</v>
      </c>
      <c r="G292" s="156">
        <v>17820</v>
      </c>
      <c r="H292" s="156">
        <v>479.16</v>
      </c>
      <c r="I292" s="156">
        <v>2481.6</v>
      </c>
      <c r="J292" s="156">
        <v>0</v>
      </c>
      <c r="K292" s="156">
        <v>0</v>
      </c>
      <c r="L292" s="156">
        <v>2372</v>
      </c>
      <c r="M292" s="156">
        <v>138</v>
      </c>
      <c r="N292" s="156">
        <v>35231.288</v>
      </c>
      <c r="O292" s="156">
        <v>3</v>
      </c>
    </row>
    <row r="293" spans="1:15" x14ac:dyDescent="0.2">
      <c r="A293" s="156">
        <v>196</v>
      </c>
      <c r="B293" s="156" t="s">
        <v>278</v>
      </c>
      <c r="C293" s="157">
        <v>11010</v>
      </c>
      <c r="D293" s="156">
        <v>2574</v>
      </c>
      <c r="E293" s="156">
        <v>1042.7</v>
      </c>
      <c r="F293" s="156">
        <v>90</v>
      </c>
      <c r="G293" s="156">
        <v>1550</v>
      </c>
      <c r="H293" s="156">
        <v>0</v>
      </c>
      <c r="I293" s="156">
        <v>0</v>
      </c>
      <c r="J293" s="156">
        <v>0</v>
      </c>
      <c r="K293" s="156">
        <v>0</v>
      </c>
      <c r="L293" s="156">
        <v>3989</v>
      </c>
      <c r="M293" s="156">
        <v>825</v>
      </c>
      <c r="N293" s="156">
        <v>1656.231</v>
      </c>
      <c r="O293" s="156">
        <v>6</v>
      </c>
    </row>
    <row r="294" spans="1:15" x14ac:dyDescent="0.2">
      <c r="A294" s="156">
        <v>1672</v>
      </c>
      <c r="B294" s="156" t="s">
        <v>279</v>
      </c>
      <c r="C294" s="157">
        <v>18465</v>
      </c>
      <c r="D294" s="156">
        <v>4594</v>
      </c>
      <c r="E294" s="156">
        <v>1039.0999999999999</v>
      </c>
      <c r="F294" s="156">
        <v>250</v>
      </c>
      <c r="G294" s="156">
        <v>950</v>
      </c>
      <c r="H294" s="156">
        <v>0</v>
      </c>
      <c r="I294" s="156">
        <v>207.2</v>
      </c>
      <c r="J294" s="156">
        <v>0</v>
      </c>
      <c r="K294" s="156">
        <v>103.9</v>
      </c>
      <c r="L294" s="156">
        <v>5661</v>
      </c>
      <c r="M294" s="156">
        <v>124</v>
      </c>
      <c r="N294" s="156">
        <v>4865.8320000000003</v>
      </c>
      <c r="O294" s="156">
        <v>8</v>
      </c>
    </row>
    <row r="295" spans="1:15" x14ac:dyDescent="0.2">
      <c r="A295" s="156">
        <v>1742</v>
      </c>
      <c r="B295" s="156" t="s">
        <v>280</v>
      </c>
      <c r="C295" s="157">
        <v>37433</v>
      </c>
      <c r="D295" s="156">
        <v>10772</v>
      </c>
      <c r="E295" s="156">
        <v>2059.1</v>
      </c>
      <c r="F295" s="156">
        <v>1150</v>
      </c>
      <c r="G295" s="156">
        <v>32180</v>
      </c>
      <c r="H295" s="156">
        <v>415.8</v>
      </c>
      <c r="I295" s="156">
        <v>3010.4</v>
      </c>
      <c r="J295" s="156">
        <v>0</v>
      </c>
      <c r="K295" s="156">
        <v>0</v>
      </c>
      <c r="L295" s="156">
        <v>9412</v>
      </c>
      <c r="M295" s="156">
        <v>24</v>
      </c>
      <c r="N295" s="156">
        <v>14834.455</v>
      </c>
      <c r="O295" s="156">
        <v>8</v>
      </c>
    </row>
    <row r="296" spans="1:15" x14ac:dyDescent="0.2">
      <c r="A296" s="156">
        <v>603</v>
      </c>
      <c r="B296" s="156" t="s">
        <v>281</v>
      </c>
      <c r="C296" s="157">
        <v>46671</v>
      </c>
      <c r="D296" s="156">
        <v>8439</v>
      </c>
      <c r="E296" s="156">
        <v>5341.2</v>
      </c>
      <c r="F296" s="156">
        <v>3960</v>
      </c>
      <c r="G296" s="156">
        <v>10540</v>
      </c>
      <c r="H296" s="156">
        <v>1486.94</v>
      </c>
      <c r="I296" s="156">
        <v>1780</v>
      </c>
      <c r="J296" s="156">
        <v>0</v>
      </c>
      <c r="K296" s="156">
        <v>0</v>
      </c>
      <c r="L296" s="156">
        <v>1406</v>
      </c>
      <c r="M296" s="156">
        <v>44</v>
      </c>
      <c r="N296" s="156">
        <v>77738.055999999997</v>
      </c>
      <c r="O296" s="156">
        <v>2</v>
      </c>
    </row>
    <row r="297" spans="1:15" x14ac:dyDescent="0.2">
      <c r="A297" s="156">
        <v>1669</v>
      </c>
      <c r="B297" s="156" t="s">
        <v>282</v>
      </c>
      <c r="C297" s="157">
        <v>21239</v>
      </c>
      <c r="D297" s="156">
        <v>4258</v>
      </c>
      <c r="E297" s="156">
        <v>1604.9</v>
      </c>
      <c r="F297" s="156">
        <v>185</v>
      </c>
      <c r="G297" s="156">
        <v>3820</v>
      </c>
      <c r="H297" s="156">
        <v>0</v>
      </c>
      <c r="I297" s="156">
        <v>0</v>
      </c>
      <c r="J297" s="156">
        <v>0</v>
      </c>
      <c r="K297" s="156">
        <v>0</v>
      </c>
      <c r="L297" s="156">
        <v>8811</v>
      </c>
      <c r="M297" s="156">
        <v>54</v>
      </c>
      <c r="N297" s="156">
        <v>3690.36</v>
      </c>
      <c r="O297" s="156">
        <v>11</v>
      </c>
    </row>
    <row r="298" spans="1:15" x14ac:dyDescent="0.2">
      <c r="A298" s="156">
        <v>957</v>
      </c>
      <c r="B298" s="156" t="s">
        <v>283</v>
      </c>
      <c r="C298" s="157">
        <v>55595</v>
      </c>
      <c r="D298" s="156">
        <v>11830</v>
      </c>
      <c r="E298" s="156">
        <v>6386.4</v>
      </c>
      <c r="F298" s="156">
        <v>5100</v>
      </c>
      <c r="G298" s="156">
        <v>75790</v>
      </c>
      <c r="H298" s="156">
        <v>1566.1</v>
      </c>
      <c r="I298" s="156">
        <v>3313.6</v>
      </c>
      <c r="J298" s="156">
        <v>0</v>
      </c>
      <c r="K298" s="156">
        <v>0</v>
      </c>
      <c r="L298" s="156">
        <v>6090</v>
      </c>
      <c r="M298" s="156">
        <v>1029</v>
      </c>
      <c r="N298" s="156">
        <v>38495.807999999997</v>
      </c>
      <c r="O298" s="156">
        <v>8</v>
      </c>
    </row>
    <row r="299" spans="1:15" x14ac:dyDescent="0.2">
      <c r="A299" s="156">
        <v>1674</v>
      </c>
      <c r="B299" s="156" t="s">
        <v>284</v>
      </c>
      <c r="C299" s="157">
        <v>77541</v>
      </c>
      <c r="D299" s="156">
        <v>17656</v>
      </c>
      <c r="E299" s="156">
        <v>7111.4</v>
      </c>
      <c r="F299" s="156">
        <v>7000</v>
      </c>
      <c r="G299" s="156">
        <v>88450</v>
      </c>
      <c r="H299" s="156">
        <v>3071.06</v>
      </c>
      <c r="I299" s="156">
        <v>3940.8</v>
      </c>
      <c r="J299" s="156">
        <v>0</v>
      </c>
      <c r="K299" s="156">
        <v>0</v>
      </c>
      <c r="L299" s="156">
        <v>10648</v>
      </c>
      <c r="M299" s="156">
        <v>73</v>
      </c>
      <c r="N299" s="156">
        <v>52093.447999999997</v>
      </c>
      <c r="O299" s="156">
        <v>10</v>
      </c>
    </row>
    <row r="300" spans="1:15" x14ac:dyDescent="0.2">
      <c r="A300" s="156">
        <v>599</v>
      </c>
      <c r="B300" s="156" t="s">
        <v>285</v>
      </c>
      <c r="C300" s="157">
        <v>610386</v>
      </c>
      <c r="D300" s="156">
        <v>135855</v>
      </c>
      <c r="E300" s="156">
        <v>83292.600000000006</v>
      </c>
      <c r="F300" s="156">
        <v>163550</v>
      </c>
      <c r="G300" s="156">
        <v>1396650</v>
      </c>
      <c r="H300" s="156">
        <v>18936.378999999997</v>
      </c>
      <c r="I300" s="156">
        <v>24870.400000000001</v>
      </c>
      <c r="J300" s="156">
        <v>0</v>
      </c>
      <c r="K300" s="156">
        <v>0</v>
      </c>
      <c r="L300" s="156">
        <v>20860</v>
      </c>
      <c r="M300" s="156">
        <v>6876</v>
      </c>
      <c r="N300" s="156">
        <v>1211778.946</v>
      </c>
      <c r="O300" s="156">
        <v>11</v>
      </c>
    </row>
    <row r="301" spans="1:15" x14ac:dyDescent="0.2">
      <c r="A301" s="156">
        <v>277</v>
      </c>
      <c r="B301" s="156" t="s">
        <v>286</v>
      </c>
      <c r="C301" s="157">
        <v>1512</v>
      </c>
      <c r="D301" s="156">
        <v>374</v>
      </c>
      <c r="E301" s="156">
        <v>0</v>
      </c>
      <c r="F301" s="156">
        <v>0</v>
      </c>
      <c r="G301" s="156">
        <v>30</v>
      </c>
      <c r="H301" s="156">
        <v>0</v>
      </c>
      <c r="I301" s="156">
        <v>676</v>
      </c>
      <c r="J301" s="156">
        <v>22</v>
      </c>
      <c r="K301" s="156">
        <v>616.20000000000005</v>
      </c>
      <c r="L301" s="156">
        <v>2792</v>
      </c>
      <c r="M301" s="156">
        <v>2</v>
      </c>
      <c r="N301" s="156">
        <v>518.24</v>
      </c>
      <c r="O301" s="156">
        <v>1</v>
      </c>
    </row>
    <row r="302" spans="1:15" x14ac:dyDescent="0.2">
      <c r="A302" s="156">
        <v>840</v>
      </c>
      <c r="B302" s="156" t="s">
        <v>287</v>
      </c>
      <c r="C302" s="157">
        <v>22430</v>
      </c>
      <c r="D302" s="156">
        <v>4459</v>
      </c>
      <c r="E302" s="156">
        <v>1565.3</v>
      </c>
      <c r="F302" s="156">
        <v>220</v>
      </c>
      <c r="G302" s="156">
        <v>9790</v>
      </c>
      <c r="H302" s="156">
        <v>0</v>
      </c>
      <c r="I302" s="156">
        <v>285.60000000000002</v>
      </c>
      <c r="J302" s="156">
        <v>0</v>
      </c>
      <c r="K302" s="156">
        <v>0</v>
      </c>
      <c r="L302" s="156">
        <v>6442</v>
      </c>
      <c r="M302" s="156">
        <v>6</v>
      </c>
      <c r="N302" s="156">
        <v>6186.4560000000001</v>
      </c>
      <c r="O302" s="156">
        <v>4</v>
      </c>
    </row>
    <row r="303" spans="1:15" x14ac:dyDescent="0.2">
      <c r="A303" s="156">
        <v>441</v>
      </c>
      <c r="B303" s="156" t="s">
        <v>288</v>
      </c>
      <c r="C303" s="157">
        <v>18671</v>
      </c>
      <c r="D303" s="156">
        <v>4194</v>
      </c>
      <c r="E303" s="156">
        <v>1558</v>
      </c>
      <c r="F303" s="156">
        <v>330</v>
      </c>
      <c r="G303" s="156">
        <v>11700</v>
      </c>
      <c r="H303" s="156">
        <v>1767.32</v>
      </c>
      <c r="I303" s="156">
        <v>2431.1999999999998</v>
      </c>
      <c r="J303" s="156">
        <v>0</v>
      </c>
      <c r="K303" s="156">
        <v>10.699999999999818</v>
      </c>
      <c r="L303" s="156">
        <v>1885</v>
      </c>
      <c r="M303" s="156">
        <v>50</v>
      </c>
      <c r="N303" s="156">
        <v>10407.6</v>
      </c>
      <c r="O303" s="156">
        <v>1</v>
      </c>
    </row>
    <row r="304" spans="1:15" x14ac:dyDescent="0.2">
      <c r="A304" s="156">
        <v>458</v>
      </c>
      <c r="B304" s="156" t="s">
        <v>289</v>
      </c>
      <c r="C304" s="157">
        <v>5359</v>
      </c>
      <c r="D304" s="156">
        <v>1426</v>
      </c>
      <c r="E304" s="156">
        <v>185.3</v>
      </c>
      <c r="F304" s="156">
        <v>65</v>
      </c>
      <c r="G304" s="156">
        <v>40</v>
      </c>
      <c r="H304" s="156">
        <v>0</v>
      </c>
      <c r="I304" s="156">
        <v>0</v>
      </c>
      <c r="J304" s="156">
        <v>0</v>
      </c>
      <c r="K304" s="156">
        <v>0</v>
      </c>
      <c r="L304" s="156">
        <v>6123</v>
      </c>
      <c r="M304" s="156">
        <v>321</v>
      </c>
      <c r="N304" s="156">
        <v>283.404</v>
      </c>
      <c r="O304" s="156">
        <v>8</v>
      </c>
    </row>
    <row r="305" spans="1:15" x14ac:dyDescent="0.2">
      <c r="A305" s="156">
        <v>279</v>
      </c>
      <c r="B305" s="156" t="s">
        <v>290</v>
      </c>
      <c r="C305" s="157">
        <v>9327</v>
      </c>
      <c r="D305" s="156">
        <v>2592</v>
      </c>
      <c r="E305" s="156">
        <v>488.8</v>
      </c>
      <c r="F305" s="156">
        <v>95</v>
      </c>
      <c r="G305" s="156">
        <v>1470</v>
      </c>
      <c r="H305" s="156">
        <v>0</v>
      </c>
      <c r="I305" s="156">
        <v>0</v>
      </c>
      <c r="J305" s="156">
        <v>0</v>
      </c>
      <c r="K305" s="156">
        <v>0</v>
      </c>
      <c r="L305" s="156">
        <v>1381</v>
      </c>
      <c r="M305" s="156">
        <v>3</v>
      </c>
      <c r="N305" s="156">
        <v>3076.2840000000001</v>
      </c>
      <c r="O305" s="156">
        <v>1</v>
      </c>
    </row>
    <row r="306" spans="1:15" x14ac:dyDescent="0.2">
      <c r="A306" s="156">
        <v>606</v>
      </c>
      <c r="B306" s="156" t="s">
        <v>291</v>
      </c>
      <c r="C306" s="157">
        <v>75718</v>
      </c>
      <c r="D306" s="156">
        <v>17117</v>
      </c>
      <c r="E306" s="156">
        <v>9337.2999999999993</v>
      </c>
      <c r="F306" s="156">
        <v>14120</v>
      </c>
      <c r="G306" s="156">
        <v>52690</v>
      </c>
      <c r="H306" s="156">
        <v>1494</v>
      </c>
      <c r="I306" s="156">
        <v>2571.1999999999998</v>
      </c>
      <c r="J306" s="156">
        <v>0</v>
      </c>
      <c r="K306" s="156">
        <v>0</v>
      </c>
      <c r="L306" s="156">
        <v>1802</v>
      </c>
      <c r="M306" s="156">
        <v>187</v>
      </c>
      <c r="N306" s="156">
        <v>124933.81200000001</v>
      </c>
      <c r="O306" s="156">
        <v>1</v>
      </c>
    </row>
    <row r="307" spans="1:15" x14ac:dyDescent="0.2">
      <c r="A307" s="156">
        <v>88</v>
      </c>
      <c r="B307" s="156" t="s">
        <v>292</v>
      </c>
      <c r="C307" s="157">
        <v>957</v>
      </c>
      <c r="D307" s="156">
        <v>202</v>
      </c>
      <c r="E307" s="156">
        <v>46.9</v>
      </c>
      <c r="F307" s="156">
        <v>0</v>
      </c>
      <c r="G307" s="156">
        <v>30</v>
      </c>
      <c r="H307" s="156">
        <v>0</v>
      </c>
      <c r="I307" s="156">
        <v>26.4</v>
      </c>
      <c r="J307" s="156">
        <v>0</v>
      </c>
      <c r="K307" s="156">
        <v>0</v>
      </c>
      <c r="L307" s="156">
        <v>4399</v>
      </c>
      <c r="M307" s="156">
        <v>24</v>
      </c>
      <c r="N307" s="156">
        <v>244.34700000000001</v>
      </c>
      <c r="O307" s="156">
        <v>1</v>
      </c>
    </row>
    <row r="308" spans="1:15" x14ac:dyDescent="0.2">
      <c r="A308" s="156">
        <v>844</v>
      </c>
      <c r="B308" s="156" t="s">
        <v>293</v>
      </c>
      <c r="C308" s="157">
        <v>23044</v>
      </c>
      <c r="D308" s="156">
        <v>5391</v>
      </c>
      <c r="E308" s="156">
        <v>1523.1</v>
      </c>
      <c r="F308" s="156">
        <v>295</v>
      </c>
      <c r="G308" s="156">
        <v>15480</v>
      </c>
      <c r="H308" s="156">
        <v>360.36</v>
      </c>
      <c r="I308" s="156">
        <v>1740</v>
      </c>
      <c r="J308" s="156">
        <v>0</v>
      </c>
      <c r="K308" s="156">
        <v>221.4</v>
      </c>
      <c r="L308" s="156">
        <v>4154</v>
      </c>
      <c r="M308" s="156">
        <v>12</v>
      </c>
      <c r="N308" s="156">
        <v>8908.7389999999996</v>
      </c>
      <c r="O308" s="156">
        <v>2</v>
      </c>
    </row>
    <row r="309" spans="1:15" x14ac:dyDescent="0.2">
      <c r="A309" s="156">
        <v>962</v>
      </c>
      <c r="B309" s="156" t="s">
        <v>294</v>
      </c>
      <c r="C309" s="157">
        <v>13408</v>
      </c>
      <c r="D309" s="156">
        <v>2785</v>
      </c>
      <c r="E309" s="156">
        <v>852.2</v>
      </c>
      <c r="F309" s="156">
        <v>135</v>
      </c>
      <c r="G309" s="156">
        <v>2150</v>
      </c>
      <c r="H309" s="156">
        <v>0</v>
      </c>
      <c r="I309" s="156">
        <v>0</v>
      </c>
      <c r="J309" s="156">
        <v>0</v>
      </c>
      <c r="K309" s="156">
        <v>0</v>
      </c>
      <c r="L309" s="156">
        <v>2406</v>
      </c>
      <c r="M309" s="156">
        <v>6</v>
      </c>
      <c r="N309" s="156">
        <v>2574.5639999999999</v>
      </c>
      <c r="O309" s="156">
        <v>3</v>
      </c>
    </row>
    <row r="310" spans="1:15" x14ac:dyDescent="0.2">
      <c r="A310" s="156">
        <v>608</v>
      </c>
      <c r="B310" s="156" t="s">
        <v>295</v>
      </c>
      <c r="C310" s="157">
        <v>11922</v>
      </c>
      <c r="D310" s="156">
        <v>2936</v>
      </c>
      <c r="E310" s="156">
        <v>885.8</v>
      </c>
      <c r="F310" s="156">
        <v>890</v>
      </c>
      <c r="G310" s="156">
        <v>1750</v>
      </c>
      <c r="H310" s="156">
        <v>0</v>
      </c>
      <c r="I310" s="156">
        <v>1794.4</v>
      </c>
      <c r="J310" s="156">
        <v>0</v>
      </c>
      <c r="K310" s="156">
        <v>329</v>
      </c>
      <c r="L310" s="156">
        <v>627</v>
      </c>
      <c r="M310" s="156">
        <v>69</v>
      </c>
      <c r="N310" s="156">
        <v>5677.0860000000002</v>
      </c>
      <c r="O310" s="156">
        <v>1</v>
      </c>
    </row>
    <row r="311" spans="1:15" x14ac:dyDescent="0.2">
      <c r="A311" s="156">
        <v>1676</v>
      </c>
      <c r="B311" s="156" t="s">
        <v>296</v>
      </c>
      <c r="C311" s="157">
        <v>34203</v>
      </c>
      <c r="D311" s="156">
        <v>7378</v>
      </c>
      <c r="E311" s="156">
        <v>2453.1999999999998</v>
      </c>
      <c r="F311" s="156">
        <v>245</v>
      </c>
      <c r="G311" s="156">
        <v>6230</v>
      </c>
      <c r="H311" s="156">
        <v>280.02</v>
      </c>
      <c r="I311" s="156">
        <v>811.2</v>
      </c>
      <c r="J311" s="156">
        <v>0</v>
      </c>
      <c r="K311" s="156">
        <v>0</v>
      </c>
      <c r="L311" s="156">
        <v>22977</v>
      </c>
      <c r="M311" s="156">
        <v>7255</v>
      </c>
      <c r="N311" s="156">
        <v>10272.444</v>
      </c>
      <c r="O311" s="156">
        <v>22</v>
      </c>
    </row>
    <row r="312" spans="1:15" x14ac:dyDescent="0.2">
      <c r="A312" s="156">
        <v>518</v>
      </c>
      <c r="B312" s="156" t="s">
        <v>297</v>
      </c>
      <c r="C312" s="157">
        <v>495083</v>
      </c>
      <c r="D312" s="156">
        <v>113697</v>
      </c>
      <c r="E312" s="156">
        <v>57391.1</v>
      </c>
      <c r="F312" s="156">
        <v>123605</v>
      </c>
      <c r="G312" s="156">
        <v>856470</v>
      </c>
      <c r="H312" s="156">
        <v>9683.26</v>
      </c>
      <c r="I312" s="156">
        <v>17546.400000000001</v>
      </c>
      <c r="J312" s="156">
        <v>4563.7999999999884</v>
      </c>
      <c r="K312" s="156">
        <v>621.59999999999854</v>
      </c>
      <c r="L312" s="156">
        <v>8184</v>
      </c>
      <c r="M312" s="156">
        <v>318</v>
      </c>
      <c r="N312" s="156">
        <v>1203665.3189999999</v>
      </c>
      <c r="O312" s="156">
        <v>4</v>
      </c>
    </row>
    <row r="313" spans="1:15" x14ac:dyDescent="0.2">
      <c r="A313" s="156">
        <v>796</v>
      </c>
      <c r="B313" s="156" t="s">
        <v>298</v>
      </c>
      <c r="C313" s="157">
        <v>140786</v>
      </c>
      <c r="D313" s="156">
        <v>31341</v>
      </c>
      <c r="E313" s="156">
        <v>12624.2</v>
      </c>
      <c r="F313" s="156">
        <v>10570</v>
      </c>
      <c r="G313" s="156">
        <v>250700</v>
      </c>
      <c r="H313" s="156">
        <v>5279.08</v>
      </c>
      <c r="I313" s="156">
        <v>7016.8</v>
      </c>
      <c r="J313" s="156">
        <v>0</v>
      </c>
      <c r="K313" s="156">
        <v>0</v>
      </c>
      <c r="L313" s="156">
        <v>8399</v>
      </c>
      <c r="M313" s="156">
        <v>727</v>
      </c>
      <c r="N313" s="156">
        <v>130135.656</v>
      </c>
      <c r="O313" s="156">
        <v>4</v>
      </c>
    </row>
    <row r="314" spans="1:15" x14ac:dyDescent="0.2">
      <c r="A314" s="156">
        <v>965</v>
      </c>
      <c r="B314" s="156" t="s">
        <v>299</v>
      </c>
      <c r="C314" s="157">
        <v>10953</v>
      </c>
      <c r="D314" s="156">
        <v>2175</v>
      </c>
      <c r="E314" s="156">
        <v>902.3</v>
      </c>
      <c r="F314" s="156">
        <v>40</v>
      </c>
      <c r="G314" s="156">
        <v>1730</v>
      </c>
      <c r="H314" s="156">
        <v>0</v>
      </c>
      <c r="I314" s="156">
        <v>0</v>
      </c>
      <c r="J314" s="156">
        <v>0</v>
      </c>
      <c r="K314" s="156">
        <v>0</v>
      </c>
      <c r="L314" s="156">
        <v>1603</v>
      </c>
      <c r="M314" s="156">
        <v>0</v>
      </c>
      <c r="N314" s="156">
        <v>3064.89</v>
      </c>
      <c r="O314" s="156">
        <v>2</v>
      </c>
    </row>
    <row r="315" spans="1:15" x14ac:dyDescent="0.2">
      <c r="A315" s="156">
        <v>1702</v>
      </c>
      <c r="B315" s="156" t="s">
        <v>300</v>
      </c>
      <c r="C315" s="157">
        <v>11796</v>
      </c>
      <c r="D315" s="156">
        <v>2986</v>
      </c>
      <c r="E315" s="156">
        <v>699.6</v>
      </c>
      <c r="F315" s="156">
        <v>80</v>
      </c>
      <c r="G315" s="156">
        <v>1400</v>
      </c>
      <c r="H315" s="156">
        <v>249.12</v>
      </c>
      <c r="I315" s="156">
        <v>1049.5999999999999</v>
      </c>
      <c r="J315" s="156">
        <v>0</v>
      </c>
      <c r="K315" s="156">
        <v>0</v>
      </c>
      <c r="L315" s="156">
        <v>9932</v>
      </c>
      <c r="M315" s="156">
        <v>49</v>
      </c>
      <c r="N315" s="156">
        <v>1216.192</v>
      </c>
      <c r="O315" s="156">
        <v>6</v>
      </c>
    </row>
    <row r="316" spans="1:15" x14ac:dyDescent="0.2">
      <c r="A316" s="156">
        <v>845</v>
      </c>
      <c r="B316" s="156" t="s">
        <v>301</v>
      </c>
      <c r="C316" s="157">
        <v>28114</v>
      </c>
      <c r="D316" s="156">
        <v>6982</v>
      </c>
      <c r="E316" s="156">
        <v>1511.7</v>
      </c>
      <c r="F316" s="156">
        <v>300</v>
      </c>
      <c r="G316" s="156">
        <v>4870</v>
      </c>
      <c r="H316" s="156">
        <v>1095.0553999999997</v>
      </c>
      <c r="I316" s="156">
        <v>909.6</v>
      </c>
      <c r="J316" s="156">
        <v>0</v>
      </c>
      <c r="K316" s="156">
        <v>0</v>
      </c>
      <c r="L316" s="156">
        <v>5895</v>
      </c>
      <c r="M316" s="156">
        <v>94</v>
      </c>
      <c r="N316" s="156">
        <v>6551.348</v>
      </c>
      <c r="O316" s="156">
        <v>6</v>
      </c>
    </row>
    <row r="317" spans="1:15" x14ac:dyDescent="0.2">
      <c r="A317" s="156">
        <v>846</v>
      </c>
      <c r="B317" s="156" t="s">
        <v>302</v>
      </c>
      <c r="C317" s="157">
        <v>17818</v>
      </c>
      <c r="D317" s="156">
        <v>4356</v>
      </c>
      <c r="E317" s="156">
        <v>1158.0999999999999</v>
      </c>
      <c r="F317" s="156">
        <v>165</v>
      </c>
      <c r="G317" s="156">
        <v>5390</v>
      </c>
      <c r="H317" s="156">
        <v>0</v>
      </c>
      <c r="I317" s="156">
        <v>59.2</v>
      </c>
      <c r="J317" s="156">
        <v>0</v>
      </c>
      <c r="K317" s="156">
        <v>0</v>
      </c>
      <c r="L317" s="156">
        <v>6442</v>
      </c>
      <c r="M317" s="156">
        <v>52</v>
      </c>
      <c r="N317" s="156">
        <v>4720.7550000000001</v>
      </c>
      <c r="O317" s="156">
        <v>5</v>
      </c>
    </row>
    <row r="318" spans="1:15" x14ac:dyDescent="0.2">
      <c r="A318" s="156">
        <v>1883</v>
      </c>
      <c r="B318" s="156" t="s">
        <v>303</v>
      </c>
      <c r="C318" s="157">
        <v>94814</v>
      </c>
      <c r="D318" s="156">
        <v>19172</v>
      </c>
      <c r="E318" s="156">
        <v>10668.5</v>
      </c>
      <c r="F318" s="156">
        <v>3275</v>
      </c>
      <c r="G318" s="156">
        <v>142270</v>
      </c>
      <c r="H318" s="156">
        <v>2794.54</v>
      </c>
      <c r="I318" s="156">
        <v>5616.8</v>
      </c>
      <c r="J318" s="156">
        <v>0</v>
      </c>
      <c r="K318" s="156">
        <v>0</v>
      </c>
      <c r="L318" s="156">
        <v>7903</v>
      </c>
      <c r="M318" s="156">
        <v>159</v>
      </c>
      <c r="N318" s="156">
        <v>62972.355000000003</v>
      </c>
      <c r="O318" s="156">
        <v>4</v>
      </c>
    </row>
    <row r="319" spans="1:15" x14ac:dyDescent="0.2">
      <c r="A319" s="156">
        <v>51</v>
      </c>
      <c r="B319" s="156" t="s">
        <v>403</v>
      </c>
      <c r="C319" s="157">
        <v>27376</v>
      </c>
      <c r="D319" s="156">
        <v>6976</v>
      </c>
      <c r="E319" s="156">
        <v>1968.1</v>
      </c>
      <c r="F319" s="156">
        <v>170</v>
      </c>
      <c r="G319" s="156">
        <v>16600</v>
      </c>
      <c r="H319" s="156">
        <v>0</v>
      </c>
      <c r="I319" s="156">
        <v>579.20000000000005</v>
      </c>
      <c r="J319" s="156">
        <v>0</v>
      </c>
      <c r="K319" s="156">
        <v>38.699999999999932</v>
      </c>
      <c r="L319" s="156">
        <v>18523</v>
      </c>
      <c r="M319" s="156">
        <v>3165</v>
      </c>
      <c r="N319" s="156">
        <v>6928.1729999999998</v>
      </c>
      <c r="O319" s="156">
        <v>22</v>
      </c>
    </row>
    <row r="320" spans="1:15" x14ac:dyDescent="0.2">
      <c r="A320" s="156">
        <v>610</v>
      </c>
      <c r="B320" s="156" t="s">
        <v>304</v>
      </c>
      <c r="C320" s="157">
        <v>24061</v>
      </c>
      <c r="D320" s="156">
        <v>5864</v>
      </c>
      <c r="E320" s="156">
        <v>2137</v>
      </c>
      <c r="F320" s="156">
        <v>1015</v>
      </c>
      <c r="G320" s="156">
        <v>9380</v>
      </c>
      <c r="H320" s="156">
        <v>790.9</v>
      </c>
      <c r="I320" s="156">
        <v>335.2</v>
      </c>
      <c r="J320" s="156">
        <v>0</v>
      </c>
      <c r="K320" s="156">
        <v>0</v>
      </c>
      <c r="L320" s="156">
        <v>1280</v>
      </c>
      <c r="M320" s="156">
        <v>120</v>
      </c>
      <c r="N320" s="156">
        <v>17696.7</v>
      </c>
      <c r="O320" s="156">
        <v>1</v>
      </c>
    </row>
    <row r="321" spans="1:15" x14ac:dyDescent="0.2">
      <c r="A321" s="156">
        <v>40</v>
      </c>
      <c r="B321" s="156" t="s">
        <v>305</v>
      </c>
      <c r="C321" s="157">
        <v>15546</v>
      </c>
      <c r="D321" s="156">
        <v>3814</v>
      </c>
      <c r="E321" s="156">
        <v>1023.7</v>
      </c>
      <c r="F321" s="156">
        <v>120</v>
      </c>
      <c r="G321" s="156">
        <v>1130</v>
      </c>
      <c r="H321" s="156">
        <v>0</v>
      </c>
      <c r="I321" s="156">
        <v>104</v>
      </c>
      <c r="J321" s="156">
        <v>0</v>
      </c>
      <c r="K321" s="156">
        <v>0</v>
      </c>
      <c r="L321" s="156">
        <v>15089</v>
      </c>
      <c r="M321" s="156">
        <v>795</v>
      </c>
      <c r="N321" s="156">
        <v>1385.904</v>
      </c>
      <c r="O321" s="156">
        <v>13</v>
      </c>
    </row>
    <row r="322" spans="1:15" x14ac:dyDescent="0.2">
      <c r="A322" s="156">
        <v>1714</v>
      </c>
      <c r="B322" s="156" t="s">
        <v>306</v>
      </c>
      <c r="C322" s="157">
        <v>23979</v>
      </c>
      <c r="D322" s="156">
        <v>4537</v>
      </c>
      <c r="E322" s="156">
        <v>2229.1999999999998</v>
      </c>
      <c r="F322" s="156">
        <v>215</v>
      </c>
      <c r="G322" s="156">
        <v>8400</v>
      </c>
      <c r="H322" s="156">
        <v>0</v>
      </c>
      <c r="I322" s="156">
        <v>877.6</v>
      </c>
      <c r="J322" s="156">
        <v>0</v>
      </c>
      <c r="K322" s="156">
        <v>0</v>
      </c>
      <c r="L322" s="156">
        <v>27973</v>
      </c>
      <c r="M322" s="156">
        <v>341</v>
      </c>
      <c r="N322" s="156">
        <v>5609.9520000000002</v>
      </c>
      <c r="O322" s="156">
        <v>22</v>
      </c>
    </row>
    <row r="323" spans="1:15" x14ac:dyDescent="0.2">
      <c r="A323" s="156">
        <v>90</v>
      </c>
      <c r="B323" s="156" t="s">
        <v>307</v>
      </c>
      <c r="C323" s="157">
        <v>55436</v>
      </c>
      <c r="D323" s="156">
        <v>13641</v>
      </c>
      <c r="E323" s="156">
        <v>5957.2</v>
      </c>
      <c r="F323" s="156">
        <v>995</v>
      </c>
      <c r="G323" s="156">
        <v>83500</v>
      </c>
      <c r="H323" s="156">
        <v>4401.4355999999998</v>
      </c>
      <c r="I323" s="156">
        <v>3617.6</v>
      </c>
      <c r="J323" s="156">
        <v>0</v>
      </c>
      <c r="K323" s="156">
        <v>0</v>
      </c>
      <c r="L323" s="156">
        <v>11802</v>
      </c>
      <c r="M323" s="156">
        <v>812</v>
      </c>
      <c r="N323" s="156">
        <v>28897.200000000001</v>
      </c>
      <c r="O323" s="156">
        <v>10</v>
      </c>
    </row>
    <row r="324" spans="1:15" x14ac:dyDescent="0.2">
      <c r="A324" s="156">
        <v>342</v>
      </c>
      <c r="B324" s="156" t="s">
        <v>308</v>
      </c>
      <c r="C324" s="157">
        <v>45611</v>
      </c>
      <c r="D324" s="156">
        <v>10931</v>
      </c>
      <c r="E324" s="156">
        <v>3356.2</v>
      </c>
      <c r="F324" s="156">
        <v>3450</v>
      </c>
      <c r="G324" s="156">
        <v>26540</v>
      </c>
      <c r="H324" s="156">
        <v>889.22</v>
      </c>
      <c r="I324" s="156">
        <v>1231.2</v>
      </c>
      <c r="J324" s="156">
        <v>0</v>
      </c>
      <c r="K324" s="156">
        <v>37.499999999999773</v>
      </c>
      <c r="L324" s="156">
        <v>4626</v>
      </c>
      <c r="M324" s="156">
        <v>19</v>
      </c>
      <c r="N324" s="156">
        <v>28161.588</v>
      </c>
      <c r="O324" s="156">
        <v>9</v>
      </c>
    </row>
    <row r="325" spans="1:15" x14ac:dyDescent="0.2">
      <c r="A325" s="156">
        <v>847</v>
      </c>
      <c r="B325" s="156" t="s">
        <v>309</v>
      </c>
      <c r="C325" s="157">
        <v>18317</v>
      </c>
      <c r="D325" s="156">
        <v>4422</v>
      </c>
      <c r="E325" s="156">
        <v>1307.5</v>
      </c>
      <c r="F325" s="156">
        <v>115</v>
      </c>
      <c r="G325" s="156">
        <v>6280</v>
      </c>
      <c r="H325" s="156">
        <v>394.02</v>
      </c>
      <c r="I325" s="156">
        <v>684</v>
      </c>
      <c r="J325" s="156">
        <v>0</v>
      </c>
      <c r="K325" s="156">
        <v>0</v>
      </c>
      <c r="L325" s="156">
        <v>8028</v>
      </c>
      <c r="M325" s="156">
        <v>115</v>
      </c>
      <c r="N325" s="156">
        <v>4855.95</v>
      </c>
      <c r="O325" s="156">
        <v>4</v>
      </c>
    </row>
    <row r="326" spans="1:15" x14ac:dyDescent="0.2">
      <c r="A326" s="156">
        <v>848</v>
      </c>
      <c r="B326" s="156" t="s">
        <v>310</v>
      </c>
      <c r="C326" s="157">
        <v>15653</v>
      </c>
      <c r="D326" s="156">
        <v>4004</v>
      </c>
      <c r="E326" s="156">
        <v>497.6</v>
      </c>
      <c r="F326" s="156">
        <v>210</v>
      </c>
      <c r="G326" s="156">
        <v>4360</v>
      </c>
      <c r="H326" s="156">
        <v>536.29999999999995</v>
      </c>
      <c r="I326" s="156">
        <v>0</v>
      </c>
      <c r="J326" s="156">
        <v>62.699999999999818</v>
      </c>
      <c r="K326" s="156">
        <v>0</v>
      </c>
      <c r="L326" s="156">
        <v>2593</v>
      </c>
      <c r="M326" s="156">
        <v>56</v>
      </c>
      <c r="N326" s="156">
        <v>4007.5039999999999</v>
      </c>
      <c r="O326" s="156">
        <v>2</v>
      </c>
    </row>
    <row r="327" spans="1:15" x14ac:dyDescent="0.2">
      <c r="A327" s="156">
        <v>612</v>
      </c>
      <c r="B327" s="156" t="s">
        <v>311</v>
      </c>
      <c r="C327" s="157">
        <v>72244</v>
      </c>
      <c r="D327" s="156">
        <v>16215</v>
      </c>
      <c r="E327" s="156">
        <v>5965.9</v>
      </c>
      <c r="F327" s="156">
        <v>6690</v>
      </c>
      <c r="G327" s="156">
        <v>71670</v>
      </c>
      <c r="H327" s="156">
        <v>1555.3</v>
      </c>
      <c r="I327" s="156">
        <v>4285.6000000000004</v>
      </c>
      <c r="J327" s="156">
        <v>0</v>
      </c>
      <c r="K327" s="156">
        <v>0</v>
      </c>
      <c r="L327" s="156">
        <v>2605</v>
      </c>
      <c r="M327" s="156">
        <v>418</v>
      </c>
      <c r="N327" s="156">
        <v>71911.903999999995</v>
      </c>
      <c r="O327" s="156">
        <v>1</v>
      </c>
    </row>
    <row r="328" spans="1:15" x14ac:dyDescent="0.2">
      <c r="A328" s="156">
        <v>37</v>
      </c>
      <c r="B328" s="156" t="s">
        <v>312</v>
      </c>
      <c r="C328" s="157">
        <v>33122</v>
      </c>
      <c r="D328" s="156">
        <v>7353</v>
      </c>
      <c r="E328" s="156">
        <v>4472.7</v>
      </c>
      <c r="F328" s="156">
        <v>305</v>
      </c>
      <c r="G328" s="156">
        <v>33350</v>
      </c>
      <c r="H328" s="156">
        <v>1219.54</v>
      </c>
      <c r="I328" s="156">
        <v>1355.2</v>
      </c>
      <c r="J328" s="156">
        <v>0</v>
      </c>
      <c r="K328" s="156">
        <v>0</v>
      </c>
      <c r="L328" s="156">
        <v>11768</v>
      </c>
      <c r="M328" s="156">
        <v>228</v>
      </c>
      <c r="N328" s="156">
        <v>11577.382</v>
      </c>
      <c r="O328" s="156">
        <v>13</v>
      </c>
    </row>
    <row r="329" spans="1:15" x14ac:dyDescent="0.2">
      <c r="A329" s="156">
        <v>180</v>
      </c>
      <c r="B329" s="156" t="s">
        <v>313</v>
      </c>
      <c r="C329" s="157">
        <v>16179</v>
      </c>
      <c r="D329" s="156">
        <v>5309</v>
      </c>
      <c r="E329" s="156">
        <v>512.6</v>
      </c>
      <c r="F329" s="156">
        <v>80</v>
      </c>
      <c r="G329" s="156">
        <v>9770</v>
      </c>
      <c r="H329" s="156">
        <v>0</v>
      </c>
      <c r="I329" s="156">
        <v>340</v>
      </c>
      <c r="J329" s="156">
        <v>0</v>
      </c>
      <c r="K329" s="156">
        <v>9.1999999999999886</v>
      </c>
      <c r="L329" s="156">
        <v>13422</v>
      </c>
      <c r="M329" s="156">
        <v>148</v>
      </c>
      <c r="N329" s="156">
        <v>1841.9059999999999</v>
      </c>
      <c r="O329" s="156">
        <v>6</v>
      </c>
    </row>
    <row r="330" spans="1:15" x14ac:dyDescent="0.2">
      <c r="A330" s="156">
        <v>532</v>
      </c>
      <c r="B330" s="156" t="s">
        <v>314</v>
      </c>
      <c r="C330" s="157">
        <v>21402</v>
      </c>
      <c r="D330" s="156">
        <v>5398</v>
      </c>
      <c r="E330" s="156">
        <v>1363.1</v>
      </c>
      <c r="F330" s="156">
        <v>485</v>
      </c>
      <c r="G330" s="156">
        <v>14770</v>
      </c>
      <c r="H330" s="156">
        <v>900.9</v>
      </c>
      <c r="I330" s="156">
        <v>1813.6</v>
      </c>
      <c r="J330" s="156">
        <v>0</v>
      </c>
      <c r="K330" s="156">
        <v>14.199999999999818</v>
      </c>
      <c r="L330" s="156">
        <v>1464</v>
      </c>
      <c r="M330" s="156">
        <v>96</v>
      </c>
      <c r="N330" s="156">
        <v>9486.1740000000009</v>
      </c>
      <c r="O330" s="156">
        <v>1</v>
      </c>
    </row>
    <row r="331" spans="1:15" x14ac:dyDescent="0.2">
      <c r="A331" s="156">
        <v>851</v>
      </c>
      <c r="B331" s="156" t="s">
        <v>315</v>
      </c>
      <c r="C331" s="157">
        <v>23273</v>
      </c>
      <c r="D331" s="156">
        <v>5195</v>
      </c>
      <c r="E331" s="156">
        <v>1670.2</v>
      </c>
      <c r="F331" s="156">
        <v>355</v>
      </c>
      <c r="G331" s="156">
        <v>4690</v>
      </c>
      <c r="H331" s="156">
        <v>0</v>
      </c>
      <c r="I331" s="156">
        <v>282.39999999999998</v>
      </c>
      <c r="J331" s="156">
        <v>0</v>
      </c>
      <c r="K331" s="156">
        <v>0</v>
      </c>
      <c r="L331" s="156">
        <v>14657</v>
      </c>
      <c r="M331" s="156">
        <v>1221</v>
      </c>
      <c r="N331" s="156">
        <v>6114.0240000000003</v>
      </c>
      <c r="O331" s="156">
        <v>8</v>
      </c>
    </row>
    <row r="332" spans="1:15" x14ac:dyDescent="0.2">
      <c r="A332" s="156">
        <v>1708</v>
      </c>
      <c r="B332" s="156" t="s">
        <v>316</v>
      </c>
      <c r="C332" s="157">
        <v>43281</v>
      </c>
      <c r="D332" s="156">
        <v>10394</v>
      </c>
      <c r="E332" s="156">
        <v>3654.3</v>
      </c>
      <c r="F332" s="156">
        <v>665</v>
      </c>
      <c r="G332" s="156">
        <v>29490</v>
      </c>
      <c r="H332" s="156">
        <v>1117.72</v>
      </c>
      <c r="I332" s="156">
        <v>1450.4</v>
      </c>
      <c r="J332" s="156">
        <v>0</v>
      </c>
      <c r="K332" s="156">
        <v>0</v>
      </c>
      <c r="L332" s="156">
        <v>29022</v>
      </c>
      <c r="M332" s="156">
        <v>3147</v>
      </c>
      <c r="N332" s="156">
        <v>12243.058999999999</v>
      </c>
      <c r="O332" s="156">
        <v>30</v>
      </c>
    </row>
    <row r="333" spans="1:15" x14ac:dyDescent="0.2">
      <c r="A333" s="156">
        <v>971</v>
      </c>
      <c r="B333" s="156" t="s">
        <v>317</v>
      </c>
      <c r="C333" s="157">
        <v>25709</v>
      </c>
      <c r="D333" s="156">
        <v>5161</v>
      </c>
      <c r="E333" s="156">
        <v>2165.6999999999998</v>
      </c>
      <c r="F333" s="156">
        <v>330</v>
      </c>
      <c r="G333" s="156">
        <v>15420</v>
      </c>
      <c r="H333" s="156">
        <v>0</v>
      </c>
      <c r="I333" s="156">
        <v>975.2</v>
      </c>
      <c r="J333" s="156">
        <v>0</v>
      </c>
      <c r="K333" s="156">
        <v>178.4</v>
      </c>
      <c r="L333" s="156">
        <v>2097</v>
      </c>
      <c r="M333" s="156">
        <v>181</v>
      </c>
      <c r="N333" s="156">
        <v>9547.26</v>
      </c>
      <c r="O333" s="156">
        <v>3</v>
      </c>
    </row>
    <row r="334" spans="1:15" x14ac:dyDescent="0.2">
      <c r="A334" s="156">
        <v>1904</v>
      </c>
      <c r="B334" s="156" t="s">
        <v>626</v>
      </c>
      <c r="C334" s="157">
        <v>63050</v>
      </c>
      <c r="D334" s="156">
        <v>15208</v>
      </c>
      <c r="E334" s="156">
        <v>3702</v>
      </c>
      <c r="F334" s="156">
        <v>2890</v>
      </c>
      <c r="G334" s="156">
        <v>21030</v>
      </c>
      <c r="H334" s="156">
        <v>397.98</v>
      </c>
      <c r="I334" s="156">
        <v>3139.2</v>
      </c>
      <c r="J334" s="156">
        <v>0</v>
      </c>
      <c r="K334" s="156">
        <v>133.4</v>
      </c>
      <c r="L334" s="156">
        <v>9671</v>
      </c>
      <c r="M334" s="156">
        <v>1021</v>
      </c>
      <c r="N334" s="156">
        <v>32068.84</v>
      </c>
      <c r="O334" s="156">
        <v>22</v>
      </c>
    </row>
    <row r="335" spans="1:15" x14ac:dyDescent="0.2">
      <c r="A335" s="156">
        <v>617</v>
      </c>
      <c r="B335" s="156" t="s">
        <v>318</v>
      </c>
      <c r="C335" s="157">
        <v>8868</v>
      </c>
      <c r="D335" s="156">
        <v>2024</v>
      </c>
      <c r="E335" s="156">
        <v>538.1</v>
      </c>
      <c r="F335" s="156">
        <v>95</v>
      </c>
      <c r="G335" s="156">
        <v>560</v>
      </c>
      <c r="H335" s="156">
        <v>0</v>
      </c>
      <c r="I335" s="156">
        <v>0</v>
      </c>
      <c r="J335" s="156">
        <v>0</v>
      </c>
      <c r="K335" s="156">
        <v>0</v>
      </c>
      <c r="L335" s="156">
        <v>5079</v>
      </c>
      <c r="M335" s="156">
        <v>693</v>
      </c>
      <c r="N335" s="156">
        <v>2273.02</v>
      </c>
      <c r="O335" s="156">
        <v>5</v>
      </c>
    </row>
    <row r="336" spans="1:15" x14ac:dyDescent="0.2">
      <c r="A336" s="156">
        <v>1900</v>
      </c>
      <c r="B336" s="156" t="s">
        <v>625</v>
      </c>
      <c r="C336" s="157">
        <v>82445</v>
      </c>
      <c r="D336" s="156">
        <v>20590</v>
      </c>
      <c r="E336" s="156">
        <v>8055.9</v>
      </c>
      <c r="F336" s="156">
        <v>860</v>
      </c>
      <c r="G336" s="156">
        <v>73780</v>
      </c>
      <c r="H336" s="156">
        <v>2077.98</v>
      </c>
      <c r="I336" s="156">
        <v>4413.6000000000004</v>
      </c>
      <c r="J336" s="156">
        <v>0</v>
      </c>
      <c r="K336" s="156">
        <v>0</v>
      </c>
      <c r="L336" s="156">
        <v>43195</v>
      </c>
      <c r="M336" s="156">
        <v>4884</v>
      </c>
      <c r="N336" s="156">
        <v>32487.03</v>
      </c>
      <c r="O336" s="156">
        <v>51</v>
      </c>
    </row>
    <row r="337" spans="1:15" x14ac:dyDescent="0.2">
      <c r="A337" s="156">
        <v>9</v>
      </c>
      <c r="B337" s="156" t="s">
        <v>319</v>
      </c>
      <c r="C337" s="157">
        <v>7454</v>
      </c>
      <c r="D337" s="156">
        <v>2032</v>
      </c>
      <c r="E337" s="156">
        <v>614.1</v>
      </c>
      <c r="F337" s="156">
        <v>60</v>
      </c>
      <c r="G337" s="156">
        <v>580</v>
      </c>
      <c r="H337" s="156">
        <v>0</v>
      </c>
      <c r="I337" s="156">
        <v>0</v>
      </c>
      <c r="J337" s="156">
        <v>0</v>
      </c>
      <c r="K337" s="156">
        <v>0</v>
      </c>
      <c r="L337" s="156">
        <v>4528</v>
      </c>
      <c r="M337" s="156">
        <v>44</v>
      </c>
      <c r="N337" s="156">
        <v>1027.8240000000001</v>
      </c>
      <c r="O337" s="156">
        <v>8</v>
      </c>
    </row>
    <row r="338" spans="1:15" x14ac:dyDescent="0.2">
      <c r="A338" s="156">
        <v>715</v>
      </c>
      <c r="B338" s="156" t="s">
        <v>320</v>
      </c>
      <c r="C338" s="157">
        <v>54823</v>
      </c>
      <c r="D338" s="156">
        <v>11732</v>
      </c>
      <c r="E338" s="156">
        <v>5480.4</v>
      </c>
      <c r="F338" s="156">
        <v>2435</v>
      </c>
      <c r="G338" s="156">
        <v>51420</v>
      </c>
      <c r="H338" s="156">
        <v>840.46</v>
      </c>
      <c r="I338" s="156">
        <v>2041.6</v>
      </c>
      <c r="J338" s="156">
        <v>0</v>
      </c>
      <c r="K338" s="156">
        <v>0</v>
      </c>
      <c r="L338" s="156">
        <v>25092</v>
      </c>
      <c r="M338" s="156">
        <v>1197</v>
      </c>
      <c r="N338" s="156">
        <v>20886.527999999998</v>
      </c>
      <c r="O338" s="156">
        <v>23</v>
      </c>
    </row>
    <row r="339" spans="1:15" x14ac:dyDescent="0.2">
      <c r="A339" s="156">
        <v>93</v>
      </c>
      <c r="B339" s="156" t="s">
        <v>321</v>
      </c>
      <c r="C339" s="157">
        <v>4721</v>
      </c>
      <c r="D339" s="156">
        <v>964</v>
      </c>
      <c r="E339" s="156">
        <v>288.2</v>
      </c>
      <c r="F339" s="156">
        <v>30</v>
      </c>
      <c r="G339" s="156">
        <v>1600</v>
      </c>
      <c r="H339" s="156">
        <v>0</v>
      </c>
      <c r="I339" s="156">
        <v>132</v>
      </c>
      <c r="J339" s="156">
        <v>0</v>
      </c>
      <c r="K339" s="156">
        <v>13.2</v>
      </c>
      <c r="L339" s="156">
        <v>8644</v>
      </c>
      <c r="M339" s="156">
        <v>157</v>
      </c>
      <c r="N339" s="156">
        <v>666.51</v>
      </c>
      <c r="O339" s="156">
        <v>10</v>
      </c>
    </row>
    <row r="340" spans="1:15" x14ac:dyDescent="0.2">
      <c r="A340" s="156">
        <v>448</v>
      </c>
      <c r="B340" s="156" t="s">
        <v>322</v>
      </c>
      <c r="C340" s="157">
        <v>13728</v>
      </c>
      <c r="D340" s="156">
        <v>3196</v>
      </c>
      <c r="E340" s="156">
        <v>908.1</v>
      </c>
      <c r="F340" s="156">
        <v>110</v>
      </c>
      <c r="G340" s="156">
        <v>6750</v>
      </c>
      <c r="H340" s="156">
        <v>61.38</v>
      </c>
      <c r="I340" s="156">
        <v>760.8</v>
      </c>
      <c r="J340" s="156">
        <v>0</v>
      </c>
      <c r="K340" s="156">
        <v>11.599999999999909</v>
      </c>
      <c r="L340" s="156">
        <v>16098</v>
      </c>
      <c r="M340" s="156">
        <v>271</v>
      </c>
      <c r="N340" s="156">
        <v>3985.41</v>
      </c>
      <c r="O340" s="156">
        <v>21</v>
      </c>
    </row>
    <row r="341" spans="1:15" x14ac:dyDescent="0.2">
      <c r="A341" s="156">
        <v>1525</v>
      </c>
      <c r="B341" s="156" t="s">
        <v>323</v>
      </c>
      <c r="C341" s="157">
        <v>35812</v>
      </c>
      <c r="D341" s="156">
        <v>9371</v>
      </c>
      <c r="E341" s="156">
        <v>1969.3</v>
      </c>
      <c r="F341" s="156">
        <v>805</v>
      </c>
      <c r="G341" s="156">
        <v>13310</v>
      </c>
      <c r="H341" s="156">
        <v>356.38</v>
      </c>
      <c r="I341" s="156">
        <v>1608</v>
      </c>
      <c r="J341" s="156">
        <v>0</v>
      </c>
      <c r="K341" s="156">
        <v>141.1</v>
      </c>
      <c r="L341" s="156">
        <v>2864</v>
      </c>
      <c r="M341" s="156">
        <v>500</v>
      </c>
      <c r="N341" s="156">
        <v>19864.467000000001</v>
      </c>
      <c r="O341" s="156">
        <v>8</v>
      </c>
    </row>
    <row r="342" spans="1:15" x14ac:dyDescent="0.2">
      <c r="A342" s="156">
        <v>716</v>
      </c>
      <c r="B342" s="156" t="s">
        <v>324</v>
      </c>
      <c r="C342" s="157">
        <v>25489</v>
      </c>
      <c r="D342" s="156">
        <v>6887</v>
      </c>
      <c r="E342" s="156">
        <v>1874</v>
      </c>
      <c r="F342" s="156">
        <v>355</v>
      </c>
      <c r="G342" s="156">
        <v>2780</v>
      </c>
      <c r="H342" s="156">
        <v>71.28</v>
      </c>
      <c r="I342" s="156">
        <v>500</v>
      </c>
      <c r="J342" s="156">
        <v>0</v>
      </c>
      <c r="K342" s="156">
        <v>13.4</v>
      </c>
      <c r="L342" s="156">
        <v>14718</v>
      </c>
      <c r="M342" s="156">
        <v>1555</v>
      </c>
      <c r="N342" s="156">
        <v>4529.96</v>
      </c>
      <c r="O342" s="156">
        <v>10</v>
      </c>
    </row>
    <row r="343" spans="1:15" x14ac:dyDescent="0.2">
      <c r="A343" s="156">
        <v>281</v>
      </c>
      <c r="B343" s="156" t="s">
        <v>325</v>
      </c>
      <c r="C343" s="157">
        <v>41181</v>
      </c>
      <c r="D343" s="156">
        <v>10562</v>
      </c>
      <c r="E343" s="156">
        <v>3436.8</v>
      </c>
      <c r="F343" s="156">
        <v>4785</v>
      </c>
      <c r="G343" s="156">
        <v>43880</v>
      </c>
      <c r="H343" s="156">
        <v>2286.66</v>
      </c>
      <c r="I343" s="156">
        <v>2028</v>
      </c>
      <c r="J343" s="156">
        <v>0</v>
      </c>
      <c r="K343" s="156">
        <v>0</v>
      </c>
      <c r="L343" s="156">
        <v>3226</v>
      </c>
      <c r="M343" s="156">
        <v>258</v>
      </c>
      <c r="N343" s="156">
        <v>22431.808000000001</v>
      </c>
      <c r="O343" s="156">
        <v>3</v>
      </c>
    </row>
    <row r="344" spans="1:15" x14ac:dyDescent="0.2">
      <c r="A344" s="156">
        <v>855</v>
      </c>
      <c r="B344" s="156" t="s">
        <v>326</v>
      </c>
      <c r="C344" s="157">
        <v>206240</v>
      </c>
      <c r="D344" s="156">
        <v>46296</v>
      </c>
      <c r="E344" s="156">
        <v>22238.9</v>
      </c>
      <c r="F344" s="156">
        <v>21400</v>
      </c>
      <c r="G344" s="156">
        <v>345650</v>
      </c>
      <c r="H344" s="156">
        <v>5054.1400000000003</v>
      </c>
      <c r="I344" s="156">
        <v>8860.7999999999993</v>
      </c>
      <c r="J344" s="156">
        <v>0</v>
      </c>
      <c r="K344" s="156">
        <v>0</v>
      </c>
      <c r="L344" s="156">
        <v>11727</v>
      </c>
      <c r="M344" s="156">
        <v>188</v>
      </c>
      <c r="N344" s="156">
        <v>248532.29399999999</v>
      </c>
      <c r="O344" s="156">
        <v>5</v>
      </c>
    </row>
    <row r="345" spans="1:15" x14ac:dyDescent="0.2">
      <c r="A345" s="156">
        <v>183</v>
      </c>
      <c r="B345" s="156" t="s">
        <v>327</v>
      </c>
      <c r="C345" s="157">
        <v>21171</v>
      </c>
      <c r="D345" s="156">
        <v>5955</v>
      </c>
      <c r="E345" s="156">
        <v>868</v>
      </c>
      <c r="F345" s="156">
        <v>75</v>
      </c>
      <c r="G345" s="156">
        <v>3470</v>
      </c>
      <c r="H345" s="156">
        <v>0</v>
      </c>
      <c r="I345" s="156">
        <v>607.20000000000005</v>
      </c>
      <c r="J345" s="156">
        <v>0</v>
      </c>
      <c r="K345" s="156">
        <v>136.4</v>
      </c>
      <c r="L345" s="156">
        <v>14700</v>
      </c>
      <c r="M345" s="156">
        <v>40</v>
      </c>
      <c r="N345" s="156">
        <v>2009.74</v>
      </c>
      <c r="O345" s="156">
        <v>10</v>
      </c>
    </row>
    <row r="346" spans="1:15" x14ac:dyDescent="0.2">
      <c r="A346" s="156">
        <v>1700</v>
      </c>
      <c r="B346" s="156" t="s">
        <v>328</v>
      </c>
      <c r="C346" s="157">
        <v>33727</v>
      </c>
      <c r="D346" s="156">
        <v>8957</v>
      </c>
      <c r="E346" s="156">
        <v>2331.1</v>
      </c>
      <c r="F346" s="156">
        <v>145</v>
      </c>
      <c r="G346" s="156">
        <v>14730</v>
      </c>
      <c r="H346" s="156">
        <v>231.66</v>
      </c>
      <c r="I346" s="156">
        <v>696</v>
      </c>
      <c r="J346" s="156">
        <v>0</v>
      </c>
      <c r="K346" s="156">
        <v>0</v>
      </c>
      <c r="L346" s="156">
        <v>10634</v>
      </c>
      <c r="M346" s="156">
        <v>183</v>
      </c>
      <c r="N346" s="156">
        <v>7282.3720000000003</v>
      </c>
      <c r="O346" s="156">
        <v>10</v>
      </c>
    </row>
    <row r="347" spans="1:15" x14ac:dyDescent="0.2">
      <c r="A347" s="156">
        <v>1730</v>
      </c>
      <c r="B347" s="156" t="s">
        <v>329</v>
      </c>
      <c r="C347" s="157">
        <v>32450</v>
      </c>
      <c r="D347" s="156">
        <v>7715</v>
      </c>
      <c r="E347" s="156">
        <v>2086.6</v>
      </c>
      <c r="F347" s="156">
        <v>220</v>
      </c>
      <c r="G347" s="156">
        <v>9950</v>
      </c>
      <c r="H347" s="156">
        <v>178.12079999999997</v>
      </c>
      <c r="I347" s="156">
        <v>315.2</v>
      </c>
      <c r="J347" s="156">
        <v>0</v>
      </c>
      <c r="K347" s="156">
        <v>0</v>
      </c>
      <c r="L347" s="156">
        <v>14347</v>
      </c>
      <c r="M347" s="156">
        <v>419</v>
      </c>
      <c r="N347" s="156">
        <v>6966.96</v>
      </c>
      <c r="O347" s="156">
        <v>18</v>
      </c>
    </row>
    <row r="348" spans="1:15" x14ac:dyDescent="0.2">
      <c r="A348" s="156">
        <v>737</v>
      </c>
      <c r="B348" s="156" t="s">
        <v>330</v>
      </c>
      <c r="C348" s="157">
        <v>32178</v>
      </c>
      <c r="D348" s="156">
        <v>7915</v>
      </c>
      <c r="E348" s="156">
        <v>2528.8000000000002</v>
      </c>
      <c r="F348" s="156">
        <v>255</v>
      </c>
      <c r="G348" s="156">
        <v>11130</v>
      </c>
      <c r="H348" s="156">
        <v>0</v>
      </c>
      <c r="I348" s="156">
        <v>732.8</v>
      </c>
      <c r="J348" s="156">
        <v>0</v>
      </c>
      <c r="K348" s="156">
        <v>208.7</v>
      </c>
      <c r="L348" s="156">
        <v>14942</v>
      </c>
      <c r="M348" s="156">
        <v>1200</v>
      </c>
      <c r="N348" s="156">
        <v>6036.9920000000002</v>
      </c>
      <c r="O348" s="156">
        <v>22</v>
      </c>
    </row>
    <row r="349" spans="1:15" x14ac:dyDescent="0.2">
      <c r="A349" s="156">
        <v>282</v>
      </c>
      <c r="B349" s="156" t="s">
        <v>331</v>
      </c>
      <c r="C349" s="157">
        <v>9358</v>
      </c>
      <c r="D349" s="156">
        <v>2079</v>
      </c>
      <c r="E349" s="156">
        <v>807.3</v>
      </c>
      <c r="F349" s="156">
        <v>90</v>
      </c>
      <c r="G349" s="156">
        <v>420</v>
      </c>
      <c r="H349" s="156">
        <v>1498.18</v>
      </c>
      <c r="I349" s="156">
        <v>447.2</v>
      </c>
      <c r="J349" s="156">
        <v>0</v>
      </c>
      <c r="K349" s="156">
        <v>0</v>
      </c>
      <c r="L349" s="156">
        <v>3384</v>
      </c>
      <c r="M349" s="156">
        <v>497</v>
      </c>
      <c r="N349" s="156">
        <v>1587.0609999999999</v>
      </c>
      <c r="O349" s="156">
        <v>6</v>
      </c>
    </row>
    <row r="350" spans="1:15" x14ac:dyDescent="0.2">
      <c r="A350" s="156">
        <v>856</v>
      </c>
      <c r="B350" s="156" t="s">
        <v>332</v>
      </c>
      <c r="C350" s="157">
        <v>40721</v>
      </c>
      <c r="D350" s="156">
        <v>9804</v>
      </c>
      <c r="E350" s="156">
        <v>2933.8</v>
      </c>
      <c r="F350" s="156">
        <v>2035</v>
      </c>
      <c r="G350" s="156">
        <v>43310</v>
      </c>
      <c r="H350" s="156">
        <v>528.88</v>
      </c>
      <c r="I350" s="156">
        <v>2351.1999999999998</v>
      </c>
      <c r="J350" s="156">
        <v>0</v>
      </c>
      <c r="K350" s="156">
        <v>159.30000000000001</v>
      </c>
      <c r="L350" s="156">
        <v>6711</v>
      </c>
      <c r="M350" s="156">
        <v>48</v>
      </c>
      <c r="N350" s="156">
        <v>22884.554</v>
      </c>
      <c r="O350" s="156">
        <v>3</v>
      </c>
    </row>
    <row r="351" spans="1:15" x14ac:dyDescent="0.2">
      <c r="A351" s="156">
        <v>450</v>
      </c>
      <c r="B351" s="156" t="s">
        <v>333</v>
      </c>
      <c r="C351" s="157">
        <v>12819</v>
      </c>
      <c r="D351" s="156">
        <v>3357</v>
      </c>
      <c r="E351" s="156">
        <v>552.4</v>
      </c>
      <c r="F351" s="156">
        <v>175</v>
      </c>
      <c r="G351" s="156">
        <v>1710</v>
      </c>
      <c r="H351" s="156">
        <v>0</v>
      </c>
      <c r="I351" s="156">
        <v>0</v>
      </c>
      <c r="J351" s="156">
        <v>0</v>
      </c>
      <c r="K351" s="156">
        <v>0</v>
      </c>
      <c r="L351" s="156">
        <v>1915</v>
      </c>
      <c r="M351" s="156">
        <v>316</v>
      </c>
      <c r="N351" s="156">
        <v>5257.7280000000001</v>
      </c>
      <c r="O351" s="156">
        <v>1</v>
      </c>
    </row>
    <row r="352" spans="1:15" x14ac:dyDescent="0.2">
      <c r="A352" s="156">
        <v>451</v>
      </c>
      <c r="B352" s="156" t="s">
        <v>334</v>
      </c>
      <c r="C352" s="157">
        <v>28114</v>
      </c>
      <c r="D352" s="156">
        <v>6978</v>
      </c>
      <c r="E352" s="156">
        <v>1777.1</v>
      </c>
      <c r="F352" s="156">
        <v>1300</v>
      </c>
      <c r="G352" s="156">
        <v>7910</v>
      </c>
      <c r="H352" s="156">
        <v>300.95999999999998</v>
      </c>
      <c r="I352" s="156">
        <v>1981.6</v>
      </c>
      <c r="J352" s="156">
        <v>14.999999999999091</v>
      </c>
      <c r="K352" s="156">
        <v>484.9</v>
      </c>
      <c r="L352" s="156">
        <v>1826</v>
      </c>
      <c r="M352" s="156">
        <v>123</v>
      </c>
      <c r="N352" s="156">
        <v>17002.871999999999</v>
      </c>
      <c r="O352" s="156">
        <v>2</v>
      </c>
    </row>
    <row r="353" spans="1:15" x14ac:dyDescent="0.2">
      <c r="A353" s="156">
        <v>184</v>
      </c>
      <c r="B353" s="156" t="s">
        <v>335</v>
      </c>
      <c r="C353" s="157">
        <v>18678</v>
      </c>
      <c r="D353" s="156">
        <v>7421</v>
      </c>
      <c r="E353" s="156">
        <v>644.70000000000005</v>
      </c>
      <c r="F353" s="156">
        <v>160</v>
      </c>
      <c r="G353" s="156">
        <v>12520</v>
      </c>
      <c r="H353" s="156">
        <v>0</v>
      </c>
      <c r="I353" s="156">
        <v>362.4</v>
      </c>
      <c r="J353" s="156">
        <v>0</v>
      </c>
      <c r="K353" s="156">
        <v>453</v>
      </c>
      <c r="L353" s="156">
        <v>1152</v>
      </c>
      <c r="M353" s="156">
        <v>37</v>
      </c>
      <c r="N353" s="156">
        <v>5580.41</v>
      </c>
      <c r="O353" s="156">
        <v>1</v>
      </c>
    </row>
    <row r="354" spans="1:15" x14ac:dyDescent="0.2">
      <c r="A354" s="156">
        <v>344</v>
      </c>
      <c r="B354" s="156" t="s">
        <v>336</v>
      </c>
      <c r="C354" s="157">
        <v>311367</v>
      </c>
      <c r="D354" s="156">
        <v>68982</v>
      </c>
      <c r="E354" s="156">
        <v>31012.799999999999</v>
      </c>
      <c r="F354" s="156">
        <v>51735</v>
      </c>
      <c r="G354" s="156">
        <v>531060</v>
      </c>
      <c r="H354" s="156">
        <v>8411.1242000000002</v>
      </c>
      <c r="I354" s="156">
        <v>8267.2000000000007</v>
      </c>
      <c r="J354" s="156">
        <v>11042.8</v>
      </c>
      <c r="K354" s="156">
        <v>0</v>
      </c>
      <c r="L354" s="156">
        <v>9435</v>
      </c>
      <c r="M354" s="156">
        <v>487</v>
      </c>
      <c r="N354" s="156">
        <v>453570.67599999998</v>
      </c>
      <c r="O354" s="156">
        <v>6</v>
      </c>
    </row>
    <row r="355" spans="1:15" x14ac:dyDescent="0.2">
      <c r="A355" s="156">
        <v>1581</v>
      </c>
      <c r="B355" s="156" t="s">
        <v>337</v>
      </c>
      <c r="C355" s="157">
        <v>48726</v>
      </c>
      <c r="D355" s="156">
        <v>11712</v>
      </c>
      <c r="E355" s="156">
        <v>2728</v>
      </c>
      <c r="F355" s="156">
        <v>1600</v>
      </c>
      <c r="G355" s="156">
        <v>9280</v>
      </c>
      <c r="H355" s="156">
        <v>1004.7493999999999</v>
      </c>
      <c r="I355" s="156">
        <v>1846.4</v>
      </c>
      <c r="J355" s="156">
        <v>0</v>
      </c>
      <c r="K355" s="156">
        <v>176.2</v>
      </c>
      <c r="L355" s="156">
        <v>13215</v>
      </c>
      <c r="M355" s="156">
        <v>194</v>
      </c>
      <c r="N355" s="156">
        <v>17750.78</v>
      </c>
      <c r="O355" s="156">
        <v>13</v>
      </c>
    </row>
    <row r="356" spans="1:15" x14ac:dyDescent="0.2">
      <c r="A356" s="156">
        <v>981</v>
      </c>
      <c r="B356" s="156" t="s">
        <v>338</v>
      </c>
      <c r="C356" s="157">
        <v>9805</v>
      </c>
      <c r="D356" s="156">
        <v>1712</v>
      </c>
      <c r="E356" s="156">
        <v>1248.5999999999999</v>
      </c>
      <c r="F356" s="156">
        <v>125</v>
      </c>
      <c r="G356" s="156">
        <v>3330</v>
      </c>
      <c r="H356" s="156">
        <v>0</v>
      </c>
      <c r="I356" s="156">
        <v>0</v>
      </c>
      <c r="J356" s="156">
        <v>0</v>
      </c>
      <c r="K356" s="156">
        <v>0</v>
      </c>
      <c r="L356" s="156">
        <v>2389</v>
      </c>
      <c r="M356" s="156">
        <v>1</v>
      </c>
      <c r="N356" s="156">
        <v>4607.0060000000003</v>
      </c>
      <c r="O356" s="156">
        <v>6</v>
      </c>
    </row>
    <row r="357" spans="1:15" x14ac:dyDescent="0.2">
      <c r="A357" s="156">
        <v>994</v>
      </c>
      <c r="B357" s="156" t="s">
        <v>339</v>
      </c>
      <c r="C357" s="157">
        <v>17024</v>
      </c>
      <c r="D357" s="156">
        <v>3144</v>
      </c>
      <c r="E357" s="156">
        <v>1769.3</v>
      </c>
      <c r="F357" s="156">
        <v>140</v>
      </c>
      <c r="G357" s="156">
        <v>4040</v>
      </c>
      <c r="H357" s="156">
        <v>1051.8399999999999</v>
      </c>
      <c r="I357" s="156">
        <v>387.2</v>
      </c>
      <c r="J357" s="156">
        <v>0</v>
      </c>
      <c r="K357" s="156">
        <v>36.299999999999997</v>
      </c>
      <c r="L357" s="156">
        <v>3671</v>
      </c>
      <c r="M357" s="156">
        <v>20</v>
      </c>
      <c r="N357" s="156">
        <v>5278.1019999999999</v>
      </c>
      <c r="O357" s="156">
        <v>6</v>
      </c>
    </row>
    <row r="358" spans="1:15" x14ac:dyDescent="0.2">
      <c r="A358" s="156">
        <v>858</v>
      </c>
      <c r="B358" s="156" t="s">
        <v>340</v>
      </c>
      <c r="C358" s="157">
        <v>30622</v>
      </c>
      <c r="D358" s="156">
        <v>6426</v>
      </c>
      <c r="E358" s="156">
        <v>2730.7</v>
      </c>
      <c r="F358" s="156">
        <v>430</v>
      </c>
      <c r="G358" s="156">
        <v>23770</v>
      </c>
      <c r="H358" s="156">
        <v>279.18</v>
      </c>
      <c r="I358" s="156">
        <v>1832.8</v>
      </c>
      <c r="J358" s="156">
        <v>0</v>
      </c>
      <c r="K358" s="156">
        <v>0</v>
      </c>
      <c r="L358" s="156">
        <v>5497</v>
      </c>
      <c r="M358" s="156">
        <v>148</v>
      </c>
      <c r="N358" s="156">
        <v>18952.518</v>
      </c>
      <c r="O358" s="156">
        <v>3</v>
      </c>
    </row>
    <row r="359" spans="1:15" x14ac:dyDescent="0.2">
      <c r="A359" s="156">
        <v>47</v>
      </c>
      <c r="B359" s="156" t="s">
        <v>341</v>
      </c>
      <c r="C359" s="157">
        <v>27981</v>
      </c>
      <c r="D359" s="156">
        <v>6254</v>
      </c>
      <c r="E359" s="156">
        <v>3485.1</v>
      </c>
      <c r="F359" s="156">
        <v>1390</v>
      </c>
      <c r="G359" s="156">
        <v>32510</v>
      </c>
      <c r="H359" s="156">
        <v>933.94</v>
      </c>
      <c r="I359" s="156">
        <v>1705.6</v>
      </c>
      <c r="J359" s="156">
        <v>0</v>
      </c>
      <c r="K359" s="156">
        <v>0</v>
      </c>
      <c r="L359" s="156">
        <v>7610</v>
      </c>
      <c r="M359" s="156">
        <v>261</v>
      </c>
      <c r="N359" s="156">
        <v>11548.365</v>
      </c>
      <c r="O359" s="156">
        <v>6</v>
      </c>
    </row>
    <row r="360" spans="1:15" x14ac:dyDescent="0.2">
      <c r="A360" s="156">
        <v>345</v>
      </c>
      <c r="B360" s="156" t="s">
        <v>342</v>
      </c>
      <c r="C360" s="157">
        <v>62267</v>
      </c>
      <c r="D360" s="156">
        <v>16753</v>
      </c>
      <c r="E360" s="156">
        <v>4731.7</v>
      </c>
      <c r="F360" s="156">
        <v>4525</v>
      </c>
      <c r="G360" s="156">
        <v>77920</v>
      </c>
      <c r="H360" s="156">
        <v>1226.76</v>
      </c>
      <c r="I360" s="156">
        <v>4798.3999999999996</v>
      </c>
      <c r="J360" s="156">
        <v>0</v>
      </c>
      <c r="K360" s="156">
        <v>0</v>
      </c>
      <c r="L360" s="156">
        <v>1960</v>
      </c>
      <c r="M360" s="156">
        <v>21</v>
      </c>
      <c r="N360" s="156">
        <v>50147.934999999998</v>
      </c>
      <c r="O360" s="156">
        <v>2</v>
      </c>
    </row>
    <row r="361" spans="1:15" x14ac:dyDescent="0.2">
      <c r="A361" s="156">
        <v>717</v>
      </c>
      <c r="B361" s="156" t="s">
        <v>343</v>
      </c>
      <c r="C361" s="157">
        <v>21926</v>
      </c>
      <c r="D361" s="156">
        <v>5134</v>
      </c>
      <c r="E361" s="156">
        <v>1114.5999999999999</v>
      </c>
      <c r="F361" s="156">
        <v>140</v>
      </c>
      <c r="G361" s="156">
        <v>2490</v>
      </c>
      <c r="H361" s="156">
        <v>0</v>
      </c>
      <c r="I361" s="156">
        <v>0</v>
      </c>
      <c r="J361" s="156">
        <v>0</v>
      </c>
      <c r="K361" s="156">
        <v>0</v>
      </c>
      <c r="L361" s="156">
        <v>13302</v>
      </c>
      <c r="M361" s="156">
        <v>1139</v>
      </c>
      <c r="N361" s="156">
        <v>3565.31</v>
      </c>
      <c r="O361" s="156">
        <v>17</v>
      </c>
    </row>
    <row r="362" spans="1:15" x14ac:dyDescent="0.2">
      <c r="A362" s="156">
        <v>860</v>
      </c>
      <c r="B362" s="156" t="s">
        <v>344</v>
      </c>
      <c r="C362" s="157">
        <v>37476</v>
      </c>
      <c r="D362" s="156">
        <v>9311</v>
      </c>
      <c r="E362" s="156">
        <v>2287.9</v>
      </c>
      <c r="F362" s="156">
        <v>2570</v>
      </c>
      <c r="G362" s="156">
        <v>26420</v>
      </c>
      <c r="H362" s="156">
        <v>1273.48</v>
      </c>
      <c r="I362" s="156">
        <v>2054.4</v>
      </c>
      <c r="J362" s="156">
        <v>0</v>
      </c>
      <c r="K362" s="156">
        <v>0</v>
      </c>
      <c r="L362" s="156">
        <v>7816</v>
      </c>
      <c r="M362" s="156">
        <v>76</v>
      </c>
      <c r="N362" s="156">
        <v>15109.055</v>
      </c>
      <c r="O362" s="156">
        <v>10</v>
      </c>
    </row>
    <row r="363" spans="1:15" x14ac:dyDescent="0.2">
      <c r="A363" s="156">
        <v>861</v>
      </c>
      <c r="B363" s="156" t="s">
        <v>345</v>
      </c>
      <c r="C363" s="157">
        <v>43592</v>
      </c>
      <c r="D363" s="156">
        <v>9902</v>
      </c>
      <c r="E363" s="156">
        <v>2991.9</v>
      </c>
      <c r="F363" s="156">
        <v>800</v>
      </c>
      <c r="G363" s="156">
        <v>34600</v>
      </c>
      <c r="H363" s="156">
        <v>903.26</v>
      </c>
      <c r="I363" s="156">
        <v>1781.6</v>
      </c>
      <c r="J363" s="156">
        <v>0</v>
      </c>
      <c r="K363" s="156">
        <v>0</v>
      </c>
      <c r="L363" s="156">
        <v>3172</v>
      </c>
      <c r="M363" s="156">
        <v>19</v>
      </c>
      <c r="N363" s="156">
        <v>29586.891</v>
      </c>
      <c r="O363" s="156">
        <v>2</v>
      </c>
    </row>
    <row r="364" spans="1:15" x14ac:dyDescent="0.2">
      <c r="A364" s="156">
        <v>453</v>
      </c>
      <c r="B364" s="156" t="s">
        <v>346</v>
      </c>
      <c r="C364" s="157">
        <v>67347</v>
      </c>
      <c r="D364" s="156">
        <v>16049</v>
      </c>
      <c r="E364" s="156">
        <v>5541.5</v>
      </c>
      <c r="F364" s="156">
        <v>2640</v>
      </c>
      <c r="G364" s="156">
        <v>48300</v>
      </c>
      <c r="H364" s="156">
        <v>1209.46</v>
      </c>
      <c r="I364" s="156">
        <v>2944.8</v>
      </c>
      <c r="J364" s="156">
        <v>0</v>
      </c>
      <c r="K364" s="156">
        <v>766</v>
      </c>
      <c r="L364" s="156">
        <v>4457</v>
      </c>
      <c r="M364" s="156">
        <v>851</v>
      </c>
      <c r="N364" s="156">
        <v>53319.62</v>
      </c>
      <c r="O364" s="156">
        <v>5</v>
      </c>
    </row>
    <row r="365" spans="1:15" x14ac:dyDescent="0.2">
      <c r="A365" s="156">
        <v>983</v>
      </c>
      <c r="B365" s="156" t="s">
        <v>347</v>
      </c>
      <c r="C365" s="157">
        <v>99793</v>
      </c>
      <c r="D365" s="156">
        <v>21727</v>
      </c>
      <c r="E365" s="156">
        <v>10834.5</v>
      </c>
      <c r="F365" s="156">
        <v>8165</v>
      </c>
      <c r="G365" s="156">
        <v>139830</v>
      </c>
      <c r="H365" s="156">
        <v>4674.54</v>
      </c>
      <c r="I365" s="156">
        <v>4809.6000000000004</v>
      </c>
      <c r="J365" s="156">
        <v>0</v>
      </c>
      <c r="K365" s="156">
        <v>0</v>
      </c>
      <c r="L365" s="156">
        <v>12516</v>
      </c>
      <c r="M365" s="156">
        <v>379</v>
      </c>
      <c r="N365" s="156">
        <v>69336.539999999994</v>
      </c>
      <c r="O365" s="156">
        <v>12</v>
      </c>
    </row>
    <row r="366" spans="1:15" x14ac:dyDescent="0.2">
      <c r="A366" s="156">
        <v>984</v>
      </c>
      <c r="B366" s="156" t="s">
        <v>348</v>
      </c>
      <c r="C366" s="157">
        <v>42784</v>
      </c>
      <c r="D366" s="156">
        <v>10267</v>
      </c>
      <c r="E366" s="156">
        <v>3197.1</v>
      </c>
      <c r="F366" s="156">
        <v>2530</v>
      </c>
      <c r="G366" s="156">
        <v>42840</v>
      </c>
      <c r="H366" s="156">
        <v>399.96</v>
      </c>
      <c r="I366" s="156">
        <v>1871.2</v>
      </c>
      <c r="J366" s="156">
        <v>0</v>
      </c>
      <c r="K366" s="156">
        <v>0</v>
      </c>
      <c r="L366" s="156">
        <v>16348</v>
      </c>
      <c r="M366" s="156">
        <v>156</v>
      </c>
      <c r="N366" s="156">
        <v>18804.581999999999</v>
      </c>
      <c r="O366" s="156">
        <v>13</v>
      </c>
    </row>
    <row r="367" spans="1:15" x14ac:dyDescent="0.2">
      <c r="A367" s="156">
        <v>620</v>
      </c>
      <c r="B367" s="156" t="s">
        <v>349</v>
      </c>
      <c r="C367" s="157">
        <v>19683</v>
      </c>
      <c r="D367" s="156">
        <v>4839</v>
      </c>
      <c r="E367" s="156">
        <v>1096.8</v>
      </c>
      <c r="F367" s="156">
        <v>1225</v>
      </c>
      <c r="G367" s="156">
        <v>4310</v>
      </c>
      <c r="H367" s="156">
        <v>162.36000000000001</v>
      </c>
      <c r="I367" s="156">
        <v>463.2</v>
      </c>
      <c r="J367" s="156">
        <v>0</v>
      </c>
      <c r="K367" s="156">
        <v>230.3</v>
      </c>
      <c r="L367" s="156">
        <v>3946</v>
      </c>
      <c r="M367" s="156">
        <v>291</v>
      </c>
      <c r="N367" s="156">
        <v>6790.22</v>
      </c>
      <c r="O367" s="156">
        <v>4</v>
      </c>
    </row>
    <row r="368" spans="1:15" x14ac:dyDescent="0.2">
      <c r="A368" s="156">
        <v>622</v>
      </c>
      <c r="B368" s="156" t="s">
        <v>350</v>
      </c>
      <c r="C368" s="157">
        <v>71269</v>
      </c>
      <c r="D368" s="156">
        <v>15256</v>
      </c>
      <c r="E368" s="156">
        <v>8479.6</v>
      </c>
      <c r="F368" s="156">
        <v>9040</v>
      </c>
      <c r="G368" s="156">
        <v>53790</v>
      </c>
      <c r="H368" s="156">
        <v>985.98</v>
      </c>
      <c r="I368" s="156">
        <v>3761.6</v>
      </c>
      <c r="J368" s="156">
        <v>0</v>
      </c>
      <c r="K368" s="156">
        <v>72.099999999999454</v>
      </c>
      <c r="L368" s="156">
        <v>2366</v>
      </c>
      <c r="M368" s="156">
        <v>305</v>
      </c>
      <c r="N368" s="156">
        <v>101464.704</v>
      </c>
      <c r="O368" s="156">
        <v>1</v>
      </c>
    </row>
    <row r="369" spans="1:15" x14ac:dyDescent="0.2">
      <c r="A369" s="156">
        <v>48</v>
      </c>
      <c r="B369" s="156" t="s">
        <v>351</v>
      </c>
      <c r="C369" s="157">
        <v>16290</v>
      </c>
      <c r="D369" s="156">
        <v>3450</v>
      </c>
      <c r="E369" s="156">
        <v>1821</v>
      </c>
      <c r="F369" s="156">
        <v>105</v>
      </c>
      <c r="G369" s="156">
        <v>9200</v>
      </c>
      <c r="H369" s="156">
        <v>0</v>
      </c>
      <c r="I369" s="156">
        <v>845.6</v>
      </c>
      <c r="J369" s="156">
        <v>0</v>
      </c>
      <c r="K369" s="156">
        <v>181.4</v>
      </c>
      <c r="L369" s="156">
        <v>16760</v>
      </c>
      <c r="M369" s="156">
        <v>291</v>
      </c>
      <c r="N369" s="156">
        <v>2743.65</v>
      </c>
      <c r="O369" s="156">
        <v>15</v>
      </c>
    </row>
    <row r="370" spans="1:15" x14ac:dyDescent="0.2">
      <c r="A370" s="156">
        <v>96</v>
      </c>
      <c r="B370" s="156" t="s">
        <v>352</v>
      </c>
      <c r="C370" s="157">
        <v>1151</v>
      </c>
      <c r="D370" s="156">
        <v>261</v>
      </c>
      <c r="E370" s="156">
        <v>64.900000000000006</v>
      </c>
      <c r="F370" s="156">
        <v>0</v>
      </c>
      <c r="G370" s="156">
        <v>210</v>
      </c>
      <c r="H370" s="156">
        <v>0</v>
      </c>
      <c r="I370" s="156">
        <v>42.4</v>
      </c>
      <c r="J370" s="156">
        <v>0</v>
      </c>
      <c r="K370" s="156">
        <v>0</v>
      </c>
      <c r="L370" s="156">
        <v>3582</v>
      </c>
      <c r="M370" s="156">
        <v>63</v>
      </c>
      <c r="N370" s="156">
        <v>187.078</v>
      </c>
      <c r="O370" s="156">
        <v>2</v>
      </c>
    </row>
    <row r="371" spans="1:15" x14ac:dyDescent="0.2">
      <c r="A371" s="156">
        <v>718</v>
      </c>
      <c r="B371" s="156" t="s">
        <v>353</v>
      </c>
      <c r="C371" s="157">
        <v>44536</v>
      </c>
      <c r="D371" s="156">
        <v>9254</v>
      </c>
      <c r="E371" s="156">
        <v>5105.7</v>
      </c>
      <c r="F371" s="156">
        <v>3055</v>
      </c>
      <c r="G371" s="156">
        <v>68280</v>
      </c>
      <c r="H371" s="156">
        <v>213.84</v>
      </c>
      <c r="I371" s="156">
        <v>1267.2</v>
      </c>
      <c r="J371" s="156">
        <v>0</v>
      </c>
      <c r="K371" s="156">
        <v>0</v>
      </c>
      <c r="L371" s="156">
        <v>3415</v>
      </c>
      <c r="M371" s="156">
        <v>525</v>
      </c>
      <c r="N371" s="156">
        <v>41116.866999999998</v>
      </c>
      <c r="O371" s="156">
        <v>3</v>
      </c>
    </row>
    <row r="372" spans="1:15" x14ac:dyDescent="0.2">
      <c r="A372" s="156">
        <v>623</v>
      </c>
      <c r="B372" s="156" t="s">
        <v>354</v>
      </c>
      <c r="C372" s="157">
        <v>9806</v>
      </c>
      <c r="D372" s="156">
        <v>2507</v>
      </c>
      <c r="E372" s="156">
        <v>532.70000000000005</v>
      </c>
      <c r="F372" s="156">
        <v>70</v>
      </c>
      <c r="G372" s="156">
        <v>260</v>
      </c>
      <c r="H372" s="156">
        <v>0</v>
      </c>
      <c r="I372" s="156">
        <v>0</v>
      </c>
      <c r="J372" s="156">
        <v>0</v>
      </c>
      <c r="K372" s="156">
        <v>0</v>
      </c>
      <c r="L372" s="156">
        <v>5374</v>
      </c>
      <c r="M372" s="156">
        <v>279</v>
      </c>
      <c r="N372" s="156">
        <v>1669.93</v>
      </c>
      <c r="O372" s="156">
        <v>7</v>
      </c>
    </row>
    <row r="373" spans="1:15" x14ac:dyDescent="0.2">
      <c r="A373" s="156">
        <v>986</v>
      </c>
      <c r="B373" s="156" t="s">
        <v>355</v>
      </c>
      <c r="C373" s="157">
        <v>12664</v>
      </c>
      <c r="D373" s="156">
        <v>2616</v>
      </c>
      <c r="E373" s="156">
        <v>806.5</v>
      </c>
      <c r="F373" s="156">
        <v>80</v>
      </c>
      <c r="G373" s="156">
        <v>1170</v>
      </c>
      <c r="H373" s="156">
        <v>0</v>
      </c>
      <c r="I373" s="156">
        <v>0</v>
      </c>
      <c r="J373" s="156">
        <v>0</v>
      </c>
      <c r="K373" s="156">
        <v>0</v>
      </c>
      <c r="L373" s="156">
        <v>3154</v>
      </c>
      <c r="M373" s="156">
        <v>1</v>
      </c>
      <c r="N373" s="156">
        <v>2761.15</v>
      </c>
      <c r="O373" s="156">
        <v>6</v>
      </c>
    </row>
    <row r="374" spans="1:15" x14ac:dyDescent="0.2">
      <c r="A374" s="156">
        <v>626</v>
      </c>
      <c r="B374" s="156" t="s">
        <v>356</v>
      </c>
      <c r="C374" s="157">
        <v>23865</v>
      </c>
      <c r="D374" s="156">
        <v>5904</v>
      </c>
      <c r="E374" s="156">
        <v>1112.9000000000001</v>
      </c>
      <c r="F374" s="156">
        <v>865</v>
      </c>
      <c r="G374" s="156">
        <v>4890</v>
      </c>
      <c r="H374" s="156">
        <v>0</v>
      </c>
      <c r="I374" s="156">
        <v>0</v>
      </c>
      <c r="J374" s="156">
        <v>0</v>
      </c>
      <c r="K374" s="156">
        <v>0</v>
      </c>
      <c r="L374" s="156">
        <v>1119</v>
      </c>
      <c r="M374" s="156">
        <v>40</v>
      </c>
      <c r="N374" s="156">
        <v>17862.429</v>
      </c>
      <c r="O374" s="156">
        <v>1</v>
      </c>
    </row>
    <row r="375" spans="1:15" x14ac:dyDescent="0.2">
      <c r="A375" s="156">
        <v>285</v>
      </c>
      <c r="B375" s="156" t="s">
        <v>357</v>
      </c>
      <c r="C375" s="157">
        <v>23703</v>
      </c>
      <c r="D375" s="156">
        <v>5388</v>
      </c>
      <c r="E375" s="156">
        <v>1614.6</v>
      </c>
      <c r="F375" s="156">
        <v>385</v>
      </c>
      <c r="G375" s="156">
        <v>5890</v>
      </c>
      <c r="H375" s="156">
        <v>1435.9</v>
      </c>
      <c r="I375" s="156">
        <v>200</v>
      </c>
      <c r="J375" s="156">
        <v>0</v>
      </c>
      <c r="K375" s="156">
        <v>0</v>
      </c>
      <c r="L375" s="156">
        <v>12309</v>
      </c>
      <c r="M375" s="156">
        <v>343</v>
      </c>
      <c r="N375" s="156">
        <v>5622.2219999999998</v>
      </c>
      <c r="O375" s="156">
        <v>16</v>
      </c>
    </row>
    <row r="376" spans="1:15" x14ac:dyDescent="0.2">
      <c r="A376" s="156">
        <v>865</v>
      </c>
      <c r="B376" s="156" t="s">
        <v>358</v>
      </c>
      <c r="C376" s="157">
        <v>25654</v>
      </c>
      <c r="D376" s="156">
        <v>6240</v>
      </c>
      <c r="E376" s="156">
        <v>1405.4</v>
      </c>
      <c r="F376" s="156">
        <v>475</v>
      </c>
      <c r="G376" s="156">
        <v>13710</v>
      </c>
      <c r="H376" s="156">
        <v>2556.5398</v>
      </c>
      <c r="I376" s="156">
        <v>1536</v>
      </c>
      <c r="J376" s="156">
        <v>0</v>
      </c>
      <c r="K376" s="156">
        <v>308.5</v>
      </c>
      <c r="L376" s="156">
        <v>3351</v>
      </c>
      <c r="M376" s="156">
        <v>96</v>
      </c>
      <c r="N376" s="156">
        <v>14881.272000000001</v>
      </c>
      <c r="O376" s="156">
        <v>3</v>
      </c>
    </row>
    <row r="377" spans="1:15" x14ac:dyDescent="0.2">
      <c r="A377" s="156">
        <v>866</v>
      </c>
      <c r="B377" s="156" t="s">
        <v>359</v>
      </c>
      <c r="C377" s="157">
        <v>16482</v>
      </c>
      <c r="D377" s="156">
        <v>4055</v>
      </c>
      <c r="E377" s="156">
        <v>802.1</v>
      </c>
      <c r="F377" s="156">
        <v>270</v>
      </c>
      <c r="G377" s="156">
        <v>4250</v>
      </c>
      <c r="H377" s="156">
        <v>0</v>
      </c>
      <c r="I377" s="156">
        <v>0</v>
      </c>
      <c r="J377" s="156">
        <v>0</v>
      </c>
      <c r="K377" s="156">
        <v>0</v>
      </c>
      <c r="L377" s="156">
        <v>2244</v>
      </c>
      <c r="M377" s="156">
        <v>27</v>
      </c>
      <c r="N377" s="156">
        <v>5306.3909999999996</v>
      </c>
      <c r="O377" s="156">
        <v>1</v>
      </c>
    </row>
    <row r="378" spans="1:15" x14ac:dyDescent="0.2">
      <c r="A378" s="156">
        <v>867</v>
      </c>
      <c r="B378" s="156" t="s">
        <v>360</v>
      </c>
      <c r="C378" s="157">
        <v>46211</v>
      </c>
      <c r="D378" s="156">
        <v>10390</v>
      </c>
      <c r="E378" s="156">
        <v>3570</v>
      </c>
      <c r="F378" s="156">
        <v>2540</v>
      </c>
      <c r="G378" s="156">
        <v>38340</v>
      </c>
      <c r="H378" s="156">
        <v>601.91999999999996</v>
      </c>
      <c r="I378" s="156">
        <v>3176.8</v>
      </c>
      <c r="J378" s="156">
        <v>0</v>
      </c>
      <c r="K378" s="156">
        <v>121</v>
      </c>
      <c r="L378" s="156">
        <v>6465</v>
      </c>
      <c r="M378" s="156">
        <v>308</v>
      </c>
      <c r="N378" s="156">
        <v>23324.7</v>
      </c>
      <c r="O378" s="156">
        <v>4</v>
      </c>
    </row>
    <row r="379" spans="1:15" x14ac:dyDescent="0.2">
      <c r="A379" s="156">
        <v>627</v>
      </c>
      <c r="B379" s="156" t="s">
        <v>361</v>
      </c>
      <c r="C379" s="157">
        <v>25337</v>
      </c>
      <c r="D379" s="156">
        <v>6259</v>
      </c>
      <c r="E379" s="156">
        <v>1435</v>
      </c>
      <c r="F379" s="156">
        <v>1195</v>
      </c>
      <c r="G379" s="156">
        <v>7410</v>
      </c>
      <c r="H379" s="156">
        <v>0</v>
      </c>
      <c r="I379" s="156">
        <v>908</v>
      </c>
      <c r="J379" s="156">
        <v>0</v>
      </c>
      <c r="K379" s="156">
        <v>0</v>
      </c>
      <c r="L379" s="156">
        <v>2792</v>
      </c>
      <c r="M379" s="156">
        <v>147</v>
      </c>
      <c r="N379" s="156">
        <v>13862.7</v>
      </c>
      <c r="O379" s="156">
        <v>2</v>
      </c>
    </row>
    <row r="380" spans="1:15" x14ac:dyDescent="0.2">
      <c r="A380" s="156">
        <v>289</v>
      </c>
      <c r="B380" s="156" t="s">
        <v>362</v>
      </c>
      <c r="C380" s="157">
        <v>36642</v>
      </c>
      <c r="D380" s="156">
        <v>7464</v>
      </c>
      <c r="E380" s="156">
        <v>3105.9</v>
      </c>
      <c r="F380" s="156">
        <v>985</v>
      </c>
      <c r="G380" s="156">
        <v>38810</v>
      </c>
      <c r="H380" s="156">
        <v>502.92</v>
      </c>
      <c r="I380" s="156">
        <v>1471.2</v>
      </c>
      <c r="J380" s="156">
        <v>0</v>
      </c>
      <c r="K380" s="156">
        <v>0</v>
      </c>
      <c r="L380" s="156">
        <v>3045</v>
      </c>
      <c r="M380" s="156">
        <v>190</v>
      </c>
      <c r="N380" s="156">
        <v>28744.421999999999</v>
      </c>
      <c r="O380" s="156">
        <v>2</v>
      </c>
    </row>
    <row r="381" spans="1:15" x14ac:dyDescent="0.2">
      <c r="A381" s="156">
        <v>629</v>
      </c>
      <c r="B381" s="156" t="s">
        <v>363</v>
      </c>
      <c r="C381" s="157">
        <v>25830</v>
      </c>
      <c r="D381" s="156">
        <v>6229</v>
      </c>
      <c r="E381" s="156">
        <v>1267</v>
      </c>
      <c r="F381" s="156">
        <v>610</v>
      </c>
      <c r="G381" s="156">
        <v>5670</v>
      </c>
      <c r="H381" s="156">
        <v>0</v>
      </c>
      <c r="I381" s="156">
        <v>1854.4</v>
      </c>
      <c r="J381" s="156">
        <v>0</v>
      </c>
      <c r="K381" s="156">
        <v>0</v>
      </c>
      <c r="L381" s="156">
        <v>5097</v>
      </c>
      <c r="M381" s="156">
        <v>179</v>
      </c>
      <c r="N381" s="156">
        <v>18442.62</v>
      </c>
      <c r="O381" s="156">
        <v>2</v>
      </c>
    </row>
    <row r="382" spans="1:15" x14ac:dyDescent="0.2">
      <c r="A382" s="156">
        <v>852</v>
      </c>
      <c r="B382" s="156" t="s">
        <v>364</v>
      </c>
      <c r="C382" s="157">
        <v>17140</v>
      </c>
      <c r="D382" s="156">
        <v>3965</v>
      </c>
      <c r="E382" s="156">
        <v>976.3</v>
      </c>
      <c r="F382" s="156">
        <v>275</v>
      </c>
      <c r="G382" s="156">
        <v>650</v>
      </c>
      <c r="H382" s="156">
        <v>0</v>
      </c>
      <c r="I382" s="156">
        <v>145.6</v>
      </c>
      <c r="J382" s="156">
        <v>0</v>
      </c>
      <c r="K382" s="156">
        <v>0</v>
      </c>
      <c r="L382" s="156">
        <v>5209</v>
      </c>
      <c r="M382" s="156">
        <v>397</v>
      </c>
      <c r="N382" s="156">
        <v>4436.2809999999999</v>
      </c>
      <c r="O382" s="156">
        <v>10</v>
      </c>
    </row>
    <row r="383" spans="1:15" x14ac:dyDescent="0.2">
      <c r="A383" s="156">
        <v>988</v>
      </c>
      <c r="B383" s="156" t="s">
        <v>365</v>
      </c>
      <c r="C383" s="157">
        <v>48563</v>
      </c>
      <c r="D383" s="156">
        <v>10581</v>
      </c>
      <c r="E383" s="156">
        <v>4070.7</v>
      </c>
      <c r="F383" s="156">
        <v>3380</v>
      </c>
      <c r="G383" s="156">
        <v>54230</v>
      </c>
      <c r="H383" s="156">
        <v>1007.72</v>
      </c>
      <c r="I383" s="156">
        <v>3039.2</v>
      </c>
      <c r="J383" s="156">
        <v>0</v>
      </c>
      <c r="K383" s="156">
        <v>0</v>
      </c>
      <c r="L383" s="156">
        <v>10446</v>
      </c>
      <c r="M383" s="156">
        <v>98</v>
      </c>
      <c r="N383" s="156">
        <v>28590.981</v>
      </c>
      <c r="O383" s="156">
        <v>5</v>
      </c>
    </row>
    <row r="384" spans="1:15" x14ac:dyDescent="0.2">
      <c r="A384" s="156">
        <v>457</v>
      </c>
      <c r="B384" s="156" t="s">
        <v>366</v>
      </c>
      <c r="C384" s="157">
        <v>17987</v>
      </c>
      <c r="D384" s="156">
        <v>3819</v>
      </c>
      <c r="E384" s="156">
        <v>1866.7</v>
      </c>
      <c r="F384" s="156">
        <v>1715</v>
      </c>
      <c r="G384" s="156">
        <v>2140</v>
      </c>
      <c r="H384" s="156">
        <v>0</v>
      </c>
      <c r="I384" s="156">
        <v>1124</v>
      </c>
      <c r="J384" s="156">
        <v>0</v>
      </c>
      <c r="K384" s="156">
        <v>88.3</v>
      </c>
      <c r="L384" s="156">
        <v>2052</v>
      </c>
      <c r="M384" s="156">
        <v>133</v>
      </c>
      <c r="N384" s="156">
        <v>13894.308999999999</v>
      </c>
      <c r="O384" s="156">
        <v>4</v>
      </c>
    </row>
    <row r="385" spans="1:15" x14ac:dyDescent="0.2">
      <c r="A385" s="156">
        <v>870</v>
      </c>
      <c r="B385" s="156" t="s">
        <v>367</v>
      </c>
      <c r="C385" s="157">
        <v>26353</v>
      </c>
      <c r="D385" s="156">
        <v>6767</v>
      </c>
      <c r="E385" s="156">
        <v>1379.1</v>
      </c>
      <c r="F385" s="156">
        <v>180</v>
      </c>
      <c r="G385" s="156">
        <v>2760</v>
      </c>
      <c r="H385" s="156">
        <v>132.66</v>
      </c>
      <c r="I385" s="156">
        <v>1253.5999999999999</v>
      </c>
      <c r="J385" s="156">
        <v>0</v>
      </c>
      <c r="K385" s="156">
        <v>100.7</v>
      </c>
      <c r="L385" s="156">
        <v>10468</v>
      </c>
      <c r="M385" s="156">
        <v>1705</v>
      </c>
      <c r="N385" s="156">
        <v>6397.2269999999999</v>
      </c>
      <c r="O385" s="156">
        <v>10</v>
      </c>
    </row>
    <row r="386" spans="1:15" x14ac:dyDescent="0.2">
      <c r="A386" s="156">
        <v>668</v>
      </c>
      <c r="B386" s="156" t="s">
        <v>368</v>
      </c>
      <c r="C386" s="157">
        <v>18301</v>
      </c>
      <c r="D386" s="156">
        <v>4326</v>
      </c>
      <c r="E386" s="156">
        <v>1257.3</v>
      </c>
      <c r="F386" s="156">
        <v>145</v>
      </c>
      <c r="G386" s="156">
        <v>2400</v>
      </c>
      <c r="H386" s="156">
        <v>0</v>
      </c>
      <c r="I386" s="156">
        <v>285.60000000000002</v>
      </c>
      <c r="J386" s="156">
        <v>0</v>
      </c>
      <c r="K386" s="156">
        <v>94.1</v>
      </c>
      <c r="L386" s="156">
        <v>7738</v>
      </c>
      <c r="M386" s="156">
        <v>777</v>
      </c>
      <c r="N386" s="156">
        <v>2627.18</v>
      </c>
      <c r="O386" s="156">
        <v>11</v>
      </c>
    </row>
    <row r="387" spans="1:15" x14ac:dyDescent="0.2">
      <c r="A387" s="156">
        <v>1701</v>
      </c>
      <c r="B387" s="156" t="s">
        <v>369</v>
      </c>
      <c r="C387" s="157">
        <v>19365</v>
      </c>
      <c r="D387" s="156">
        <v>4146</v>
      </c>
      <c r="E387" s="156">
        <v>1353.3</v>
      </c>
      <c r="F387" s="156">
        <v>125</v>
      </c>
      <c r="G387" s="156">
        <v>2680</v>
      </c>
      <c r="H387" s="156">
        <v>0</v>
      </c>
      <c r="I387" s="156">
        <v>220.8</v>
      </c>
      <c r="J387" s="156">
        <v>0</v>
      </c>
      <c r="K387" s="156">
        <v>0</v>
      </c>
      <c r="L387" s="156">
        <v>27877</v>
      </c>
      <c r="M387" s="156">
        <v>398</v>
      </c>
      <c r="N387" s="156">
        <v>1924.0989999999999</v>
      </c>
      <c r="O387" s="156">
        <v>26</v>
      </c>
    </row>
    <row r="388" spans="1:15" x14ac:dyDescent="0.2">
      <c r="A388" s="156">
        <v>293</v>
      </c>
      <c r="B388" s="156" t="s">
        <v>370</v>
      </c>
      <c r="C388" s="157">
        <v>15336</v>
      </c>
      <c r="D388" s="156">
        <v>3727</v>
      </c>
      <c r="E388" s="156">
        <v>1012.2</v>
      </c>
      <c r="F388" s="156">
        <v>580</v>
      </c>
      <c r="G388" s="156">
        <v>4910</v>
      </c>
      <c r="H388" s="156">
        <v>0</v>
      </c>
      <c r="I388" s="156">
        <v>0</v>
      </c>
      <c r="J388" s="156">
        <v>0</v>
      </c>
      <c r="K388" s="156">
        <v>0</v>
      </c>
      <c r="L388" s="156">
        <v>709</v>
      </c>
      <c r="M388" s="156">
        <v>75</v>
      </c>
      <c r="N388" s="156">
        <v>7184.1019999999999</v>
      </c>
      <c r="O388" s="156">
        <v>1</v>
      </c>
    </row>
    <row r="389" spans="1:15" x14ac:dyDescent="0.2">
      <c r="A389" s="156">
        <v>1783</v>
      </c>
      <c r="B389" s="156" t="s">
        <v>371</v>
      </c>
      <c r="C389" s="157">
        <v>99776</v>
      </c>
      <c r="D389" s="156">
        <v>25329</v>
      </c>
      <c r="E389" s="156">
        <v>5373.8</v>
      </c>
      <c r="F389" s="156">
        <v>3015</v>
      </c>
      <c r="G389" s="156">
        <v>69530</v>
      </c>
      <c r="H389" s="156">
        <v>1377.02</v>
      </c>
      <c r="I389" s="156">
        <v>3323.2</v>
      </c>
      <c r="J389" s="156">
        <v>0</v>
      </c>
      <c r="K389" s="156">
        <v>0</v>
      </c>
      <c r="L389" s="156">
        <v>7961</v>
      </c>
      <c r="M389" s="156">
        <v>189</v>
      </c>
      <c r="N389" s="156">
        <v>54644.766000000003</v>
      </c>
      <c r="O389" s="156">
        <v>6</v>
      </c>
    </row>
    <row r="390" spans="1:15" x14ac:dyDescent="0.2">
      <c r="A390" s="156">
        <v>98</v>
      </c>
      <c r="B390" s="156" t="s">
        <v>372</v>
      </c>
      <c r="C390" s="157">
        <v>25846</v>
      </c>
      <c r="D390" s="156">
        <v>5883</v>
      </c>
      <c r="E390" s="156">
        <v>2664.1</v>
      </c>
      <c r="F390" s="156">
        <v>430</v>
      </c>
      <c r="G390" s="156">
        <v>18290</v>
      </c>
      <c r="H390" s="156">
        <v>152.46</v>
      </c>
      <c r="I390" s="156">
        <v>1024.8</v>
      </c>
      <c r="J390" s="156">
        <v>0</v>
      </c>
      <c r="K390" s="156">
        <v>0</v>
      </c>
      <c r="L390" s="156">
        <v>22110</v>
      </c>
      <c r="M390" s="156">
        <v>725</v>
      </c>
      <c r="N390" s="156">
        <v>7419.9290000000001</v>
      </c>
      <c r="O390" s="156">
        <v>18</v>
      </c>
    </row>
    <row r="391" spans="1:15" x14ac:dyDescent="0.2">
      <c r="A391" s="156">
        <v>614</v>
      </c>
      <c r="B391" s="156" t="s">
        <v>373</v>
      </c>
      <c r="C391" s="157">
        <v>13992</v>
      </c>
      <c r="D391" s="156">
        <v>2988</v>
      </c>
      <c r="E391" s="156">
        <v>400.3</v>
      </c>
      <c r="F391" s="156">
        <v>165</v>
      </c>
      <c r="G391" s="156">
        <v>930</v>
      </c>
      <c r="H391" s="156">
        <v>612.41999999999996</v>
      </c>
      <c r="I391" s="156">
        <v>0</v>
      </c>
      <c r="J391" s="156">
        <v>0</v>
      </c>
      <c r="K391" s="156">
        <v>0</v>
      </c>
      <c r="L391" s="156">
        <v>5330</v>
      </c>
      <c r="M391" s="156">
        <v>514</v>
      </c>
      <c r="N391" s="156">
        <v>4652.8950000000004</v>
      </c>
      <c r="O391" s="156">
        <v>5</v>
      </c>
    </row>
    <row r="392" spans="1:15" x14ac:dyDescent="0.2">
      <c r="A392" s="156">
        <v>189</v>
      </c>
      <c r="B392" s="156" t="s">
        <v>374</v>
      </c>
      <c r="C392" s="157">
        <v>23630</v>
      </c>
      <c r="D392" s="156">
        <v>6042</v>
      </c>
      <c r="E392" s="156">
        <v>1134</v>
      </c>
      <c r="F392" s="156">
        <v>240</v>
      </c>
      <c r="G392" s="156">
        <v>10230</v>
      </c>
      <c r="H392" s="156">
        <v>0</v>
      </c>
      <c r="I392" s="156">
        <v>115.2</v>
      </c>
      <c r="J392" s="156">
        <v>0</v>
      </c>
      <c r="K392" s="156">
        <v>144</v>
      </c>
      <c r="L392" s="156">
        <v>9474</v>
      </c>
      <c r="M392" s="156">
        <v>59</v>
      </c>
      <c r="N392" s="156">
        <v>6290.48</v>
      </c>
      <c r="O392" s="156">
        <v>5</v>
      </c>
    </row>
    <row r="393" spans="1:15" x14ac:dyDescent="0.2">
      <c r="A393" s="156">
        <v>462</v>
      </c>
      <c r="B393" s="156" t="s">
        <v>656</v>
      </c>
      <c r="C393" s="157">
        <v>8619</v>
      </c>
      <c r="D393" s="156">
        <v>1908</v>
      </c>
      <c r="E393" s="156">
        <v>784.1</v>
      </c>
      <c r="F393" s="156">
        <v>40</v>
      </c>
      <c r="G393" s="156">
        <v>2410</v>
      </c>
      <c r="H393" s="156">
        <v>0</v>
      </c>
      <c r="I393" s="156">
        <v>0</v>
      </c>
      <c r="J393" s="156">
        <v>0</v>
      </c>
      <c r="K393" s="156">
        <v>0</v>
      </c>
      <c r="L393" s="156">
        <v>2689</v>
      </c>
      <c r="M393" s="156">
        <v>127</v>
      </c>
      <c r="N393" s="156">
        <v>1741.3109999999999</v>
      </c>
      <c r="O393" s="156">
        <v>6</v>
      </c>
    </row>
    <row r="394" spans="1:15" x14ac:dyDescent="0.2">
      <c r="A394" s="156">
        <v>463</v>
      </c>
      <c r="B394" s="156" t="s">
        <v>657</v>
      </c>
      <c r="C394" s="157">
        <v>12576</v>
      </c>
      <c r="D394" s="156">
        <v>3147</v>
      </c>
      <c r="E394" s="156">
        <v>949.6</v>
      </c>
      <c r="F394" s="156">
        <v>150</v>
      </c>
      <c r="G394" s="156">
        <v>1630</v>
      </c>
      <c r="H394" s="156">
        <v>0</v>
      </c>
      <c r="I394" s="156">
        <v>790.4</v>
      </c>
      <c r="J394" s="156">
        <v>0</v>
      </c>
      <c r="K394" s="156">
        <v>0</v>
      </c>
      <c r="L394" s="156">
        <v>19490</v>
      </c>
      <c r="M394" s="156">
        <v>1140</v>
      </c>
      <c r="N394" s="156">
        <v>2217.0720000000001</v>
      </c>
      <c r="O394" s="156">
        <v>5</v>
      </c>
    </row>
    <row r="395" spans="1:15" x14ac:dyDescent="0.2">
      <c r="A395" s="156">
        <v>296</v>
      </c>
      <c r="B395" s="156" t="s">
        <v>375</v>
      </c>
      <c r="C395" s="157">
        <v>40507</v>
      </c>
      <c r="D395" s="156">
        <v>10092</v>
      </c>
      <c r="E395" s="156">
        <v>2743.9</v>
      </c>
      <c r="F395" s="156">
        <v>910</v>
      </c>
      <c r="G395" s="156">
        <v>35190</v>
      </c>
      <c r="H395" s="156">
        <v>433.62</v>
      </c>
      <c r="I395" s="156">
        <v>1622.4</v>
      </c>
      <c r="J395" s="156">
        <v>0</v>
      </c>
      <c r="K395" s="156">
        <v>802.6</v>
      </c>
      <c r="L395" s="156">
        <v>6660</v>
      </c>
      <c r="M395" s="156">
        <v>298</v>
      </c>
      <c r="N395" s="156">
        <v>18016.416000000001</v>
      </c>
      <c r="O395" s="156">
        <v>7</v>
      </c>
    </row>
    <row r="396" spans="1:15" x14ac:dyDescent="0.2">
      <c r="A396" s="156">
        <v>1696</v>
      </c>
      <c r="B396" s="156" t="s">
        <v>376</v>
      </c>
      <c r="C396" s="157">
        <v>23312</v>
      </c>
      <c r="D396" s="156">
        <v>5462</v>
      </c>
      <c r="E396" s="156">
        <v>1053.8</v>
      </c>
      <c r="F396" s="156">
        <v>320</v>
      </c>
      <c r="G396" s="156">
        <v>1110</v>
      </c>
      <c r="H396" s="156">
        <v>0</v>
      </c>
      <c r="I396" s="156">
        <v>0</v>
      </c>
      <c r="J396" s="156">
        <v>0</v>
      </c>
      <c r="K396" s="156">
        <v>0</v>
      </c>
      <c r="L396" s="156">
        <v>4792</v>
      </c>
      <c r="M396" s="156">
        <v>2845</v>
      </c>
      <c r="N396" s="156">
        <v>6555.1760000000004</v>
      </c>
      <c r="O396" s="156">
        <v>12</v>
      </c>
    </row>
    <row r="397" spans="1:15" x14ac:dyDescent="0.2">
      <c r="A397" s="156">
        <v>352</v>
      </c>
      <c r="B397" s="156" t="s">
        <v>377</v>
      </c>
      <c r="C397" s="157">
        <v>23115</v>
      </c>
      <c r="D397" s="156">
        <v>5952</v>
      </c>
      <c r="E397" s="156">
        <v>1160.2</v>
      </c>
      <c r="F397" s="156">
        <v>535</v>
      </c>
      <c r="G397" s="156">
        <v>8370</v>
      </c>
      <c r="H397" s="156">
        <v>162.36000000000001</v>
      </c>
      <c r="I397" s="156">
        <v>723.2</v>
      </c>
      <c r="J397" s="156">
        <v>0</v>
      </c>
      <c r="K397" s="156">
        <v>63.599999999999909</v>
      </c>
      <c r="L397" s="156">
        <v>4761</v>
      </c>
      <c r="M397" s="156">
        <v>269</v>
      </c>
      <c r="N397" s="156">
        <v>9883.7739999999994</v>
      </c>
      <c r="O397" s="156">
        <v>3</v>
      </c>
    </row>
    <row r="398" spans="1:15" x14ac:dyDescent="0.2">
      <c r="A398" s="156">
        <v>53</v>
      </c>
      <c r="B398" s="156" t="s">
        <v>378</v>
      </c>
      <c r="C398" s="157">
        <v>14054</v>
      </c>
      <c r="D398" s="156">
        <v>3666</v>
      </c>
      <c r="E398" s="156">
        <v>1066.9000000000001</v>
      </c>
      <c r="F398" s="156">
        <v>115</v>
      </c>
      <c r="G398" s="156">
        <v>2270</v>
      </c>
      <c r="H398" s="156">
        <v>0</v>
      </c>
      <c r="I398" s="156">
        <v>240.8</v>
      </c>
      <c r="J398" s="156">
        <v>0</v>
      </c>
      <c r="K398" s="156">
        <v>98.6</v>
      </c>
      <c r="L398" s="156">
        <v>10108</v>
      </c>
      <c r="M398" s="156">
        <v>145</v>
      </c>
      <c r="N398" s="156">
        <v>2476.924</v>
      </c>
      <c r="O398" s="156">
        <v>9</v>
      </c>
    </row>
    <row r="399" spans="1:15" x14ac:dyDescent="0.2">
      <c r="A399" s="156">
        <v>294</v>
      </c>
      <c r="B399" s="156" t="s">
        <v>379</v>
      </c>
      <c r="C399" s="157">
        <v>29026</v>
      </c>
      <c r="D399" s="156">
        <v>6881</v>
      </c>
      <c r="E399" s="156">
        <v>2753.1</v>
      </c>
      <c r="F399" s="156">
        <v>870</v>
      </c>
      <c r="G399" s="156">
        <v>29250</v>
      </c>
      <c r="H399" s="156">
        <v>643.5</v>
      </c>
      <c r="I399" s="156">
        <v>1237.5999999999999</v>
      </c>
      <c r="J399" s="156">
        <v>0</v>
      </c>
      <c r="K399" s="156">
        <v>78.499999999999773</v>
      </c>
      <c r="L399" s="156">
        <v>13817</v>
      </c>
      <c r="M399" s="156">
        <v>64</v>
      </c>
      <c r="N399" s="156">
        <v>14648.976000000001</v>
      </c>
      <c r="O399" s="156">
        <v>9</v>
      </c>
    </row>
    <row r="400" spans="1:15" x14ac:dyDescent="0.2">
      <c r="A400" s="156">
        <v>873</v>
      </c>
      <c r="B400" s="156" t="s">
        <v>380</v>
      </c>
      <c r="C400" s="157">
        <v>21682</v>
      </c>
      <c r="D400" s="156">
        <v>4667</v>
      </c>
      <c r="E400" s="156">
        <v>1422.8</v>
      </c>
      <c r="F400" s="156">
        <v>275</v>
      </c>
      <c r="G400" s="156">
        <v>5840</v>
      </c>
      <c r="H400" s="156">
        <v>0</v>
      </c>
      <c r="I400" s="156">
        <v>344</v>
      </c>
      <c r="J400" s="156">
        <v>0</v>
      </c>
      <c r="K400" s="156">
        <v>0</v>
      </c>
      <c r="L400" s="156">
        <v>9168</v>
      </c>
      <c r="M400" s="156">
        <v>31</v>
      </c>
      <c r="N400" s="156">
        <v>6493.4120000000003</v>
      </c>
      <c r="O400" s="156">
        <v>5</v>
      </c>
    </row>
    <row r="401" spans="1:15" x14ac:dyDescent="0.2">
      <c r="A401" s="156">
        <v>632</v>
      </c>
      <c r="B401" s="156" t="s">
        <v>381</v>
      </c>
      <c r="C401" s="157">
        <v>49748</v>
      </c>
      <c r="D401" s="156">
        <v>13093</v>
      </c>
      <c r="E401" s="156">
        <v>2558.6999999999998</v>
      </c>
      <c r="F401" s="156">
        <v>2160</v>
      </c>
      <c r="G401" s="156">
        <v>22400</v>
      </c>
      <c r="H401" s="156">
        <v>712.8</v>
      </c>
      <c r="I401" s="156">
        <v>4202.3999999999996</v>
      </c>
      <c r="J401" s="156">
        <v>0</v>
      </c>
      <c r="K401" s="156">
        <v>359.09999999999945</v>
      </c>
      <c r="L401" s="156">
        <v>8932</v>
      </c>
      <c r="M401" s="156">
        <v>357</v>
      </c>
      <c r="N401" s="156">
        <v>24632.535</v>
      </c>
      <c r="O401" s="156">
        <v>8</v>
      </c>
    </row>
    <row r="402" spans="1:15" x14ac:dyDescent="0.2">
      <c r="A402" s="156">
        <v>880</v>
      </c>
      <c r="B402" s="156" t="s">
        <v>382</v>
      </c>
      <c r="C402" s="157">
        <v>15801</v>
      </c>
      <c r="D402" s="156">
        <v>3833</v>
      </c>
      <c r="E402" s="156">
        <v>1062.5</v>
      </c>
      <c r="F402" s="156">
        <v>460</v>
      </c>
      <c r="G402" s="156">
        <v>1290</v>
      </c>
      <c r="H402" s="156">
        <v>0</v>
      </c>
      <c r="I402" s="156">
        <v>0</v>
      </c>
      <c r="J402" s="156">
        <v>0</v>
      </c>
      <c r="K402" s="156">
        <v>0</v>
      </c>
      <c r="L402" s="156">
        <v>3859</v>
      </c>
      <c r="M402" s="156">
        <v>655</v>
      </c>
      <c r="N402" s="156">
        <v>8517.2999999999993</v>
      </c>
      <c r="O402" s="156">
        <v>4</v>
      </c>
    </row>
    <row r="403" spans="1:15" x14ac:dyDescent="0.2">
      <c r="A403" s="156">
        <v>351</v>
      </c>
      <c r="B403" s="156" t="s">
        <v>383</v>
      </c>
      <c r="C403" s="157">
        <v>12008</v>
      </c>
      <c r="D403" s="156">
        <v>3364</v>
      </c>
      <c r="E403" s="156">
        <v>614.70000000000005</v>
      </c>
      <c r="F403" s="156">
        <v>135</v>
      </c>
      <c r="G403" s="156">
        <v>2470</v>
      </c>
      <c r="H403" s="156">
        <v>0</v>
      </c>
      <c r="I403" s="156">
        <v>0</v>
      </c>
      <c r="J403" s="156">
        <v>0</v>
      </c>
      <c r="K403" s="156">
        <v>0</v>
      </c>
      <c r="L403" s="156">
        <v>3645</v>
      </c>
      <c r="M403" s="156">
        <v>27</v>
      </c>
      <c r="N403" s="156">
        <v>3906.665</v>
      </c>
      <c r="O403" s="156">
        <v>1</v>
      </c>
    </row>
    <row r="404" spans="1:15" x14ac:dyDescent="0.2">
      <c r="A404" s="156">
        <v>874</v>
      </c>
      <c r="B404" s="156" t="s">
        <v>384</v>
      </c>
      <c r="C404" s="157">
        <v>14423</v>
      </c>
      <c r="D404" s="156">
        <v>3652</v>
      </c>
      <c r="E404" s="156">
        <v>832.1</v>
      </c>
      <c r="F404" s="156">
        <v>85</v>
      </c>
      <c r="G404" s="156">
        <v>620</v>
      </c>
      <c r="H404" s="156">
        <v>0</v>
      </c>
      <c r="I404" s="156">
        <v>0</v>
      </c>
      <c r="J404" s="156">
        <v>0</v>
      </c>
      <c r="K404" s="156">
        <v>0</v>
      </c>
      <c r="L404" s="156">
        <v>4935</v>
      </c>
      <c r="M404" s="156">
        <v>230</v>
      </c>
      <c r="N404" s="156">
        <v>1881.28</v>
      </c>
      <c r="O404" s="156">
        <v>8</v>
      </c>
    </row>
    <row r="405" spans="1:15" x14ac:dyDescent="0.2">
      <c r="A405" s="156">
        <v>479</v>
      </c>
      <c r="B405" s="156" t="s">
        <v>385</v>
      </c>
      <c r="C405" s="157">
        <v>146940</v>
      </c>
      <c r="D405" s="156">
        <v>34737</v>
      </c>
      <c r="E405" s="156">
        <v>13633.5</v>
      </c>
      <c r="F405" s="156">
        <v>19555</v>
      </c>
      <c r="G405" s="156">
        <v>166280</v>
      </c>
      <c r="H405" s="156">
        <v>2535.6799999999998</v>
      </c>
      <c r="I405" s="156">
        <v>6847.2</v>
      </c>
      <c r="J405" s="156">
        <v>0</v>
      </c>
      <c r="K405" s="156">
        <v>534.49999999999909</v>
      </c>
      <c r="L405" s="156">
        <v>7380</v>
      </c>
      <c r="M405" s="156">
        <v>925</v>
      </c>
      <c r="N405" s="156">
        <v>119390.63499999999</v>
      </c>
      <c r="O405" s="156">
        <v>7</v>
      </c>
    </row>
    <row r="406" spans="1:15" x14ac:dyDescent="0.2">
      <c r="A406" s="156">
        <v>297</v>
      </c>
      <c r="B406" s="156" t="s">
        <v>386</v>
      </c>
      <c r="C406" s="157">
        <v>26643</v>
      </c>
      <c r="D406" s="156">
        <v>7453</v>
      </c>
      <c r="E406" s="156">
        <v>1608.4</v>
      </c>
      <c r="F406" s="156">
        <v>920</v>
      </c>
      <c r="G406" s="156">
        <v>5320</v>
      </c>
      <c r="H406" s="156">
        <v>390.06</v>
      </c>
      <c r="I406" s="156">
        <v>1334.4</v>
      </c>
      <c r="J406" s="156">
        <v>0</v>
      </c>
      <c r="K406" s="156">
        <v>0</v>
      </c>
      <c r="L406" s="156">
        <v>7964</v>
      </c>
      <c r="M406" s="156">
        <v>942</v>
      </c>
      <c r="N406" s="156">
        <v>5853.7920000000004</v>
      </c>
      <c r="O406" s="156">
        <v>12</v>
      </c>
    </row>
    <row r="407" spans="1:15" x14ac:dyDescent="0.2">
      <c r="A407" s="156">
        <v>473</v>
      </c>
      <c r="B407" s="156" t="s">
        <v>387</v>
      </c>
      <c r="C407" s="157">
        <v>16632</v>
      </c>
      <c r="D407" s="156">
        <v>3070</v>
      </c>
      <c r="E407" s="156">
        <v>2002.5</v>
      </c>
      <c r="F407" s="156">
        <v>455</v>
      </c>
      <c r="G407" s="156">
        <v>2260</v>
      </c>
      <c r="H407" s="156">
        <v>0</v>
      </c>
      <c r="I407" s="156">
        <v>128.80000000000001</v>
      </c>
      <c r="J407" s="156">
        <v>0</v>
      </c>
      <c r="K407" s="156">
        <v>32.299999999999997</v>
      </c>
      <c r="L407" s="156">
        <v>3210</v>
      </c>
      <c r="M407" s="156">
        <v>167</v>
      </c>
      <c r="N407" s="156">
        <v>13625.05</v>
      </c>
      <c r="O407" s="156">
        <v>2</v>
      </c>
    </row>
    <row r="408" spans="1:15" x14ac:dyDescent="0.2">
      <c r="A408" s="156">
        <v>707</v>
      </c>
      <c r="B408" s="156" t="s">
        <v>388</v>
      </c>
      <c r="C408" s="157">
        <v>13342</v>
      </c>
      <c r="D408" s="156">
        <v>3641</v>
      </c>
      <c r="E408" s="156">
        <v>707.2</v>
      </c>
      <c r="F408" s="156">
        <v>75</v>
      </c>
      <c r="G408" s="156">
        <v>330</v>
      </c>
      <c r="H408" s="156">
        <v>0</v>
      </c>
      <c r="I408" s="156">
        <v>0</v>
      </c>
      <c r="J408" s="156">
        <v>0</v>
      </c>
      <c r="K408" s="156">
        <v>0</v>
      </c>
      <c r="L408" s="156">
        <v>7371</v>
      </c>
      <c r="M408" s="156">
        <v>279</v>
      </c>
      <c r="N408" s="156">
        <v>1338.3679999999999</v>
      </c>
      <c r="O408" s="156">
        <v>12</v>
      </c>
    </row>
    <row r="409" spans="1:15" x14ac:dyDescent="0.2">
      <c r="A409" s="156">
        <v>478</v>
      </c>
      <c r="B409" s="156" t="s">
        <v>389</v>
      </c>
      <c r="C409" s="157">
        <v>6350</v>
      </c>
      <c r="D409" s="156">
        <v>1611</v>
      </c>
      <c r="E409" s="156">
        <v>294.39999999999998</v>
      </c>
      <c r="F409" s="156">
        <v>105</v>
      </c>
      <c r="G409" s="156">
        <v>100</v>
      </c>
      <c r="H409" s="156">
        <v>0</v>
      </c>
      <c r="I409" s="156">
        <v>0</v>
      </c>
      <c r="J409" s="156">
        <v>0</v>
      </c>
      <c r="K409" s="156">
        <v>0</v>
      </c>
      <c r="L409" s="156">
        <v>3811</v>
      </c>
      <c r="M409" s="156">
        <v>221</v>
      </c>
      <c r="N409" s="156">
        <v>621.10799999999995</v>
      </c>
      <c r="O409" s="156">
        <v>10</v>
      </c>
    </row>
    <row r="410" spans="1:15" x14ac:dyDescent="0.2">
      <c r="A410" s="156">
        <v>50</v>
      </c>
      <c r="B410" s="156" t="s">
        <v>390</v>
      </c>
      <c r="C410" s="157">
        <v>21106</v>
      </c>
      <c r="D410" s="156">
        <v>6577</v>
      </c>
      <c r="E410" s="156">
        <v>792.3</v>
      </c>
      <c r="F410" s="156">
        <v>375</v>
      </c>
      <c r="G410" s="156">
        <v>10080</v>
      </c>
      <c r="H410" s="156">
        <v>0</v>
      </c>
      <c r="I410" s="156">
        <v>445.6</v>
      </c>
      <c r="J410" s="156">
        <v>0</v>
      </c>
      <c r="K410" s="156">
        <v>209.4</v>
      </c>
      <c r="L410" s="156">
        <v>24785</v>
      </c>
      <c r="M410" s="156">
        <v>2111</v>
      </c>
      <c r="N410" s="156">
        <v>7558.634</v>
      </c>
      <c r="O410" s="156">
        <v>3</v>
      </c>
    </row>
    <row r="411" spans="1:15" x14ac:dyDescent="0.2">
      <c r="A411" s="156">
        <v>355</v>
      </c>
      <c r="B411" s="156" t="s">
        <v>391</v>
      </c>
      <c r="C411" s="157">
        <v>60824</v>
      </c>
      <c r="D411" s="156">
        <v>14547</v>
      </c>
      <c r="E411" s="156">
        <v>5215.2</v>
      </c>
      <c r="F411" s="156">
        <v>5315</v>
      </c>
      <c r="G411" s="156">
        <v>50570</v>
      </c>
      <c r="H411" s="156">
        <v>4227.4110000000001</v>
      </c>
      <c r="I411" s="156">
        <v>4637.6000000000004</v>
      </c>
      <c r="J411" s="156">
        <v>0</v>
      </c>
      <c r="K411" s="156">
        <v>260.7</v>
      </c>
      <c r="L411" s="156">
        <v>4850</v>
      </c>
      <c r="M411" s="156">
        <v>15</v>
      </c>
      <c r="N411" s="156">
        <v>48691.807999999997</v>
      </c>
      <c r="O411" s="156">
        <v>6</v>
      </c>
    </row>
    <row r="412" spans="1:15" x14ac:dyDescent="0.2">
      <c r="A412" s="156">
        <v>299</v>
      </c>
      <c r="B412" s="156" t="s">
        <v>392</v>
      </c>
      <c r="C412" s="157">
        <v>32234</v>
      </c>
      <c r="D412" s="156">
        <v>7091</v>
      </c>
      <c r="E412" s="156">
        <v>2677</v>
      </c>
      <c r="F412" s="156">
        <v>920</v>
      </c>
      <c r="G412" s="156">
        <v>23460</v>
      </c>
      <c r="H412" s="156">
        <v>572.22</v>
      </c>
      <c r="I412" s="156">
        <v>1786.4</v>
      </c>
      <c r="J412" s="156">
        <v>0</v>
      </c>
      <c r="K412" s="156">
        <v>0</v>
      </c>
      <c r="L412" s="156">
        <v>5337</v>
      </c>
      <c r="M412" s="156">
        <v>465</v>
      </c>
      <c r="N412" s="156">
        <v>17907.63</v>
      </c>
      <c r="O412" s="156">
        <v>7</v>
      </c>
    </row>
    <row r="413" spans="1:15" x14ac:dyDescent="0.2">
      <c r="A413" s="156">
        <v>476</v>
      </c>
      <c r="B413" s="156" t="s">
        <v>393</v>
      </c>
      <c r="C413" s="157">
        <v>11577</v>
      </c>
      <c r="D413" s="156">
        <v>2758</v>
      </c>
      <c r="E413" s="156">
        <v>444.6</v>
      </c>
      <c r="F413" s="156">
        <v>100</v>
      </c>
      <c r="G413" s="156">
        <v>320</v>
      </c>
      <c r="H413" s="156">
        <v>0</v>
      </c>
      <c r="I413" s="156">
        <v>0</v>
      </c>
      <c r="J413" s="156">
        <v>0</v>
      </c>
      <c r="K413" s="156">
        <v>0</v>
      </c>
      <c r="L413" s="156">
        <v>9507</v>
      </c>
      <c r="M413" s="156">
        <v>226</v>
      </c>
      <c r="N413" s="156">
        <v>1400.0219999999999</v>
      </c>
      <c r="O413" s="156">
        <v>12</v>
      </c>
    </row>
    <row r="414" spans="1:15" x14ac:dyDescent="0.2">
      <c r="A414" s="156">
        <v>637</v>
      </c>
      <c r="B414" s="156" t="s">
        <v>394</v>
      </c>
      <c r="C414" s="157">
        <v>121911</v>
      </c>
      <c r="D414" s="156">
        <v>29488</v>
      </c>
      <c r="E414" s="156">
        <v>8590.7000000000007</v>
      </c>
      <c r="F414" s="156">
        <v>14000</v>
      </c>
      <c r="G414" s="156">
        <v>138600</v>
      </c>
      <c r="H414" s="156">
        <v>3870.9422</v>
      </c>
      <c r="I414" s="156">
        <v>6172</v>
      </c>
      <c r="J414" s="156">
        <v>0</v>
      </c>
      <c r="K414" s="156">
        <v>0</v>
      </c>
      <c r="L414" s="156">
        <v>3456</v>
      </c>
      <c r="M414" s="156">
        <v>250</v>
      </c>
      <c r="N414" s="156">
        <v>133289.315</v>
      </c>
      <c r="O414" s="156">
        <v>1</v>
      </c>
    </row>
    <row r="415" spans="1:15" x14ac:dyDescent="0.2">
      <c r="A415" s="156">
        <v>638</v>
      </c>
      <c r="B415" s="156" t="s">
        <v>395</v>
      </c>
      <c r="C415" s="157">
        <v>8130</v>
      </c>
      <c r="D415" s="156">
        <v>1963</v>
      </c>
      <c r="E415" s="156">
        <v>561.29999999999995</v>
      </c>
      <c r="F415" s="156">
        <v>190</v>
      </c>
      <c r="G415" s="156">
        <v>160</v>
      </c>
      <c r="H415" s="156">
        <v>0</v>
      </c>
      <c r="I415" s="156">
        <v>0</v>
      </c>
      <c r="J415" s="156">
        <v>0</v>
      </c>
      <c r="K415" s="156">
        <v>0</v>
      </c>
      <c r="L415" s="156">
        <v>2121</v>
      </c>
      <c r="M415" s="156">
        <v>70</v>
      </c>
      <c r="N415" s="156">
        <v>2292.0929999999998</v>
      </c>
      <c r="O415" s="156">
        <v>5</v>
      </c>
    </row>
    <row r="416" spans="1:15" x14ac:dyDescent="0.2">
      <c r="A416" s="156">
        <v>56</v>
      </c>
      <c r="B416" s="156" t="s">
        <v>396</v>
      </c>
      <c r="C416" s="157">
        <v>18631</v>
      </c>
      <c r="D416" s="156">
        <v>5227</v>
      </c>
      <c r="E416" s="156">
        <v>1206.4000000000001</v>
      </c>
      <c r="F416" s="156">
        <v>105</v>
      </c>
      <c r="G416" s="156">
        <v>3300</v>
      </c>
      <c r="H416" s="156">
        <v>0</v>
      </c>
      <c r="I416" s="156">
        <v>336</v>
      </c>
      <c r="J416" s="156">
        <v>0</v>
      </c>
      <c r="K416" s="156">
        <v>0</v>
      </c>
      <c r="L416" s="156">
        <v>12553</v>
      </c>
      <c r="M416" s="156">
        <v>283</v>
      </c>
      <c r="N416" s="156">
        <v>2831.3760000000002</v>
      </c>
      <c r="O416" s="156">
        <v>13</v>
      </c>
    </row>
    <row r="417" spans="1:15" x14ac:dyDescent="0.2">
      <c r="A417" s="156">
        <v>1892</v>
      </c>
      <c r="B417" s="156" t="s">
        <v>570</v>
      </c>
      <c r="C417" s="157">
        <v>40521</v>
      </c>
      <c r="D417" s="156">
        <v>10564</v>
      </c>
      <c r="E417" s="156">
        <v>2017.9</v>
      </c>
      <c r="F417" s="156">
        <v>1605</v>
      </c>
      <c r="G417" s="156">
        <v>4490</v>
      </c>
      <c r="H417" s="156">
        <v>0</v>
      </c>
      <c r="I417" s="156">
        <v>478.4</v>
      </c>
      <c r="J417" s="156">
        <v>0</v>
      </c>
      <c r="K417" s="156">
        <v>0</v>
      </c>
      <c r="L417" s="156">
        <v>5937</v>
      </c>
      <c r="M417" s="156">
        <v>299</v>
      </c>
      <c r="N417" s="156">
        <v>18321.789000000001</v>
      </c>
      <c r="O417" s="156">
        <v>13</v>
      </c>
    </row>
    <row r="418" spans="1:15" x14ac:dyDescent="0.2">
      <c r="A418" s="156">
        <v>879</v>
      </c>
      <c r="B418" s="159" t="s">
        <v>397</v>
      </c>
      <c r="C418" s="157">
        <v>21163</v>
      </c>
      <c r="D418" s="156">
        <v>4676</v>
      </c>
      <c r="E418" s="156">
        <v>1494</v>
      </c>
      <c r="F418" s="156">
        <v>345</v>
      </c>
      <c r="G418" s="156">
        <v>5440</v>
      </c>
      <c r="H418" s="160">
        <v>730.06</v>
      </c>
      <c r="I418" s="156">
        <v>256.8</v>
      </c>
      <c r="J418" s="156">
        <v>0</v>
      </c>
      <c r="K418" s="156">
        <v>0</v>
      </c>
      <c r="L418" s="156">
        <v>12036</v>
      </c>
      <c r="M418" s="156">
        <v>39</v>
      </c>
      <c r="N418" s="156">
        <v>4378.4799999999996</v>
      </c>
      <c r="O418" s="156">
        <v>5</v>
      </c>
    </row>
    <row r="419" spans="1:15" x14ac:dyDescent="0.2">
      <c r="A419" s="156">
        <v>301</v>
      </c>
      <c r="B419" s="156" t="s">
        <v>398</v>
      </c>
      <c r="C419" s="157">
        <v>47084</v>
      </c>
      <c r="D419" s="156">
        <v>11544</v>
      </c>
      <c r="E419" s="156">
        <v>4765.7</v>
      </c>
      <c r="F419" s="156">
        <v>2345</v>
      </c>
      <c r="G419" s="156">
        <v>59480</v>
      </c>
      <c r="H419" s="156">
        <v>1335.88</v>
      </c>
      <c r="I419" s="156">
        <v>4305.6000000000004</v>
      </c>
      <c r="J419" s="156">
        <v>0</v>
      </c>
      <c r="K419" s="156">
        <v>39.299999999999272</v>
      </c>
      <c r="L419" s="156">
        <v>4088</v>
      </c>
      <c r="M419" s="156">
        <v>196</v>
      </c>
      <c r="N419" s="156">
        <v>33659.64</v>
      </c>
      <c r="O419" s="156">
        <v>1</v>
      </c>
    </row>
    <row r="420" spans="1:15" x14ac:dyDescent="0.2">
      <c r="A420" s="156">
        <v>1896</v>
      </c>
      <c r="B420" s="156" t="s">
        <v>399</v>
      </c>
      <c r="C420" s="157">
        <v>22018</v>
      </c>
      <c r="D420" s="156">
        <v>6709</v>
      </c>
      <c r="E420" s="156">
        <v>1236.4000000000001</v>
      </c>
      <c r="F420" s="156">
        <v>115</v>
      </c>
      <c r="G420" s="156">
        <v>6970</v>
      </c>
      <c r="H420" s="156">
        <v>0</v>
      </c>
      <c r="I420" s="156">
        <v>431.2</v>
      </c>
      <c r="J420" s="156">
        <v>0</v>
      </c>
      <c r="K420" s="156">
        <v>191.4</v>
      </c>
      <c r="L420" s="156">
        <v>8275</v>
      </c>
      <c r="M420" s="156">
        <v>516</v>
      </c>
      <c r="N420" s="156">
        <v>5336.9279999999999</v>
      </c>
      <c r="O420" s="156">
        <v>4</v>
      </c>
    </row>
    <row r="421" spans="1:15" x14ac:dyDescent="0.2">
      <c r="A421" s="156">
        <v>642</v>
      </c>
      <c r="B421" s="156" t="s">
        <v>400</v>
      </c>
      <c r="C421" s="157">
        <v>44445</v>
      </c>
      <c r="D421" s="156">
        <v>9940</v>
      </c>
      <c r="E421" s="156">
        <v>4026.2</v>
      </c>
      <c r="F421" s="156">
        <v>3635</v>
      </c>
      <c r="G421" s="156">
        <v>23310</v>
      </c>
      <c r="H421" s="156">
        <v>320.76</v>
      </c>
      <c r="I421" s="156">
        <v>2536</v>
      </c>
      <c r="J421" s="156">
        <v>0</v>
      </c>
      <c r="K421" s="156">
        <v>589.4</v>
      </c>
      <c r="L421" s="156">
        <v>2034</v>
      </c>
      <c r="M421" s="156">
        <v>243</v>
      </c>
      <c r="N421" s="156">
        <v>40999.025999999998</v>
      </c>
      <c r="O421" s="156">
        <v>3</v>
      </c>
    </row>
    <row r="422" spans="1:15" x14ac:dyDescent="0.2">
      <c r="A422" s="156">
        <v>193</v>
      </c>
      <c r="B422" s="156" t="s">
        <v>401</v>
      </c>
      <c r="C422" s="157">
        <v>120355</v>
      </c>
      <c r="D422" s="156">
        <v>29342</v>
      </c>
      <c r="E422" s="156">
        <v>11416.8</v>
      </c>
      <c r="F422" s="156">
        <v>6270</v>
      </c>
      <c r="G422" s="156">
        <v>220550</v>
      </c>
      <c r="H422" s="156">
        <v>8103.9427999999998</v>
      </c>
      <c r="I422" s="156">
        <v>7095.2</v>
      </c>
      <c r="J422" s="156">
        <v>483.49999999999636</v>
      </c>
      <c r="K422" s="156">
        <v>0</v>
      </c>
      <c r="L422" s="156">
        <v>11136</v>
      </c>
      <c r="M422" s="156">
        <v>791</v>
      </c>
      <c r="N422" s="156">
        <v>103263.74400000001</v>
      </c>
      <c r="O422" s="156">
        <v>4</v>
      </c>
    </row>
    <row r="423" spans="1:15" x14ac:dyDescent="0.2">
      <c r="A423" s="156">
        <v>9999</v>
      </c>
      <c r="B423" s="156" t="s">
        <v>623</v>
      </c>
      <c r="C423" s="157">
        <f>SUM(C5:C422)</f>
        <v>16655799</v>
      </c>
      <c r="D423" s="157">
        <f t="shared" ref="D423:O423" si="0">SUM(D5:D422)</f>
        <v>3913819</v>
      </c>
      <c r="E423" s="157">
        <f t="shared" si="0"/>
        <v>1447470.1000000013</v>
      </c>
      <c r="F423" s="157">
        <f t="shared" si="0"/>
        <v>1268065</v>
      </c>
      <c r="G423" s="157">
        <f t="shared" si="0"/>
        <v>16574990</v>
      </c>
      <c r="H423" s="157">
        <f t="shared" si="0"/>
        <v>377819.47679999995</v>
      </c>
      <c r="I423" s="157">
        <f t="shared" si="0"/>
        <v>700494.39999999932</v>
      </c>
      <c r="J423" s="157">
        <f t="shared" si="0"/>
        <v>46246.099999999977</v>
      </c>
      <c r="K423" s="157">
        <f t="shared" si="0"/>
        <v>34829.600000000006</v>
      </c>
      <c r="L423" s="157">
        <f t="shared" si="0"/>
        <v>3371722</v>
      </c>
      <c r="M423" s="157">
        <f t="shared" si="0"/>
        <v>184049</v>
      </c>
      <c r="N423" s="157">
        <f t="shared" si="0"/>
        <v>14612537.089999996</v>
      </c>
      <c r="O423" s="157">
        <f t="shared" si="0"/>
        <v>3115</v>
      </c>
    </row>
    <row r="424" spans="1:15" x14ac:dyDescent="0.2">
      <c r="C424" s="157"/>
    </row>
    <row r="425" spans="1:15" x14ac:dyDescent="0.2">
      <c r="C425" s="157"/>
    </row>
    <row r="426" spans="1:15" x14ac:dyDescent="0.2">
      <c r="C426" s="157"/>
    </row>
    <row r="427" spans="1:15" x14ac:dyDescent="0.2">
      <c r="C427" s="157"/>
    </row>
    <row r="428" spans="1:15" x14ac:dyDescent="0.2">
      <c r="C428" s="157"/>
    </row>
    <row r="429" spans="1:15" x14ac:dyDescent="0.2">
      <c r="C429" s="157"/>
    </row>
    <row r="430" spans="1:15" x14ac:dyDescent="0.2">
      <c r="C430" s="157"/>
    </row>
    <row r="431" spans="1:15" x14ac:dyDescent="0.2">
      <c r="C431" s="157"/>
    </row>
    <row r="432" spans="1:15" x14ac:dyDescent="0.2">
      <c r="C432" s="157"/>
    </row>
    <row r="433" spans="3:15" x14ac:dyDescent="0.2">
      <c r="C433" s="157"/>
    </row>
    <row r="434" spans="3:15" x14ac:dyDescent="0.2">
      <c r="C434" s="157"/>
    </row>
    <row r="435" spans="3:15" x14ac:dyDescent="0.2">
      <c r="C435" s="157"/>
    </row>
    <row r="436" spans="3:15" x14ac:dyDescent="0.2">
      <c r="C436" s="157"/>
      <c r="D436" s="157"/>
      <c r="E436" s="157"/>
    </row>
    <row r="437" spans="3:15" x14ac:dyDescent="0.2">
      <c r="C437" s="157"/>
    </row>
    <row r="438" spans="3:15" x14ac:dyDescent="0.2">
      <c r="C438" s="157"/>
    </row>
    <row r="439" spans="3:15" x14ac:dyDescent="0.2">
      <c r="C439" s="157"/>
    </row>
    <row r="440" spans="3:15" x14ac:dyDescent="0.2">
      <c r="C440" s="157"/>
    </row>
    <row r="441" spans="3:15" x14ac:dyDescent="0.2">
      <c r="C441" s="157"/>
    </row>
    <row r="442" spans="3:15" x14ac:dyDescent="0.2">
      <c r="C442" s="157"/>
    </row>
    <row r="443" spans="3:15" x14ac:dyDescent="0.2">
      <c r="C443" s="157"/>
    </row>
    <row r="444" spans="3:15" x14ac:dyDescent="0.2">
      <c r="C444" s="157"/>
    </row>
    <row r="446" spans="3:15" x14ac:dyDescent="0.2"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0"/>
  <sheetViews>
    <sheetView workbookViewId="0"/>
  </sheetViews>
  <sheetFormatPr defaultRowHeight="12.75" x14ac:dyDescent="0.2"/>
  <cols>
    <col min="1" max="1" width="5.42578125" customWidth="1"/>
    <col min="2" max="2" width="20.28515625" customWidth="1"/>
    <col min="14" max="15" width="10.5703125" customWidth="1"/>
  </cols>
  <sheetData>
    <row r="1" spans="1:15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</row>
    <row r="3" spans="1:15" x14ac:dyDescent="0.2">
      <c r="A3" t="s">
        <v>604</v>
      </c>
      <c r="B3" t="s">
        <v>605</v>
      </c>
      <c r="C3" t="s">
        <v>606</v>
      </c>
      <c r="D3" t="s">
        <v>607</v>
      </c>
      <c r="E3" t="s">
        <v>621</v>
      </c>
      <c r="F3" t="s">
        <v>608</v>
      </c>
      <c r="G3" t="s">
        <v>577</v>
      </c>
      <c r="H3" t="s">
        <v>609</v>
      </c>
      <c r="I3" t="s">
        <v>610</v>
      </c>
      <c r="J3" t="s">
        <v>611</v>
      </c>
      <c r="K3" t="s">
        <v>611</v>
      </c>
      <c r="L3" t="s">
        <v>612</v>
      </c>
      <c r="M3" t="s">
        <v>612</v>
      </c>
      <c r="N3" t="s">
        <v>613</v>
      </c>
      <c r="O3" t="s">
        <v>406</v>
      </c>
    </row>
    <row r="4" spans="1:15" x14ac:dyDescent="0.2">
      <c r="D4" t="s">
        <v>614</v>
      </c>
      <c r="J4" t="s">
        <v>615</v>
      </c>
      <c r="K4" t="s">
        <v>616</v>
      </c>
      <c r="L4" t="s">
        <v>617</v>
      </c>
      <c r="M4" t="s">
        <v>618</v>
      </c>
      <c r="N4" t="s">
        <v>619</v>
      </c>
      <c r="O4" t="s">
        <v>620</v>
      </c>
    </row>
    <row r="5" spans="1:15" x14ac:dyDescent="0.2">
      <c r="A5">
        <v>1680</v>
      </c>
      <c r="B5" t="s">
        <v>0</v>
      </c>
      <c r="C5">
        <v>25738</v>
      </c>
      <c r="D5">
        <v>5683</v>
      </c>
      <c r="E5">
        <v>1664.3</v>
      </c>
      <c r="F5">
        <v>315</v>
      </c>
      <c r="G5">
        <v>3910</v>
      </c>
      <c r="H5">
        <v>0</v>
      </c>
      <c r="I5">
        <v>145.6</v>
      </c>
      <c r="J5">
        <v>0</v>
      </c>
      <c r="K5">
        <v>47.8</v>
      </c>
      <c r="L5">
        <v>27645</v>
      </c>
      <c r="M5">
        <v>243</v>
      </c>
      <c r="N5">
        <v>3226.3629999999998</v>
      </c>
      <c r="O5">
        <v>34</v>
      </c>
    </row>
    <row r="6" spans="1:15" x14ac:dyDescent="0.2">
      <c r="A6">
        <v>738</v>
      </c>
      <c r="B6" t="s">
        <v>1</v>
      </c>
      <c r="C6">
        <v>12749</v>
      </c>
      <c r="D6">
        <v>3592</v>
      </c>
      <c r="E6">
        <v>660.4</v>
      </c>
      <c r="F6">
        <v>90</v>
      </c>
      <c r="G6">
        <v>1460</v>
      </c>
      <c r="H6">
        <v>0</v>
      </c>
      <c r="I6">
        <v>481.6</v>
      </c>
      <c r="J6">
        <v>0</v>
      </c>
      <c r="K6">
        <v>0</v>
      </c>
      <c r="L6">
        <v>5041</v>
      </c>
      <c r="M6">
        <v>277</v>
      </c>
      <c r="N6">
        <v>1606.66</v>
      </c>
      <c r="O6">
        <v>7</v>
      </c>
    </row>
    <row r="7" spans="1:15" x14ac:dyDescent="0.2">
      <c r="A7">
        <v>358</v>
      </c>
      <c r="B7" t="s">
        <v>2</v>
      </c>
      <c r="C7">
        <v>30364</v>
      </c>
      <c r="D7">
        <v>7797</v>
      </c>
      <c r="E7">
        <v>1591</v>
      </c>
      <c r="F7">
        <v>1040</v>
      </c>
      <c r="G7">
        <v>4090</v>
      </c>
      <c r="H7">
        <v>0</v>
      </c>
      <c r="I7">
        <v>0</v>
      </c>
      <c r="J7">
        <v>2008.8</v>
      </c>
      <c r="K7">
        <v>0</v>
      </c>
      <c r="L7">
        <v>2038</v>
      </c>
      <c r="M7">
        <v>1190</v>
      </c>
      <c r="N7">
        <v>10040.93</v>
      </c>
      <c r="O7">
        <v>3</v>
      </c>
    </row>
    <row r="8" spans="1:15" x14ac:dyDescent="0.2">
      <c r="A8">
        <v>197</v>
      </c>
      <c r="B8" t="s">
        <v>3</v>
      </c>
      <c r="C8">
        <v>27305</v>
      </c>
      <c r="D8">
        <v>6556</v>
      </c>
      <c r="E8">
        <v>2572.5</v>
      </c>
      <c r="F8">
        <v>500</v>
      </c>
      <c r="G8">
        <v>18680</v>
      </c>
      <c r="H8">
        <v>407.1</v>
      </c>
      <c r="I8">
        <v>1357.6</v>
      </c>
      <c r="J8">
        <v>0</v>
      </c>
      <c r="K8">
        <v>0</v>
      </c>
      <c r="L8">
        <v>9653</v>
      </c>
      <c r="M8">
        <v>52</v>
      </c>
      <c r="N8">
        <v>8680.625</v>
      </c>
      <c r="O8">
        <v>9</v>
      </c>
    </row>
    <row r="9" spans="1:15" x14ac:dyDescent="0.2">
      <c r="A9">
        <v>59</v>
      </c>
      <c r="B9" t="s">
        <v>4</v>
      </c>
      <c r="C9">
        <v>28091</v>
      </c>
      <c r="D9">
        <v>7113</v>
      </c>
      <c r="E9">
        <v>2553.3000000000002</v>
      </c>
      <c r="F9">
        <v>125</v>
      </c>
      <c r="G9">
        <v>7670</v>
      </c>
      <c r="H9">
        <v>0</v>
      </c>
      <c r="I9">
        <v>1384</v>
      </c>
      <c r="J9">
        <v>0</v>
      </c>
      <c r="K9">
        <v>0</v>
      </c>
      <c r="L9">
        <v>10230</v>
      </c>
      <c r="M9">
        <v>168</v>
      </c>
      <c r="N9">
        <v>4580.6620000000003</v>
      </c>
      <c r="O9">
        <v>13</v>
      </c>
    </row>
    <row r="10" spans="1:15" x14ac:dyDescent="0.2">
      <c r="A10">
        <v>482</v>
      </c>
      <c r="B10" t="s">
        <v>5</v>
      </c>
      <c r="C10">
        <v>19467</v>
      </c>
      <c r="D10">
        <v>5205</v>
      </c>
      <c r="E10">
        <v>1536.5</v>
      </c>
      <c r="F10">
        <v>940</v>
      </c>
      <c r="G10">
        <v>3860</v>
      </c>
      <c r="H10">
        <v>0</v>
      </c>
      <c r="I10">
        <v>0</v>
      </c>
      <c r="J10">
        <v>0</v>
      </c>
      <c r="K10">
        <v>0</v>
      </c>
      <c r="L10">
        <v>879</v>
      </c>
      <c r="M10">
        <v>127</v>
      </c>
      <c r="N10">
        <v>11759.58</v>
      </c>
      <c r="O10">
        <v>1</v>
      </c>
    </row>
    <row r="11" spans="1:15" x14ac:dyDescent="0.2">
      <c r="A11">
        <v>613</v>
      </c>
      <c r="B11" t="s">
        <v>6</v>
      </c>
      <c r="C11">
        <v>25003</v>
      </c>
      <c r="D11">
        <v>6266</v>
      </c>
      <c r="E11">
        <v>839.1</v>
      </c>
      <c r="F11">
        <v>1900</v>
      </c>
      <c r="G11">
        <v>2600</v>
      </c>
      <c r="H11">
        <v>0</v>
      </c>
      <c r="I11">
        <v>100.8</v>
      </c>
      <c r="J11">
        <v>1372.1</v>
      </c>
      <c r="K11">
        <v>126</v>
      </c>
      <c r="L11">
        <v>2180</v>
      </c>
      <c r="M11">
        <v>195</v>
      </c>
      <c r="N11">
        <v>10821.847</v>
      </c>
      <c r="O11">
        <v>2</v>
      </c>
    </row>
    <row r="12" spans="1:15" x14ac:dyDescent="0.2">
      <c r="A12">
        <v>361</v>
      </c>
      <c r="B12" t="s">
        <v>7</v>
      </c>
      <c r="C12">
        <v>94269</v>
      </c>
      <c r="D12">
        <v>20558</v>
      </c>
      <c r="E12">
        <v>10835.2</v>
      </c>
      <c r="F12">
        <v>7590</v>
      </c>
      <c r="G12">
        <v>129300</v>
      </c>
      <c r="H12">
        <v>3058.04</v>
      </c>
      <c r="I12">
        <v>5890.4</v>
      </c>
      <c r="J12">
        <v>0</v>
      </c>
      <c r="K12">
        <v>0</v>
      </c>
      <c r="L12">
        <v>2929</v>
      </c>
      <c r="M12">
        <v>191</v>
      </c>
      <c r="N12">
        <v>103337.052</v>
      </c>
      <c r="O12">
        <v>2</v>
      </c>
    </row>
    <row r="13" spans="1:15" x14ac:dyDescent="0.2">
      <c r="A13">
        <v>141</v>
      </c>
      <c r="B13" t="s">
        <v>8</v>
      </c>
      <c r="C13">
        <v>72757</v>
      </c>
      <c r="D13">
        <v>17726</v>
      </c>
      <c r="E13">
        <v>8358.5</v>
      </c>
      <c r="F13">
        <v>7810</v>
      </c>
      <c r="G13">
        <v>114620</v>
      </c>
      <c r="H13">
        <v>4424</v>
      </c>
      <c r="I13">
        <v>4853.6000000000004</v>
      </c>
      <c r="J13">
        <v>0</v>
      </c>
      <c r="K13">
        <v>0</v>
      </c>
      <c r="L13">
        <v>6739</v>
      </c>
      <c r="M13">
        <v>202</v>
      </c>
      <c r="N13">
        <v>47758.875</v>
      </c>
      <c r="O13">
        <v>4</v>
      </c>
    </row>
    <row r="14" spans="1:15" x14ac:dyDescent="0.2">
      <c r="A14">
        <v>34</v>
      </c>
      <c r="B14" t="s">
        <v>9</v>
      </c>
      <c r="C14">
        <v>193163</v>
      </c>
      <c r="D14">
        <v>53912</v>
      </c>
      <c r="E14">
        <v>12611.2</v>
      </c>
      <c r="F14">
        <v>38075</v>
      </c>
      <c r="G14">
        <v>251150</v>
      </c>
      <c r="H14">
        <v>4884.3999999999996</v>
      </c>
      <c r="I14">
        <v>9713.6</v>
      </c>
      <c r="J14">
        <v>304.59999999999854</v>
      </c>
      <c r="K14">
        <v>2067.1</v>
      </c>
      <c r="L14">
        <v>12944</v>
      </c>
      <c r="M14">
        <v>2047</v>
      </c>
      <c r="N14">
        <v>122677.22</v>
      </c>
      <c r="O14">
        <v>7</v>
      </c>
    </row>
    <row r="15" spans="1:15" x14ac:dyDescent="0.2">
      <c r="A15">
        <v>484</v>
      </c>
      <c r="B15" t="s">
        <v>10</v>
      </c>
      <c r="C15">
        <v>72853</v>
      </c>
      <c r="D15">
        <v>17794</v>
      </c>
      <c r="E15">
        <v>5236.8</v>
      </c>
      <c r="F15">
        <v>5240</v>
      </c>
      <c r="G15">
        <v>65350</v>
      </c>
      <c r="H15">
        <v>2317.7199999999998</v>
      </c>
      <c r="I15">
        <v>5295.2</v>
      </c>
      <c r="J15">
        <v>0</v>
      </c>
      <c r="K15">
        <v>300.59999999999945</v>
      </c>
      <c r="L15">
        <v>5490</v>
      </c>
      <c r="M15">
        <v>275</v>
      </c>
      <c r="N15">
        <v>70799.055999999997</v>
      </c>
      <c r="O15">
        <v>4</v>
      </c>
    </row>
    <row r="16" spans="1:15" x14ac:dyDescent="0.2">
      <c r="A16">
        <v>1723</v>
      </c>
      <c r="B16" t="s">
        <v>11</v>
      </c>
      <c r="C16">
        <v>9525</v>
      </c>
      <c r="D16">
        <v>2223</v>
      </c>
      <c r="E16">
        <v>394.2</v>
      </c>
      <c r="F16">
        <v>50</v>
      </c>
      <c r="G16">
        <v>330</v>
      </c>
      <c r="H16">
        <v>0</v>
      </c>
      <c r="I16">
        <v>0</v>
      </c>
      <c r="J16">
        <v>0</v>
      </c>
      <c r="K16">
        <v>0</v>
      </c>
      <c r="L16">
        <v>9305</v>
      </c>
      <c r="M16">
        <v>47</v>
      </c>
      <c r="N16">
        <v>1152.472</v>
      </c>
      <c r="O16">
        <v>7</v>
      </c>
    </row>
    <row r="17" spans="1:15" x14ac:dyDescent="0.2">
      <c r="A17">
        <v>60</v>
      </c>
      <c r="B17" t="s">
        <v>12</v>
      </c>
      <c r="C17">
        <v>3526</v>
      </c>
      <c r="D17">
        <v>824</v>
      </c>
      <c r="E17">
        <v>212</v>
      </c>
      <c r="F17">
        <v>0</v>
      </c>
      <c r="G17">
        <v>250</v>
      </c>
      <c r="H17">
        <v>0</v>
      </c>
      <c r="I17">
        <v>139.19999999999999</v>
      </c>
      <c r="J17">
        <v>0</v>
      </c>
      <c r="K17">
        <v>22.2</v>
      </c>
      <c r="L17">
        <v>5883</v>
      </c>
      <c r="M17">
        <v>65</v>
      </c>
      <c r="N17">
        <v>777.36</v>
      </c>
      <c r="O17">
        <v>4</v>
      </c>
    </row>
    <row r="18" spans="1:15" x14ac:dyDescent="0.2">
      <c r="A18">
        <v>307</v>
      </c>
      <c r="B18" t="s">
        <v>13</v>
      </c>
      <c r="C18">
        <v>148250</v>
      </c>
      <c r="D18">
        <v>39255</v>
      </c>
      <c r="E18">
        <v>11222.4</v>
      </c>
      <c r="F18">
        <v>14770</v>
      </c>
      <c r="G18">
        <v>234980</v>
      </c>
      <c r="H18">
        <v>5835.6877999999997</v>
      </c>
      <c r="I18">
        <v>11423.2</v>
      </c>
      <c r="J18">
        <v>1967.2</v>
      </c>
      <c r="K18">
        <v>565.29999999999927</v>
      </c>
      <c r="L18">
        <v>6279</v>
      </c>
      <c r="M18">
        <v>107</v>
      </c>
      <c r="N18">
        <v>138062.07999999999</v>
      </c>
      <c r="O18">
        <v>3</v>
      </c>
    </row>
    <row r="19" spans="1:15" x14ac:dyDescent="0.2">
      <c r="A19">
        <v>362</v>
      </c>
      <c r="B19" t="s">
        <v>14</v>
      </c>
      <c r="C19">
        <v>83363</v>
      </c>
      <c r="D19">
        <v>18514</v>
      </c>
      <c r="E19">
        <v>5876.1</v>
      </c>
      <c r="F19">
        <v>5210</v>
      </c>
      <c r="G19">
        <v>50370</v>
      </c>
      <c r="H19">
        <v>443.52</v>
      </c>
      <c r="I19">
        <v>4329.6000000000004</v>
      </c>
      <c r="J19">
        <v>281.5</v>
      </c>
      <c r="K19">
        <v>740.29999999999927</v>
      </c>
      <c r="L19">
        <v>4145</v>
      </c>
      <c r="M19">
        <v>263</v>
      </c>
      <c r="N19">
        <v>85998.604000000007</v>
      </c>
      <c r="O19">
        <v>4</v>
      </c>
    </row>
    <row r="20" spans="1:15" x14ac:dyDescent="0.2">
      <c r="A20">
        <v>363</v>
      </c>
      <c r="B20" t="s">
        <v>15</v>
      </c>
      <c r="C20">
        <v>790110</v>
      </c>
      <c r="D20">
        <v>161709</v>
      </c>
      <c r="E20">
        <v>102077</v>
      </c>
      <c r="F20">
        <v>198820</v>
      </c>
      <c r="G20">
        <v>1683170</v>
      </c>
      <c r="H20">
        <v>17058.384600000001</v>
      </c>
      <c r="I20">
        <v>27693.599999999999</v>
      </c>
      <c r="J20">
        <v>0</v>
      </c>
      <c r="K20">
        <v>286</v>
      </c>
      <c r="L20">
        <v>16576</v>
      </c>
      <c r="M20">
        <v>3105</v>
      </c>
      <c r="N20">
        <v>2551913.12</v>
      </c>
      <c r="O20">
        <v>20</v>
      </c>
    </row>
    <row r="21" spans="1:15" x14ac:dyDescent="0.2">
      <c r="A21">
        <v>200</v>
      </c>
      <c r="B21" t="s">
        <v>16</v>
      </c>
      <c r="C21">
        <v>156961</v>
      </c>
      <c r="D21">
        <v>36267</v>
      </c>
      <c r="E21">
        <v>13508.8</v>
      </c>
      <c r="F21">
        <v>7415</v>
      </c>
      <c r="G21">
        <v>247090</v>
      </c>
      <c r="H21">
        <v>6619.18</v>
      </c>
      <c r="I21">
        <v>9320</v>
      </c>
      <c r="J21">
        <v>0</v>
      </c>
      <c r="K21">
        <v>0</v>
      </c>
      <c r="L21">
        <v>33989</v>
      </c>
      <c r="M21">
        <v>126</v>
      </c>
      <c r="N21">
        <v>122901.24</v>
      </c>
      <c r="O21">
        <v>17</v>
      </c>
    </row>
    <row r="22" spans="1:15" x14ac:dyDescent="0.2">
      <c r="A22">
        <v>3</v>
      </c>
      <c r="B22" t="s">
        <v>17</v>
      </c>
      <c r="C22">
        <v>12053</v>
      </c>
      <c r="D22">
        <v>2548</v>
      </c>
      <c r="E22">
        <v>1698.5</v>
      </c>
      <c r="F22">
        <v>450</v>
      </c>
      <c r="G22">
        <v>8390</v>
      </c>
      <c r="H22">
        <v>630.4</v>
      </c>
      <c r="I22">
        <v>818.4</v>
      </c>
      <c r="J22">
        <v>0</v>
      </c>
      <c r="K22">
        <v>67.099999999999909</v>
      </c>
      <c r="L22">
        <v>2376</v>
      </c>
      <c r="M22">
        <v>82</v>
      </c>
      <c r="N22">
        <v>5774.4</v>
      </c>
      <c r="O22">
        <v>1</v>
      </c>
    </row>
    <row r="23" spans="1:15" x14ac:dyDescent="0.2">
      <c r="A23">
        <v>202</v>
      </c>
      <c r="B23" t="s">
        <v>18</v>
      </c>
      <c r="C23">
        <v>149271</v>
      </c>
      <c r="D23">
        <v>32748</v>
      </c>
      <c r="E23">
        <v>18969.099999999999</v>
      </c>
      <c r="F23">
        <v>17395</v>
      </c>
      <c r="G23">
        <v>310700</v>
      </c>
      <c r="H23">
        <v>7691.1597999999994</v>
      </c>
      <c r="I23">
        <v>6791.2</v>
      </c>
      <c r="J23">
        <v>0</v>
      </c>
      <c r="K23">
        <v>0</v>
      </c>
      <c r="L23">
        <v>9796</v>
      </c>
      <c r="M23">
        <v>358</v>
      </c>
      <c r="N23">
        <v>153138.47399999999</v>
      </c>
      <c r="O23">
        <v>4</v>
      </c>
    </row>
    <row r="24" spans="1:15" x14ac:dyDescent="0.2">
      <c r="A24">
        <v>106</v>
      </c>
      <c r="B24" t="s">
        <v>19</v>
      </c>
      <c r="C24">
        <v>67208</v>
      </c>
      <c r="D24">
        <v>16729</v>
      </c>
      <c r="E24">
        <v>6513.5</v>
      </c>
      <c r="F24">
        <v>1680</v>
      </c>
      <c r="G24">
        <v>109350</v>
      </c>
      <c r="H24">
        <v>1936.76</v>
      </c>
      <c r="I24">
        <v>3849.6</v>
      </c>
      <c r="J24">
        <v>0</v>
      </c>
      <c r="K24">
        <v>0</v>
      </c>
      <c r="L24">
        <v>8192</v>
      </c>
      <c r="M24">
        <v>154</v>
      </c>
      <c r="N24">
        <v>47180.025000000001</v>
      </c>
      <c r="O24">
        <v>3</v>
      </c>
    </row>
    <row r="25" spans="1:15" x14ac:dyDescent="0.2">
      <c r="A25">
        <v>743</v>
      </c>
      <c r="B25" t="s">
        <v>20</v>
      </c>
      <c r="C25">
        <v>16404</v>
      </c>
      <c r="D25">
        <v>3995</v>
      </c>
      <c r="E25">
        <v>1122.2</v>
      </c>
      <c r="F25">
        <v>220</v>
      </c>
      <c r="G25">
        <v>8120</v>
      </c>
      <c r="H25">
        <v>0</v>
      </c>
      <c r="I25">
        <v>924.8</v>
      </c>
      <c r="J25">
        <v>0</v>
      </c>
      <c r="K25">
        <v>118.7</v>
      </c>
      <c r="L25">
        <v>7017</v>
      </c>
      <c r="M25">
        <v>117</v>
      </c>
      <c r="N25">
        <v>5935.7139999999999</v>
      </c>
      <c r="O25">
        <v>2</v>
      </c>
    </row>
    <row r="26" spans="1:15" x14ac:dyDescent="0.2">
      <c r="A26">
        <v>744</v>
      </c>
      <c r="B26" t="s">
        <v>21</v>
      </c>
      <c r="C26">
        <v>6722</v>
      </c>
      <c r="D26">
        <v>1265</v>
      </c>
      <c r="E26">
        <v>561.79999999999995</v>
      </c>
      <c r="F26">
        <v>55</v>
      </c>
      <c r="G26">
        <v>590</v>
      </c>
      <c r="H26">
        <v>0</v>
      </c>
      <c r="I26">
        <v>195.2</v>
      </c>
      <c r="J26">
        <v>0</v>
      </c>
      <c r="K26">
        <v>0</v>
      </c>
      <c r="L26">
        <v>7621</v>
      </c>
      <c r="M26">
        <v>7</v>
      </c>
      <c r="N26">
        <v>1020.226</v>
      </c>
      <c r="O26">
        <v>6</v>
      </c>
    </row>
    <row r="27" spans="1:15" x14ac:dyDescent="0.2">
      <c r="A27">
        <v>308</v>
      </c>
      <c r="B27" t="s">
        <v>22</v>
      </c>
      <c r="C27">
        <v>24352</v>
      </c>
      <c r="D27">
        <v>5452</v>
      </c>
      <c r="E27">
        <v>2055.9</v>
      </c>
      <c r="F27">
        <v>925</v>
      </c>
      <c r="G27">
        <v>8760</v>
      </c>
      <c r="H27">
        <v>0</v>
      </c>
      <c r="I27">
        <v>1092.8</v>
      </c>
      <c r="J27">
        <v>0</v>
      </c>
      <c r="K27">
        <v>53.699999999999818</v>
      </c>
      <c r="L27">
        <v>3250</v>
      </c>
      <c r="M27">
        <v>51</v>
      </c>
      <c r="N27">
        <v>17418.942999999999</v>
      </c>
      <c r="O27">
        <v>4</v>
      </c>
    </row>
    <row r="28" spans="1:15" x14ac:dyDescent="0.2">
      <c r="A28">
        <v>489</v>
      </c>
      <c r="B28" t="s">
        <v>23</v>
      </c>
      <c r="C28">
        <v>47053</v>
      </c>
      <c r="D28">
        <v>12986</v>
      </c>
      <c r="E28">
        <v>1497.3</v>
      </c>
      <c r="F28">
        <v>4545</v>
      </c>
      <c r="G28">
        <v>19340</v>
      </c>
      <c r="H28">
        <v>1724.4</v>
      </c>
      <c r="I28">
        <v>2888.8</v>
      </c>
      <c r="J28">
        <v>2798.9</v>
      </c>
      <c r="K28">
        <v>2006.1</v>
      </c>
      <c r="L28">
        <v>1978</v>
      </c>
      <c r="M28">
        <v>195</v>
      </c>
      <c r="N28">
        <v>30747.632000000001</v>
      </c>
      <c r="O28">
        <v>3</v>
      </c>
    </row>
    <row r="29" spans="1:15" x14ac:dyDescent="0.2">
      <c r="A29">
        <v>203</v>
      </c>
      <c r="B29" t="s">
        <v>24</v>
      </c>
      <c r="C29">
        <v>53521</v>
      </c>
      <c r="D29">
        <v>16038</v>
      </c>
      <c r="E29">
        <v>2327.6999999999998</v>
      </c>
      <c r="F29">
        <v>1255</v>
      </c>
      <c r="G29">
        <v>29900</v>
      </c>
      <c r="H29">
        <v>1163.46</v>
      </c>
      <c r="I29">
        <v>3880</v>
      </c>
      <c r="J29">
        <v>0</v>
      </c>
      <c r="K29">
        <v>809.7</v>
      </c>
      <c r="L29">
        <v>17594</v>
      </c>
      <c r="M29">
        <v>75</v>
      </c>
      <c r="N29">
        <v>18683.863000000001</v>
      </c>
      <c r="O29">
        <v>12</v>
      </c>
    </row>
    <row r="30" spans="1:15" x14ac:dyDescent="0.2">
      <c r="A30">
        <v>5</v>
      </c>
      <c r="B30" t="s">
        <v>25</v>
      </c>
      <c r="C30">
        <v>10508</v>
      </c>
      <c r="D30">
        <v>2561</v>
      </c>
      <c r="E30">
        <v>886.2</v>
      </c>
      <c r="F30">
        <v>80</v>
      </c>
      <c r="G30">
        <v>1850</v>
      </c>
      <c r="H30">
        <v>0</v>
      </c>
      <c r="I30">
        <v>0</v>
      </c>
      <c r="J30">
        <v>0</v>
      </c>
      <c r="K30">
        <v>0</v>
      </c>
      <c r="L30">
        <v>4456</v>
      </c>
      <c r="M30">
        <v>39</v>
      </c>
      <c r="N30">
        <v>2899.6559999999999</v>
      </c>
      <c r="O30">
        <v>3</v>
      </c>
    </row>
    <row r="31" spans="1:15" x14ac:dyDescent="0.2">
      <c r="A31">
        <v>888</v>
      </c>
      <c r="B31" t="s">
        <v>26</v>
      </c>
      <c r="C31">
        <v>16457</v>
      </c>
      <c r="D31">
        <v>3349</v>
      </c>
      <c r="E31">
        <v>1280.9000000000001</v>
      </c>
      <c r="F31">
        <v>330</v>
      </c>
      <c r="G31">
        <v>5250</v>
      </c>
      <c r="H31">
        <v>0</v>
      </c>
      <c r="I31">
        <v>0</v>
      </c>
      <c r="J31">
        <v>0</v>
      </c>
      <c r="K31">
        <v>0</v>
      </c>
      <c r="L31">
        <v>2103</v>
      </c>
      <c r="M31">
        <v>0</v>
      </c>
      <c r="N31">
        <v>6105.165</v>
      </c>
      <c r="O31">
        <v>4</v>
      </c>
    </row>
    <row r="32" spans="1:15" x14ac:dyDescent="0.2">
      <c r="A32">
        <v>370</v>
      </c>
      <c r="B32" t="s">
        <v>27</v>
      </c>
      <c r="C32">
        <v>8719</v>
      </c>
      <c r="D32">
        <v>2092</v>
      </c>
      <c r="E32">
        <v>394.8</v>
      </c>
      <c r="F32">
        <v>115</v>
      </c>
      <c r="G32">
        <v>200</v>
      </c>
      <c r="H32">
        <v>0</v>
      </c>
      <c r="I32">
        <v>0</v>
      </c>
      <c r="J32">
        <v>0</v>
      </c>
      <c r="K32">
        <v>0</v>
      </c>
      <c r="L32">
        <v>7056</v>
      </c>
      <c r="M32">
        <v>151</v>
      </c>
      <c r="N32">
        <v>2004.9480000000001</v>
      </c>
      <c r="O32">
        <v>4</v>
      </c>
    </row>
    <row r="33" spans="1:15" x14ac:dyDescent="0.2">
      <c r="A33">
        <v>889</v>
      </c>
      <c r="B33" t="s">
        <v>28</v>
      </c>
      <c r="C33">
        <v>13742</v>
      </c>
      <c r="D33">
        <v>3058</v>
      </c>
      <c r="E33">
        <v>1081.5</v>
      </c>
      <c r="F33">
        <v>520</v>
      </c>
      <c r="G33">
        <v>7600</v>
      </c>
      <c r="H33">
        <v>0</v>
      </c>
      <c r="I33">
        <v>248.8</v>
      </c>
      <c r="J33">
        <v>0</v>
      </c>
      <c r="K33">
        <v>0</v>
      </c>
      <c r="L33">
        <v>2815</v>
      </c>
      <c r="M33">
        <v>101</v>
      </c>
      <c r="N33">
        <v>4656.2299999999996</v>
      </c>
      <c r="O33">
        <v>2</v>
      </c>
    </row>
    <row r="34" spans="1:15" x14ac:dyDescent="0.2">
      <c r="A34">
        <v>7</v>
      </c>
      <c r="B34" t="s">
        <v>29</v>
      </c>
      <c r="C34">
        <v>9283</v>
      </c>
      <c r="D34">
        <v>1823</v>
      </c>
      <c r="E34">
        <v>1057.5999999999999</v>
      </c>
      <c r="F34">
        <v>95</v>
      </c>
      <c r="G34">
        <v>1070</v>
      </c>
      <c r="H34">
        <v>0</v>
      </c>
      <c r="I34">
        <v>145.6</v>
      </c>
      <c r="J34">
        <v>0</v>
      </c>
      <c r="K34">
        <v>0</v>
      </c>
      <c r="L34">
        <v>10840</v>
      </c>
      <c r="M34">
        <v>169</v>
      </c>
      <c r="N34">
        <v>674.54399999999998</v>
      </c>
      <c r="O34">
        <v>13</v>
      </c>
    </row>
    <row r="35" spans="1:15" x14ac:dyDescent="0.2">
      <c r="A35">
        <v>491</v>
      </c>
      <c r="B35" t="s">
        <v>30</v>
      </c>
      <c r="C35">
        <v>9908</v>
      </c>
      <c r="D35">
        <v>2624</v>
      </c>
      <c r="E35">
        <v>411.4</v>
      </c>
      <c r="F35">
        <v>185</v>
      </c>
      <c r="G35">
        <v>370</v>
      </c>
      <c r="H35">
        <v>0</v>
      </c>
      <c r="I35">
        <v>0</v>
      </c>
      <c r="J35">
        <v>0</v>
      </c>
      <c r="K35">
        <v>0</v>
      </c>
      <c r="L35">
        <v>3510</v>
      </c>
      <c r="M35">
        <v>296</v>
      </c>
      <c r="N35">
        <v>1936.7639999999999</v>
      </c>
      <c r="O35">
        <v>5</v>
      </c>
    </row>
    <row r="36" spans="1:15" x14ac:dyDescent="0.2">
      <c r="A36">
        <v>1724</v>
      </c>
      <c r="B36" t="s">
        <v>31</v>
      </c>
      <c r="C36">
        <v>18123</v>
      </c>
      <c r="D36">
        <v>4351</v>
      </c>
      <c r="E36">
        <v>837.3</v>
      </c>
      <c r="F36">
        <v>100</v>
      </c>
      <c r="G36">
        <v>3620</v>
      </c>
      <c r="H36">
        <v>0</v>
      </c>
      <c r="I36">
        <v>0</v>
      </c>
      <c r="J36">
        <v>0</v>
      </c>
      <c r="K36">
        <v>0</v>
      </c>
      <c r="L36">
        <v>10101</v>
      </c>
      <c r="M36">
        <v>74</v>
      </c>
      <c r="N36">
        <v>4061.8139999999999</v>
      </c>
      <c r="O36">
        <v>8</v>
      </c>
    </row>
    <row r="37" spans="1:15" x14ac:dyDescent="0.2">
      <c r="A37">
        <v>893</v>
      </c>
      <c r="B37" t="s">
        <v>32</v>
      </c>
      <c r="C37">
        <v>13286</v>
      </c>
      <c r="D37">
        <v>2955</v>
      </c>
      <c r="E37">
        <v>1024.0999999999999</v>
      </c>
      <c r="F37">
        <v>105</v>
      </c>
      <c r="G37">
        <v>1700</v>
      </c>
      <c r="H37">
        <v>0</v>
      </c>
      <c r="I37">
        <v>0</v>
      </c>
      <c r="J37">
        <v>0</v>
      </c>
      <c r="K37">
        <v>0</v>
      </c>
      <c r="L37">
        <v>10352</v>
      </c>
      <c r="M37">
        <v>498</v>
      </c>
      <c r="N37">
        <v>1731.654</v>
      </c>
      <c r="O37">
        <v>11</v>
      </c>
    </row>
    <row r="38" spans="1:15" x14ac:dyDescent="0.2">
      <c r="A38">
        <v>373</v>
      </c>
      <c r="B38" t="s">
        <v>33</v>
      </c>
      <c r="C38">
        <v>30682</v>
      </c>
      <c r="D38">
        <v>6292</v>
      </c>
      <c r="E38">
        <v>2265</v>
      </c>
      <c r="F38">
        <v>295</v>
      </c>
      <c r="G38">
        <v>4070</v>
      </c>
      <c r="H38">
        <v>508.62</v>
      </c>
      <c r="I38">
        <v>1220</v>
      </c>
      <c r="J38">
        <v>0</v>
      </c>
      <c r="K38">
        <v>0</v>
      </c>
      <c r="L38">
        <v>9711</v>
      </c>
      <c r="M38">
        <v>87</v>
      </c>
      <c r="N38">
        <v>12051.6</v>
      </c>
      <c r="O38">
        <v>7</v>
      </c>
    </row>
    <row r="39" spans="1:15" x14ac:dyDescent="0.2">
      <c r="A39">
        <v>748</v>
      </c>
      <c r="B39" t="s">
        <v>34</v>
      </c>
      <c r="C39">
        <v>66130</v>
      </c>
      <c r="D39">
        <v>14552</v>
      </c>
      <c r="E39">
        <v>6385.1</v>
      </c>
      <c r="F39">
        <v>7450</v>
      </c>
      <c r="G39">
        <v>83940</v>
      </c>
      <c r="H39">
        <v>2317.38</v>
      </c>
      <c r="I39">
        <v>4624.8</v>
      </c>
      <c r="J39">
        <v>0</v>
      </c>
      <c r="K39">
        <v>19.199999999999818</v>
      </c>
      <c r="L39">
        <v>8053</v>
      </c>
      <c r="M39">
        <v>1260</v>
      </c>
      <c r="N39">
        <v>50910.775999999998</v>
      </c>
      <c r="O39">
        <v>8</v>
      </c>
    </row>
    <row r="40" spans="1:15" x14ac:dyDescent="0.2">
      <c r="A40">
        <v>1859</v>
      </c>
      <c r="B40" t="s">
        <v>35</v>
      </c>
      <c r="C40">
        <v>44911</v>
      </c>
      <c r="D40">
        <v>10607</v>
      </c>
      <c r="E40">
        <v>3304.9</v>
      </c>
      <c r="F40">
        <v>585</v>
      </c>
      <c r="G40">
        <v>20750</v>
      </c>
      <c r="H40">
        <v>3002.96</v>
      </c>
      <c r="I40">
        <v>1160.8</v>
      </c>
      <c r="J40">
        <v>0</v>
      </c>
      <c r="K40">
        <v>0</v>
      </c>
      <c r="L40">
        <v>25870</v>
      </c>
      <c r="M40">
        <v>183</v>
      </c>
      <c r="N40">
        <v>12446.576999999999</v>
      </c>
      <c r="O40">
        <v>17</v>
      </c>
    </row>
    <row r="41" spans="1:15" x14ac:dyDescent="0.2">
      <c r="A41">
        <v>1721</v>
      </c>
      <c r="B41" t="s">
        <v>36</v>
      </c>
      <c r="C41">
        <v>29802</v>
      </c>
      <c r="D41">
        <v>7636</v>
      </c>
      <c r="E41">
        <v>1518.3</v>
      </c>
      <c r="F41">
        <v>300</v>
      </c>
      <c r="G41">
        <v>6300</v>
      </c>
      <c r="H41">
        <v>0</v>
      </c>
      <c r="I41">
        <v>785.6</v>
      </c>
      <c r="J41">
        <v>0</v>
      </c>
      <c r="K41">
        <v>0</v>
      </c>
      <c r="L41">
        <v>8974</v>
      </c>
      <c r="M41">
        <v>66</v>
      </c>
      <c r="N41">
        <v>7255.6379999999999</v>
      </c>
      <c r="O41">
        <v>8</v>
      </c>
    </row>
    <row r="42" spans="1:15" x14ac:dyDescent="0.2">
      <c r="A42">
        <v>568</v>
      </c>
      <c r="B42" t="s">
        <v>37</v>
      </c>
      <c r="C42">
        <v>12426</v>
      </c>
      <c r="D42">
        <v>2697</v>
      </c>
      <c r="E42">
        <v>549.4</v>
      </c>
      <c r="F42">
        <v>125</v>
      </c>
      <c r="G42">
        <v>290</v>
      </c>
      <c r="H42">
        <v>0</v>
      </c>
      <c r="I42">
        <v>0</v>
      </c>
      <c r="J42">
        <v>0</v>
      </c>
      <c r="K42">
        <v>0</v>
      </c>
      <c r="L42">
        <v>5730</v>
      </c>
      <c r="M42">
        <v>1117</v>
      </c>
      <c r="N42">
        <v>2348.9140000000002</v>
      </c>
      <c r="O42">
        <v>6</v>
      </c>
    </row>
    <row r="43" spans="1:15" x14ac:dyDescent="0.2">
      <c r="A43">
        <v>753</v>
      </c>
      <c r="B43" t="s">
        <v>38</v>
      </c>
      <c r="C43">
        <v>28696</v>
      </c>
      <c r="D43">
        <v>7261</v>
      </c>
      <c r="E43">
        <v>1617.9</v>
      </c>
      <c r="F43">
        <v>1040</v>
      </c>
      <c r="G43">
        <v>18150</v>
      </c>
      <c r="H43">
        <v>0</v>
      </c>
      <c r="I43">
        <v>1395.2</v>
      </c>
      <c r="J43">
        <v>0</v>
      </c>
      <c r="K43">
        <v>371.2</v>
      </c>
      <c r="L43">
        <v>3430</v>
      </c>
      <c r="M43">
        <v>80</v>
      </c>
      <c r="N43">
        <v>15652.272999999999</v>
      </c>
      <c r="O43">
        <v>2</v>
      </c>
    </row>
    <row r="44" spans="1:15" x14ac:dyDescent="0.2">
      <c r="A44">
        <v>209</v>
      </c>
      <c r="B44" t="s">
        <v>39</v>
      </c>
      <c r="C44">
        <v>25433</v>
      </c>
      <c r="D44">
        <v>6239</v>
      </c>
      <c r="E44">
        <v>1724.5</v>
      </c>
      <c r="F44">
        <v>490</v>
      </c>
      <c r="G44">
        <v>7200</v>
      </c>
      <c r="H44">
        <v>196.02</v>
      </c>
      <c r="I44">
        <v>0</v>
      </c>
      <c r="J44">
        <v>0</v>
      </c>
      <c r="K44">
        <v>0</v>
      </c>
      <c r="L44">
        <v>4367</v>
      </c>
      <c r="M44">
        <v>342</v>
      </c>
      <c r="N44">
        <v>10355.67</v>
      </c>
      <c r="O44">
        <v>7</v>
      </c>
    </row>
    <row r="45" spans="1:15" x14ac:dyDescent="0.2">
      <c r="A45">
        <v>375</v>
      </c>
      <c r="B45" t="s">
        <v>40</v>
      </c>
      <c r="C45">
        <v>39844</v>
      </c>
      <c r="D45">
        <v>9039</v>
      </c>
      <c r="E45">
        <v>3845.9</v>
      </c>
      <c r="F45">
        <v>3080</v>
      </c>
      <c r="G45">
        <v>21070</v>
      </c>
      <c r="H45">
        <v>2522.1799999999998</v>
      </c>
      <c r="I45">
        <v>1316</v>
      </c>
      <c r="J45">
        <v>402.9</v>
      </c>
      <c r="K45">
        <v>0</v>
      </c>
      <c r="L45">
        <v>1857</v>
      </c>
      <c r="M45">
        <v>47</v>
      </c>
      <c r="N45">
        <v>45766.669000000002</v>
      </c>
      <c r="O45">
        <v>2</v>
      </c>
    </row>
    <row r="46" spans="1:15" x14ac:dyDescent="0.2">
      <c r="A46">
        <v>585</v>
      </c>
      <c r="B46" t="s">
        <v>41</v>
      </c>
      <c r="C46">
        <v>28962</v>
      </c>
      <c r="D46">
        <v>6464</v>
      </c>
      <c r="E46">
        <v>1719.6</v>
      </c>
      <c r="F46">
        <v>460</v>
      </c>
      <c r="G46">
        <v>1700</v>
      </c>
      <c r="H46">
        <v>0</v>
      </c>
      <c r="I46">
        <v>0</v>
      </c>
      <c r="J46">
        <v>0</v>
      </c>
      <c r="K46">
        <v>0</v>
      </c>
      <c r="L46">
        <v>6924</v>
      </c>
      <c r="M46">
        <v>634</v>
      </c>
      <c r="N46">
        <v>8041.6319999999996</v>
      </c>
      <c r="O46">
        <v>9</v>
      </c>
    </row>
    <row r="47" spans="1:15" x14ac:dyDescent="0.2">
      <c r="A47">
        <v>1728</v>
      </c>
      <c r="B47" t="s">
        <v>42</v>
      </c>
      <c r="C47">
        <v>19582</v>
      </c>
      <c r="D47">
        <v>4699</v>
      </c>
      <c r="E47">
        <v>1145.2</v>
      </c>
      <c r="F47">
        <v>170</v>
      </c>
      <c r="G47">
        <v>4670</v>
      </c>
      <c r="H47">
        <v>698.94</v>
      </c>
      <c r="I47">
        <v>1732</v>
      </c>
      <c r="J47">
        <v>0</v>
      </c>
      <c r="K47">
        <v>0</v>
      </c>
      <c r="L47">
        <v>7536</v>
      </c>
      <c r="M47">
        <v>27</v>
      </c>
      <c r="N47">
        <v>5645.0240000000003</v>
      </c>
      <c r="O47">
        <v>7</v>
      </c>
    </row>
    <row r="48" spans="1:15" x14ac:dyDescent="0.2">
      <c r="A48">
        <v>376</v>
      </c>
      <c r="B48" t="s">
        <v>43</v>
      </c>
      <c r="C48">
        <v>9038</v>
      </c>
      <c r="D48">
        <v>2010</v>
      </c>
      <c r="E48">
        <v>393.3</v>
      </c>
      <c r="F48">
        <v>245</v>
      </c>
      <c r="G48">
        <v>420</v>
      </c>
      <c r="H48">
        <v>0</v>
      </c>
      <c r="I48">
        <v>0</v>
      </c>
      <c r="J48">
        <v>0</v>
      </c>
      <c r="K48">
        <v>0</v>
      </c>
      <c r="L48">
        <v>1110</v>
      </c>
      <c r="M48">
        <v>446</v>
      </c>
      <c r="N48">
        <v>3541.95</v>
      </c>
      <c r="O48">
        <v>3</v>
      </c>
    </row>
    <row r="49" spans="1:15" x14ac:dyDescent="0.2">
      <c r="A49">
        <v>377</v>
      </c>
      <c r="B49" t="s">
        <v>44</v>
      </c>
      <c r="C49">
        <v>22056</v>
      </c>
      <c r="D49">
        <v>5484</v>
      </c>
      <c r="E49">
        <v>853.6</v>
      </c>
      <c r="F49">
        <v>340</v>
      </c>
      <c r="G49">
        <v>1010</v>
      </c>
      <c r="H49">
        <v>134.94</v>
      </c>
      <c r="I49">
        <v>1158.4000000000001</v>
      </c>
      <c r="J49">
        <v>0</v>
      </c>
      <c r="K49">
        <v>84</v>
      </c>
      <c r="L49">
        <v>3972</v>
      </c>
      <c r="M49">
        <v>69</v>
      </c>
      <c r="N49">
        <v>10113.18</v>
      </c>
      <c r="O49">
        <v>4</v>
      </c>
    </row>
    <row r="50" spans="1:15" x14ac:dyDescent="0.2">
      <c r="A50">
        <v>55</v>
      </c>
      <c r="B50" t="s">
        <v>45</v>
      </c>
      <c r="C50">
        <v>19380</v>
      </c>
      <c r="D50">
        <v>4894</v>
      </c>
      <c r="E50">
        <v>1613.5</v>
      </c>
      <c r="F50">
        <v>130</v>
      </c>
      <c r="G50">
        <v>3530</v>
      </c>
      <c r="H50">
        <v>0</v>
      </c>
      <c r="I50">
        <v>208.8</v>
      </c>
      <c r="J50">
        <v>0</v>
      </c>
      <c r="K50">
        <v>0</v>
      </c>
      <c r="L50">
        <v>15151</v>
      </c>
      <c r="M50">
        <v>1707</v>
      </c>
      <c r="N50">
        <v>3586</v>
      </c>
      <c r="O50">
        <v>13</v>
      </c>
    </row>
    <row r="51" spans="1:15" x14ac:dyDescent="0.2">
      <c r="A51">
        <v>1901</v>
      </c>
      <c r="B51" t="s">
        <v>627</v>
      </c>
      <c r="C51">
        <v>32834</v>
      </c>
      <c r="D51">
        <v>8585</v>
      </c>
      <c r="E51">
        <v>1596.5</v>
      </c>
      <c r="F51">
        <v>1095</v>
      </c>
      <c r="G51">
        <v>4200</v>
      </c>
      <c r="H51">
        <v>0</v>
      </c>
      <c r="I51">
        <v>80</v>
      </c>
      <c r="J51">
        <v>0</v>
      </c>
      <c r="K51">
        <v>0</v>
      </c>
      <c r="L51">
        <v>7573</v>
      </c>
      <c r="M51">
        <v>1291</v>
      </c>
      <c r="N51">
        <v>13525.92</v>
      </c>
      <c r="O51">
        <v>16</v>
      </c>
    </row>
    <row r="52" spans="1:15" x14ac:dyDescent="0.2">
      <c r="A52">
        <v>755</v>
      </c>
      <c r="B52" t="s">
        <v>46</v>
      </c>
      <c r="C52">
        <v>9967</v>
      </c>
      <c r="D52">
        <v>2640</v>
      </c>
      <c r="E52">
        <v>609.5</v>
      </c>
      <c r="F52">
        <v>70</v>
      </c>
      <c r="G52">
        <v>1870</v>
      </c>
      <c r="H52">
        <v>0</v>
      </c>
      <c r="I52">
        <v>0</v>
      </c>
      <c r="J52">
        <v>0</v>
      </c>
      <c r="K52">
        <v>0</v>
      </c>
      <c r="L52">
        <v>3451</v>
      </c>
      <c r="M52">
        <v>1</v>
      </c>
      <c r="N52">
        <v>1810.26</v>
      </c>
      <c r="O52">
        <v>5</v>
      </c>
    </row>
    <row r="53" spans="1:15" x14ac:dyDescent="0.2">
      <c r="A53">
        <v>1681</v>
      </c>
      <c r="B53" t="s">
        <v>47</v>
      </c>
      <c r="C53">
        <v>25859</v>
      </c>
      <c r="D53">
        <v>5847</v>
      </c>
      <c r="E53">
        <v>2024.1</v>
      </c>
      <c r="F53">
        <v>135</v>
      </c>
      <c r="G53">
        <v>4310</v>
      </c>
      <c r="H53">
        <v>0</v>
      </c>
      <c r="I53">
        <v>195.2</v>
      </c>
      <c r="J53">
        <v>0</v>
      </c>
      <c r="K53">
        <v>15.2</v>
      </c>
      <c r="L53">
        <v>27544</v>
      </c>
      <c r="M53">
        <v>245</v>
      </c>
      <c r="N53">
        <v>3138.3040000000001</v>
      </c>
      <c r="O53">
        <v>33</v>
      </c>
    </row>
    <row r="54" spans="1:15" x14ac:dyDescent="0.2">
      <c r="A54">
        <v>147</v>
      </c>
      <c r="B54" t="s">
        <v>48</v>
      </c>
      <c r="C54">
        <v>21586</v>
      </c>
      <c r="D54">
        <v>5271</v>
      </c>
      <c r="E54">
        <v>1678.4</v>
      </c>
      <c r="F54">
        <v>435</v>
      </c>
      <c r="G54">
        <v>11880</v>
      </c>
      <c r="H54">
        <v>0</v>
      </c>
      <c r="I54">
        <v>568</v>
      </c>
      <c r="J54">
        <v>0</v>
      </c>
      <c r="K54">
        <v>0</v>
      </c>
      <c r="L54">
        <v>2600</v>
      </c>
      <c r="M54">
        <v>16</v>
      </c>
      <c r="N54">
        <v>10819.584000000001</v>
      </c>
      <c r="O54">
        <v>3</v>
      </c>
    </row>
    <row r="55" spans="1:15" x14ac:dyDescent="0.2">
      <c r="A55">
        <v>654</v>
      </c>
      <c r="B55" t="s">
        <v>49</v>
      </c>
      <c r="C55">
        <v>22676</v>
      </c>
      <c r="D55">
        <v>5795</v>
      </c>
      <c r="E55">
        <v>1525.5</v>
      </c>
      <c r="F55">
        <v>185</v>
      </c>
      <c r="G55">
        <v>5040</v>
      </c>
      <c r="H55">
        <v>0</v>
      </c>
      <c r="I55">
        <v>0</v>
      </c>
      <c r="J55">
        <v>0</v>
      </c>
      <c r="K55">
        <v>0</v>
      </c>
      <c r="L55">
        <v>14173</v>
      </c>
      <c r="M55">
        <v>236</v>
      </c>
      <c r="N55">
        <v>2864.16</v>
      </c>
      <c r="O55">
        <v>19</v>
      </c>
    </row>
    <row r="56" spans="1:15" x14ac:dyDescent="0.2">
      <c r="A56">
        <v>499</v>
      </c>
      <c r="B56" t="s">
        <v>50</v>
      </c>
      <c r="C56">
        <v>15087</v>
      </c>
      <c r="D56">
        <v>3911</v>
      </c>
      <c r="E56">
        <v>947.2</v>
      </c>
      <c r="F56">
        <v>905</v>
      </c>
      <c r="G56">
        <v>2090</v>
      </c>
      <c r="H56">
        <v>0</v>
      </c>
      <c r="I56">
        <v>112.8</v>
      </c>
      <c r="J56">
        <v>0</v>
      </c>
      <c r="K56">
        <v>0</v>
      </c>
      <c r="L56">
        <v>1482</v>
      </c>
      <c r="M56">
        <v>213</v>
      </c>
      <c r="N56">
        <v>4992.7920000000004</v>
      </c>
      <c r="O56">
        <v>4</v>
      </c>
    </row>
    <row r="57" spans="1:15" x14ac:dyDescent="0.2">
      <c r="A57">
        <v>756</v>
      </c>
      <c r="B57" t="s">
        <v>51</v>
      </c>
      <c r="C57">
        <v>28397</v>
      </c>
      <c r="D57">
        <v>6797</v>
      </c>
      <c r="E57">
        <v>1930.4</v>
      </c>
      <c r="F57">
        <v>615</v>
      </c>
      <c r="G57">
        <v>12640</v>
      </c>
      <c r="H57">
        <v>491.04</v>
      </c>
      <c r="I57">
        <v>1975.2</v>
      </c>
      <c r="J57">
        <v>0</v>
      </c>
      <c r="K57">
        <v>537.4</v>
      </c>
      <c r="L57">
        <v>11142</v>
      </c>
      <c r="M57">
        <v>242</v>
      </c>
      <c r="N57">
        <v>7588.0280000000002</v>
      </c>
      <c r="O57">
        <v>12</v>
      </c>
    </row>
    <row r="58" spans="1:15" x14ac:dyDescent="0.2">
      <c r="A58">
        <v>757</v>
      </c>
      <c r="B58" t="s">
        <v>52</v>
      </c>
      <c r="C58">
        <v>30284</v>
      </c>
      <c r="D58">
        <v>7255</v>
      </c>
      <c r="E58">
        <v>2359.6</v>
      </c>
      <c r="F58">
        <v>1340</v>
      </c>
      <c r="G58">
        <v>18900</v>
      </c>
      <c r="H58">
        <v>1511.7</v>
      </c>
      <c r="I58">
        <v>1542.4</v>
      </c>
      <c r="J58">
        <v>0</v>
      </c>
      <c r="K58">
        <v>0</v>
      </c>
      <c r="L58">
        <v>6372</v>
      </c>
      <c r="M58">
        <v>112</v>
      </c>
      <c r="N58">
        <v>14813.888000000001</v>
      </c>
      <c r="O58">
        <v>3</v>
      </c>
    </row>
    <row r="59" spans="1:15" x14ac:dyDescent="0.2">
      <c r="A59">
        <v>758</v>
      </c>
      <c r="B59" t="s">
        <v>53</v>
      </c>
      <c r="C59">
        <v>176401</v>
      </c>
      <c r="D59">
        <v>40062</v>
      </c>
      <c r="E59">
        <v>15454.1</v>
      </c>
      <c r="F59">
        <v>13175</v>
      </c>
      <c r="G59">
        <v>274760</v>
      </c>
      <c r="H59">
        <v>7570.9894000000004</v>
      </c>
      <c r="I59">
        <v>8596.7999999999993</v>
      </c>
      <c r="J59">
        <v>0</v>
      </c>
      <c r="K59">
        <v>26.5</v>
      </c>
      <c r="L59">
        <v>12644</v>
      </c>
      <c r="M59">
        <v>266</v>
      </c>
      <c r="N59">
        <v>161254.01300000001</v>
      </c>
      <c r="O59">
        <v>4</v>
      </c>
    </row>
    <row r="60" spans="1:15" x14ac:dyDescent="0.2">
      <c r="A60">
        <v>501</v>
      </c>
      <c r="B60" t="s">
        <v>54</v>
      </c>
      <c r="C60">
        <v>16072</v>
      </c>
      <c r="D60">
        <v>3475</v>
      </c>
      <c r="E60">
        <v>698.7</v>
      </c>
      <c r="F60">
        <v>315</v>
      </c>
      <c r="G60">
        <v>2080</v>
      </c>
      <c r="H60">
        <v>735.46</v>
      </c>
      <c r="I60">
        <v>1242.4000000000001</v>
      </c>
      <c r="J60">
        <v>0</v>
      </c>
      <c r="K60">
        <v>0</v>
      </c>
      <c r="L60">
        <v>2756</v>
      </c>
      <c r="M60">
        <v>358</v>
      </c>
      <c r="N60">
        <v>6585.2449999999999</v>
      </c>
      <c r="O60">
        <v>4</v>
      </c>
    </row>
    <row r="61" spans="1:15" x14ac:dyDescent="0.2">
      <c r="A61">
        <v>1876</v>
      </c>
      <c r="B61" t="s">
        <v>55</v>
      </c>
      <c r="C61">
        <v>37441</v>
      </c>
      <c r="D61">
        <v>8698</v>
      </c>
      <c r="E61">
        <v>2370.4</v>
      </c>
      <c r="F61">
        <v>245</v>
      </c>
      <c r="G61">
        <v>8110</v>
      </c>
      <c r="H61">
        <v>0</v>
      </c>
      <c r="I61">
        <v>339.2</v>
      </c>
      <c r="J61">
        <v>0</v>
      </c>
      <c r="K61">
        <v>0</v>
      </c>
      <c r="L61">
        <v>28357</v>
      </c>
      <c r="M61">
        <v>285</v>
      </c>
      <c r="N61">
        <v>5537.0240000000003</v>
      </c>
      <c r="O61">
        <v>22</v>
      </c>
    </row>
    <row r="62" spans="1:15" x14ac:dyDescent="0.2">
      <c r="A62">
        <v>213</v>
      </c>
      <c r="B62" t="s">
        <v>56</v>
      </c>
      <c r="C62">
        <v>21327</v>
      </c>
      <c r="D62">
        <v>4886</v>
      </c>
      <c r="E62">
        <v>1580.7</v>
      </c>
      <c r="F62">
        <v>880</v>
      </c>
      <c r="G62">
        <v>6180</v>
      </c>
      <c r="H62">
        <v>408.28</v>
      </c>
      <c r="I62">
        <v>0</v>
      </c>
      <c r="J62">
        <v>0</v>
      </c>
      <c r="K62">
        <v>0</v>
      </c>
      <c r="L62">
        <v>8397</v>
      </c>
      <c r="M62">
        <v>104</v>
      </c>
      <c r="N62">
        <v>6471.777</v>
      </c>
      <c r="O62">
        <v>7</v>
      </c>
    </row>
    <row r="63" spans="1:15" x14ac:dyDescent="0.2">
      <c r="A63">
        <v>899</v>
      </c>
      <c r="B63" t="s">
        <v>57</v>
      </c>
      <c r="C63">
        <v>29199</v>
      </c>
      <c r="D63">
        <v>5680</v>
      </c>
      <c r="E63">
        <v>3908</v>
      </c>
      <c r="F63">
        <v>760</v>
      </c>
      <c r="G63">
        <v>26130</v>
      </c>
      <c r="H63">
        <v>300.95999999999998</v>
      </c>
      <c r="I63">
        <v>557.6</v>
      </c>
      <c r="J63">
        <v>0</v>
      </c>
      <c r="K63">
        <v>0</v>
      </c>
      <c r="L63">
        <v>1721</v>
      </c>
      <c r="M63">
        <v>13</v>
      </c>
      <c r="N63">
        <v>23110.400000000001</v>
      </c>
      <c r="O63">
        <v>1</v>
      </c>
    </row>
    <row r="64" spans="1:15" x14ac:dyDescent="0.2">
      <c r="A64">
        <v>312</v>
      </c>
      <c r="B64" t="s">
        <v>58</v>
      </c>
      <c r="C64">
        <v>14451</v>
      </c>
      <c r="D64">
        <v>3631</v>
      </c>
      <c r="E64">
        <v>503.3</v>
      </c>
      <c r="F64">
        <v>295</v>
      </c>
      <c r="G64">
        <v>680</v>
      </c>
      <c r="H64">
        <v>0</v>
      </c>
      <c r="I64">
        <v>0</v>
      </c>
      <c r="J64">
        <v>0</v>
      </c>
      <c r="K64">
        <v>0</v>
      </c>
      <c r="L64">
        <v>3694</v>
      </c>
      <c r="M64">
        <v>63</v>
      </c>
      <c r="N64">
        <v>3724.8679999999999</v>
      </c>
      <c r="O64">
        <v>3</v>
      </c>
    </row>
    <row r="65" spans="1:15" x14ac:dyDescent="0.2">
      <c r="A65">
        <v>313</v>
      </c>
      <c r="B65" t="s">
        <v>59</v>
      </c>
      <c r="C65">
        <v>20200</v>
      </c>
      <c r="D65">
        <v>5612</v>
      </c>
      <c r="E65">
        <v>965.3</v>
      </c>
      <c r="F65">
        <v>565</v>
      </c>
      <c r="G65">
        <v>5950</v>
      </c>
      <c r="H65">
        <v>0</v>
      </c>
      <c r="I65">
        <v>240.8</v>
      </c>
      <c r="J65">
        <v>0</v>
      </c>
      <c r="K65">
        <v>0</v>
      </c>
      <c r="L65">
        <v>3044</v>
      </c>
      <c r="M65">
        <v>437</v>
      </c>
      <c r="N65">
        <v>8227.3140000000003</v>
      </c>
      <c r="O65">
        <v>2</v>
      </c>
    </row>
    <row r="66" spans="1:15" x14ac:dyDescent="0.2">
      <c r="A66">
        <v>214</v>
      </c>
      <c r="B66" t="s">
        <v>60</v>
      </c>
      <c r="C66">
        <v>25949</v>
      </c>
      <c r="D66">
        <v>6345</v>
      </c>
      <c r="E66">
        <v>1292.9000000000001</v>
      </c>
      <c r="F66">
        <v>220</v>
      </c>
      <c r="G66">
        <v>1060</v>
      </c>
      <c r="H66">
        <v>0</v>
      </c>
      <c r="I66">
        <v>0</v>
      </c>
      <c r="J66">
        <v>0</v>
      </c>
      <c r="K66">
        <v>0</v>
      </c>
      <c r="L66">
        <v>13422</v>
      </c>
      <c r="M66">
        <v>870</v>
      </c>
      <c r="N66">
        <v>2572.0079999999998</v>
      </c>
      <c r="O66">
        <v>19</v>
      </c>
    </row>
    <row r="67" spans="1:15" x14ac:dyDescent="0.2">
      <c r="A67">
        <v>381</v>
      </c>
      <c r="B67" t="s">
        <v>61</v>
      </c>
      <c r="C67">
        <v>32585</v>
      </c>
      <c r="D67">
        <v>8137</v>
      </c>
      <c r="E67">
        <v>2969.6</v>
      </c>
      <c r="F67">
        <v>1495</v>
      </c>
      <c r="G67">
        <v>16700</v>
      </c>
      <c r="H67">
        <v>146.52000000000001</v>
      </c>
      <c r="I67">
        <v>3229.6</v>
      </c>
      <c r="J67">
        <v>361.09999999999945</v>
      </c>
      <c r="K67">
        <v>319</v>
      </c>
      <c r="L67">
        <v>809</v>
      </c>
      <c r="M67">
        <v>7</v>
      </c>
      <c r="N67">
        <v>35710.896000000001</v>
      </c>
      <c r="O67">
        <v>1</v>
      </c>
    </row>
    <row r="68" spans="1:15" x14ac:dyDescent="0.2">
      <c r="A68">
        <v>502</v>
      </c>
      <c r="B68" t="s">
        <v>62</v>
      </c>
      <c r="C68">
        <v>66122</v>
      </c>
      <c r="D68">
        <v>15253</v>
      </c>
      <c r="E68">
        <v>6289.8</v>
      </c>
      <c r="F68">
        <v>8930</v>
      </c>
      <c r="G68">
        <v>36270</v>
      </c>
      <c r="H68">
        <v>1508.5</v>
      </c>
      <c r="I68">
        <v>2428</v>
      </c>
      <c r="J68">
        <v>0</v>
      </c>
      <c r="K68">
        <v>0</v>
      </c>
      <c r="L68">
        <v>1427</v>
      </c>
      <c r="M68">
        <v>113</v>
      </c>
      <c r="N68">
        <v>70790.566000000006</v>
      </c>
      <c r="O68">
        <v>1</v>
      </c>
    </row>
    <row r="69" spans="1:15" x14ac:dyDescent="0.2">
      <c r="A69">
        <v>383</v>
      </c>
      <c r="B69" t="s">
        <v>63</v>
      </c>
      <c r="C69">
        <v>34474</v>
      </c>
      <c r="D69">
        <v>8047</v>
      </c>
      <c r="E69">
        <v>1706.3</v>
      </c>
      <c r="F69">
        <v>415</v>
      </c>
      <c r="G69">
        <v>9410</v>
      </c>
      <c r="H69">
        <v>543.22</v>
      </c>
      <c r="I69">
        <v>2840</v>
      </c>
      <c r="J69">
        <v>0</v>
      </c>
      <c r="K69">
        <v>0</v>
      </c>
      <c r="L69">
        <v>4958</v>
      </c>
      <c r="M69">
        <v>549</v>
      </c>
      <c r="N69">
        <v>18318.123</v>
      </c>
      <c r="O69">
        <v>5</v>
      </c>
    </row>
    <row r="70" spans="1:15" x14ac:dyDescent="0.2">
      <c r="A70">
        <v>109</v>
      </c>
      <c r="B70" t="s">
        <v>64</v>
      </c>
      <c r="C70">
        <v>35881</v>
      </c>
      <c r="D70">
        <v>8176</v>
      </c>
      <c r="E70">
        <v>3276.4</v>
      </c>
      <c r="F70">
        <v>360</v>
      </c>
      <c r="G70">
        <v>19850</v>
      </c>
      <c r="H70">
        <v>99</v>
      </c>
      <c r="I70">
        <v>1352.8</v>
      </c>
      <c r="J70">
        <v>0</v>
      </c>
      <c r="K70">
        <v>34.399999999999864</v>
      </c>
      <c r="L70">
        <v>29652</v>
      </c>
      <c r="M70">
        <v>317</v>
      </c>
      <c r="N70">
        <v>8156.7359999999999</v>
      </c>
      <c r="O70">
        <v>28</v>
      </c>
    </row>
    <row r="71" spans="1:15" x14ac:dyDescent="0.2">
      <c r="A71">
        <v>1706</v>
      </c>
      <c r="B71" t="s">
        <v>65</v>
      </c>
      <c r="C71">
        <v>20432</v>
      </c>
      <c r="D71">
        <v>4531</v>
      </c>
      <c r="E71">
        <v>1516.5</v>
      </c>
      <c r="F71">
        <v>265</v>
      </c>
      <c r="G71">
        <v>6160</v>
      </c>
      <c r="H71">
        <v>0</v>
      </c>
      <c r="I71">
        <v>187.2</v>
      </c>
      <c r="J71">
        <v>0</v>
      </c>
      <c r="K71">
        <v>0</v>
      </c>
      <c r="L71">
        <v>7638</v>
      </c>
      <c r="M71">
        <v>167</v>
      </c>
      <c r="N71">
        <v>4996.8450000000003</v>
      </c>
      <c r="O71">
        <v>8</v>
      </c>
    </row>
    <row r="72" spans="1:15" x14ac:dyDescent="0.2">
      <c r="A72">
        <v>611</v>
      </c>
      <c r="B72" t="s">
        <v>66</v>
      </c>
      <c r="C72">
        <v>12780</v>
      </c>
      <c r="D72">
        <v>2858</v>
      </c>
      <c r="E72">
        <v>723.6</v>
      </c>
      <c r="F72">
        <v>120</v>
      </c>
      <c r="G72">
        <v>920</v>
      </c>
      <c r="H72">
        <v>0</v>
      </c>
      <c r="I72">
        <v>0</v>
      </c>
      <c r="J72">
        <v>0</v>
      </c>
      <c r="K72">
        <v>0</v>
      </c>
      <c r="L72">
        <v>5436</v>
      </c>
      <c r="M72">
        <v>1597</v>
      </c>
      <c r="N72">
        <v>3653.28</v>
      </c>
      <c r="O72">
        <v>5</v>
      </c>
    </row>
    <row r="73" spans="1:15" x14ac:dyDescent="0.2">
      <c r="A73">
        <v>1684</v>
      </c>
      <c r="B73" t="s">
        <v>67</v>
      </c>
      <c r="C73">
        <v>24648</v>
      </c>
      <c r="D73">
        <v>5909</v>
      </c>
      <c r="E73">
        <v>2072</v>
      </c>
      <c r="F73">
        <v>1705</v>
      </c>
      <c r="G73">
        <v>14720</v>
      </c>
      <c r="H73">
        <v>184.14</v>
      </c>
      <c r="I73">
        <v>966.4</v>
      </c>
      <c r="J73">
        <v>0</v>
      </c>
      <c r="K73">
        <v>0</v>
      </c>
      <c r="L73">
        <v>5122</v>
      </c>
      <c r="M73">
        <v>585</v>
      </c>
      <c r="N73">
        <v>8006.72</v>
      </c>
      <c r="O73">
        <v>5</v>
      </c>
    </row>
    <row r="74" spans="1:15" x14ac:dyDescent="0.2">
      <c r="A74">
        <v>216</v>
      </c>
      <c r="B74" t="s">
        <v>68</v>
      </c>
      <c r="C74">
        <v>27632</v>
      </c>
      <c r="D74">
        <v>7245</v>
      </c>
      <c r="E74">
        <v>2027</v>
      </c>
      <c r="F74">
        <v>2985</v>
      </c>
      <c r="G74">
        <v>15700</v>
      </c>
      <c r="H74">
        <v>411.84</v>
      </c>
      <c r="I74">
        <v>3244.8</v>
      </c>
      <c r="J74">
        <v>0</v>
      </c>
      <c r="K74">
        <v>676.8</v>
      </c>
      <c r="L74">
        <v>2946</v>
      </c>
      <c r="M74">
        <v>169</v>
      </c>
      <c r="N74">
        <v>16041.48</v>
      </c>
      <c r="O74">
        <v>1</v>
      </c>
    </row>
    <row r="75" spans="1:15" x14ac:dyDescent="0.2">
      <c r="A75">
        <v>148</v>
      </c>
      <c r="B75" t="s">
        <v>69</v>
      </c>
      <c r="C75">
        <v>27432</v>
      </c>
      <c r="D75">
        <v>7094</v>
      </c>
      <c r="E75">
        <v>1447.9</v>
      </c>
      <c r="F75">
        <v>140</v>
      </c>
      <c r="G75">
        <v>10600</v>
      </c>
      <c r="H75">
        <v>0</v>
      </c>
      <c r="I75">
        <v>167.2</v>
      </c>
      <c r="J75">
        <v>0</v>
      </c>
      <c r="K75">
        <v>0</v>
      </c>
      <c r="L75">
        <v>16512</v>
      </c>
      <c r="M75">
        <v>140</v>
      </c>
      <c r="N75">
        <v>4979.9759999999997</v>
      </c>
      <c r="O75">
        <v>10</v>
      </c>
    </row>
    <row r="76" spans="1:15" x14ac:dyDescent="0.2">
      <c r="A76">
        <v>1891</v>
      </c>
      <c r="B76" t="s">
        <v>402</v>
      </c>
      <c r="C76">
        <v>19264</v>
      </c>
      <c r="D76">
        <v>4769</v>
      </c>
      <c r="E76">
        <v>1752.5</v>
      </c>
      <c r="F76">
        <v>90</v>
      </c>
      <c r="G76">
        <v>7370</v>
      </c>
      <c r="H76">
        <v>723.14</v>
      </c>
      <c r="I76">
        <v>330.4</v>
      </c>
      <c r="J76">
        <v>0</v>
      </c>
      <c r="K76">
        <v>0</v>
      </c>
      <c r="L76">
        <v>8538</v>
      </c>
      <c r="M76">
        <v>215</v>
      </c>
      <c r="N76">
        <v>3384.45</v>
      </c>
      <c r="O76">
        <v>8</v>
      </c>
    </row>
    <row r="77" spans="1:15" x14ac:dyDescent="0.2">
      <c r="A77">
        <v>310</v>
      </c>
      <c r="B77" t="s">
        <v>70</v>
      </c>
      <c r="C77">
        <v>42079</v>
      </c>
      <c r="D77">
        <v>10089</v>
      </c>
      <c r="E77">
        <v>2810.2</v>
      </c>
      <c r="F77">
        <v>1450</v>
      </c>
      <c r="G77">
        <v>14230</v>
      </c>
      <c r="H77">
        <v>1259.44</v>
      </c>
      <c r="I77">
        <v>1765.6</v>
      </c>
      <c r="J77">
        <v>0</v>
      </c>
      <c r="K77">
        <v>0</v>
      </c>
      <c r="L77">
        <v>6615</v>
      </c>
      <c r="M77">
        <v>98</v>
      </c>
      <c r="N77">
        <v>21773.378000000001</v>
      </c>
      <c r="O77">
        <v>9</v>
      </c>
    </row>
    <row r="78" spans="1:15" x14ac:dyDescent="0.2">
      <c r="A78">
        <v>1663</v>
      </c>
      <c r="B78" t="s">
        <v>71</v>
      </c>
      <c r="C78">
        <v>10428</v>
      </c>
      <c r="D78">
        <v>2298</v>
      </c>
      <c r="E78">
        <v>1115.0999999999999</v>
      </c>
      <c r="F78">
        <v>85</v>
      </c>
      <c r="G78">
        <v>320</v>
      </c>
      <c r="H78">
        <v>0</v>
      </c>
      <c r="I78">
        <v>128.80000000000001</v>
      </c>
      <c r="J78">
        <v>0</v>
      </c>
      <c r="K78">
        <v>0</v>
      </c>
      <c r="L78">
        <v>16869</v>
      </c>
      <c r="M78">
        <v>1492</v>
      </c>
      <c r="N78">
        <v>832.35</v>
      </c>
      <c r="O78">
        <v>16</v>
      </c>
    </row>
    <row r="79" spans="1:15" x14ac:dyDescent="0.2">
      <c r="A79">
        <v>736</v>
      </c>
      <c r="B79" t="s">
        <v>72</v>
      </c>
      <c r="C79">
        <v>42977</v>
      </c>
      <c r="D79">
        <v>10678</v>
      </c>
      <c r="E79">
        <v>2210.5</v>
      </c>
      <c r="F79">
        <v>1455</v>
      </c>
      <c r="G79">
        <v>6160</v>
      </c>
      <c r="H79">
        <v>0</v>
      </c>
      <c r="I79">
        <v>1487.2</v>
      </c>
      <c r="J79">
        <v>0</v>
      </c>
      <c r="K79">
        <v>0</v>
      </c>
      <c r="L79">
        <v>10021</v>
      </c>
      <c r="M79">
        <v>1677</v>
      </c>
      <c r="N79">
        <v>14737.95</v>
      </c>
      <c r="O79">
        <v>20</v>
      </c>
    </row>
    <row r="80" spans="1:15" x14ac:dyDescent="0.2">
      <c r="A80">
        <v>1690</v>
      </c>
      <c r="B80" t="s">
        <v>73</v>
      </c>
      <c r="C80">
        <v>23753</v>
      </c>
      <c r="D80">
        <v>5642</v>
      </c>
      <c r="E80">
        <v>1592</v>
      </c>
      <c r="F80">
        <v>120</v>
      </c>
      <c r="G80">
        <v>5000</v>
      </c>
      <c r="H80">
        <v>0</v>
      </c>
      <c r="I80">
        <v>0</v>
      </c>
      <c r="J80">
        <v>0</v>
      </c>
      <c r="K80">
        <v>0</v>
      </c>
      <c r="L80">
        <v>22480</v>
      </c>
      <c r="M80">
        <v>155</v>
      </c>
      <c r="N80">
        <v>2861.04</v>
      </c>
      <c r="O80">
        <v>22</v>
      </c>
    </row>
    <row r="81" spans="1:15" x14ac:dyDescent="0.2">
      <c r="A81">
        <v>503</v>
      </c>
      <c r="B81" t="s">
        <v>74</v>
      </c>
      <c r="C81">
        <v>98675</v>
      </c>
      <c r="D81">
        <v>19296</v>
      </c>
      <c r="E81">
        <v>9461.2000000000007</v>
      </c>
      <c r="F81">
        <v>8285</v>
      </c>
      <c r="G81">
        <v>89420</v>
      </c>
      <c r="H81">
        <v>2338.4</v>
      </c>
      <c r="I81">
        <v>5285.6</v>
      </c>
      <c r="J81">
        <v>0</v>
      </c>
      <c r="K81">
        <v>0</v>
      </c>
      <c r="L81">
        <v>2281</v>
      </c>
      <c r="M81">
        <v>125</v>
      </c>
      <c r="N81">
        <v>174419.74</v>
      </c>
      <c r="O81">
        <v>2</v>
      </c>
    </row>
    <row r="82" spans="1:15" x14ac:dyDescent="0.2">
      <c r="A82">
        <v>10</v>
      </c>
      <c r="B82" t="s">
        <v>75</v>
      </c>
      <c r="C82">
        <v>26305</v>
      </c>
      <c r="D82">
        <v>5588</v>
      </c>
      <c r="E82">
        <v>3179.1</v>
      </c>
      <c r="F82">
        <v>1570</v>
      </c>
      <c r="G82">
        <v>20470</v>
      </c>
      <c r="H82">
        <v>0</v>
      </c>
      <c r="I82">
        <v>1187.2</v>
      </c>
      <c r="J82">
        <v>0</v>
      </c>
      <c r="K82">
        <v>0</v>
      </c>
      <c r="L82">
        <v>13308</v>
      </c>
      <c r="M82">
        <v>518</v>
      </c>
      <c r="N82">
        <v>7507.4449999999997</v>
      </c>
      <c r="O82">
        <v>11</v>
      </c>
    </row>
    <row r="83" spans="1:15" x14ac:dyDescent="0.2">
      <c r="A83">
        <v>400</v>
      </c>
      <c r="B83" t="s">
        <v>76</v>
      </c>
      <c r="C83">
        <v>57065</v>
      </c>
      <c r="D83">
        <v>12185</v>
      </c>
      <c r="E83">
        <v>6093.7</v>
      </c>
      <c r="F83">
        <v>2620</v>
      </c>
      <c r="G83">
        <v>59730</v>
      </c>
      <c r="H83">
        <v>1528.74</v>
      </c>
      <c r="I83">
        <v>2198.4</v>
      </c>
      <c r="J83">
        <v>0</v>
      </c>
      <c r="K83">
        <v>0</v>
      </c>
      <c r="L83">
        <v>4515</v>
      </c>
      <c r="M83">
        <v>313</v>
      </c>
      <c r="N83">
        <v>56739.527999999998</v>
      </c>
      <c r="O83">
        <v>5</v>
      </c>
    </row>
    <row r="84" spans="1:15" x14ac:dyDescent="0.2">
      <c r="A84">
        <v>762</v>
      </c>
      <c r="B84" t="s">
        <v>77</v>
      </c>
      <c r="C84">
        <v>31762</v>
      </c>
      <c r="D84">
        <v>7522</v>
      </c>
      <c r="E84">
        <v>2227.3000000000002</v>
      </c>
      <c r="F84">
        <v>515</v>
      </c>
      <c r="G84">
        <v>22950</v>
      </c>
      <c r="H84">
        <v>690.02</v>
      </c>
      <c r="I84">
        <v>2094.4</v>
      </c>
      <c r="J84">
        <v>0</v>
      </c>
      <c r="K84">
        <v>0</v>
      </c>
      <c r="L84">
        <v>11695</v>
      </c>
      <c r="M84">
        <v>140</v>
      </c>
      <c r="N84">
        <v>11530.194</v>
      </c>
      <c r="O84">
        <v>6</v>
      </c>
    </row>
    <row r="85" spans="1:15" x14ac:dyDescent="0.2">
      <c r="A85">
        <v>150</v>
      </c>
      <c r="B85" t="s">
        <v>78</v>
      </c>
      <c r="C85">
        <v>98672</v>
      </c>
      <c r="D85">
        <v>23573</v>
      </c>
      <c r="E85">
        <v>9643.2000000000007</v>
      </c>
      <c r="F85">
        <v>8555</v>
      </c>
      <c r="G85">
        <v>147700</v>
      </c>
      <c r="H85">
        <v>2284.3200000000002</v>
      </c>
      <c r="I85">
        <v>3726.4</v>
      </c>
      <c r="J85">
        <v>0</v>
      </c>
      <c r="K85">
        <v>0</v>
      </c>
      <c r="L85">
        <v>13126</v>
      </c>
      <c r="M85">
        <v>308</v>
      </c>
      <c r="N85">
        <v>76418.975999999995</v>
      </c>
      <c r="O85">
        <v>6</v>
      </c>
    </row>
    <row r="86" spans="1:15" x14ac:dyDescent="0.2">
      <c r="A86">
        <v>384</v>
      </c>
      <c r="B86" t="s">
        <v>79</v>
      </c>
      <c r="C86">
        <v>24935</v>
      </c>
      <c r="D86">
        <v>5589</v>
      </c>
      <c r="E86">
        <v>1923.8</v>
      </c>
      <c r="F86">
        <v>4280</v>
      </c>
      <c r="G86">
        <v>2930</v>
      </c>
      <c r="H86">
        <v>0</v>
      </c>
      <c r="I86">
        <v>0</v>
      </c>
      <c r="J86">
        <v>0</v>
      </c>
      <c r="K86">
        <v>0</v>
      </c>
      <c r="L86">
        <v>1199</v>
      </c>
      <c r="M86">
        <v>102</v>
      </c>
      <c r="N86">
        <v>25864.637999999999</v>
      </c>
      <c r="O86">
        <v>1</v>
      </c>
    </row>
    <row r="87" spans="1:15" x14ac:dyDescent="0.2">
      <c r="A87">
        <v>1774</v>
      </c>
      <c r="B87" t="s">
        <v>80</v>
      </c>
      <c r="C87">
        <v>26073</v>
      </c>
      <c r="D87">
        <v>6788</v>
      </c>
      <c r="E87">
        <v>1355.5</v>
      </c>
      <c r="F87">
        <v>180</v>
      </c>
      <c r="G87">
        <v>8950</v>
      </c>
      <c r="H87">
        <v>0</v>
      </c>
      <c r="I87">
        <v>273.60000000000002</v>
      </c>
      <c r="J87">
        <v>0</v>
      </c>
      <c r="K87">
        <v>0</v>
      </c>
      <c r="L87">
        <v>17579</v>
      </c>
      <c r="M87">
        <v>103</v>
      </c>
      <c r="N87">
        <v>4660.8900000000003</v>
      </c>
      <c r="O87">
        <v>10</v>
      </c>
    </row>
    <row r="88" spans="1:15" x14ac:dyDescent="0.2">
      <c r="A88">
        <v>504</v>
      </c>
      <c r="B88" t="s">
        <v>81</v>
      </c>
      <c r="C88">
        <v>8476</v>
      </c>
      <c r="D88">
        <v>2234</v>
      </c>
      <c r="E88">
        <v>572.1</v>
      </c>
      <c r="F88">
        <v>80</v>
      </c>
      <c r="G88">
        <v>390</v>
      </c>
      <c r="H88">
        <v>0</v>
      </c>
      <c r="I88">
        <v>0</v>
      </c>
      <c r="J88">
        <v>0</v>
      </c>
      <c r="K88">
        <v>0</v>
      </c>
      <c r="L88">
        <v>5472</v>
      </c>
      <c r="M88">
        <v>1940</v>
      </c>
      <c r="N88">
        <v>1710.6389999999999</v>
      </c>
      <c r="O88">
        <v>3</v>
      </c>
    </row>
    <row r="89" spans="1:15" x14ac:dyDescent="0.2">
      <c r="A89">
        <v>221</v>
      </c>
      <c r="B89" t="s">
        <v>82</v>
      </c>
      <c r="C89">
        <v>11598</v>
      </c>
      <c r="D89">
        <v>2669</v>
      </c>
      <c r="E89">
        <v>1139.2</v>
      </c>
      <c r="F89">
        <v>1010</v>
      </c>
      <c r="G89">
        <v>5240</v>
      </c>
      <c r="H89">
        <v>0</v>
      </c>
      <c r="I89">
        <v>0</v>
      </c>
      <c r="J89">
        <v>0</v>
      </c>
      <c r="K89">
        <v>0</v>
      </c>
      <c r="L89">
        <v>1157</v>
      </c>
      <c r="M89">
        <v>138</v>
      </c>
      <c r="N89">
        <v>4439.9679999999998</v>
      </c>
      <c r="O89">
        <v>1</v>
      </c>
    </row>
    <row r="90" spans="1:15" x14ac:dyDescent="0.2">
      <c r="A90">
        <v>222</v>
      </c>
      <c r="B90" t="s">
        <v>83</v>
      </c>
      <c r="C90">
        <v>56252</v>
      </c>
      <c r="D90">
        <v>13153</v>
      </c>
      <c r="E90">
        <v>5272</v>
      </c>
      <c r="F90">
        <v>2235</v>
      </c>
      <c r="G90">
        <v>64830</v>
      </c>
      <c r="H90">
        <v>3031.72</v>
      </c>
      <c r="I90">
        <v>4490.3999999999996</v>
      </c>
      <c r="J90">
        <v>0</v>
      </c>
      <c r="K90">
        <v>29.399999999999636</v>
      </c>
      <c r="L90">
        <v>7907</v>
      </c>
      <c r="M90">
        <v>59</v>
      </c>
      <c r="N90">
        <v>26902.799999999999</v>
      </c>
      <c r="O90">
        <v>7</v>
      </c>
    </row>
    <row r="91" spans="1:15" x14ac:dyDescent="0.2">
      <c r="A91">
        <v>766</v>
      </c>
      <c r="B91" t="s">
        <v>84</v>
      </c>
      <c r="C91">
        <v>25205</v>
      </c>
      <c r="D91">
        <v>5911</v>
      </c>
      <c r="E91">
        <v>1858.2</v>
      </c>
      <c r="F91">
        <v>1065</v>
      </c>
      <c r="G91">
        <v>9940</v>
      </c>
      <c r="H91">
        <v>0</v>
      </c>
      <c r="I91">
        <v>1109.5999999999999</v>
      </c>
      <c r="J91">
        <v>0</v>
      </c>
      <c r="K91">
        <v>0</v>
      </c>
      <c r="L91">
        <v>2928</v>
      </c>
      <c r="M91">
        <v>43</v>
      </c>
      <c r="N91">
        <v>12485.513999999999</v>
      </c>
      <c r="O91">
        <v>3</v>
      </c>
    </row>
    <row r="92" spans="1:15" x14ac:dyDescent="0.2">
      <c r="A92">
        <v>58</v>
      </c>
      <c r="B92" t="s">
        <v>85</v>
      </c>
      <c r="C92">
        <v>24284</v>
      </c>
      <c r="D92">
        <v>6018</v>
      </c>
      <c r="E92">
        <v>2530.9</v>
      </c>
      <c r="F92">
        <v>160</v>
      </c>
      <c r="G92">
        <v>14730</v>
      </c>
      <c r="H92">
        <v>920.7</v>
      </c>
      <c r="I92">
        <v>1567.2</v>
      </c>
      <c r="J92">
        <v>0</v>
      </c>
      <c r="K92">
        <v>0</v>
      </c>
      <c r="L92">
        <v>16719</v>
      </c>
      <c r="M92">
        <v>977</v>
      </c>
      <c r="N92">
        <v>5453.5529999999999</v>
      </c>
      <c r="O92">
        <v>21</v>
      </c>
    </row>
    <row r="93" spans="1:15" x14ac:dyDescent="0.2">
      <c r="A93">
        <v>505</v>
      </c>
      <c r="B93" t="s">
        <v>86</v>
      </c>
      <c r="C93">
        <v>118862</v>
      </c>
      <c r="D93">
        <v>27514</v>
      </c>
      <c r="E93">
        <v>13234</v>
      </c>
      <c r="F93">
        <v>15735</v>
      </c>
      <c r="G93">
        <v>171820</v>
      </c>
      <c r="H93">
        <v>3642.34</v>
      </c>
      <c r="I93">
        <v>5104.8</v>
      </c>
      <c r="J93">
        <v>0</v>
      </c>
      <c r="K93">
        <v>0</v>
      </c>
      <c r="L93">
        <v>7894</v>
      </c>
      <c r="M93">
        <v>2053</v>
      </c>
      <c r="N93">
        <v>139599.88</v>
      </c>
      <c r="O93">
        <v>2</v>
      </c>
    </row>
    <row r="94" spans="1:15" x14ac:dyDescent="0.2">
      <c r="A94">
        <v>498</v>
      </c>
      <c r="B94" t="s">
        <v>87</v>
      </c>
      <c r="C94">
        <v>19300</v>
      </c>
      <c r="D94">
        <v>4797</v>
      </c>
      <c r="E94">
        <v>1123.2</v>
      </c>
      <c r="F94">
        <v>210</v>
      </c>
      <c r="G94">
        <v>2380</v>
      </c>
      <c r="H94">
        <v>0</v>
      </c>
      <c r="I94">
        <v>0</v>
      </c>
      <c r="J94">
        <v>0</v>
      </c>
      <c r="K94">
        <v>0</v>
      </c>
      <c r="L94">
        <v>5906</v>
      </c>
      <c r="M94">
        <v>58</v>
      </c>
      <c r="N94">
        <v>3638.6680000000001</v>
      </c>
      <c r="O94">
        <v>9</v>
      </c>
    </row>
    <row r="95" spans="1:15" x14ac:dyDescent="0.2">
      <c r="A95">
        <v>1719</v>
      </c>
      <c r="B95" t="s">
        <v>88</v>
      </c>
      <c r="C95">
        <v>26664</v>
      </c>
      <c r="D95">
        <v>6010</v>
      </c>
      <c r="E95">
        <v>1574.2</v>
      </c>
      <c r="F95">
        <v>220</v>
      </c>
      <c r="G95">
        <v>2580</v>
      </c>
      <c r="H95">
        <v>0</v>
      </c>
      <c r="I95">
        <v>576.79999999999995</v>
      </c>
      <c r="J95">
        <v>0</v>
      </c>
      <c r="K95">
        <v>0</v>
      </c>
      <c r="L95">
        <v>9556</v>
      </c>
      <c r="M95">
        <v>2387</v>
      </c>
      <c r="N95">
        <v>7619.57</v>
      </c>
      <c r="O95">
        <v>7</v>
      </c>
    </row>
    <row r="96" spans="1:15" x14ac:dyDescent="0.2">
      <c r="A96">
        <v>303</v>
      </c>
      <c r="B96" t="s">
        <v>89</v>
      </c>
      <c r="C96">
        <v>40470</v>
      </c>
      <c r="D96">
        <v>10754</v>
      </c>
      <c r="E96">
        <v>2527.3000000000002</v>
      </c>
      <c r="F96">
        <v>1760</v>
      </c>
      <c r="G96">
        <v>24710</v>
      </c>
      <c r="H96">
        <v>382.14</v>
      </c>
      <c r="I96">
        <v>1809.6</v>
      </c>
      <c r="J96">
        <v>0</v>
      </c>
      <c r="K96">
        <v>246.8</v>
      </c>
      <c r="L96">
        <v>33397</v>
      </c>
      <c r="M96">
        <v>5731</v>
      </c>
      <c r="N96">
        <v>13655.654</v>
      </c>
      <c r="O96">
        <v>5</v>
      </c>
    </row>
    <row r="97" spans="1:15" x14ac:dyDescent="0.2">
      <c r="A97">
        <v>225</v>
      </c>
      <c r="B97" t="s">
        <v>90</v>
      </c>
      <c r="C97">
        <v>18193</v>
      </c>
      <c r="D97">
        <v>4563</v>
      </c>
      <c r="E97">
        <v>1191.8</v>
      </c>
      <c r="F97">
        <v>785</v>
      </c>
      <c r="G97">
        <v>5780</v>
      </c>
      <c r="H97">
        <v>1032.3800000000001</v>
      </c>
      <c r="I97">
        <v>1516.8</v>
      </c>
      <c r="J97">
        <v>0</v>
      </c>
      <c r="K97">
        <v>243.8</v>
      </c>
      <c r="L97">
        <v>3779</v>
      </c>
      <c r="M97">
        <v>467</v>
      </c>
      <c r="N97">
        <v>5730.2139999999999</v>
      </c>
      <c r="O97">
        <v>6</v>
      </c>
    </row>
    <row r="98" spans="1:15" x14ac:dyDescent="0.2">
      <c r="A98">
        <v>226</v>
      </c>
      <c r="B98" t="s">
        <v>91</v>
      </c>
      <c r="C98">
        <v>25525</v>
      </c>
      <c r="D98">
        <v>6766</v>
      </c>
      <c r="E98">
        <v>1449.6</v>
      </c>
      <c r="F98">
        <v>585</v>
      </c>
      <c r="G98">
        <v>18000</v>
      </c>
      <c r="H98">
        <v>0</v>
      </c>
      <c r="I98">
        <v>1929.6</v>
      </c>
      <c r="J98">
        <v>0</v>
      </c>
      <c r="K98">
        <v>20.599999999999909</v>
      </c>
      <c r="L98">
        <v>3391</v>
      </c>
      <c r="M98">
        <v>128</v>
      </c>
      <c r="N98">
        <v>11449.36</v>
      </c>
      <c r="O98">
        <v>4</v>
      </c>
    </row>
    <row r="99" spans="1:15" x14ac:dyDescent="0.2">
      <c r="A99">
        <v>1711</v>
      </c>
      <c r="B99" t="s">
        <v>92</v>
      </c>
      <c r="C99">
        <v>32165</v>
      </c>
      <c r="D99">
        <v>6212</v>
      </c>
      <c r="E99">
        <v>3171.6</v>
      </c>
      <c r="F99">
        <v>375</v>
      </c>
      <c r="G99">
        <v>17220</v>
      </c>
      <c r="H99">
        <v>253.44</v>
      </c>
      <c r="I99">
        <v>1384</v>
      </c>
      <c r="J99">
        <v>0</v>
      </c>
      <c r="K99">
        <v>0</v>
      </c>
      <c r="L99">
        <v>10314</v>
      </c>
      <c r="M99">
        <v>148</v>
      </c>
      <c r="N99">
        <v>9510.8760000000002</v>
      </c>
      <c r="O99">
        <v>11</v>
      </c>
    </row>
    <row r="100" spans="1:15" x14ac:dyDescent="0.2">
      <c r="A100">
        <v>385</v>
      </c>
      <c r="B100" t="s">
        <v>93</v>
      </c>
      <c r="C100">
        <v>28700</v>
      </c>
      <c r="D100">
        <v>7290</v>
      </c>
      <c r="E100">
        <v>1327</v>
      </c>
      <c r="F100">
        <v>555</v>
      </c>
      <c r="G100">
        <v>10840</v>
      </c>
      <c r="H100">
        <v>314.82</v>
      </c>
      <c r="I100">
        <v>1750.4</v>
      </c>
      <c r="J100">
        <v>0</v>
      </c>
      <c r="K100">
        <v>483</v>
      </c>
      <c r="L100">
        <v>1630</v>
      </c>
      <c r="M100">
        <v>68</v>
      </c>
      <c r="N100">
        <v>17491.62</v>
      </c>
      <c r="O100">
        <v>1</v>
      </c>
    </row>
    <row r="101" spans="1:15" x14ac:dyDescent="0.2">
      <c r="A101">
        <v>228</v>
      </c>
      <c r="B101" t="s">
        <v>94</v>
      </c>
      <c r="C101">
        <v>108763</v>
      </c>
      <c r="D101">
        <v>28520</v>
      </c>
      <c r="E101">
        <v>6709.5</v>
      </c>
      <c r="F101">
        <v>5630</v>
      </c>
      <c r="G101">
        <v>112540</v>
      </c>
      <c r="H101">
        <v>3584.72</v>
      </c>
      <c r="I101">
        <v>3671.2</v>
      </c>
      <c r="J101">
        <v>0</v>
      </c>
      <c r="K101">
        <v>0</v>
      </c>
      <c r="L101">
        <v>31824</v>
      </c>
      <c r="M101">
        <v>38</v>
      </c>
      <c r="N101">
        <v>68647.865000000005</v>
      </c>
      <c r="O101">
        <v>19</v>
      </c>
    </row>
    <row r="102" spans="1:15" x14ac:dyDescent="0.2">
      <c r="A102">
        <v>317</v>
      </c>
      <c r="B102" t="s">
        <v>95</v>
      </c>
      <c r="C102">
        <v>8824</v>
      </c>
      <c r="D102">
        <v>2324</v>
      </c>
      <c r="E102">
        <v>361</v>
      </c>
      <c r="F102">
        <v>140</v>
      </c>
      <c r="G102">
        <v>840</v>
      </c>
      <c r="H102">
        <v>0</v>
      </c>
      <c r="I102">
        <v>0</v>
      </c>
      <c r="J102">
        <v>0</v>
      </c>
      <c r="K102">
        <v>0</v>
      </c>
      <c r="L102">
        <v>3106</v>
      </c>
      <c r="M102">
        <v>264</v>
      </c>
      <c r="N102">
        <v>3036.87</v>
      </c>
      <c r="O102">
        <v>3</v>
      </c>
    </row>
    <row r="103" spans="1:15" x14ac:dyDescent="0.2">
      <c r="A103">
        <v>1651</v>
      </c>
      <c r="B103" t="s">
        <v>96</v>
      </c>
      <c r="C103">
        <v>16235</v>
      </c>
      <c r="D103">
        <v>3893</v>
      </c>
      <c r="E103">
        <v>1951.8</v>
      </c>
      <c r="F103">
        <v>145</v>
      </c>
      <c r="G103">
        <v>3300</v>
      </c>
      <c r="H103">
        <v>0</v>
      </c>
      <c r="I103">
        <v>827.2</v>
      </c>
      <c r="J103">
        <v>0</v>
      </c>
      <c r="K103">
        <v>0</v>
      </c>
      <c r="L103">
        <v>18980</v>
      </c>
      <c r="M103">
        <v>351</v>
      </c>
      <c r="N103">
        <v>2747.0459999999998</v>
      </c>
      <c r="O103">
        <v>12</v>
      </c>
    </row>
    <row r="104" spans="1:15" x14ac:dyDescent="0.2">
      <c r="A104">
        <v>770</v>
      </c>
      <c r="B104" t="s">
        <v>97</v>
      </c>
      <c r="C104">
        <v>18166</v>
      </c>
      <c r="D104">
        <v>4200</v>
      </c>
      <c r="E104">
        <v>910</v>
      </c>
      <c r="F104">
        <v>125</v>
      </c>
      <c r="G104">
        <v>4810</v>
      </c>
      <c r="H104">
        <v>394.44</v>
      </c>
      <c r="I104">
        <v>1060</v>
      </c>
      <c r="J104">
        <v>0</v>
      </c>
      <c r="K104">
        <v>95.199999999999818</v>
      </c>
      <c r="L104">
        <v>8246</v>
      </c>
      <c r="M104">
        <v>86</v>
      </c>
      <c r="N104">
        <v>4029</v>
      </c>
      <c r="O104">
        <v>7</v>
      </c>
    </row>
    <row r="105" spans="1:15" x14ac:dyDescent="0.2">
      <c r="A105">
        <v>1903</v>
      </c>
      <c r="B105" t="s">
        <v>628</v>
      </c>
      <c r="C105">
        <v>24994</v>
      </c>
      <c r="D105">
        <v>5454</v>
      </c>
      <c r="E105">
        <v>1221.5</v>
      </c>
      <c r="F105">
        <v>205</v>
      </c>
      <c r="G105">
        <v>2410</v>
      </c>
      <c r="H105">
        <v>671.24</v>
      </c>
      <c r="I105">
        <v>0</v>
      </c>
      <c r="J105">
        <v>0</v>
      </c>
      <c r="K105">
        <v>0</v>
      </c>
      <c r="L105">
        <v>7742</v>
      </c>
      <c r="M105">
        <v>99</v>
      </c>
      <c r="N105">
        <v>4514</v>
      </c>
      <c r="O105">
        <v>17</v>
      </c>
    </row>
    <row r="106" spans="1:15" x14ac:dyDescent="0.2">
      <c r="A106">
        <v>772</v>
      </c>
      <c r="B106" t="s">
        <v>98</v>
      </c>
      <c r="C106">
        <v>217225</v>
      </c>
      <c r="D106">
        <v>44804</v>
      </c>
      <c r="E106">
        <v>23042.9</v>
      </c>
      <c r="F106">
        <v>23430</v>
      </c>
      <c r="G106">
        <v>486720</v>
      </c>
      <c r="H106">
        <v>8411.26</v>
      </c>
      <c r="I106">
        <v>10843.2</v>
      </c>
      <c r="J106">
        <v>0</v>
      </c>
      <c r="K106">
        <v>0</v>
      </c>
      <c r="L106">
        <v>8767</v>
      </c>
      <c r="M106">
        <v>121</v>
      </c>
      <c r="N106">
        <v>245888.31599999999</v>
      </c>
      <c r="O106">
        <v>2</v>
      </c>
    </row>
    <row r="107" spans="1:15" x14ac:dyDescent="0.2">
      <c r="A107">
        <v>230</v>
      </c>
      <c r="B107" t="s">
        <v>99</v>
      </c>
      <c r="C107">
        <v>22416</v>
      </c>
      <c r="D107">
        <v>5903</v>
      </c>
      <c r="E107">
        <v>1232</v>
      </c>
      <c r="F107">
        <v>135</v>
      </c>
      <c r="G107">
        <v>9130</v>
      </c>
      <c r="H107">
        <v>0</v>
      </c>
      <c r="I107">
        <v>1661.6</v>
      </c>
      <c r="J107">
        <v>0</v>
      </c>
      <c r="K107">
        <v>0</v>
      </c>
      <c r="L107">
        <v>6382</v>
      </c>
      <c r="M107">
        <v>209</v>
      </c>
      <c r="N107">
        <v>6330.24</v>
      </c>
      <c r="O107">
        <v>6</v>
      </c>
    </row>
    <row r="108" spans="1:15" x14ac:dyDescent="0.2">
      <c r="A108">
        <v>114</v>
      </c>
      <c r="B108" t="s">
        <v>100</v>
      </c>
      <c r="C108">
        <v>108838</v>
      </c>
      <c r="D108">
        <v>24353</v>
      </c>
      <c r="E108">
        <v>12364.3</v>
      </c>
      <c r="F108">
        <v>2285</v>
      </c>
      <c r="G108">
        <v>123960</v>
      </c>
      <c r="H108">
        <v>2304.14</v>
      </c>
      <c r="I108">
        <v>5422.4</v>
      </c>
      <c r="J108">
        <v>0</v>
      </c>
      <c r="K108">
        <v>0</v>
      </c>
      <c r="L108">
        <v>33637</v>
      </c>
      <c r="M108">
        <v>988</v>
      </c>
      <c r="N108">
        <v>36277.137000000002</v>
      </c>
      <c r="O108">
        <v>28</v>
      </c>
    </row>
    <row r="109" spans="1:15" x14ac:dyDescent="0.2">
      <c r="A109">
        <v>388</v>
      </c>
      <c r="B109" t="s">
        <v>101</v>
      </c>
      <c r="C109">
        <v>18268</v>
      </c>
      <c r="D109">
        <v>4194</v>
      </c>
      <c r="E109">
        <v>1930.1</v>
      </c>
      <c r="F109">
        <v>705</v>
      </c>
      <c r="G109">
        <v>10450</v>
      </c>
      <c r="H109">
        <v>0</v>
      </c>
      <c r="I109">
        <v>1248</v>
      </c>
      <c r="J109">
        <v>0</v>
      </c>
      <c r="K109">
        <v>70.599999999999909</v>
      </c>
      <c r="L109">
        <v>1236</v>
      </c>
      <c r="M109">
        <v>226</v>
      </c>
      <c r="N109">
        <v>11256.091</v>
      </c>
      <c r="O109">
        <v>1</v>
      </c>
    </row>
    <row r="110" spans="1:15" x14ac:dyDescent="0.2">
      <c r="A110">
        <v>153</v>
      </c>
      <c r="B110" t="s">
        <v>102</v>
      </c>
      <c r="C110">
        <v>158048</v>
      </c>
      <c r="D110">
        <v>35334</v>
      </c>
      <c r="E110">
        <v>19170.8</v>
      </c>
      <c r="F110">
        <v>14775</v>
      </c>
      <c r="G110">
        <v>245710</v>
      </c>
      <c r="H110">
        <v>5714.1970000000001</v>
      </c>
      <c r="I110">
        <v>5944</v>
      </c>
      <c r="J110">
        <v>0</v>
      </c>
      <c r="K110">
        <v>0</v>
      </c>
      <c r="L110">
        <v>14100</v>
      </c>
      <c r="M110">
        <v>172</v>
      </c>
      <c r="N110">
        <v>152292.304</v>
      </c>
      <c r="O110">
        <v>7</v>
      </c>
    </row>
    <row r="111" spans="1:15" x14ac:dyDescent="0.2">
      <c r="A111">
        <v>232</v>
      </c>
      <c r="B111" t="s">
        <v>103</v>
      </c>
      <c r="C111">
        <v>32519</v>
      </c>
      <c r="D111">
        <v>7220</v>
      </c>
      <c r="E111">
        <v>2475.6</v>
      </c>
      <c r="F111">
        <v>1215</v>
      </c>
      <c r="G111">
        <v>14620</v>
      </c>
      <c r="H111">
        <v>205.92</v>
      </c>
      <c r="I111">
        <v>761.6</v>
      </c>
      <c r="J111">
        <v>0</v>
      </c>
      <c r="K111">
        <v>0</v>
      </c>
      <c r="L111">
        <v>15630</v>
      </c>
      <c r="M111">
        <v>108</v>
      </c>
      <c r="N111">
        <v>9594.0480000000007</v>
      </c>
      <c r="O111">
        <v>15</v>
      </c>
    </row>
    <row r="112" spans="1:15" x14ac:dyDescent="0.2">
      <c r="A112">
        <v>233</v>
      </c>
      <c r="B112" t="s">
        <v>104</v>
      </c>
      <c r="C112">
        <v>26127</v>
      </c>
      <c r="D112">
        <v>6148</v>
      </c>
      <c r="E112">
        <v>1322.1</v>
      </c>
      <c r="F112">
        <v>520</v>
      </c>
      <c r="G112">
        <v>16770</v>
      </c>
      <c r="H112">
        <v>1290.58</v>
      </c>
      <c r="I112">
        <v>1800</v>
      </c>
      <c r="J112">
        <v>0</v>
      </c>
      <c r="K112">
        <v>25.799999999999727</v>
      </c>
      <c r="L112">
        <v>8562</v>
      </c>
      <c r="M112">
        <v>171</v>
      </c>
      <c r="N112">
        <v>14125.436</v>
      </c>
      <c r="O112">
        <v>4</v>
      </c>
    </row>
    <row r="113" spans="1:15" x14ac:dyDescent="0.2">
      <c r="A113">
        <v>777</v>
      </c>
      <c r="B113" t="s">
        <v>105</v>
      </c>
      <c r="C113">
        <v>42048</v>
      </c>
      <c r="D113">
        <v>9923</v>
      </c>
      <c r="E113">
        <v>2832.5</v>
      </c>
      <c r="F113">
        <v>2345</v>
      </c>
      <c r="G113">
        <v>36910</v>
      </c>
      <c r="H113">
        <v>263.33999999999997</v>
      </c>
      <c r="I113">
        <v>2574.4</v>
      </c>
      <c r="J113">
        <v>0</v>
      </c>
      <c r="K113">
        <v>158.9</v>
      </c>
      <c r="L113">
        <v>5535</v>
      </c>
      <c r="M113">
        <v>57</v>
      </c>
      <c r="N113">
        <v>28242.375</v>
      </c>
      <c r="O113">
        <v>2</v>
      </c>
    </row>
    <row r="114" spans="1:15" x14ac:dyDescent="0.2">
      <c r="A114">
        <v>1722</v>
      </c>
      <c r="B114" t="s">
        <v>106</v>
      </c>
      <c r="C114">
        <v>8837</v>
      </c>
      <c r="D114">
        <v>2248</v>
      </c>
      <c r="E114">
        <v>909.3</v>
      </c>
      <c r="F114">
        <v>60</v>
      </c>
      <c r="G114">
        <v>780</v>
      </c>
      <c r="H114">
        <v>0</v>
      </c>
      <c r="I114">
        <v>185.6</v>
      </c>
      <c r="J114">
        <v>0</v>
      </c>
      <c r="K114">
        <v>49.4</v>
      </c>
      <c r="L114">
        <v>9770</v>
      </c>
      <c r="M114">
        <v>85</v>
      </c>
      <c r="N114">
        <v>746.17200000000003</v>
      </c>
      <c r="O114">
        <v>8</v>
      </c>
    </row>
    <row r="115" spans="1:15" x14ac:dyDescent="0.2">
      <c r="A115">
        <v>70</v>
      </c>
      <c r="B115" t="s">
        <v>107</v>
      </c>
      <c r="C115">
        <v>20512</v>
      </c>
      <c r="D115">
        <v>4903</v>
      </c>
      <c r="E115">
        <v>2220.8000000000002</v>
      </c>
      <c r="F115">
        <v>250</v>
      </c>
      <c r="G115">
        <v>15690</v>
      </c>
      <c r="H115">
        <v>468.18</v>
      </c>
      <c r="I115">
        <v>940.8</v>
      </c>
      <c r="J115">
        <v>0</v>
      </c>
      <c r="K115">
        <v>70.5</v>
      </c>
      <c r="L115">
        <v>10269</v>
      </c>
      <c r="M115">
        <v>158</v>
      </c>
      <c r="N115">
        <v>6212.5720000000001</v>
      </c>
      <c r="O115">
        <v>11</v>
      </c>
    </row>
    <row r="116" spans="1:15" x14ac:dyDescent="0.2">
      <c r="A116">
        <v>653</v>
      </c>
      <c r="B116" t="s">
        <v>108</v>
      </c>
      <c r="C116">
        <v>10194</v>
      </c>
      <c r="D116">
        <v>2409</v>
      </c>
      <c r="E116">
        <v>879.3</v>
      </c>
      <c r="F116">
        <v>50</v>
      </c>
      <c r="G116">
        <v>2560</v>
      </c>
      <c r="H116">
        <v>352.92</v>
      </c>
      <c r="I116">
        <v>271.2</v>
      </c>
      <c r="J116">
        <v>0</v>
      </c>
      <c r="K116">
        <v>0</v>
      </c>
      <c r="L116">
        <v>9522</v>
      </c>
      <c r="M116">
        <v>1271</v>
      </c>
      <c r="N116">
        <v>1297.1780000000001</v>
      </c>
      <c r="O116">
        <v>14</v>
      </c>
    </row>
    <row r="117" spans="1:15" x14ac:dyDescent="0.2">
      <c r="A117">
        <v>779</v>
      </c>
      <c r="B117" t="s">
        <v>109</v>
      </c>
      <c r="C117">
        <v>21471</v>
      </c>
      <c r="D117">
        <v>4883</v>
      </c>
      <c r="E117">
        <v>1428.3</v>
      </c>
      <c r="F117">
        <v>355</v>
      </c>
      <c r="G117">
        <v>7490</v>
      </c>
      <c r="H117">
        <v>0</v>
      </c>
      <c r="I117">
        <v>1228</v>
      </c>
      <c r="J117">
        <v>0</v>
      </c>
      <c r="K117">
        <v>153.4</v>
      </c>
      <c r="L117">
        <v>2663</v>
      </c>
      <c r="M117">
        <v>301</v>
      </c>
      <c r="N117">
        <v>9866.0849999999991</v>
      </c>
      <c r="O117">
        <v>2</v>
      </c>
    </row>
    <row r="118" spans="1:15" x14ac:dyDescent="0.2">
      <c r="A118">
        <v>236</v>
      </c>
      <c r="B118" t="s">
        <v>110</v>
      </c>
      <c r="C118">
        <v>26334</v>
      </c>
      <c r="D118">
        <v>6983</v>
      </c>
      <c r="E118">
        <v>1362.6</v>
      </c>
      <c r="F118">
        <v>500</v>
      </c>
      <c r="G118">
        <v>8780</v>
      </c>
      <c r="H118">
        <v>0</v>
      </c>
      <c r="I118">
        <v>656.8</v>
      </c>
      <c r="J118">
        <v>0</v>
      </c>
      <c r="K118">
        <v>38.9</v>
      </c>
      <c r="L118">
        <v>9994</v>
      </c>
      <c r="M118">
        <v>179</v>
      </c>
      <c r="N118">
        <v>5932.0140000000001</v>
      </c>
      <c r="O118">
        <v>7</v>
      </c>
    </row>
    <row r="119" spans="1:15" x14ac:dyDescent="0.2">
      <c r="A119">
        <v>1771</v>
      </c>
      <c r="B119" t="s">
        <v>111</v>
      </c>
      <c r="C119">
        <v>38671</v>
      </c>
      <c r="D119">
        <v>8830</v>
      </c>
      <c r="E119">
        <v>2830.2</v>
      </c>
      <c r="F119">
        <v>1390</v>
      </c>
      <c r="G119">
        <v>19030</v>
      </c>
      <c r="H119">
        <v>275.22000000000003</v>
      </c>
      <c r="I119">
        <v>1519.2</v>
      </c>
      <c r="J119">
        <v>0</v>
      </c>
      <c r="K119">
        <v>109.3</v>
      </c>
      <c r="L119">
        <v>3101</v>
      </c>
      <c r="M119">
        <v>38</v>
      </c>
      <c r="N119">
        <v>22281.781999999999</v>
      </c>
      <c r="O119">
        <v>2</v>
      </c>
    </row>
    <row r="120" spans="1:15" x14ac:dyDescent="0.2">
      <c r="A120">
        <v>1652</v>
      </c>
      <c r="B120" t="s">
        <v>112</v>
      </c>
      <c r="C120">
        <v>29041</v>
      </c>
      <c r="D120">
        <v>6938</v>
      </c>
      <c r="E120">
        <v>1982.9</v>
      </c>
      <c r="F120">
        <v>265</v>
      </c>
      <c r="G120">
        <v>11400</v>
      </c>
      <c r="H120">
        <v>479.16</v>
      </c>
      <c r="I120">
        <v>1665.6</v>
      </c>
      <c r="J120">
        <v>0</v>
      </c>
      <c r="K120">
        <v>84.399999999999864</v>
      </c>
      <c r="L120">
        <v>12247</v>
      </c>
      <c r="M120">
        <v>87</v>
      </c>
      <c r="N120">
        <v>8904.2939999999999</v>
      </c>
      <c r="O120">
        <v>8</v>
      </c>
    </row>
    <row r="121" spans="1:15" x14ac:dyDescent="0.2">
      <c r="A121">
        <v>907</v>
      </c>
      <c r="B121" t="s">
        <v>113</v>
      </c>
      <c r="C121">
        <v>17367</v>
      </c>
      <c r="D121">
        <v>3855</v>
      </c>
      <c r="E121">
        <v>1234.9000000000001</v>
      </c>
      <c r="F121">
        <v>420</v>
      </c>
      <c r="G121">
        <v>8340</v>
      </c>
      <c r="H121">
        <v>787.28</v>
      </c>
      <c r="I121">
        <v>447.2</v>
      </c>
      <c r="J121">
        <v>0</v>
      </c>
      <c r="K121">
        <v>0</v>
      </c>
      <c r="L121">
        <v>4765</v>
      </c>
      <c r="M121">
        <v>277</v>
      </c>
      <c r="N121">
        <v>5601.2489999999998</v>
      </c>
      <c r="O121">
        <v>7</v>
      </c>
    </row>
    <row r="122" spans="1:15" x14ac:dyDescent="0.2">
      <c r="A122">
        <v>689</v>
      </c>
      <c r="B122" t="s">
        <v>114</v>
      </c>
      <c r="C122">
        <v>14508</v>
      </c>
      <c r="D122">
        <v>3782</v>
      </c>
      <c r="E122">
        <v>682.7</v>
      </c>
      <c r="F122">
        <v>135</v>
      </c>
      <c r="G122">
        <v>510</v>
      </c>
      <c r="H122">
        <v>0</v>
      </c>
      <c r="I122">
        <v>0</v>
      </c>
      <c r="J122">
        <v>0</v>
      </c>
      <c r="K122">
        <v>0</v>
      </c>
      <c r="L122">
        <v>6356</v>
      </c>
      <c r="M122">
        <v>155</v>
      </c>
      <c r="N122">
        <v>1604.894</v>
      </c>
      <c r="O122">
        <v>10</v>
      </c>
    </row>
    <row r="123" spans="1:15" x14ac:dyDescent="0.2">
      <c r="A123">
        <v>784</v>
      </c>
      <c r="B123" t="s">
        <v>115</v>
      </c>
      <c r="C123">
        <v>25589</v>
      </c>
      <c r="D123">
        <v>6069</v>
      </c>
      <c r="E123">
        <v>1968.6</v>
      </c>
      <c r="F123">
        <v>1255</v>
      </c>
      <c r="G123">
        <v>5960</v>
      </c>
      <c r="H123">
        <v>0</v>
      </c>
      <c r="I123">
        <v>0</v>
      </c>
      <c r="J123">
        <v>0</v>
      </c>
      <c r="K123">
        <v>0</v>
      </c>
      <c r="L123">
        <v>6549</v>
      </c>
      <c r="M123">
        <v>17</v>
      </c>
      <c r="N123">
        <v>10804.734</v>
      </c>
      <c r="O123">
        <v>4</v>
      </c>
    </row>
    <row r="124" spans="1:15" x14ac:dyDescent="0.2">
      <c r="A124">
        <v>511</v>
      </c>
      <c r="B124" t="s">
        <v>116</v>
      </c>
      <c r="C124">
        <v>11380</v>
      </c>
      <c r="D124">
        <v>2766</v>
      </c>
      <c r="E124">
        <v>331.4</v>
      </c>
      <c r="F124">
        <v>90</v>
      </c>
      <c r="G124">
        <v>570</v>
      </c>
      <c r="H124">
        <v>0</v>
      </c>
      <c r="I124">
        <v>0</v>
      </c>
      <c r="J124">
        <v>0</v>
      </c>
      <c r="K124">
        <v>0</v>
      </c>
      <c r="L124">
        <v>7054</v>
      </c>
      <c r="M124">
        <v>3846</v>
      </c>
      <c r="N124">
        <v>2582.67</v>
      </c>
      <c r="O124">
        <v>9</v>
      </c>
    </row>
    <row r="125" spans="1:15" x14ac:dyDescent="0.2">
      <c r="A125">
        <v>664</v>
      </c>
      <c r="B125" t="s">
        <v>117</v>
      </c>
      <c r="C125">
        <v>36921</v>
      </c>
      <c r="D125">
        <v>8041</v>
      </c>
      <c r="E125">
        <v>3659.8</v>
      </c>
      <c r="F125">
        <v>1265</v>
      </c>
      <c r="G125">
        <v>49000</v>
      </c>
      <c r="H125">
        <v>2504.1833999999999</v>
      </c>
      <c r="I125">
        <v>4700.8</v>
      </c>
      <c r="J125">
        <v>0</v>
      </c>
      <c r="K125">
        <v>252.79999999999927</v>
      </c>
      <c r="L125">
        <v>9260</v>
      </c>
      <c r="M125">
        <v>624</v>
      </c>
      <c r="N125">
        <v>22701.954000000002</v>
      </c>
      <c r="O125">
        <v>6</v>
      </c>
    </row>
    <row r="126" spans="1:15" x14ac:dyDescent="0.2">
      <c r="A126">
        <v>785</v>
      </c>
      <c r="B126" t="s">
        <v>118</v>
      </c>
      <c r="C126">
        <v>22805</v>
      </c>
      <c r="D126">
        <v>5263</v>
      </c>
      <c r="E126">
        <v>1190.5999999999999</v>
      </c>
      <c r="F126">
        <v>560</v>
      </c>
      <c r="G126">
        <v>5490</v>
      </c>
      <c r="H126">
        <v>1352.86</v>
      </c>
      <c r="I126">
        <v>1212.8</v>
      </c>
      <c r="J126">
        <v>0</v>
      </c>
      <c r="K126">
        <v>10.099999999999909</v>
      </c>
      <c r="L126">
        <v>4210</v>
      </c>
      <c r="M126">
        <v>26</v>
      </c>
      <c r="N126">
        <v>11233.788</v>
      </c>
      <c r="O126">
        <v>2</v>
      </c>
    </row>
    <row r="127" spans="1:15" x14ac:dyDescent="0.2">
      <c r="A127">
        <v>512</v>
      </c>
      <c r="B127" t="s">
        <v>119</v>
      </c>
      <c r="C127">
        <v>35083</v>
      </c>
      <c r="D127">
        <v>8367</v>
      </c>
      <c r="E127">
        <v>3678.2</v>
      </c>
      <c r="F127">
        <v>4170</v>
      </c>
      <c r="G127">
        <v>27230</v>
      </c>
      <c r="H127">
        <v>1927.7</v>
      </c>
      <c r="I127">
        <v>4949.6000000000004</v>
      </c>
      <c r="J127">
        <v>0</v>
      </c>
      <c r="K127">
        <v>492.29999999999927</v>
      </c>
      <c r="L127">
        <v>1887</v>
      </c>
      <c r="M127">
        <v>306</v>
      </c>
      <c r="N127">
        <v>27120.516</v>
      </c>
      <c r="O127">
        <v>1</v>
      </c>
    </row>
    <row r="128" spans="1:15" x14ac:dyDescent="0.2">
      <c r="A128">
        <v>513</v>
      </c>
      <c r="B128" t="s">
        <v>120</v>
      </c>
      <c r="C128">
        <v>71235</v>
      </c>
      <c r="D128">
        <v>17631</v>
      </c>
      <c r="E128">
        <v>6466.7</v>
      </c>
      <c r="F128">
        <v>8865</v>
      </c>
      <c r="G128">
        <v>68230</v>
      </c>
      <c r="H128">
        <v>3325.76</v>
      </c>
      <c r="I128">
        <v>6796</v>
      </c>
      <c r="J128">
        <v>0</v>
      </c>
      <c r="K128">
        <v>0</v>
      </c>
      <c r="L128">
        <v>1683</v>
      </c>
      <c r="M128">
        <v>129</v>
      </c>
      <c r="N128">
        <v>77818.936000000002</v>
      </c>
      <c r="O128">
        <v>1</v>
      </c>
    </row>
    <row r="129" spans="1:15" x14ac:dyDescent="0.2">
      <c r="A129">
        <v>693</v>
      </c>
      <c r="B129" t="s">
        <v>121</v>
      </c>
      <c r="C129">
        <v>9795</v>
      </c>
      <c r="D129">
        <v>3035</v>
      </c>
      <c r="E129">
        <v>307.2</v>
      </c>
      <c r="F129">
        <v>60</v>
      </c>
      <c r="G129">
        <v>110</v>
      </c>
      <c r="H129">
        <v>0</v>
      </c>
      <c r="I129">
        <v>0</v>
      </c>
      <c r="J129">
        <v>0</v>
      </c>
      <c r="K129">
        <v>0</v>
      </c>
      <c r="L129">
        <v>6690</v>
      </c>
      <c r="M129">
        <v>242</v>
      </c>
      <c r="N129">
        <v>594.99199999999996</v>
      </c>
      <c r="O129">
        <v>10</v>
      </c>
    </row>
    <row r="130" spans="1:15" x14ac:dyDescent="0.2">
      <c r="A130">
        <v>365</v>
      </c>
      <c r="B130" t="s">
        <v>122</v>
      </c>
      <c r="C130">
        <v>6436</v>
      </c>
      <c r="D130">
        <v>1614</v>
      </c>
      <c r="E130">
        <v>363.1</v>
      </c>
      <c r="F130">
        <v>100</v>
      </c>
      <c r="G130">
        <v>180</v>
      </c>
      <c r="H130">
        <v>0</v>
      </c>
      <c r="I130">
        <v>0</v>
      </c>
      <c r="J130">
        <v>0</v>
      </c>
      <c r="K130">
        <v>0</v>
      </c>
      <c r="L130">
        <v>1980</v>
      </c>
      <c r="M130">
        <v>195</v>
      </c>
      <c r="N130">
        <v>1110.3040000000001</v>
      </c>
      <c r="O130">
        <v>4</v>
      </c>
    </row>
    <row r="131" spans="1:15" x14ac:dyDescent="0.2">
      <c r="A131">
        <v>786</v>
      </c>
      <c r="B131" t="s">
        <v>123</v>
      </c>
      <c r="C131">
        <v>12799</v>
      </c>
      <c r="D131">
        <v>3045</v>
      </c>
      <c r="E131">
        <v>962.1</v>
      </c>
      <c r="F131">
        <v>230</v>
      </c>
      <c r="G131">
        <v>3600</v>
      </c>
      <c r="H131">
        <v>563.98</v>
      </c>
      <c r="I131">
        <v>669.6</v>
      </c>
      <c r="J131">
        <v>0</v>
      </c>
      <c r="K131">
        <v>0</v>
      </c>
      <c r="L131">
        <v>2719</v>
      </c>
      <c r="M131">
        <v>85</v>
      </c>
      <c r="N131">
        <v>3310.857</v>
      </c>
      <c r="O131">
        <v>3</v>
      </c>
    </row>
    <row r="132" spans="1:15" x14ac:dyDescent="0.2">
      <c r="A132">
        <v>241</v>
      </c>
      <c r="B132" t="s">
        <v>124</v>
      </c>
      <c r="C132">
        <v>18884</v>
      </c>
      <c r="D132">
        <v>4027</v>
      </c>
      <c r="E132">
        <v>1812.2</v>
      </c>
      <c r="F132">
        <v>190</v>
      </c>
      <c r="G132">
        <v>6740</v>
      </c>
      <c r="H132">
        <v>1539.54</v>
      </c>
      <c r="I132">
        <v>266.39999999999998</v>
      </c>
      <c r="J132">
        <v>0</v>
      </c>
      <c r="K132">
        <v>63.5</v>
      </c>
      <c r="L132">
        <v>4415</v>
      </c>
      <c r="M132">
        <v>0</v>
      </c>
      <c r="N132">
        <v>6018.7139999999999</v>
      </c>
      <c r="O132">
        <v>6</v>
      </c>
    </row>
    <row r="133" spans="1:15" x14ac:dyDescent="0.2">
      <c r="A133">
        <v>14</v>
      </c>
      <c r="B133" t="s">
        <v>125</v>
      </c>
      <c r="C133">
        <v>193127</v>
      </c>
      <c r="D133">
        <v>37427</v>
      </c>
      <c r="E133">
        <v>23566.9</v>
      </c>
      <c r="F133">
        <v>9890</v>
      </c>
      <c r="G133">
        <v>468790</v>
      </c>
      <c r="H133">
        <v>7298.32</v>
      </c>
      <c r="I133">
        <v>9664</v>
      </c>
      <c r="J133">
        <v>597.89999999999418</v>
      </c>
      <c r="K133">
        <v>0</v>
      </c>
      <c r="L133">
        <v>7917</v>
      </c>
      <c r="M133">
        <v>459</v>
      </c>
      <c r="N133">
        <v>352494.67800000001</v>
      </c>
      <c r="O133">
        <v>4</v>
      </c>
    </row>
    <row r="134" spans="1:15" x14ac:dyDescent="0.2">
      <c r="A134">
        <v>15</v>
      </c>
      <c r="B134" t="s">
        <v>126</v>
      </c>
      <c r="C134">
        <v>12275</v>
      </c>
      <c r="D134">
        <v>3328</v>
      </c>
      <c r="E134">
        <v>942.1</v>
      </c>
      <c r="F134">
        <v>55</v>
      </c>
      <c r="G134">
        <v>1250</v>
      </c>
      <c r="H134">
        <v>0</v>
      </c>
      <c r="I134">
        <v>172</v>
      </c>
      <c r="J134">
        <v>0</v>
      </c>
      <c r="K134">
        <v>43.4</v>
      </c>
      <c r="L134">
        <v>8675</v>
      </c>
      <c r="M134">
        <v>99</v>
      </c>
      <c r="N134">
        <v>965.92600000000004</v>
      </c>
      <c r="O134">
        <v>9</v>
      </c>
    </row>
    <row r="135" spans="1:15" x14ac:dyDescent="0.2">
      <c r="A135">
        <v>1729</v>
      </c>
      <c r="B135" t="s">
        <v>127</v>
      </c>
      <c r="C135">
        <v>14479</v>
      </c>
      <c r="D135">
        <v>2672</v>
      </c>
      <c r="E135">
        <v>1109.5999999999999</v>
      </c>
      <c r="F135">
        <v>85</v>
      </c>
      <c r="G135">
        <v>900</v>
      </c>
      <c r="H135">
        <v>291.06</v>
      </c>
      <c r="I135">
        <v>1310.4000000000001</v>
      </c>
      <c r="J135">
        <v>0</v>
      </c>
      <c r="K135">
        <v>0</v>
      </c>
      <c r="L135">
        <v>7317</v>
      </c>
      <c r="M135">
        <v>19</v>
      </c>
      <c r="N135">
        <v>1790.2080000000001</v>
      </c>
      <c r="O135">
        <v>20</v>
      </c>
    </row>
    <row r="136" spans="1:15" x14ac:dyDescent="0.2">
      <c r="A136">
        <v>158</v>
      </c>
      <c r="B136" t="s">
        <v>128</v>
      </c>
      <c r="C136">
        <v>24419</v>
      </c>
      <c r="D136">
        <v>5859</v>
      </c>
      <c r="E136">
        <v>1848.1</v>
      </c>
      <c r="F136">
        <v>840</v>
      </c>
      <c r="G136">
        <v>18750</v>
      </c>
      <c r="H136">
        <v>0</v>
      </c>
      <c r="I136">
        <v>1278.4000000000001</v>
      </c>
      <c r="J136">
        <v>0</v>
      </c>
      <c r="K136">
        <v>0</v>
      </c>
      <c r="L136">
        <v>10483</v>
      </c>
      <c r="M136">
        <v>67</v>
      </c>
      <c r="N136">
        <v>9668.8320000000003</v>
      </c>
      <c r="O136">
        <v>6</v>
      </c>
    </row>
    <row r="137" spans="1:15" x14ac:dyDescent="0.2">
      <c r="A137">
        <v>788</v>
      </c>
      <c r="B137" t="s">
        <v>129</v>
      </c>
      <c r="C137">
        <v>13621</v>
      </c>
      <c r="D137">
        <v>3291</v>
      </c>
      <c r="E137">
        <v>689</v>
      </c>
      <c r="F137">
        <v>100</v>
      </c>
      <c r="G137">
        <v>750</v>
      </c>
      <c r="H137">
        <v>0</v>
      </c>
      <c r="I137">
        <v>0</v>
      </c>
      <c r="J137">
        <v>0</v>
      </c>
      <c r="K137">
        <v>0</v>
      </c>
      <c r="L137">
        <v>5772</v>
      </c>
      <c r="M137">
        <v>85</v>
      </c>
      <c r="N137">
        <v>1942.98</v>
      </c>
      <c r="O137">
        <v>6</v>
      </c>
    </row>
    <row r="138" spans="1:15" x14ac:dyDescent="0.2">
      <c r="A138">
        <v>392</v>
      </c>
      <c r="B138" t="s">
        <v>130</v>
      </c>
      <c r="C138">
        <v>151818</v>
      </c>
      <c r="D138">
        <v>33091</v>
      </c>
      <c r="E138">
        <v>16619.8</v>
      </c>
      <c r="F138">
        <v>14975</v>
      </c>
      <c r="G138">
        <v>194990</v>
      </c>
      <c r="H138">
        <v>5113.8</v>
      </c>
      <c r="I138">
        <v>8517.6</v>
      </c>
      <c r="J138">
        <v>0</v>
      </c>
      <c r="K138">
        <v>26.5</v>
      </c>
      <c r="L138">
        <v>2919</v>
      </c>
      <c r="M138">
        <v>290</v>
      </c>
      <c r="N138">
        <v>251854.05</v>
      </c>
      <c r="O138">
        <v>2</v>
      </c>
    </row>
    <row r="139" spans="1:15" x14ac:dyDescent="0.2">
      <c r="A139">
        <v>393</v>
      </c>
      <c r="B139" t="s">
        <v>131</v>
      </c>
      <c r="C139">
        <v>5474</v>
      </c>
      <c r="D139">
        <v>1315</v>
      </c>
      <c r="E139">
        <v>298.89999999999998</v>
      </c>
      <c r="F139">
        <v>160</v>
      </c>
      <c r="G139">
        <v>50</v>
      </c>
      <c r="H139">
        <v>0</v>
      </c>
      <c r="I139">
        <v>0</v>
      </c>
      <c r="J139">
        <v>0</v>
      </c>
      <c r="K139">
        <v>0</v>
      </c>
      <c r="L139">
        <v>1923</v>
      </c>
      <c r="M139">
        <v>181</v>
      </c>
      <c r="N139">
        <v>1297.857</v>
      </c>
      <c r="O139">
        <v>4</v>
      </c>
    </row>
    <row r="140" spans="1:15" x14ac:dyDescent="0.2">
      <c r="A140">
        <v>394</v>
      </c>
      <c r="B140" t="s">
        <v>132</v>
      </c>
      <c r="C140">
        <v>143943</v>
      </c>
      <c r="D140">
        <v>37630</v>
      </c>
      <c r="E140">
        <v>7161.9</v>
      </c>
      <c r="F140">
        <v>11215</v>
      </c>
      <c r="G140">
        <v>77560</v>
      </c>
      <c r="H140">
        <v>2091.5</v>
      </c>
      <c r="I140">
        <v>5148.8</v>
      </c>
      <c r="J140">
        <v>4027.2</v>
      </c>
      <c r="K140">
        <v>1235.2</v>
      </c>
      <c r="L140">
        <v>17866</v>
      </c>
      <c r="M140">
        <v>663</v>
      </c>
      <c r="N140">
        <v>87250.544999999998</v>
      </c>
      <c r="O140">
        <v>28</v>
      </c>
    </row>
    <row r="141" spans="1:15" x14ac:dyDescent="0.2">
      <c r="A141">
        <v>1655</v>
      </c>
      <c r="B141" t="s">
        <v>133</v>
      </c>
      <c r="C141">
        <v>29325</v>
      </c>
      <c r="D141">
        <v>6325</v>
      </c>
      <c r="E141">
        <v>2020.7</v>
      </c>
      <c r="F141">
        <v>1420</v>
      </c>
      <c r="G141">
        <v>5050</v>
      </c>
      <c r="H141">
        <v>0</v>
      </c>
      <c r="I141">
        <v>1359.2</v>
      </c>
      <c r="J141">
        <v>0</v>
      </c>
      <c r="K141">
        <v>0</v>
      </c>
      <c r="L141">
        <v>7456</v>
      </c>
      <c r="M141">
        <v>65</v>
      </c>
      <c r="N141">
        <v>8575.9150000000009</v>
      </c>
      <c r="O141">
        <v>11</v>
      </c>
    </row>
    <row r="142" spans="1:15" x14ac:dyDescent="0.2">
      <c r="A142">
        <v>160</v>
      </c>
      <c r="B142" t="s">
        <v>134</v>
      </c>
      <c r="C142">
        <v>59430</v>
      </c>
      <c r="D142">
        <v>15686</v>
      </c>
      <c r="E142">
        <v>4015.7</v>
      </c>
      <c r="F142">
        <v>415</v>
      </c>
      <c r="G142">
        <v>40980</v>
      </c>
      <c r="H142">
        <v>1054.98</v>
      </c>
      <c r="I142">
        <v>3228</v>
      </c>
      <c r="J142">
        <v>0</v>
      </c>
      <c r="K142">
        <v>0</v>
      </c>
      <c r="L142">
        <v>31273</v>
      </c>
      <c r="M142">
        <v>442</v>
      </c>
      <c r="N142">
        <v>12546.329</v>
      </c>
      <c r="O142">
        <v>20</v>
      </c>
    </row>
    <row r="143" spans="1:15" x14ac:dyDescent="0.2">
      <c r="A143">
        <v>243</v>
      </c>
      <c r="B143" t="s">
        <v>135</v>
      </c>
      <c r="C143">
        <v>45429</v>
      </c>
      <c r="D143">
        <v>11474</v>
      </c>
      <c r="E143">
        <v>3239.9</v>
      </c>
      <c r="F143">
        <v>3700</v>
      </c>
      <c r="G143">
        <v>44740</v>
      </c>
      <c r="H143">
        <v>1174.08</v>
      </c>
      <c r="I143">
        <v>2900.8</v>
      </c>
      <c r="J143">
        <v>0</v>
      </c>
      <c r="K143">
        <v>0</v>
      </c>
      <c r="L143">
        <v>3863</v>
      </c>
      <c r="M143">
        <v>964</v>
      </c>
      <c r="N143">
        <v>27081.353999999999</v>
      </c>
      <c r="O143">
        <v>2</v>
      </c>
    </row>
    <row r="144" spans="1:15" x14ac:dyDescent="0.2">
      <c r="A144">
        <v>523</v>
      </c>
      <c r="B144" t="s">
        <v>136</v>
      </c>
      <c r="C144">
        <v>17654</v>
      </c>
      <c r="D144">
        <v>4834</v>
      </c>
      <c r="E144">
        <v>975.1</v>
      </c>
      <c r="F144">
        <v>200</v>
      </c>
      <c r="G144">
        <v>5390</v>
      </c>
      <c r="H144">
        <v>0</v>
      </c>
      <c r="I144">
        <v>678.4</v>
      </c>
      <c r="J144">
        <v>0</v>
      </c>
      <c r="K144">
        <v>178.1</v>
      </c>
      <c r="L144">
        <v>1692</v>
      </c>
      <c r="M144">
        <v>243</v>
      </c>
      <c r="N144">
        <v>6491.2920000000004</v>
      </c>
      <c r="O144">
        <v>2</v>
      </c>
    </row>
    <row r="145" spans="1:15" x14ac:dyDescent="0.2">
      <c r="A145">
        <v>17</v>
      </c>
      <c r="B145" t="s">
        <v>137</v>
      </c>
      <c r="C145">
        <v>18457</v>
      </c>
      <c r="D145">
        <v>4281</v>
      </c>
      <c r="E145">
        <v>1239.5999999999999</v>
      </c>
      <c r="F145">
        <v>215</v>
      </c>
      <c r="G145">
        <v>6230</v>
      </c>
      <c r="H145">
        <v>2253.4287999999997</v>
      </c>
      <c r="I145">
        <v>2504</v>
      </c>
      <c r="J145">
        <v>0</v>
      </c>
      <c r="K145">
        <v>1573.5</v>
      </c>
      <c r="L145">
        <v>4562</v>
      </c>
      <c r="M145">
        <v>511</v>
      </c>
      <c r="N145">
        <v>7772.9040000000005</v>
      </c>
      <c r="O145">
        <v>7</v>
      </c>
    </row>
    <row r="146" spans="1:15" x14ac:dyDescent="0.2">
      <c r="A146">
        <v>395</v>
      </c>
      <c r="B146" t="s">
        <v>138</v>
      </c>
      <c r="C146">
        <v>16194</v>
      </c>
      <c r="D146">
        <v>4288</v>
      </c>
      <c r="E146">
        <v>984.1</v>
      </c>
      <c r="F146">
        <v>135</v>
      </c>
      <c r="G146">
        <v>1100</v>
      </c>
      <c r="H146">
        <v>0</v>
      </c>
      <c r="I146">
        <v>0</v>
      </c>
      <c r="J146">
        <v>0</v>
      </c>
      <c r="K146">
        <v>0</v>
      </c>
      <c r="L146">
        <v>5396</v>
      </c>
      <c r="M146">
        <v>88</v>
      </c>
      <c r="N146">
        <v>2627.163</v>
      </c>
      <c r="O146">
        <v>12</v>
      </c>
    </row>
    <row r="147" spans="1:15" x14ac:dyDescent="0.2">
      <c r="A147">
        <v>72</v>
      </c>
      <c r="B147" t="s">
        <v>139</v>
      </c>
      <c r="C147">
        <v>15844</v>
      </c>
      <c r="D147">
        <v>3676</v>
      </c>
      <c r="E147">
        <v>1991.5</v>
      </c>
      <c r="F147">
        <v>270</v>
      </c>
      <c r="G147">
        <v>17340</v>
      </c>
      <c r="H147">
        <v>0</v>
      </c>
      <c r="I147">
        <v>1177.5999999999999</v>
      </c>
      <c r="J147">
        <v>0</v>
      </c>
      <c r="K147">
        <v>0</v>
      </c>
      <c r="L147">
        <v>2503</v>
      </c>
      <c r="M147">
        <v>163</v>
      </c>
      <c r="N147">
        <v>7792.7849999999999</v>
      </c>
      <c r="O147">
        <v>2</v>
      </c>
    </row>
    <row r="148" spans="1:15" x14ac:dyDescent="0.2">
      <c r="A148">
        <v>244</v>
      </c>
      <c r="B148" t="s">
        <v>140</v>
      </c>
      <c r="C148">
        <v>11805</v>
      </c>
      <c r="D148">
        <v>2912</v>
      </c>
      <c r="E148">
        <v>758.7</v>
      </c>
      <c r="F148">
        <v>110</v>
      </c>
      <c r="G148">
        <v>3060</v>
      </c>
      <c r="H148">
        <v>0</v>
      </c>
      <c r="I148">
        <v>186.4</v>
      </c>
      <c r="J148">
        <v>0</v>
      </c>
      <c r="K148">
        <v>0</v>
      </c>
      <c r="L148">
        <v>2311</v>
      </c>
      <c r="M148">
        <v>105</v>
      </c>
      <c r="N148">
        <v>3942.123</v>
      </c>
      <c r="O148">
        <v>2</v>
      </c>
    </row>
    <row r="149" spans="1:15" x14ac:dyDescent="0.2">
      <c r="A149">
        <v>396</v>
      </c>
      <c r="B149" t="s">
        <v>141</v>
      </c>
      <c r="C149">
        <v>39268</v>
      </c>
      <c r="D149">
        <v>9023</v>
      </c>
      <c r="E149">
        <v>3018.7</v>
      </c>
      <c r="F149">
        <v>1995</v>
      </c>
      <c r="G149">
        <v>24630</v>
      </c>
      <c r="H149">
        <v>403.8</v>
      </c>
      <c r="I149">
        <v>1414.4</v>
      </c>
      <c r="J149">
        <v>0</v>
      </c>
      <c r="K149">
        <v>503</v>
      </c>
      <c r="L149">
        <v>2726</v>
      </c>
      <c r="M149">
        <v>36</v>
      </c>
      <c r="N149">
        <v>37603.243000000002</v>
      </c>
      <c r="O149">
        <v>2</v>
      </c>
    </row>
    <row r="150" spans="1:15" x14ac:dyDescent="0.2">
      <c r="A150">
        <v>397</v>
      </c>
      <c r="B150" t="s">
        <v>142</v>
      </c>
      <c r="C150">
        <v>26242</v>
      </c>
      <c r="D150">
        <v>6249</v>
      </c>
      <c r="E150">
        <v>1646.9</v>
      </c>
      <c r="F150">
        <v>655</v>
      </c>
      <c r="G150">
        <v>6120</v>
      </c>
      <c r="H150">
        <v>0</v>
      </c>
      <c r="I150">
        <v>1433.6</v>
      </c>
      <c r="J150">
        <v>0</v>
      </c>
      <c r="K150">
        <v>96.899999999999864</v>
      </c>
      <c r="L150">
        <v>921</v>
      </c>
      <c r="M150">
        <v>43</v>
      </c>
      <c r="N150">
        <v>19060.179</v>
      </c>
      <c r="O150">
        <v>2</v>
      </c>
    </row>
    <row r="151" spans="1:15" x14ac:dyDescent="0.2">
      <c r="A151">
        <v>246</v>
      </c>
      <c r="B151" t="s">
        <v>143</v>
      </c>
      <c r="C151">
        <v>18244</v>
      </c>
      <c r="D151">
        <v>4253</v>
      </c>
      <c r="E151">
        <v>1238.0999999999999</v>
      </c>
      <c r="F151">
        <v>140</v>
      </c>
      <c r="G151">
        <v>5760</v>
      </c>
      <c r="H151">
        <v>96.88</v>
      </c>
      <c r="I151">
        <v>764.8</v>
      </c>
      <c r="J151">
        <v>0</v>
      </c>
      <c r="K151">
        <v>0</v>
      </c>
      <c r="L151">
        <v>7874</v>
      </c>
      <c r="M151">
        <v>168</v>
      </c>
      <c r="N151">
        <v>4394.4120000000003</v>
      </c>
      <c r="O151">
        <v>8</v>
      </c>
    </row>
    <row r="152" spans="1:15" x14ac:dyDescent="0.2">
      <c r="A152">
        <v>74</v>
      </c>
      <c r="B152" t="s">
        <v>144</v>
      </c>
      <c r="C152">
        <v>43514</v>
      </c>
      <c r="D152">
        <v>10025</v>
      </c>
      <c r="E152">
        <v>4371.3</v>
      </c>
      <c r="F152">
        <v>1380</v>
      </c>
      <c r="G152">
        <v>52590</v>
      </c>
      <c r="H152">
        <v>744.56</v>
      </c>
      <c r="I152">
        <v>3092</v>
      </c>
      <c r="J152">
        <v>0</v>
      </c>
      <c r="K152">
        <v>0</v>
      </c>
      <c r="L152">
        <v>13500</v>
      </c>
      <c r="M152">
        <v>506</v>
      </c>
      <c r="N152">
        <v>22474.239000000001</v>
      </c>
      <c r="O152">
        <v>20</v>
      </c>
    </row>
    <row r="153" spans="1:15" x14ac:dyDescent="0.2">
      <c r="A153">
        <v>398</v>
      </c>
      <c r="B153" t="s">
        <v>145</v>
      </c>
      <c r="C153">
        <v>52483</v>
      </c>
      <c r="D153">
        <v>13671</v>
      </c>
      <c r="E153">
        <v>3120.3</v>
      </c>
      <c r="F153">
        <v>3345</v>
      </c>
      <c r="G153">
        <v>50710</v>
      </c>
      <c r="H153">
        <v>1005.72</v>
      </c>
      <c r="I153">
        <v>3146.4</v>
      </c>
      <c r="J153">
        <v>78.299999999999272</v>
      </c>
      <c r="K153">
        <v>283.2</v>
      </c>
      <c r="L153">
        <v>3830</v>
      </c>
      <c r="M153">
        <v>169</v>
      </c>
      <c r="N153">
        <v>34870.35</v>
      </c>
      <c r="O153">
        <v>4</v>
      </c>
    </row>
    <row r="154" spans="1:15" x14ac:dyDescent="0.2">
      <c r="A154">
        <v>917</v>
      </c>
      <c r="B154" t="s">
        <v>146</v>
      </c>
      <c r="C154">
        <v>89016</v>
      </c>
      <c r="D154">
        <v>16608</v>
      </c>
      <c r="E154">
        <v>13745.8</v>
      </c>
      <c r="F154">
        <v>4465</v>
      </c>
      <c r="G154">
        <v>155500</v>
      </c>
      <c r="H154">
        <v>5467.7326000000003</v>
      </c>
      <c r="I154">
        <v>6084</v>
      </c>
      <c r="J154">
        <v>0</v>
      </c>
      <c r="K154">
        <v>0</v>
      </c>
      <c r="L154">
        <v>4499</v>
      </c>
      <c r="M154">
        <v>54</v>
      </c>
      <c r="N154">
        <v>82135.656000000003</v>
      </c>
      <c r="O154">
        <v>3</v>
      </c>
    </row>
    <row r="155" spans="1:15" x14ac:dyDescent="0.2">
      <c r="A155">
        <v>1658</v>
      </c>
      <c r="B155" t="s">
        <v>147</v>
      </c>
      <c r="C155">
        <v>15352</v>
      </c>
      <c r="D155">
        <v>3523</v>
      </c>
      <c r="E155">
        <v>747.2</v>
      </c>
      <c r="F155">
        <v>135</v>
      </c>
      <c r="G155">
        <v>2250</v>
      </c>
      <c r="H155">
        <v>1979.12</v>
      </c>
      <c r="I155">
        <v>0</v>
      </c>
      <c r="J155">
        <v>0</v>
      </c>
      <c r="K155">
        <v>0</v>
      </c>
      <c r="L155">
        <v>10404</v>
      </c>
      <c r="M155">
        <v>100</v>
      </c>
      <c r="N155">
        <v>3927.5279999999998</v>
      </c>
      <c r="O155">
        <v>6</v>
      </c>
    </row>
    <row r="156" spans="1:15" x14ac:dyDescent="0.2">
      <c r="A156">
        <v>399</v>
      </c>
      <c r="B156" t="s">
        <v>148</v>
      </c>
      <c r="C156">
        <v>22650</v>
      </c>
      <c r="D156">
        <v>5279</v>
      </c>
      <c r="E156">
        <v>1258.0999999999999</v>
      </c>
      <c r="F156">
        <v>305</v>
      </c>
      <c r="G156">
        <v>8490</v>
      </c>
      <c r="H156">
        <v>0</v>
      </c>
      <c r="I156">
        <v>273.60000000000002</v>
      </c>
      <c r="J156">
        <v>0</v>
      </c>
      <c r="K156">
        <v>12</v>
      </c>
      <c r="L156">
        <v>1871</v>
      </c>
      <c r="M156">
        <v>30</v>
      </c>
      <c r="N156">
        <v>11575.509</v>
      </c>
      <c r="O156">
        <v>3</v>
      </c>
    </row>
    <row r="157" spans="1:15" x14ac:dyDescent="0.2">
      <c r="A157">
        <v>163</v>
      </c>
      <c r="B157" t="s">
        <v>149</v>
      </c>
      <c r="C157">
        <v>35796</v>
      </c>
      <c r="D157">
        <v>8707</v>
      </c>
      <c r="E157">
        <v>2702.6</v>
      </c>
      <c r="F157">
        <v>375</v>
      </c>
      <c r="G157">
        <v>36340</v>
      </c>
      <c r="H157">
        <v>947.28</v>
      </c>
      <c r="I157">
        <v>1328</v>
      </c>
      <c r="J157">
        <v>0</v>
      </c>
      <c r="K157">
        <v>0</v>
      </c>
      <c r="L157">
        <v>13802</v>
      </c>
      <c r="M157">
        <v>97</v>
      </c>
      <c r="N157">
        <v>11110.332</v>
      </c>
      <c r="O157">
        <v>9</v>
      </c>
    </row>
    <row r="158" spans="1:15" x14ac:dyDescent="0.2">
      <c r="A158">
        <v>530</v>
      </c>
      <c r="B158" t="s">
        <v>150</v>
      </c>
      <c r="C158">
        <v>39442</v>
      </c>
      <c r="D158">
        <v>8790</v>
      </c>
      <c r="E158">
        <v>2728</v>
      </c>
      <c r="F158">
        <v>2195</v>
      </c>
      <c r="G158">
        <v>29540</v>
      </c>
      <c r="H158">
        <v>240.48</v>
      </c>
      <c r="I158">
        <v>2262.4</v>
      </c>
      <c r="J158">
        <v>0</v>
      </c>
      <c r="K158">
        <v>0</v>
      </c>
      <c r="L158">
        <v>3156</v>
      </c>
      <c r="M158">
        <v>1359</v>
      </c>
      <c r="N158">
        <v>28022.36</v>
      </c>
      <c r="O158">
        <v>2</v>
      </c>
    </row>
    <row r="159" spans="1:15" x14ac:dyDescent="0.2">
      <c r="A159">
        <v>794</v>
      </c>
      <c r="B159" t="s">
        <v>151</v>
      </c>
      <c r="C159">
        <v>88801</v>
      </c>
      <c r="D159">
        <v>22084</v>
      </c>
      <c r="E159">
        <v>8789.2000000000007</v>
      </c>
      <c r="F159">
        <v>7755</v>
      </c>
      <c r="G159">
        <v>140480</v>
      </c>
      <c r="H159">
        <v>2879.12</v>
      </c>
      <c r="I159">
        <v>4446.3999999999996</v>
      </c>
      <c r="J159">
        <v>0</v>
      </c>
      <c r="K159">
        <v>231.79999999999927</v>
      </c>
      <c r="L159">
        <v>5302</v>
      </c>
      <c r="M159">
        <v>155</v>
      </c>
      <c r="N159">
        <v>60578.292000000001</v>
      </c>
      <c r="O159">
        <v>1</v>
      </c>
    </row>
    <row r="160" spans="1:15" x14ac:dyDescent="0.2">
      <c r="A160">
        <v>531</v>
      </c>
      <c r="B160" t="s">
        <v>152</v>
      </c>
      <c r="C160">
        <v>28257</v>
      </c>
      <c r="D160">
        <v>7662</v>
      </c>
      <c r="E160">
        <v>1161.8</v>
      </c>
      <c r="F160">
        <v>1185</v>
      </c>
      <c r="G160">
        <v>9460</v>
      </c>
      <c r="H160">
        <v>0</v>
      </c>
      <c r="I160">
        <v>0</v>
      </c>
      <c r="J160">
        <v>1112.5999999999999</v>
      </c>
      <c r="K160">
        <v>0</v>
      </c>
      <c r="L160">
        <v>1066</v>
      </c>
      <c r="M160">
        <v>124</v>
      </c>
      <c r="N160">
        <v>18910.853999999999</v>
      </c>
      <c r="O160">
        <v>1</v>
      </c>
    </row>
    <row r="161" spans="1:15" x14ac:dyDescent="0.2">
      <c r="A161">
        <v>164</v>
      </c>
      <c r="B161" t="s">
        <v>404</v>
      </c>
      <c r="C161">
        <v>80939</v>
      </c>
      <c r="D161">
        <v>19251</v>
      </c>
      <c r="E161">
        <v>8206.6</v>
      </c>
      <c r="F161">
        <v>6475</v>
      </c>
      <c r="G161">
        <v>114080</v>
      </c>
      <c r="H161">
        <v>5376.56</v>
      </c>
      <c r="I161">
        <v>4464</v>
      </c>
      <c r="J161">
        <v>0</v>
      </c>
      <c r="K161">
        <v>0</v>
      </c>
      <c r="L161">
        <v>6090</v>
      </c>
      <c r="M161">
        <v>93</v>
      </c>
      <c r="N161">
        <v>62515.232000000004</v>
      </c>
      <c r="O161">
        <v>3</v>
      </c>
    </row>
    <row r="162" spans="1:15" x14ac:dyDescent="0.2">
      <c r="A162">
        <v>63</v>
      </c>
      <c r="B162" t="s">
        <v>153</v>
      </c>
      <c r="C162">
        <v>10798</v>
      </c>
      <c r="D162">
        <v>2731</v>
      </c>
      <c r="E162">
        <v>1154.3</v>
      </c>
      <c r="F162">
        <v>110</v>
      </c>
      <c r="G162">
        <v>2540</v>
      </c>
      <c r="H162">
        <v>0</v>
      </c>
      <c r="I162">
        <v>592.79999999999995</v>
      </c>
      <c r="J162">
        <v>0</v>
      </c>
      <c r="K162">
        <v>0</v>
      </c>
      <c r="L162">
        <v>9237</v>
      </c>
      <c r="M162">
        <v>66</v>
      </c>
      <c r="N162">
        <v>1327.203</v>
      </c>
      <c r="O162">
        <v>9</v>
      </c>
    </row>
    <row r="163" spans="1:15" x14ac:dyDescent="0.2">
      <c r="A163">
        <v>252</v>
      </c>
      <c r="B163" t="s">
        <v>154</v>
      </c>
      <c r="C163">
        <v>16413</v>
      </c>
      <c r="D163">
        <v>4082</v>
      </c>
      <c r="E163">
        <v>846.6</v>
      </c>
      <c r="F163">
        <v>225</v>
      </c>
      <c r="G163">
        <v>3890</v>
      </c>
      <c r="H163">
        <v>0</v>
      </c>
      <c r="I163">
        <v>0</v>
      </c>
      <c r="J163">
        <v>0</v>
      </c>
      <c r="K163">
        <v>0</v>
      </c>
      <c r="L163">
        <v>3982</v>
      </c>
      <c r="M163">
        <v>171</v>
      </c>
      <c r="N163">
        <v>5117.2920000000004</v>
      </c>
      <c r="O163">
        <v>3</v>
      </c>
    </row>
    <row r="164" spans="1:15" x14ac:dyDescent="0.2">
      <c r="A164">
        <v>797</v>
      </c>
      <c r="B164" t="s">
        <v>155</v>
      </c>
      <c r="C164">
        <v>43112</v>
      </c>
      <c r="D164">
        <v>10335</v>
      </c>
      <c r="E164">
        <v>2802.7</v>
      </c>
      <c r="F164">
        <v>1860</v>
      </c>
      <c r="G164">
        <v>31760</v>
      </c>
      <c r="H164">
        <v>273.24</v>
      </c>
      <c r="I164">
        <v>1161.5999999999999</v>
      </c>
      <c r="J164">
        <v>0</v>
      </c>
      <c r="K164">
        <v>0</v>
      </c>
      <c r="L164">
        <v>7888</v>
      </c>
      <c r="M164">
        <v>234</v>
      </c>
      <c r="N164">
        <v>17151.248</v>
      </c>
      <c r="O164">
        <v>4</v>
      </c>
    </row>
    <row r="165" spans="1:15" x14ac:dyDescent="0.2">
      <c r="A165">
        <v>534</v>
      </c>
      <c r="B165" t="s">
        <v>156</v>
      </c>
      <c r="C165">
        <v>20831</v>
      </c>
      <c r="D165">
        <v>4677</v>
      </c>
      <c r="E165">
        <v>1558.2</v>
      </c>
      <c r="F165">
        <v>570</v>
      </c>
      <c r="G165">
        <v>4850</v>
      </c>
      <c r="H165">
        <v>140.58000000000001</v>
      </c>
      <c r="I165">
        <v>206.4</v>
      </c>
      <c r="J165">
        <v>0</v>
      </c>
      <c r="K165">
        <v>0</v>
      </c>
      <c r="L165">
        <v>1292</v>
      </c>
      <c r="M165">
        <v>56</v>
      </c>
      <c r="N165">
        <v>13166.364</v>
      </c>
      <c r="O165">
        <v>2</v>
      </c>
    </row>
    <row r="166" spans="1:15" x14ac:dyDescent="0.2">
      <c r="A166">
        <v>798</v>
      </c>
      <c r="B166" t="s">
        <v>157</v>
      </c>
      <c r="C166">
        <v>15047</v>
      </c>
      <c r="D166">
        <v>3673</v>
      </c>
      <c r="E166">
        <v>730.8</v>
      </c>
      <c r="F166">
        <v>90</v>
      </c>
      <c r="G166">
        <v>1820</v>
      </c>
      <c r="H166">
        <v>0</v>
      </c>
      <c r="I166">
        <v>0</v>
      </c>
      <c r="J166">
        <v>0</v>
      </c>
      <c r="K166">
        <v>0</v>
      </c>
      <c r="L166">
        <v>9492</v>
      </c>
      <c r="M166">
        <v>159</v>
      </c>
      <c r="N166">
        <v>3635.52</v>
      </c>
      <c r="O166">
        <v>6</v>
      </c>
    </row>
    <row r="167" spans="1:15" x14ac:dyDescent="0.2">
      <c r="A167">
        <v>402</v>
      </c>
      <c r="B167" t="s">
        <v>158</v>
      </c>
      <c r="C167">
        <v>85537</v>
      </c>
      <c r="D167">
        <v>19184</v>
      </c>
      <c r="E167">
        <v>8447.4</v>
      </c>
      <c r="F167">
        <v>6485</v>
      </c>
      <c r="G167">
        <v>89280</v>
      </c>
      <c r="H167">
        <v>2808.16</v>
      </c>
      <c r="I167">
        <v>5372</v>
      </c>
      <c r="J167">
        <v>0</v>
      </c>
      <c r="K167">
        <v>121.59999999999945</v>
      </c>
      <c r="L167">
        <v>4562</v>
      </c>
      <c r="M167">
        <v>73</v>
      </c>
      <c r="N167">
        <v>101691.10799999999</v>
      </c>
      <c r="O167">
        <v>4</v>
      </c>
    </row>
    <row r="168" spans="1:15" x14ac:dyDescent="0.2">
      <c r="A168">
        <v>1735</v>
      </c>
      <c r="B168" t="s">
        <v>159</v>
      </c>
      <c r="C168">
        <v>35599</v>
      </c>
      <c r="D168">
        <v>8342</v>
      </c>
      <c r="E168">
        <v>2017.6</v>
      </c>
      <c r="F168">
        <v>590</v>
      </c>
      <c r="G168">
        <v>14840</v>
      </c>
      <c r="H168">
        <v>0</v>
      </c>
      <c r="I168">
        <v>607.20000000000005</v>
      </c>
      <c r="J168">
        <v>0</v>
      </c>
      <c r="K168">
        <v>68.199999999999932</v>
      </c>
      <c r="L168">
        <v>21272</v>
      </c>
      <c r="M168">
        <v>269</v>
      </c>
      <c r="N168">
        <v>9303.5480000000007</v>
      </c>
      <c r="O168">
        <v>8</v>
      </c>
    </row>
    <row r="169" spans="1:15" x14ac:dyDescent="0.2">
      <c r="A169">
        <v>1911</v>
      </c>
      <c r="B169" t="s">
        <v>631</v>
      </c>
      <c r="C169">
        <v>47703</v>
      </c>
      <c r="D169">
        <v>11763</v>
      </c>
      <c r="E169">
        <v>3452.4</v>
      </c>
      <c r="F169">
        <v>485</v>
      </c>
      <c r="G169">
        <v>8420</v>
      </c>
      <c r="H169">
        <v>31.14</v>
      </c>
      <c r="I169">
        <v>819.2</v>
      </c>
      <c r="J169">
        <v>0</v>
      </c>
      <c r="K169">
        <v>0</v>
      </c>
      <c r="L169">
        <v>35792</v>
      </c>
      <c r="M169">
        <v>1717</v>
      </c>
      <c r="N169">
        <v>8248.0720000000001</v>
      </c>
      <c r="O169">
        <v>28</v>
      </c>
    </row>
    <row r="170" spans="1:15" x14ac:dyDescent="0.2">
      <c r="A170">
        <v>118</v>
      </c>
      <c r="B170" t="s">
        <v>160</v>
      </c>
      <c r="C170">
        <v>54889</v>
      </c>
      <c r="D170">
        <v>13313</v>
      </c>
      <c r="E170">
        <v>5597.2</v>
      </c>
      <c r="F170">
        <v>870</v>
      </c>
      <c r="G170">
        <v>69200</v>
      </c>
      <c r="H170">
        <v>1625.5</v>
      </c>
      <c r="I170">
        <v>3042.4</v>
      </c>
      <c r="J170">
        <v>0</v>
      </c>
      <c r="K170">
        <v>0</v>
      </c>
      <c r="L170">
        <v>12761</v>
      </c>
      <c r="M170">
        <v>164</v>
      </c>
      <c r="N170">
        <v>25989.128000000001</v>
      </c>
      <c r="O170">
        <v>17</v>
      </c>
    </row>
    <row r="171" spans="1:15" x14ac:dyDescent="0.2">
      <c r="A171">
        <v>18</v>
      </c>
      <c r="B171" t="s">
        <v>161</v>
      </c>
      <c r="C171">
        <v>34778</v>
      </c>
      <c r="D171">
        <v>7776</v>
      </c>
      <c r="E171">
        <v>4596.1000000000004</v>
      </c>
      <c r="F171">
        <v>3225</v>
      </c>
      <c r="G171">
        <v>40250</v>
      </c>
      <c r="H171">
        <v>461.34</v>
      </c>
      <c r="I171">
        <v>1321.6</v>
      </c>
      <c r="J171">
        <v>0</v>
      </c>
      <c r="K171">
        <v>0</v>
      </c>
      <c r="L171">
        <v>6706</v>
      </c>
      <c r="M171">
        <v>593</v>
      </c>
      <c r="N171">
        <v>19249.849999999999</v>
      </c>
      <c r="O171">
        <v>5</v>
      </c>
    </row>
    <row r="172" spans="1:15" x14ac:dyDescent="0.2">
      <c r="A172">
        <v>405</v>
      </c>
      <c r="B172" t="s">
        <v>162</v>
      </c>
      <c r="C172">
        <v>71254</v>
      </c>
      <c r="D172">
        <v>17291</v>
      </c>
      <c r="E172">
        <v>6359.1</v>
      </c>
      <c r="F172">
        <v>6310</v>
      </c>
      <c r="G172">
        <v>85980</v>
      </c>
      <c r="H172">
        <v>2835.84</v>
      </c>
      <c r="I172">
        <v>6136</v>
      </c>
      <c r="J172">
        <v>0</v>
      </c>
      <c r="K172">
        <v>0</v>
      </c>
      <c r="L172">
        <v>2012</v>
      </c>
      <c r="M172">
        <v>86</v>
      </c>
      <c r="N172">
        <v>51652.656000000003</v>
      </c>
      <c r="O172">
        <v>1</v>
      </c>
    </row>
    <row r="173" spans="1:15" x14ac:dyDescent="0.2">
      <c r="A173">
        <v>1507</v>
      </c>
      <c r="B173" t="s">
        <v>163</v>
      </c>
      <c r="C173">
        <v>41917</v>
      </c>
      <c r="D173">
        <v>10063</v>
      </c>
      <c r="E173">
        <v>2436.6999999999998</v>
      </c>
      <c r="F173">
        <v>365</v>
      </c>
      <c r="G173">
        <v>17090</v>
      </c>
      <c r="H173">
        <v>237.6</v>
      </c>
      <c r="I173">
        <v>1727.2</v>
      </c>
      <c r="J173">
        <v>0</v>
      </c>
      <c r="K173">
        <v>38.199999999999818</v>
      </c>
      <c r="L173">
        <v>18860</v>
      </c>
      <c r="M173">
        <v>331</v>
      </c>
      <c r="N173">
        <v>9830.8259999999991</v>
      </c>
      <c r="O173">
        <v>13</v>
      </c>
    </row>
    <row r="174" spans="1:15" x14ac:dyDescent="0.2">
      <c r="A174">
        <v>321</v>
      </c>
      <c r="B174" t="s">
        <v>164</v>
      </c>
      <c r="C174">
        <v>48309</v>
      </c>
      <c r="D174">
        <v>13732</v>
      </c>
      <c r="E174">
        <v>1762.1</v>
      </c>
      <c r="F174">
        <v>1720</v>
      </c>
      <c r="G174">
        <v>31790</v>
      </c>
      <c r="H174">
        <v>1112.56</v>
      </c>
      <c r="I174">
        <v>1482.4</v>
      </c>
      <c r="J174">
        <v>85.399999999999636</v>
      </c>
      <c r="K174">
        <v>583.6</v>
      </c>
      <c r="L174">
        <v>5528</v>
      </c>
      <c r="M174">
        <v>371</v>
      </c>
      <c r="N174">
        <v>25127.043000000001</v>
      </c>
      <c r="O174">
        <v>9</v>
      </c>
    </row>
    <row r="175" spans="1:15" x14ac:dyDescent="0.2">
      <c r="A175">
        <v>406</v>
      </c>
      <c r="B175" t="s">
        <v>165</v>
      </c>
      <c r="C175">
        <v>41574</v>
      </c>
      <c r="D175">
        <v>9750</v>
      </c>
      <c r="E175">
        <v>3105.7</v>
      </c>
      <c r="F175">
        <v>2655</v>
      </c>
      <c r="G175">
        <v>27970</v>
      </c>
      <c r="H175">
        <v>1496.9635999999998</v>
      </c>
      <c r="I175">
        <v>1693.6</v>
      </c>
      <c r="J175">
        <v>0</v>
      </c>
      <c r="K175">
        <v>0</v>
      </c>
      <c r="L175">
        <v>1582</v>
      </c>
      <c r="M175">
        <v>750</v>
      </c>
      <c r="N175">
        <v>35572.324000000001</v>
      </c>
      <c r="O175">
        <v>5</v>
      </c>
    </row>
    <row r="176" spans="1:15" x14ac:dyDescent="0.2">
      <c r="A176">
        <v>677</v>
      </c>
      <c r="B176" t="s">
        <v>166</v>
      </c>
      <c r="C176">
        <v>27632</v>
      </c>
      <c r="D176">
        <v>5681</v>
      </c>
      <c r="E176">
        <v>2361.6999999999998</v>
      </c>
      <c r="F176">
        <v>265</v>
      </c>
      <c r="G176">
        <v>21030</v>
      </c>
      <c r="H176">
        <v>344.52</v>
      </c>
      <c r="I176">
        <v>1256.8</v>
      </c>
      <c r="J176">
        <v>0</v>
      </c>
      <c r="K176">
        <v>0</v>
      </c>
      <c r="L176">
        <v>20219</v>
      </c>
      <c r="M176">
        <v>322</v>
      </c>
      <c r="N176">
        <v>6478.01</v>
      </c>
      <c r="O176">
        <v>17</v>
      </c>
    </row>
    <row r="177" spans="1:15" x14ac:dyDescent="0.2">
      <c r="A177">
        <v>353</v>
      </c>
      <c r="B177" t="s">
        <v>167</v>
      </c>
      <c r="C177">
        <v>34271</v>
      </c>
      <c r="D177">
        <v>9253</v>
      </c>
      <c r="E177">
        <v>1967</v>
      </c>
      <c r="F177">
        <v>3150</v>
      </c>
      <c r="G177">
        <v>16200</v>
      </c>
      <c r="H177">
        <v>801.9</v>
      </c>
      <c r="I177">
        <v>993.6</v>
      </c>
      <c r="J177">
        <v>0</v>
      </c>
      <c r="K177">
        <v>5.5999999999999091</v>
      </c>
      <c r="L177">
        <v>2110</v>
      </c>
      <c r="M177">
        <v>58</v>
      </c>
      <c r="N177">
        <v>24747.91</v>
      </c>
      <c r="O177">
        <v>1</v>
      </c>
    </row>
    <row r="178" spans="1:15" x14ac:dyDescent="0.2">
      <c r="A178">
        <v>1884</v>
      </c>
      <c r="B178" t="s">
        <v>405</v>
      </c>
      <c r="C178">
        <v>25737</v>
      </c>
      <c r="D178">
        <v>6203</v>
      </c>
      <c r="E178">
        <v>1389.8</v>
      </c>
      <c r="F178">
        <v>305</v>
      </c>
      <c r="G178">
        <v>2900</v>
      </c>
      <c r="H178">
        <v>0</v>
      </c>
      <c r="I178">
        <v>218.4</v>
      </c>
      <c r="J178">
        <v>0</v>
      </c>
      <c r="K178">
        <v>0</v>
      </c>
      <c r="L178">
        <v>6340</v>
      </c>
      <c r="M178">
        <v>889</v>
      </c>
      <c r="N178">
        <v>5513.04</v>
      </c>
      <c r="O178">
        <v>14</v>
      </c>
    </row>
    <row r="179" spans="1:15" x14ac:dyDescent="0.2">
      <c r="A179">
        <v>166</v>
      </c>
      <c r="B179" t="s">
        <v>168</v>
      </c>
      <c r="C179">
        <v>50705</v>
      </c>
      <c r="D179">
        <v>13858</v>
      </c>
      <c r="E179">
        <v>3945.1</v>
      </c>
      <c r="F179">
        <v>1370</v>
      </c>
      <c r="G179">
        <v>59710</v>
      </c>
      <c r="H179">
        <v>1807.44</v>
      </c>
      <c r="I179">
        <v>3371.2</v>
      </c>
      <c r="J179">
        <v>0</v>
      </c>
      <c r="K179">
        <v>0</v>
      </c>
      <c r="L179">
        <v>14265</v>
      </c>
      <c r="M179">
        <v>1914</v>
      </c>
      <c r="N179">
        <v>29586.776999999998</v>
      </c>
      <c r="O179">
        <v>10</v>
      </c>
    </row>
    <row r="180" spans="1:15" x14ac:dyDescent="0.2">
      <c r="A180">
        <v>678</v>
      </c>
      <c r="B180" t="s">
        <v>169</v>
      </c>
      <c r="C180">
        <v>12398</v>
      </c>
      <c r="D180">
        <v>3301</v>
      </c>
      <c r="E180">
        <v>697.1</v>
      </c>
      <c r="F180">
        <v>135</v>
      </c>
      <c r="G180">
        <v>5470</v>
      </c>
      <c r="H180">
        <v>463.42</v>
      </c>
      <c r="I180">
        <v>128</v>
      </c>
      <c r="J180">
        <v>0</v>
      </c>
      <c r="K180">
        <v>160</v>
      </c>
      <c r="L180">
        <v>3706</v>
      </c>
      <c r="M180">
        <v>111</v>
      </c>
      <c r="N180">
        <v>3000.2269999999999</v>
      </c>
      <c r="O180">
        <v>4</v>
      </c>
    </row>
    <row r="181" spans="1:15" x14ac:dyDescent="0.2">
      <c r="A181">
        <v>537</v>
      </c>
      <c r="B181" t="s">
        <v>170</v>
      </c>
      <c r="C181">
        <v>62476</v>
      </c>
      <c r="D181">
        <v>16496</v>
      </c>
      <c r="E181">
        <v>4089.8</v>
      </c>
      <c r="F181">
        <v>1195</v>
      </c>
      <c r="G181">
        <v>49720</v>
      </c>
      <c r="H181">
        <v>1184.3800000000001</v>
      </c>
      <c r="I181">
        <v>1821.6</v>
      </c>
      <c r="J181">
        <v>0</v>
      </c>
      <c r="K181">
        <v>0</v>
      </c>
      <c r="L181">
        <v>2451</v>
      </c>
      <c r="M181">
        <v>157</v>
      </c>
      <c r="N181">
        <v>49559.302000000003</v>
      </c>
      <c r="O181">
        <v>3</v>
      </c>
    </row>
    <row r="182" spans="1:15" x14ac:dyDescent="0.2">
      <c r="A182">
        <v>928</v>
      </c>
      <c r="B182" t="s">
        <v>171</v>
      </c>
      <c r="C182">
        <v>47280</v>
      </c>
      <c r="D182">
        <v>8153</v>
      </c>
      <c r="E182">
        <v>6706.4</v>
      </c>
      <c r="F182">
        <v>1210</v>
      </c>
      <c r="G182">
        <v>54280</v>
      </c>
      <c r="H182">
        <v>808.58</v>
      </c>
      <c r="I182">
        <v>669.6</v>
      </c>
      <c r="J182">
        <v>0</v>
      </c>
      <c r="K182">
        <v>0</v>
      </c>
      <c r="L182">
        <v>2191</v>
      </c>
      <c r="M182">
        <v>24</v>
      </c>
      <c r="N182">
        <v>37728.167999999998</v>
      </c>
      <c r="O182">
        <v>2</v>
      </c>
    </row>
    <row r="183" spans="1:15" x14ac:dyDescent="0.2">
      <c r="A183">
        <v>1598</v>
      </c>
      <c r="B183" t="s">
        <v>172</v>
      </c>
      <c r="C183">
        <v>22345</v>
      </c>
      <c r="D183">
        <v>5765</v>
      </c>
      <c r="E183">
        <v>1212.9000000000001</v>
      </c>
      <c r="F183">
        <v>230</v>
      </c>
      <c r="G183">
        <v>1210</v>
      </c>
      <c r="H183">
        <v>0</v>
      </c>
      <c r="I183">
        <v>0</v>
      </c>
      <c r="J183">
        <v>0</v>
      </c>
      <c r="K183">
        <v>0</v>
      </c>
      <c r="L183">
        <v>8038</v>
      </c>
      <c r="M183">
        <v>296</v>
      </c>
      <c r="N183">
        <v>3468.5610000000001</v>
      </c>
      <c r="O183">
        <v>16</v>
      </c>
    </row>
    <row r="184" spans="1:15" x14ac:dyDescent="0.2">
      <c r="A184">
        <v>79</v>
      </c>
      <c r="B184" t="s">
        <v>173</v>
      </c>
      <c r="C184">
        <v>12906</v>
      </c>
      <c r="D184">
        <v>3203</v>
      </c>
      <c r="E184">
        <v>1337.5</v>
      </c>
      <c r="F184">
        <v>75</v>
      </c>
      <c r="G184">
        <v>3390</v>
      </c>
      <c r="H184">
        <v>0</v>
      </c>
      <c r="I184">
        <v>310.39999999999998</v>
      </c>
      <c r="J184">
        <v>0</v>
      </c>
      <c r="K184">
        <v>0</v>
      </c>
      <c r="L184">
        <v>10974</v>
      </c>
      <c r="M184">
        <v>661</v>
      </c>
      <c r="N184">
        <v>1935</v>
      </c>
      <c r="O184">
        <v>11</v>
      </c>
    </row>
    <row r="185" spans="1:15" x14ac:dyDescent="0.2">
      <c r="A185">
        <v>588</v>
      </c>
      <c r="B185" t="s">
        <v>174</v>
      </c>
      <c r="C185">
        <v>10801</v>
      </c>
      <c r="D185">
        <v>2655</v>
      </c>
      <c r="E185">
        <v>592</v>
      </c>
      <c r="F185">
        <v>85</v>
      </c>
      <c r="G185">
        <v>180</v>
      </c>
      <c r="H185">
        <v>0</v>
      </c>
      <c r="I185">
        <v>0</v>
      </c>
      <c r="J185">
        <v>0</v>
      </c>
      <c r="K185">
        <v>0</v>
      </c>
      <c r="L185">
        <v>7719</v>
      </c>
      <c r="M185">
        <v>2328</v>
      </c>
      <c r="N185">
        <v>1339.52</v>
      </c>
      <c r="O185">
        <v>8</v>
      </c>
    </row>
    <row r="186" spans="1:15" x14ac:dyDescent="0.2">
      <c r="A186">
        <v>542</v>
      </c>
      <c r="B186" t="s">
        <v>175</v>
      </c>
      <c r="C186">
        <v>28692</v>
      </c>
      <c r="D186">
        <v>7023</v>
      </c>
      <c r="E186">
        <v>1853.1</v>
      </c>
      <c r="F186">
        <v>835</v>
      </c>
      <c r="G186">
        <v>6330</v>
      </c>
      <c r="H186">
        <v>0</v>
      </c>
      <c r="I186">
        <v>1095.2</v>
      </c>
      <c r="J186">
        <v>0</v>
      </c>
      <c r="K186">
        <v>0</v>
      </c>
      <c r="L186">
        <v>778</v>
      </c>
      <c r="M186">
        <v>117</v>
      </c>
      <c r="N186">
        <v>22478.68</v>
      </c>
      <c r="O186">
        <v>1</v>
      </c>
    </row>
    <row r="187" spans="1:15" x14ac:dyDescent="0.2">
      <c r="A187">
        <v>1659</v>
      </c>
      <c r="B187" t="s">
        <v>176</v>
      </c>
      <c r="C187">
        <v>21608</v>
      </c>
      <c r="D187">
        <v>5153</v>
      </c>
      <c r="E187">
        <v>1396.8</v>
      </c>
      <c r="F187">
        <v>195</v>
      </c>
      <c r="G187">
        <v>3280</v>
      </c>
      <c r="H187">
        <v>0</v>
      </c>
      <c r="I187">
        <v>275.2</v>
      </c>
      <c r="J187">
        <v>0</v>
      </c>
      <c r="K187">
        <v>0</v>
      </c>
      <c r="L187">
        <v>5537</v>
      </c>
      <c r="M187">
        <v>80</v>
      </c>
      <c r="N187">
        <v>5003.7280000000001</v>
      </c>
      <c r="O187">
        <v>5</v>
      </c>
    </row>
    <row r="188" spans="1:15" x14ac:dyDescent="0.2">
      <c r="A188">
        <v>1685</v>
      </c>
      <c r="B188" t="s">
        <v>177</v>
      </c>
      <c r="C188">
        <v>15066</v>
      </c>
      <c r="D188">
        <v>3723</v>
      </c>
      <c r="E188">
        <v>882.2</v>
      </c>
      <c r="F188">
        <v>135</v>
      </c>
      <c r="G188">
        <v>1860</v>
      </c>
      <c r="H188">
        <v>515.54</v>
      </c>
      <c r="I188">
        <v>0</v>
      </c>
      <c r="J188">
        <v>0</v>
      </c>
      <c r="K188">
        <v>0</v>
      </c>
      <c r="L188">
        <v>7038</v>
      </c>
      <c r="M188">
        <v>33</v>
      </c>
      <c r="N188">
        <v>2546.6819999999998</v>
      </c>
      <c r="O188">
        <v>5</v>
      </c>
    </row>
    <row r="189" spans="1:15" x14ac:dyDescent="0.2">
      <c r="A189">
        <v>882</v>
      </c>
      <c r="B189" t="s">
        <v>178</v>
      </c>
      <c r="C189">
        <v>38067</v>
      </c>
      <c r="D189">
        <v>7281</v>
      </c>
      <c r="E189">
        <v>4260.3</v>
      </c>
      <c r="F189">
        <v>525</v>
      </c>
      <c r="G189">
        <v>34930</v>
      </c>
      <c r="H189">
        <v>233.64</v>
      </c>
      <c r="I189">
        <v>1544</v>
      </c>
      <c r="J189">
        <v>0</v>
      </c>
      <c r="K189">
        <v>14.899999999999864</v>
      </c>
      <c r="L189">
        <v>2458</v>
      </c>
      <c r="M189">
        <v>8</v>
      </c>
      <c r="N189">
        <v>25035.282999999999</v>
      </c>
      <c r="O189">
        <v>2</v>
      </c>
    </row>
    <row r="190" spans="1:15" x14ac:dyDescent="0.2">
      <c r="A190">
        <v>415</v>
      </c>
      <c r="B190" t="s">
        <v>179</v>
      </c>
      <c r="C190">
        <v>10334</v>
      </c>
      <c r="D190">
        <v>2347</v>
      </c>
      <c r="E190">
        <v>589</v>
      </c>
      <c r="F190">
        <v>260</v>
      </c>
      <c r="G190">
        <v>270</v>
      </c>
      <c r="H190">
        <v>0</v>
      </c>
      <c r="I190">
        <v>0</v>
      </c>
      <c r="J190">
        <v>0</v>
      </c>
      <c r="K190">
        <v>0</v>
      </c>
      <c r="L190">
        <v>2255</v>
      </c>
      <c r="M190">
        <v>396</v>
      </c>
      <c r="N190">
        <v>3937.23</v>
      </c>
      <c r="O190">
        <v>6</v>
      </c>
    </row>
    <row r="191" spans="1:15" x14ac:dyDescent="0.2">
      <c r="A191">
        <v>416</v>
      </c>
      <c r="B191" t="s">
        <v>180</v>
      </c>
      <c r="C191">
        <v>26991</v>
      </c>
      <c r="D191">
        <v>7023</v>
      </c>
      <c r="E191">
        <v>1656.6</v>
      </c>
      <c r="F191">
        <v>620</v>
      </c>
      <c r="G191">
        <v>9900</v>
      </c>
      <c r="H191">
        <v>0</v>
      </c>
      <c r="I191">
        <v>540</v>
      </c>
      <c r="J191">
        <v>0</v>
      </c>
      <c r="K191">
        <v>273.5</v>
      </c>
      <c r="L191">
        <v>2401</v>
      </c>
      <c r="M191">
        <v>302</v>
      </c>
      <c r="N191">
        <v>9187.232</v>
      </c>
      <c r="O191">
        <v>4</v>
      </c>
    </row>
    <row r="192" spans="1:15" x14ac:dyDescent="0.2">
      <c r="A192">
        <v>1621</v>
      </c>
      <c r="B192" t="s">
        <v>181</v>
      </c>
      <c r="C192">
        <v>55265</v>
      </c>
      <c r="D192">
        <v>15920</v>
      </c>
      <c r="E192">
        <v>1698.3</v>
      </c>
      <c r="F192">
        <v>2835</v>
      </c>
      <c r="G192">
        <v>14600</v>
      </c>
      <c r="H192">
        <v>0</v>
      </c>
      <c r="I192">
        <v>2530.4</v>
      </c>
      <c r="J192">
        <v>2909.2</v>
      </c>
      <c r="K192">
        <v>1965.1</v>
      </c>
      <c r="L192">
        <v>5426</v>
      </c>
      <c r="M192">
        <v>212</v>
      </c>
      <c r="N192">
        <v>24631.393</v>
      </c>
      <c r="O192">
        <v>7</v>
      </c>
    </row>
    <row r="193" spans="1:15" x14ac:dyDescent="0.2">
      <c r="A193">
        <v>417</v>
      </c>
      <c r="B193" t="s">
        <v>182</v>
      </c>
      <c r="C193">
        <v>11360</v>
      </c>
      <c r="D193">
        <v>2408</v>
      </c>
      <c r="E193">
        <v>763.3</v>
      </c>
      <c r="F193">
        <v>275</v>
      </c>
      <c r="G193">
        <v>1540</v>
      </c>
      <c r="H193">
        <v>0</v>
      </c>
      <c r="I193">
        <v>1445.6</v>
      </c>
      <c r="J193">
        <v>0</v>
      </c>
      <c r="K193">
        <v>0</v>
      </c>
      <c r="L193">
        <v>1234</v>
      </c>
      <c r="M193">
        <v>7</v>
      </c>
      <c r="N193">
        <v>5567</v>
      </c>
      <c r="O193">
        <v>1</v>
      </c>
    </row>
    <row r="194" spans="1:15" x14ac:dyDescent="0.2">
      <c r="A194">
        <v>22</v>
      </c>
      <c r="B194" t="s">
        <v>183</v>
      </c>
      <c r="C194">
        <v>19467</v>
      </c>
      <c r="D194">
        <v>4779</v>
      </c>
      <c r="E194">
        <v>1650.3</v>
      </c>
      <c r="F194">
        <v>255</v>
      </c>
      <c r="G194">
        <v>13130</v>
      </c>
      <c r="H194">
        <v>10.38</v>
      </c>
      <c r="I194">
        <v>1354.4</v>
      </c>
      <c r="J194">
        <v>0</v>
      </c>
      <c r="K194">
        <v>0</v>
      </c>
      <c r="L194">
        <v>6324</v>
      </c>
      <c r="M194">
        <v>104</v>
      </c>
      <c r="N194">
        <v>5913.9120000000003</v>
      </c>
      <c r="O194">
        <v>5</v>
      </c>
    </row>
    <row r="195" spans="1:15" x14ac:dyDescent="0.2">
      <c r="A195">
        <v>545</v>
      </c>
      <c r="B195" t="s">
        <v>184</v>
      </c>
      <c r="C195">
        <v>20664</v>
      </c>
      <c r="D195">
        <v>5099</v>
      </c>
      <c r="E195">
        <v>1712.1</v>
      </c>
      <c r="F195">
        <v>2440</v>
      </c>
      <c r="G195">
        <v>7410</v>
      </c>
      <c r="H195">
        <v>0</v>
      </c>
      <c r="I195">
        <v>924.8</v>
      </c>
      <c r="J195">
        <v>0</v>
      </c>
      <c r="K195">
        <v>0</v>
      </c>
      <c r="L195">
        <v>3379</v>
      </c>
      <c r="M195">
        <v>63</v>
      </c>
      <c r="N195">
        <v>10583.768</v>
      </c>
      <c r="O195">
        <v>4</v>
      </c>
    </row>
    <row r="196" spans="1:15" x14ac:dyDescent="0.2">
      <c r="A196">
        <v>80</v>
      </c>
      <c r="B196" t="s">
        <v>185</v>
      </c>
      <c r="C196">
        <v>95321</v>
      </c>
      <c r="D196">
        <v>20712</v>
      </c>
      <c r="E196">
        <v>12284.2</v>
      </c>
      <c r="F196">
        <v>4075</v>
      </c>
      <c r="G196">
        <v>203380</v>
      </c>
      <c r="H196">
        <v>3275.08</v>
      </c>
      <c r="I196">
        <v>5192.8</v>
      </c>
      <c r="J196">
        <v>0</v>
      </c>
      <c r="K196">
        <v>0</v>
      </c>
      <c r="L196">
        <v>7876</v>
      </c>
      <c r="M196">
        <v>519</v>
      </c>
      <c r="N196">
        <v>112453.08</v>
      </c>
      <c r="O196">
        <v>4</v>
      </c>
    </row>
    <row r="197" spans="1:15" x14ac:dyDescent="0.2">
      <c r="A197">
        <v>81</v>
      </c>
      <c r="B197" t="s">
        <v>186</v>
      </c>
      <c r="C197">
        <v>10332</v>
      </c>
      <c r="D197">
        <v>2557</v>
      </c>
      <c r="E197">
        <v>601.9</v>
      </c>
      <c r="F197">
        <v>135</v>
      </c>
      <c r="G197">
        <v>3490</v>
      </c>
      <c r="H197">
        <v>0</v>
      </c>
      <c r="I197">
        <v>0</v>
      </c>
      <c r="J197">
        <v>0</v>
      </c>
      <c r="K197">
        <v>0</v>
      </c>
      <c r="L197">
        <v>4091</v>
      </c>
      <c r="M197">
        <v>56</v>
      </c>
      <c r="N197">
        <v>2294.2719999999999</v>
      </c>
      <c r="O197">
        <v>5</v>
      </c>
    </row>
    <row r="198" spans="1:15" x14ac:dyDescent="0.2">
      <c r="A198">
        <v>546</v>
      </c>
      <c r="B198" t="s">
        <v>187</v>
      </c>
      <c r="C198">
        <v>118748</v>
      </c>
      <c r="D198">
        <v>24370</v>
      </c>
      <c r="E198">
        <v>12363.6</v>
      </c>
      <c r="F198">
        <v>11260</v>
      </c>
      <c r="G198">
        <v>157560</v>
      </c>
      <c r="H198">
        <v>4650.46</v>
      </c>
      <c r="I198">
        <v>8034.4</v>
      </c>
      <c r="J198">
        <v>0</v>
      </c>
      <c r="K198">
        <v>0</v>
      </c>
      <c r="L198">
        <v>2195</v>
      </c>
      <c r="M198">
        <v>132</v>
      </c>
      <c r="N198">
        <v>201098.43599999999</v>
      </c>
      <c r="O198">
        <v>2</v>
      </c>
    </row>
    <row r="199" spans="1:15" x14ac:dyDescent="0.2">
      <c r="A199">
        <v>547</v>
      </c>
      <c r="B199" t="s">
        <v>188</v>
      </c>
      <c r="C199">
        <v>26706</v>
      </c>
      <c r="D199">
        <v>6404</v>
      </c>
      <c r="E199">
        <v>1500.5</v>
      </c>
      <c r="F199">
        <v>1710</v>
      </c>
      <c r="G199">
        <v>7110</v>
      </c>
      <c r="H199">
        <v>162.62</v>
      </c>
      <c r="I199">
        <v>560.79999999999995</v>
      </c>
      <c r="J199">
        <v>0</v>
      </c>
      <c r="K199">
        <v>79.5</v>
      </c>
      <c r="L199">
        <v>1155</v>
      </c>
      <c r="M199">
        <v>73</v>
      </c>
      <c r="N199">
        <v>26450.955000000002</v>
      </c>
      <c r="O199">
        <v>2</v>
      </c>
    </row>
    <row r="200" spans="1:15" x14ac:dyDescent="0.2">
      <c r="A200">
        <v>1916</v>
      </c>
      <c r="B200" t="s">
        <v>189</v>
      </c>
      <c r="C200">
        <v>72405</v>
      </c>
      <c r="D200">
        <v>15116</v>
      </c>
      <c r="E200">
        <v>6443.9</v>
      </c>
      <c r="F200">
        <v>5100</v>
      </c>
      <c r="G200">
        <v>39840</v>
      </c>
      <c r="H200">
        <v>296.89999999999998</v>
      </c>
      <c r="I200">
        <v>3704</v>
      </c>
      <c r="J200">
        <v>0</v>
      </c>
      <c r="K200">
        <v>0</v>
      </c>
      <c r="L200">
        <v>3274</v>
      </c>
      <c r="M200">
        <v>288</v>
      </c>
      <c r="N200">
        <v>104498.717</v>
      </c>
      <c r="O200">
        <v>4</v>
      </c>
    </row>
    <row r="201" spans="1:15" x14ac:dyDescent="0.2">
      <c r="A201">
        <v>995</v>
      </c>
      <c r="B201" t="s">
        <v>190</v>
      </c>
      <c r="C201">
        <v>75312</v>
      </c>
      <c r="D201">
        <v>19262</v>
      </c>
      <c r="E201">
        <v>6587.1</v>
      </c>
      <c r="F201">
        <v>10635</v>
      </c>
      <c r="G201">
        <v>83230</v>
      </c>
      <c r="H201">
        <v>3888.48</v>
      </c>
      <c r="I201">
        <v>2863.2</v>
      </c>
      <c r="J201">
        <v>0</v>
      </c>
      <c r="K201">
        <v>0</v>
      </c>
      <c r="L201">
        <v>23200</v>
      </c>
      <c r="M201">
        <v>2683</v>
      </c>
      <c r="N201">
        <v>45567.879000000001</v>
      </c>
      <c r="O201">
        <v>7</v>
      </c>
    </row>
    <row r="202" spans="1:15" x14ac:dyDescent="0.2">
      <c r="A202">
        <v>82</v>
      </c>
      <c r="B202" t="s">
        <v>191</v>
      </c>
      <c r="C202">
        <v>13564</v>
      </c>
      <c r="D202">
        <v>3365</v>
      </c>
      <c r="E202">
        <v>1083.3</v>
      </c>
      <c r="F202">
        <v>275</v>
      </c>
      <c r="G202">
        <v>9860</v>
      </c>
      <c r="H202">
        <v>0</v>
      </c>
      <c r="I202">
        <v>361.6</v>
      </c>
      <c r="J202">
        <v>0</v>
      </c>
      <c r="K202">
        <v>88.999999999999943</v>
      </c>
      <c r="L202">
        <v>7601</v>
      </c>
      <c r="M202">
        <v>1854</v>
      </c>
      <c r="N202">
        <v>3794.732</v>
      </c>
      <c r="O202">
        <v>6</v>
      </c>
    </row>
    <row r="203" spans="1:15" x14ac:dyDescent="0.2">
      <c r="A203">
        <v>1640</v>
      </c>
      <c r="B203" t="s">
        <v>192</v>
      </c>
      <c r="C203">
        <v>36462</v>
      </c>
      <c r="D203">
        <v>8016</v>
      </c>
      <c r="E203">
        <v>2678.8</v>
      </c>
      <c r="F203">
        <v>335</v>
      </c>
      <c r="G203">
        <v>7400</v>
      </c>
      <c r="H203">
        <v>1903</v>
      </c>
      <c r="I203">
        <v>1646.4</v>
      </c>
      <c r="J203">
        <v>0</v>
      </c>
      <c r="K203">
        <v>0</v>
      </c>
      <c r="L203">
        <v>16277</v>
      </c>
      <c r="M203">
        <v>213</v>
      </c>
      <c r="N203">
        <v>6063.2879999999996</v>
      </c>
      <c r="O203">
        <v>14</v>
      </c>
    </row>
    <row r="204" spans="1:15" x14ac:dyDescent="0.2">
      <c r="A204">
        <v>327</v>
      </c>
      <c r="B204" t="s">
        <v>193</v>
      </c>
      <c r="C204">
        <v>28905</v>
      </c>
      <c r="D204">
        <v>7177</v>
      </c>
      <c r="E204">
        <v>1359.1</v>
      </c>
      <c r="F204">
        <v>515</v>
      </c>
      <c r="G204">
        <v>11340</v>
      </c>
      <c r="H204">
        <v>0</v>
      </c>
      <c r="I204">
        <v>0</v>
      </c>
      <c r="J204">
        <v>0</v>
      </c>
      <c r="K204">
        <v>0</v>
      </c>
      <c r="L204">
        <v>5863</v>
      </c>
      <c r="M204">
        <v>26</v>
      </c>
      <c r="N204">
        <v>14623.021000000001</v>
      </c>
      <c r="O204">
        <v>5</v>
      </c>
    </row>
    <row r="205" spans="1:15" x14ac:dyDescent="0.2">
      <c r="A205">
        <v>694</v>
      </c>
      <c r="B205" t="s">
        <v>194</v>
      </c>
      <c r="C205">
        <v>9787</v>
      </c>
      <c r="D205">
        <v>2768</v>
      </c>
      <c r="E205">
        <v>440.8</v>
      </c>
      <c r="F205">
        <v>95</v>
      </c>
      <c r="G205">
        <v>250</v>
      </c>
      <c r="H205">
        <v>0</v>
      </c>
      <c r="I205">
        <v>0</v>
      </c>
      <c r="J205">
        <v>0</v>
      </c>
      <c r="K205">
        <v>0</v>
      </c>
      <c r="L205">
        <v>4098</v>
      </c>
      <c r="M205">
        <v>343</v>
      </c>
      <c r="N205">
        <v>1349.952</v>
      </c>
      <c r="O205">
        <v>5</v>
      </c>
    </row>
    <row r="206" spans="1:15" x14ac:dyDescent="0.2">
      <c r="A206">
        <v>733</v>
      </c>
      <c r="B206" t="s">
        <v>195</v>
      </c>
      <c r="C206">
        <v>10895</v>
      </c>
      <c r="D206">
        <v>2708</v>
      </c>
      <c r="E206">
        <v>610.9</v>
      </c>
      <c r="F206">
        <v>195</v>
      </c>
      <c r="G206">
        <v>310</v>
      </c>
      <c r="H206">
        <v>0</v>
      </c>
      <c r="I206">
        <v>0</v>
      </c>
      <c r="J206">
        <v>0</v>
      </c>
      <c r="K206">
        <v>0</v>
      </c>
      <c r="L206">
        <v>5044</v>
      </c>
      <c r="M206">
        <v>405</v>
      </c>
      <c r="N206">
        <v>1260.2170000000001</v>
      </c>
      <c r="O206">
        <v>8</v>
      </c>
    </row>
    <row r="207" spans="1:15" x14ac:dyDescent="0.2">
      <c r="A207">
        <v>1705</v>
      </c>
      <c r="B207" t="s">
        <v>196</v>
      </c>
      <c r="C207">
        <v>45770</v>
      </c>
      <c r="D207">
        <v>11267</v>
      </c>
      <c r="E207">
        <v>3078</v>
      </c>
      <c r="F207">
        <v>580</v>
      </c>
      <c r="G207">
        <v>13740</v>
      </c>
      <c r="H207">
        <v>613.79999999999995</v>
      </c>
      <c r="I207">
        <v>2151.1999999999998</v>
      </c>
      <c r="J207">
        <v>0</v>
      </c>
      <c r="K207">
        <v>583.6</v>
      </c>
      <c r="L207">
        <v>6215</v>
      </c>
      <c r="M207">
        <v>700</v>
      </c>
      <c r="N207">
        <v>16071.9</v>
      </c>
      <c r="O207">
        <v>6</v>
      </c>
    </row>
    <row r="208" spans="1:15" x14ac:dyDescent="0.2">
      <c r="A208">
        <v>553</v>
      </c>
      <c r="B208" t="s">
        <v>197</v>
      </c>
      <c r="C208">
        <v>22511</v>
      </c>
      <c r="D208">
        <v>5243</v>
      </c>
      <c r="E208">
        <v>1827.5</v>
      </c>
      <c r="F208">
        <v>340</v>
      </c>
      <c r="G208">
        <v>6250</v>
      </c>
      <c r="H208">
        <v>308.88</v>
      </c>
      <c r="I208">
        <v>1659.2</v>
      </c>
      <c r="J208">
        <v>0</v>
      </c>
      <c r="K208">
        <v>301.89999999999998</v>
      </c>
      <c r="L208">
        <v>1569</v>
      </c>
      <c r="M208">
        <v>36</v>
      </c>
      <c r="N208">
        <v>14275.725</v>
      </c>
      <c r="O208">
        <v>3</v>
      </c>
    </row>
    <row r="209" spans="1:15" x14ac:dyDescent="0.2">
      <c r="A209">
        <v>140</v>
      </c>
      <c r="B209" t="s">
        <v>198</v>
      </c>
      <c r="C209">
        <v>10925</v>
      </c>
      <c r="D209">
        <v>2954</v>
      </c>
      <c r="E209">
        <v>686.9</v>
      </c>
      <c r="F209">
        <v>45</v>
      </c>
      <c r="G209">
        <v>680</v>
      </c>
      <c r="H209">
        <v>0</v>
      </c>
      <c r="I209">
        <v>140.80000000000001</v>
      </c>
      <c r="J209">
        <v>0</v>
      </c>
      <c r="K209">
        <v>8.7999999999999829</v>
      </c>
      <c r="L209">
        <v>13074</v>
      </c>
      <c r="M209">
        <v>190</v>
      </c>
      <c r="N209">
        <v>557.31299999999999</v>
      </c>
      <c r="O209">
        <v>23</v>
      </c>
    </row>
    <row r="210" spans="1:15" x14ac:dyDescent="0.2">
      <c r="A210">
        <v>262</v>
      </c>
      <c r="B210" t="s">
        <v>199</v>
      </c>
      <c r="C210">
        <v>33263</v>
      </c>
      <c r="D210">
        <v>7379</v>
      </c>
      <c r="E210">
        <v>2240.1</v>
      </c>
      <c r="F210">
        <v>885</v>
      </c>
      <c r="G210">
        <v>13110</v>
      </c>
      <c r="H210">
        <v>522.46</v>
      </c>
      <c r="I210">
        <v>1061.5999999999999</v>
      </c>
      <c r="J210">
        <v>0</v>
      </c>
      <c r="K210">
        <v>40</v>
      </c>
      <c r="L210">
        <v>21319</v>
      </c>
      <c r="M210">
        <v>275</v>
      </c>
      <c r="N210">
        <v>8744.3430000000008</v>
      </c>
      <c r="O210">
        <v>19</v>
      </c>
    </row>
    <row r="211" spans="1:15" x14ac:dyDescent="0.2">
      <c r="A211">
        <v>809</v>
      </c>
      <c r="B211" t="s">
        <v>200</v>
      </c>
      <c r="C211">
        <v>23071</v>
      </c>
      <c r="D211">
        <v>5250</v>
      </c>
      <c r="E211">
        <v>1643.5</v>
      </c>
      <c r="F211">
        <v>435</v>
      </c>
      <c r="G211">
        <v>5180</v>
      </c>
      <c r="H211">
        <v>142.56</v>
      </c>
      <c r="I211">
        <v>248</v>
      </c>
      <c r="J211">
        <v>0</v>
      </c>
      <c r="K211">
        <v>0</v>
      </c>
      <c r="L211">
        <v>5011</v>
      </c>
      <c r="M211">
        <v>60</v>
      </c>
      <c r="N211">
        <v>9788.8950000000004</v>
      </c>
      <c r="O211">
        <v>4</v>
      </c>
    </row>
    <row r="212" spans="1:15" x14ac:dyDescent="0.2">
      <c r="A212">
        <v>331</v>
      </c>
      <c r="B212" t="s">
        <v>201</v>
      </c>
      <c r="C212">
        <v>14050</v>
      </c>
      <c r="D212">
        <v>3912</v>
      </c>
      <c r="E212">
        <v>707.3</v>
      </c>
      <c r="F212">
        <v>295</v>
      </c>
      <c r="G212">
        <v>590</v>
      </c>
      <c r="H212">
        <v>0</v>
      </c>
      <c r="I212">
        <v>0</v>
      </c>
      <c r="J212">
        <v>0</v>
      </c>
      <c r="K212">
        <v>0</v>
      </c>
      <c r="L212">
        <v>7574</v>
      </c>
      <c r="M212">
        <v>324</v>
      </c>
      <c r="N212">
        <v>1832.4880000000001</v>
      </c>
      <c r="O212">
        <v>15</v>
      </c>
    </row>
    <row r="213" spans="1:15" x14ac:dyDescent="0.2">
      <c r="A213">
        <v>24</v>
      </c>
      <c r="B213" t="s">
        <v>202</v>
      </c>
      <c r="C213">
        <v>10366</v>
      </c>
      <c r="D213">
        <v>2469</v>
      </c>
      <c r="E213">
        <v>1046.3</v>
      </c>
      <c r="F213">
        <v>125</v>
      </c>
      <c r="G213">
        <v>520</v>
      </c>
      <c r="H213">
        <v>0</v>
      </c>
      <c r="I213">
        <v>0</v>
      </c>
      <c r="J213">
        <v>0</v>
      </c>
      <c r="K213">
        <v>0</v>
      </c>
      <c r="L213">
        <v>11100</v>
      </c>
      <c r="M213">
        <v>99</v>
      </c>
      <c r="N213">
        <v>862.48199999999997</v>
      </c>
      <c r="O213">
        <v>16</v>
      </c>
    </row>
    <row r="214" spans="1:15" x14ac:dyDescent="0.2">
      <c r="A214">
        <v>168</v>
      </c>
      <c r="B214" t="s">
        <v>203</v>
      </c>
      <c r="C214">
        <v>22673</v>
      </c>
      <c r="D214">
        <v>5191</v>
      </c>
      <c r="E214">
        <v>1831.4</v>
      </c>
      <c r="F214">
        <v>330</v>
      </c>
      <c r="G214">
        <v>7390</v>
      </c>
      <c r="H214">
        <v>0</v>
      </c>
      <c r="I214">
        <v>499.2</v>
      </c>
      <c r="J214">
        <v>0</v>
      </c>
      <c r="K214">
        <v>71.8</v>
      </c>
      <c r="L214">
        <v>9883</v>
      </c>
      <c r="M214">
        <v>79</v>
      </c>
      <c r="N214">
        <v>6751.1419999999998</v>
      </c>
      <c r="O214">
        <v>7</v>
      </c>
    </row>
    <row r="215" spans="1:15" x14ac:dyDescent="0.2">
      <c r="A215">
        <v>1671</v>
      </c>
      <c r="B215" t="s">
        <v>204</v>
      </c>
      <c r="C215">
        <v>11259</v>
      </c>
      <c r="D215">
        <v>2851</v>
      </c>
      <c r="E215">
        <v>641.70000000000005</v>
      </c>
      <c r="F215">
        <v>85</v>
      </c>
      <c r="G215">
        <v>680</v>
      </c>
      <c r="H215">
        <v>0</v>
      </c>
      <c r="I215">
        <v>0</v>
      </c>
      <c r="J215">
        <v>0</v>
      </c>
      <c r="K215">
        <v>0</v>
      </c>
      <c r="L215">
        <v>3725</v>
      </c>
      <c r="M215">
        <v>9</v>
      </c>
      <c r="N215">
        <v>1450.7729999999999</v>
      </c>
      <c r="O215">
        <v>7</v>
      </c>
    </row>
    <row r="216" spans="1:15" x14ac:dyDescent="0.2">
      <c r="A216">
        <v>263</v>
      </c>
      <c r="B216" t="s">
        <v>205</v>
      </c>
      <c r="C216">
        <v>24022</v>
      </c>
      <c r="D216">
        <v>5817</v>
      </c>
      <c r="E216">
        <v>1459.2</v>
      </c>
      <c r="F216">
        <v>290</v>
      </c>
      <c r="G216">
        <v>1590</v>
      </c>
      <c r="H216">
        <v>0</v>
      </c>
      <c r="I216">
        <v>0</v>
      </c>
      <c r="J216">
        <v>0</v>
      </c>
      <c r="K216">
        <v>0</v>
      </c>
      <c r="L216">
        <v>6614</v>
      </c>
      <c r="M216">
        <v>932</v>
      </c>
      <c r="N216">
        <v>4232.6880000000001</v>
      </c>
      <c r="O216">
        <v>14</v>
      </c>
    </row>
    <row r="217" spans="1:15" x14ac:dyDescent="0.2">
      <c r="A217">
        <v>1641</v>
      </c>
      <c r="B217" t="s">
        <v>206</v>
      </c>
      <c r="C217">
        <v>24095</v>
      </c>
      <c r="D217">
        <v>4716</v>
      </c>
      <c r="E217">
        <v>1821.5</v>
      </c>
      <c r="F217">
        <v>210</v>
      </c>
      <c r="G217">
        <v>5760</v>
      </c>
      <c r="H217">
        <v>664.18</v>
      </c>
      <c r="I217">
        <v>0</v>
      </c>
      <c r="J217">
        <v>0</v>
      </c>
      <c r="K217">
        <v>0</v>
      </c>
      <c r="L217">
        <v>4571</v>
      </c>
      <c r="M217">
        <v>1241</v>
      </c>
      <c r="N217">
        <v>4758.93</v>
      </c>
      <c r="O217">
        <v>8</v>
      </c>
    </row>
    <row r="218" spans="1:15" x14ac:dyDescent="0.2">
      <c r="A218">
        <v>556</v>
      </c>
      <c r="B218" t="s">
        <v>207</v>
      </c>
      <c r="C218">
        <v>31849</v>
      </c>
      <c r="D218">
        <v>7037</v>
      </c>
      <c r="E218">
        <v>2674.1</v>
      </c>
      <c r="F218">
        <v>4555</v>
      </c>
      <c r="G218">
        <v>13570</v>
      </c>
      <c r="H218">
        <v>116.82</v>
      </c>
      <c r="I218">
        <v>937.6</v>
      </c>
      <c r="J218">
        <v>0</v>
      </c>
      <c r="K218">
        <v>0</v>
      </c>
      <c r="L218">
        <v>849</v>
      </c>
      <c r="M218">
        <v>163</v>
      </c>
      <c r="N218">
        <v>28871.037</v>
      </c>
      <c r="O218">
        <v>1</v>
      </c>
    </row>
    <row r="219" spans="1:15" x14ac:dyDescent="0.2">
      <c r="A219">
        <v>935</v>
      </c>
      <c r="B219" t="s">
        <v>208</v>
      </c>
      <c r="C219">
        <v>121050</v>
      </c>
      <c r="D219">
        <v>21668</v>
      </c>
      <c r="E219">
        <v>14016.6</v>
      </c>
      <c r="F219">
        <v>4655</v>
      </c>
      <c r="G219">
        <v>186100</v>
      </c>
      <c r="H219">
        <v>4025.62</v>
      </c>
      <c r="I219">
        <v>5428</v>
      </c>
      <c r="J219">
        <v>0</v>
      </c>
      <c r="K219">
        <v>0</v>
      </c>
      <c r="L219">
        <v>5670</v>
      </c>
      <c r="M219">
        <v>342</v>
      </c>
      <c r="N219">
        <v>135939.06200000001</v>
      </c>
      <c r="O219">
        <v>3</v>
      </c>
    </row>
    <row r="220" spans="1:15" x14ac:dyDescent="0.2">
      <c r="A220">
        <v>25</v>
      </c>
      <c r="B220" t="s">
        <v>209</v>
      </c>
      <c r="C220">
        <v>10413</v>
      </c>
      <c r="D220">
        <v>2675</v>
      </c>
      <c r="E220">
        <v>733.3</v>
      </c>
      <c r="F220">
        <v>90</v>
      </c>
      <c r="G220">
        <v>2610</v>
      </c>
      <c r="H220">
        <v>0</v>
      </c>
      <c r="I220">
        <v>0</v>
      </c>
      <c r="J220">
        <v>0</v>
      </c>
      <c r="K220">
        <v>0</v>
      </c>
      <c r="L220">
        <v>6449</v>
      </c>
      <c r="M220">
        <v>40</v>
      </c>
      <c r="N220">
        <v>1280.0999999999999</v>
      </c>
      <c r="O220">
        <v>7</v>
      </c>
    </row>
    <row r="221" spans="1:15" x14ac:dyDescent="0.2">
      <c r="A221">
        <v>420</v>
      </c>
      <c r="B221" t="s">
        <v>210</v>
      </c>
      <c r="C221">
        <v>43117</v>
      </c>
      <c r="D221">
        <v>10748</v>
      </c>
      <c r="E221">
        <v>3054.9</v>
      </c>
      <c r="F221">
        <v>895</v>
      </c>
      <c r="G221">
        <v>7540</v>
      </c>
      <c r="H221">
        <v>0</v>
      </c>
      <c r="I221">
        <v>274.39999999999998</v>
      </c>
      <c r="J221">
        <v>0</v>
      </c>
      <c r="K221">
        <v>49.3</v>
      </c>
      <c r="L221">
        <v>12166</v>
      </c>
      <c r="M221">
        <v>539</v>
      </c>
      <c r="N221">
        <v>9258.7860000000001</v>
      </c>
      <c r="O221">
        <v>20</v>
      </c>
    </row>
    <row r="222" spans="1:15" x14ac:dyDescent="0.2">
      <c r="A222">
        <v>938</v>
      </c>
      <c r="B222" t="s">
        <v>211</v>
      </c>
      <c r="C222">
        <v>19430</v>
      </c>
      <c r="D222">
        <v>4031</v>
      </c>
      <c r="E222">
        <v>1390.3</v>
      </c>
      <c r="F222">
        <v>165</v>
      </c>
      <c r="G222">
        <v>5090</v>
      </c>
      <c r="H222">
        <v>0</v>
      </c>
      <c r="I222">
        <v>954.4</v>
      </c>
      <c r="J222">
        <v>0</v>
      </c>
      <c r="K222">
        <v>41.3</v>
      </c>
      <c r="L222">
        <v>2702</v>
      </c>
      <c r="M222">
        <v>67</v>
      </c>
      <c r="N222">
        <v>5124.6719999999996</v>
      </c>
      <c r="O222">
        <v>7</v>
      </c>
    </row>
    <row r="223" spans="1:15" x14ac:dyDescent="0.2">
      <c r="A223">
        <v>1908</v>
      </c>
      <c r="B223" t="s">
        <v>624</v>
      </c>
      <c r="C223">
        <v>13773</v>
      </c>
      <c r="D223">
        <v>3465</v>
      </c>
      <c r="E223">
        <v>981.9</v>
      </c>
      <c r="F223">
        <v>70</v>
      </c>
      <c r="G223">
        <v>1640</v>
      </c>
      <c r="H223">
        <v>0</v>
      </c>
      <c r="I223">
        <v>0</v>
      </c>
      <c r="J223">
        <v>0</v>
      </c>
      <c r="K223">
        <v>0</v>
      </c>
      <c r="L223">
        <v>6887</v>
      </c>
      <c r="M223">
        <v>116</v>
      </c>
      <c r="N223">
        <v>1540.8219999999999</v>
      </c>
      <c r="O223">
        <v>10</v>
      </c>
    </row>
    <row r="224" spans="1:15" x14ac:dyDescent="0.2">
      <c r="A224">
        <v>1987</v>
      </c>
      <c r="B224" t="s">
        <v>212</v>
      </c>
      <c r="C224">
        <v>12358</v>
      </c>
      <c r="D224">
        <v>2792</v>
      </c>
      <c r="E224">
        <v>1153.8</v>
      </c>
      <c r="F224">
        <v>110</v>
      </c>
      <c r="G224">
        <v>1760</v>
      </c>
      <c r="H224">
        <v>0</v>
      </c>
      <c r="I224">
        <v>0</v>
      </c>
      <c r="J224">
        <v>0</v>
      </c>
      <c r="K224">
        <v>0</v>
      </c>
      <c r="L224">
        <v>8035</v>
      </c>
      <c r="M224">
        <v>128</v>
      </c>
      <c r="N224">
        <v>1873.4659999999999</v>
      </c>
      <c r="O224">
        <v>6</v>
      </c>
    </row>
    <row r="225" spans="1:15" x14ac:dyDescent="0.2">
      <c r="A225">
        <v>119</v>
      </c>
      <c r="B225" t="s">
        <v>213</v>
      </c>
      <c r="C225">
        <v>32573</v>
      </c>
      <c r="D225">
        <v>7968</v>
      </c>
      <c r="E225">
        <v>2872.4</v>
      </c>
      <c r="F225">
        <v>1065</v>
      </c>
      <c r="G225">
        <v>38520</v>
      </c>
      <c r="H225">
        <v>1060.48</v>
      </c>
      <c r="I225">
        <v>2761.6</v>
      </c>
      <c r="J225">
        <v>0</v>
      </c>
      <c r="K225">
        <v>0</v>
      </c>
      <c r="L225">
        <v>5560</v>
      </c>
      <c r="M225">
        <v>143</v>
      </c>
      <c r="N225">
        <v>17674.331999999999</v>
      </c>
      <c r="O225">
        <v>5</v>
      </c>
    </row>
    <row r="226" spans="1:15" x14ac:dyDescent="0.2">
      <c r="A226">
        <v>687</v>
      </c>
      <c r="B226" t="s">
        <v>214</v>
      </c>
      <c r="C226">
        <v>47768</v>
      </c>
      <c r="D226">
        <v>11163</v>
      </c>
      <c r="E226">
        <v>4904.6000000000004</v>
      </c>
      <c r="F226">
        <v>2035</v>
      </c>
      <c r="G226">
        <v>69600</v>
      </c>
      <c r="H226">
        <v>2148.42</v>
      </c>
      <c r="I226">
        <v>3632</v>
      </c>
      <c r="J226">
        <v>0</v>
      </c>
      <c r="K226">
        <v>0</v>
      </c>
      <c r="L226">
        <v>4856</v>
      </c>
      <c r="M226">
        <v>448</v>
      </c>
      <c r="N226">
        <v>39601.561999999998</v>
      </c>
      <c r="O226">
        <v>4</v>
      </c>
    </row>
    <row r="227" spans="1:15" x14ac:dyDescent="0.2">
      <c r="A227">
        <v>559</v>
      </c>
      <c r="B227" t="s">
        <v>215</v>
      </c>
      <c r="C227">
        <v>18049</v>
      </c>
      <c r="D227">
        <v>4272</v>
      </c>
      <c r="E227">
        <v>1150.9000000000001</v>
      </c>
      <c r="F227">
        <v>170</v>
      </c>
      <c r="G227">
        <v>3950</v>
      </c>
      <c r="H227">
        <v>606.62</v>
      </c>
      <c r="I227">
        <v>2286.4</v>
      </c>
      <c r="J227">
        <v>0</v>
      </c>
      <c r="K227">
        <v>301.60000000000002</v>
      </c>
      <c r="L227">
        <v>6074</v>
      </c>
      <c r="M227">
        <v>2604</v>
      </c>
      <c r="N227">
        <v>7760.7740000000003</v>
      </c>
      <c r="O227">
        <v>4</v>
      </c>
    </row>
    <row r="228" spans="1:15" x14ac:dyDescent="0.2">
      <c r="A228">
        <v>1731</v>
      </c>
      <c r="B228" t="s">
        <v>216</v>
      </c>
      <c r="C228">
        <v>33558</v>
      </c>
      <c r="D228">
        <v>7847</v>
      </c>
      <c r="E228">
        <v>2296.4</v>
      </c>
      <c r="F228">
        <v>275</v>
      </c>
      <c r="G228">
        <v>13870</v>
      </c>
      <c r="H228">
        <v>574.36</v>
      </c>
      <c r="I228">
        <v>566.4</v>
      </c>
      <c r="J228">
        <v>0</v>
      </c>
      <c r="K228">
        <v>0</v>
      </c>
      <c r="L228">
        <v>34099</v>
      </c>
      <c r="M228">
        <v>488</v>
      </c>
      <c r="N228">
        <v>6189.8959999999997</v>
      </c>
      <c r="O228">
        <v>30</v>
      </c>
    </row>
    <row r="229" spans="1:15" x14ac:dyDescent="0.2">
      <c r="A229">
        <v>1842</v>
      </c>
      <c r="B229" t="s">
        <v>217</v>
      </c>
      <c r="C229">
        <v>18225</v>
      </c>
      <c r="D229">
        <v>4841</v>
      </c>
      <c r="E229">
        <v>622.1</v>
      </c>
      <c r="F229">
        <v>360</v>
      </c>
      <c r="G229">
        <v>660</v>
      </c>
      <c r="H229">
        <v>0</v>
      </c>
      <c r="I229">
        <v>0</v>
      </c>
      <c r="J229">
        <v>0</v>
      </c>
      <c r="K229">
        <v>0</v>
      </c>
      <c r="L229">
        <v>4735</v>
      </c>
      <c r="M229">
        <v>203</v>
      </c>
      <c r="N229">
        <v>8654.7309999999998</v>
      </c>
      <c r="O229">
        <v>9</v>
      </c>
    </row>
    <row r="230" spans="1:15" x14ac:dyDescent="0.2">
      <c r="A230">
        <v>815</v>
      </c>
      <c r="B230" t="s">
        <v>218</v>
      </c>
      <c r="C230">
        <v>10926</v>
      </c>
      <c r="D230">
        <v>2599</v>
      </c>
      <c r="E230">
        <v>826.3</v>
      </c>
      <c r="F230">
        <v>75</v>
      </c>
      <c r="G230">
        <v>1310</v>
      </c>
      <c r="H230">
        <v>0</v>
      </c>
      <c r="I230">
        <v>308.8</v>
      </c>
      <c r="J230">
        <v>0</v>
      </c>
      <c r="K230">
        <v>0</v>
      </c>
      <c r="L230">
        <v>5224</v>
      </c>
      <c r="M230">
        <v>93</v>
      </c>
      <c r="N230">
        <v>1291.1669999999999</v>
      </c>
      <c r="O230">
        <v>6</v>
      </c>
    </row>
    <row r="231" spans="1:15" x14ac:dyDescent="0.2">
      <c r="A231">
        <v>265</v>
      </c>
      <c r="B231" t="s">
        <v>219</v>
      </c>
      <c r="C231">
        <v>5903</v>
      </c>
      <c r="D231">
        <v>1352</v>
      </c>
      <c r="E231">
        <v>544</v>
      </c>
      <c r="F231">
        <v>75</v>
      </c>
      <c r="G231">
        <v>860</v>
      </c>
      <c r="H231">
        <v>0</v>
      </c>
      <c r="I231">
        <v>0</v>
      </c>
      <c r="J231">
        <v>0</v>
      </c>
      <c r="K231">
        <v>0</v>
      </c>
      <c r="L231">
        <v>867</v>
      </c>
      <c r="M231">
        <v>161</v>
      </c>
      <c r="N231">
        <v>1533.44</v>
      </c>
      <c r="O231">
        <v>1</v>
      </c>
    </row>
    <row r="232" spans="1:15" x14ac:dyDescent="0.2">
      <c r="A232">
        <v>1709</v>
      </c>
      <c r="B232" t="s">
        <v>220</v>
      </c>
      <c r="C232">
        <v>36522</v>
      </c>
      <c r="D232">
        <v>8413</v>
      </c>
      <c r="E232">
        <v>2488.6</v>
      </c>
      <c r="F232">
        <v>880</v>
      </c>
      <c r="G232">
        <v>5100</v>
      </c>
      <c r="H232">
        <v>298.98</v>
      </c>
      <c r="I232">
        <v>574.4</v>
      </c>
      <c r="J232">
        <v>0</v>
      </c>
      <c r="K232">
        <v>237.3</v>
      </c>
      <c r="L232">
        <v>15905</v>
      </c>
      <c r="M232">
        <v>2498</v>
      </c>
      <c r="N232">
        <v>10620.17</v>
      </c>
      <c r="O232">
        <v>19</v>
      </c>
    </row>
    <row r="233" spans="1:15" x14ac:dyDescent="0.2">
      <c r="A233">
        <v>1955</v>
      </c>
      <c r="B233" t="s">
        <v>221</v>
      </c>
      <c r="C233">
        <v>35043</v>
      </c>
      <c r="D233">
        <v>7906</v>
      </c>
      <c r="E233">
        <v>2796.4</v>
      </c>
      <c r="F233">
        <v>545</v>
      </c>
      <c r="G233">
        <v>16910</v>
      </c>
      <c r="H233">
        <v>1236.3</v>
      </c>
      <c r="I233">
        <v>526.4</v>
      </c>
      <c r="J233">
        <v>0</v>
      </c>
      <c r="K233">
        <v>0</v>
      </c>
      <c r="L233">
        <v>10569</v>
      </c>
      <c r="M233">
        <v>95</v>
      </c>
      <c r="N233">
        <v>10534.656000000001</v>
      </c>
      <c r="O233">
        <v>11</v>
      </c>
    </row>
    <row r="234" spans="1:15" x14ac:dyDescent="0.2">
      <c r="A234">
        <v>335</v>
      </c>
      <c r="B234" t="s">
        <v>222</v>
      </c>
      <c r="C234">
        <v>13601</v>
      </c>
      <c r="D234">
        <v>3732</v>
      </c>
      <c r="E234">
        <v>583.5</v>
      </c>
      <c r="F234">
        <v>295</v>
      </c>
      <c r="G234">
        <v>900</v>
      </c>
      <c r="H234">
        <v>0</v>
      </c>
      <c r="I234">
        <v>0</v>
      </c>
      <c r="J234">
        <v>0</v>
      </c>
      <c r="K234">
        <v>0</v>
      </c>
      <c r="L234">
        <v>3769</v>
      </c>
      <c r="M234">
        <v>52</v>
      </c>
      <c r="N234">
        <v>3677.9450000000002</v>
      </c>
      <c r="O234">
        <v>4</v>
      </c>
    </row>
    <row r="235" spans="1:15" x14ac:dyDescent="0.2">
      <c r="A235">
        <v>944</v>
      </c>
      <c r="B235" t="s">
        <v>223</v>
      </c>
      <c r="C235">
        <v>7874</v>
      </c>
      <c r="D235">
        <v>1826</v>
      </c>
      <c r="E235">
        <v>491.8</v>
      </c>
      <c r="F235">
        <v>70</v>
      </c>
      <c r="G235">
        <v>1010</v>
      </c>
      <c r="H235">
        <v>0</v>
      </c>
      <c r="I235">
        <v>190.4</v>
      </c>
      <c r="J235">
        <v>0</v>
      </c>
      <c r="K235">
        <v>157.69999999999999</v>
      </c>
      <c r="L235">
        <v>1740</v>
      </c>
      <c r="M235">
        <v>142</v>
      </c>
      <c r="N235">
        <v>1340.57</v>
      </c>
      <c r="O235">
        <v>4</v>
      </c>
    </row>
    <row r="236" spans="1:15" x14ac:dyDescent="0.2">
      <c r="A236">
        <v>424</v>
      </c>
      <c r="B236" t="s">
        <v>224</v>
      </c>
      <c r="C236">
        <v>6466</v>
      </c>
      <c r="D236">
        <v>1596</v>
      </c>
      <c r="E236">
        <v>318.3</v>
      </c>
      <c r="F236">
        <v>205</v>
      </c>
      <c r="G236">
        <v>90</v>
      </c>
      <c r="H236">
        <v>0</v>
      </c>
      <c r="I236">
        <v>0</v>
      </c>
      <c r="J236">
        <v>0</v>
      </c>
      <c r="K236">
        <v>0</v>
      </c>
      <c r="L236">
        <v>1445</v>
      </c>
      <c r="M236">
        <v>102</v>
      </c>
      <c r="N236">
        <v>1129.617</v>
      </c>
      <c r="O236">
        <v>3</v>
      </c>
    </row>
    <row r="237" spans="1:15" x14ac:dyDescent="0.2">
      <c r="A237">
        <v>425</v>
      </c>
      <c r="B237" t="s">
        <v>225</v>
      </c>
      <c r="C237">
        <v>17163</v>
      </c>
      <c r="D237">
        <v>4746</v>
      </c>
      <c r="E237">
        <v>839.9</v>
      </c>
      <c r="F237">
        <v>620</v>
      </c>
      <c r="G237">
        <v>3490</v>
      </c>
      <c r="H237">
        <v>0</v>
      </c>
      <c r="I237">
        <v>320</v>
      </c>
      <c r="J237">
        <v>0</v>
      </c>
      <c r="K237">
        <v>12.8</v>
      </c>
      <c r="L237">
        <v>2140</v>
      </c>
      <c r="M237">
        <v>1145</v>
      </c>
      <c r="N237">
        <v>8432.8809999999994</v>
      </c>
      <c r="O237">
        <v>4</v>
      </c>
    </row>
    <row r="238" spans="1:15" x14ac:dyDescent="0.2">
      <c r="A238">
        <v>1740</v>
      </c>
      <c r="B238" t="s">
        <v>226</v>
      </c>
      <c r="C238">
        <v>22614</v>
      </c>
      <c r="D238">
        <v>6753</v>
      </c>
      <c r="E238">
        <v>1307.3</v>
      </c>
      <c r="F238">
        <v>305</v>
      </c>
      <c r="G238">
        <v>2160</v>
      </c>
      <c r="H238">
        <v>116.82</v>
      </c>
      <c r="I238">
        <v>1179.2</v>
      </c>
      <c r="J238">
        <v>0</v>
      </c>
      <c r="K238">
        <v>590.70000000000005</v>
      </c>
      <c r="L238">
        <v>6077</v>
      </c>
      <c r="M238">
        <v>740</v>
      </c>
      <c r="N238">
        <v>2969.99</v>
      </c>
      <c r="O238">
        <v>11</v>
      </c>
    </row>
    <row r="239" spans="1:15" x14ac:dyDescent="0.2">
      <c r="A239">
        <v>643</v>
      </c>
      <c r="B239" t="s">
        <v>227</v>
      </c>
      <c r="C239">
        <v>13992</v>
      </c>
      <c r="D239">
        <v>3196</v>
      </c>
      <c r="E239">
        <v>932.1</v>
      </c>
      <c r="F239">
        <v>210</v>
      </c>
      <c r="G239">
        <v>650</v>
      </c>
      <c r="H239">
        <v>0</v>
      </c>
      <c r="I239">
        <v>911.2</v>
      </c>
      <c r="J239">
        <v>0</v>
      </c>
      <c r="K239">
        <v>96.199999999999818</v>
      </c>
      <c r="L239">
        <v>2777</v>
      </c>
      <c r="M239">
        <v>347</v>
      </c>
      <c r="N239">
        <v>5239.7920000000004</v>
      </c>
      <c r="O239">
        <v>6</v>
      </c>
    </row>
    <row r="240" spans="1:15" x14ac:dyDescent="0.2">
      <c r="A240">
        <v>946</v>
      </c>
      <c r="B240" t="s">
        <v>228</v>
      </c>
      <c r="C240">
        <v>16771</v>
      </c>
      <c r="D240">
        <v>3750</v>
      </c>
      <c r="E240">
        <v>1107.7</v>
      </c>
      <c r="F240">
        <v>120</v>
      </c>
      <c r="G240">
        <v>6370</v>
      </c>
      <c r="H240">
        <v>0</v>
      </c>
      <c r="I240">
        <v>0</v>
      </c>
      <c r="J240">
        <v>0</v>
      </c>
      <c r="K240">
        <v>0</v>
      </c>
      <c r="L240">
        <v>9996</v>
      </c>
      <c r="M240">
        <v>182</v>
      </c>
      <c r="N240">
        <v>3966.8789999999999</v>
      </c>
      <c r="O240">
        <v>6</v>
      </c>
    </row>
    <row r="241" spans="1:15" x14ac:dyDescent="0.2">
      <c r="A241">
        <v>304</v>
      </c>
      <c r="B241" t="s">
        <v>229</v>
      </c>
      <c r="C241">
        <v>11930</v>
      </c>
      <c r="D241">
        <v>3227</v>
      </c>
      <c r="E241">
        <v>604.79999999999995</v>
      </c>
      <c r="F241">
        <v>185</v>
      </c>
      <c r="G241">
        <v>300</v>
      </c>
      <c r="H241">
        <v>0</v>
      </c>
      <c r="I241">
        <v>0</v>
      </c>
      <c r="J241">
        <v>0</v>
      </c>
      <c r="K241">
        <v>0</v>
      </c>
      <c r="L241">
        <v>6601</v>
      </c>
      <c r="M241">
        <v>689</v>
      </c>
      <c r="N241">
        <v>828.05600000000004</v>
      </c>
      <c r="O241">
        <v>11</v>
      </c>
    </row>
    <row r="242" spans="1:15" x14ac:dyDescent="0.2">
      <c r="A242">
        <v>356</v>
      </c>
      <c r="B242" t="s">
        <v>230</v>
      </c>
      <c r="C242">
        <v>60720</v>
      </c>
      <c r="D242">
        <v>13429</v>
      </c>
      <c r="E242">
        <v>4614</v>
      </c>
      <c r="F242">
        <v>5705</v>
      </c>
      <c r="G242">
        <v>50790</v>
      </c>
      <c r="H242">
        <v>443.52</v>
      </c>
      <c r="I242">
        <v>4477.6000000000004</v>
      </c>
      <c r="J242">
        <v>0</v>
      </c>
      <c r="K242">
        <v>0</v>
      </c>
      <c r="L242">
        <v>2364</v>
      </c>
      <c r="M242">
        <v>201</v>
      </c>
      <c r="N242">
        <v>48357.06</v>
      </c>
      <c r="O242">
        <v>1</v>
      </c>
    </row>
    <row r="243" spans="1:15" x14ac:dyDescent="0.2">
      <c r="A243">
        <v>569</v>
      </c>
      <c r="B243" t="s">
        <v>231</v>
      </c>
      <c r="C243">
        <v>26974</v>
      </c>
      <c r="D243">
        <v>6560</v>
      </c>
      <c r="E243">
        <v>1430.6</v>
      </c>
      <c r="F243">
        <v>505</v>
      </c>
      <c r="G243">
        <v>1040</v>
      </c>
      <c r="H243">
        <v>0</v>
      </c>
      <c r="I243">
        <v>298.39999999999998</v>
      </c>
      <c r="J243">
        <v>0</v>
      </c>
      <c r="K243">
        <v>103.5</v>
      </c>
      <c r="L243">
        <v>7881</v>
      </c>
      <c r="M243">
        <v>1237</v>
      </c>
      <c r="N243">
        <v>4687.01</v>
      </c>
      <c r="O243">
        <v>15</v>
      </c>
    </row>
    <row r="244" spans="1:15" x14ac:dyDescent="0.2">
      <c r="A244">
        <v>571</v>
      </c>
      <c r="B244" t="s">
        <v>232</v>
      </c>
      <c r="C244">
        <v>9520</v>
      </c>
      <c r="D244">
        <v>2984</v>
      </c>
      <c r="E244">
        <v>353.1</v>
      </c>
      <c r="F244">
        <v>100</v>
      </c>
      <c r="G244">
        <v>620</v>
      </c>
      <c r="H244">
        <v>0</v>
      </c>
      <c r="I244">
        <v>0</v>
      </c>
      <c r="J244">
        <v>0</v>
      </c>
      <c r="K244">
        <v>0</v>
      </c>
      <c r="L244">
        <v>1039</v>
      </c>
      <c r="M244">
        <v>236</v>
      </c>
      <c r="N244">
        <v>2622.5639999999999</v>
      </c>
      <c r="O244">
        <v>3</v>
      </c>
    </row>
    <row r="245" spans="1:15" x14ac:dyDescent="0.2">
      <c r="A245">
        <v>267</v>
      </c>
      <c r="B245" t="s">
        <v>233</v>
      </c>
      <c r="C245">
        <v>40126</v>
      </c>
      <c r="D245">
        <v>10541</v>
      </c>
      <c r="E245">
        <v>2315.6999999999998</v>
      </c>
      <c r="F245">
        <v>1525</v>
      </c>
      <c r="G245">
        <v>15640</v>
      </c>
      <c r="H245">
        <v>730.62</v>
      </c>
      <c r="I245">
        <v>1850.4</v>
      </c>
      <c r="J245">
        <v>0</v>
      </c>
      <c r="K245">
        <v>0</v>
      </c>
      <c r="L245">
        <v>6947</v>
      </c>
      <c r="M245">
        <v>263</v>
      </c>
      <c r="N245">
        <v>16129.299000000001</v>
      </c>
      <c r="O245">
        <v>6</v>
      </c>
    </row>
    <row r="246" spans="1:15" x14ac:dyDescent="0.2">
      <c r="A246">
        <v>268</v>
      </c>
      <c r="B246" t="s">
        <v>234</v>
      </c>
      <c r="C246">
        <v>165182</v>
      </c>
      <c r="D246">
        <v>33959</v>
      </c>
      <c r="E246">
        <v>20641.099999999999</v>
      </c>
      <c r="F246">
        <v>12980</v>
      </c>
      <c r="G246">
        <v>340310</v>
      </c>
      <c r="H246">
        <v>5506.88</v>
      </c>
      <c r="I246">
        <v>11044.8</v>
      </c>
      <c r="J246">
        <v>0</v>
      </c>
      <c r="K246">
        <v>220.99999999999818</v>
      </c>
      <c r="L246">
        <v>5361</v>
      </c>
      <c r="M246">
        <v>399</v>
      </c>
      <c r="N246">
        <v>180904.73800000001</v>
      </c>
      <c r="O246">
        <v>3</v>
      </c>
    </row>
    <row r="247" spans="1:15" x14ac:dyDescent="0.2">
      <c r="A247">
        <v>1695</v>
      </c>
      <c r="B247" t="s">
        <v>235</v>
      </c>
      <c r="C247">
        <v>7522</v>
      </c>
      <c r="D247">
        <v>1508</v>
      </c>
      <c r="E247">
        <v>534.1</v>
      </c>
      <c r="F247">
        <v>75</v>
      </c>
      <c r="G247">
        <v>480</v>
      </c>
      <c r="H247">
        <v>89.96</v>
      </c>
      <c r="I247">
        <v>0</v>
      </c>
      <c r="J247">
        <v>0</v>
      </c>
      <c r="K247">
        <v>0</v>
      </c>
      <c r="L247">
        <v>8583</v>
      </c>
      <c r="M247">
        <v>727</v>
      </c>
      <c r="N247">
        <v>1160.095</v>
      </c>
      <c r="O247">
        <v>13</v>
      </c>
    </row>
    <row r="248" spans="1:15" x14ac:dyDescent="0.2">
      <c r="A248">
        <v>1699</v>
      </c>
      <c r="B248" t="s">
        <v>236</v>
      </c>
      <c r="C248">
        <v>30955</v>
      </c>
      <c r="D248">
        <v>7010</v>
      </c>
      <c r="E248">
        <v>2284.8000000000002</v>
      </c>
      <c r="F248">
        <v>305</v>
      </c>
      <c r="G248">
        <v>15890</v>
      </c>
      <c r="H248">
        <v>435.6</v>
      </c>
      <c r="I248">
        <v>407.2</v>
      </c>
      <c r="J248">
        <v>0</v>
      </c>
      <c r="K248">
        <v>16.199999999999932</v>
      </c>
      <c r="L248">
        <v>20098</v>
      </c>
      <c r="M248">
        <v>435</v>
      </c>
      <c r="N248">
        <v>9671.7279999999992</v>
      </c>
      <c r="O248">
        <v>15</v>
      </c>
    </row>
    <row r="249" spans="1:15" x14ac:dyDescent="0.2">
      <c r="A249">
        <v>171</v>
      </c>
      <c r="B249" t="s">
        <v>237</v>
      </c>
      <c r="C249">
        <v>46342</v>
      </c>
      <c r="D249">
        <v>12494</v>
      </c>
      <c r="E249">
        <v>4010.6</v>
      </c>
      <c r="F249">
        <v>1610</v>
      </c>
      <c r="G249">
        <v>36410</v>
      </c>
      <c r="H249">
        <v>1851.32</v>
      </c>
      <c r="I249">
        <v>2586.4</v>
      </c>
      <c r="J249">
        <v>0</v>
      </c>
      <c r="K249">
        <v>0</v>
      </c>
      <c r="L249">
        <v>46032</v>
      </c>
      <c r="M249">
        <v>2840</v>
      </c>
      <c r="N249">
        <v>13905.498</v>
      </c>
      <c r="O249">
        <v>15</v>
      </c>
    </row>
    <row r="250" spans="1:15" x14ac:dyDescent="0.2">
      <c r="A250">
        <v>575</v>
      </c>
      <c r="B250" t="s">
        <v>238</v>
      </c>
      <c r="C250">
        <v>25517</v>
      </c>
      <c r="D250">
        <v>5408</v>
      </c>
      <c r="E250">
        <v>1730.3</v>
      </c>
      <c r="F250">
        <v>545</v>
      </c>
      <c r="G250">
        <v>8230</v>
      </c>
      <c r="H250">
        <v>671.24</v>
      </c>
      <c r="I250">
        <v>916.8</v>
      </c>
      <c r="J250">
        <v>0</v>
      </c>
      <c r="K250">
        <v>110.9</v>
      </c>
      <c r="L250">
        <v>3549</v>
      </c>
      <c r="M250">
        <v>16</v>
      </c>
      <c r="N250">
        <v>18355.95</v>
      </c>
      <c r="O250">
        <v>3</v>
      </c>
    </row>
    <row r="251" spans="1:15" x14ac:dyDescent="0.2">
      <c r="A251">
        <v>576</v>
      </c>
      <c r="B251" t="s">
        <v>239</v>
      </c>
      <c r="C251">
        <v>15648</v>
      </c>
      <c r="D251">
        <v>3628</v>
      </c>
      <c r="E251">
        <v>915.5</v>
      </c>
      <c r="F251">
        <v>235</v>
      </c>
      <c r="G251">
        <v>1740</v>
      </c>
      <c r="H251">
        <v>0</v>
      </c>
      <c r="I251">
        <v>1012.8</v>
      </c>
      <c r="J251">
        <v>0</v>
      </c>
      <c r="K251">
        <v>344.2</v>
      </c>
      <c r="L251">
        <v>2261</v>
      </c>
      <c r="M251">
        <v>81</v>
      </c>
      <c r="N251">
        <v>6976.9350000000004</v>
      </c>
      <c r="O251">
        <v>7</v>
      </c>
    </row>
    <row r="252" spans="1:15" x14ac:dyDescent="0.2">
      <c r="A252">
        <v>820</v>
      </c>
      <c r="B252" t="s">
        <v>240</v>
      </c>
      <c r="C252">
        <v>22548</v>
      </c>
      <c r="D252">
        <v>5137</v>
      </c>
      <c r="E252">
        <v>827.3</v>
      </c>
      <c r="F252">
        <v>240</v>
      </c>
      <c r="G252">
        <v>7880</v>
      </c>
      <c r="H252">
        <v>0</v>
      </c>
      <c r="I252">
        <v>470.4</v>
      </c>
      <c r="J252">
        <v>0</v>
      </c>
      <c r="K252">
        <v>0</v>
      </c>
      <c r="L252">
        <v>3389</v>
      </c>
      <c r="M252">
        <v>24</v>
      </c>
      <c r="N252">
        <v>9956.7810000000009</v>
      </c>
      <c r="O252">
        <v>3</v>
      </c>
    </row>
    <row r="253" spans="1:15" x14ac:dyDescent="0.2">
      <c r="A253">
        <v>302</v>
      </c>
      <c r="B253" t="s">
        <v>241</v>
      </c>
      <c r="C253">
        <v>26609</v>
      </c>
      <c r="D253">
        <v>7057</v>
      </c>
      <c r="E253">
        <v>1472.4</v>
      </c>
      <c r="F253">
        <v>260</v>
      </c>
      <c r="G253">
        <v>17650</v>
      </c>
      <c r="H253">
        <v>2346.7199999999998</v>
      </c>
      <c r="I253">
        <v>247.2</v>
      </c>
      <c r="J253">
        <v>0</v>
      </c>
      <c r="K253">
        <v>0</v>
      </c>
      <c r="L253">
        <v>12879</v>
      </c>
      <c r="M253">
        <v>74</v>
      </c>
      <c r="N253">
        <v>8728.3040000000001</v>
      </c>
      <c r="O253">
        <v>10</v>
      </c>
    </row>
    <row r="254" spans="1:15" x14ac:dyDescent="0.2">
      <c r="A254">
        <v>951</v>
      </c>
      <c r="B254" t="s">
        <v>242</v>
      </c>
      <c r="C254">
        <v>15644</v>
      </c>
      <c r="D254">
        <v>3033</v>
      </c>
      <c r="E254">
        <v>1374.1</v>
      </c>
      <c r="F254">
        <v>165</v>
      </c>
      <c r="G254">
        <v>2040</v>
      </c>
      <c r="H254">
        <v>0</v>
      </c>
      <c r="I254">
        <v>0</v>
      </c>
      <c r="J254">
        <v>0</v>
      </c>
      <c r="K254">
        <v>0</v>
      </c>
      <c r="L254">
        <v>3310</v>
      </c>
      <c r="M254">
        <v>3</v>
      </c>
      <c r="N254">
        <v>3529.3870000000002</v>
      </c>
      <c r="O254">
        <v>6</v>
      </c>
    </row>
    <row r="255" spans="1:15" x14ac:dyDescent="0.2">
      <c r="A255">
        <v>579</v>
      </c>
      <c r="B255" t="s">
        <v>243</v>
      </c>
      <c r="C255">
        <v>22788</v>
      </c>
      <c r="D255">
        <v>5729</v>
      </c>
      <c r="E255">
        <v>891.4</v>
      </c>
      <c r="F255">
        <v>590</v>
      </c>
      <c r="G255">
        <v>5140</v>
      </c>
      <c r="H255">
        <v>1432.44</v>
      </c>
      <c r="I255">
        <v>1612</v>
      </c>
      <c r="J255">
        <v>0</v>
      </c>
      <c r="K255">
        <v>0</v>
      </c>
      <c r="L255">
        <v>730</v>
      </c>
      <c r="M255">
        <v>67</v>
      </c>
      <c r="N255">
        <v>18088.121999999999</v>
      </c>
      <c r="O255">
        <v>1</v>
      </c>
    </row>
    <row r="256" spans="1:15" x14ac:dyDescent="0.2">
      <c r="A256">
        <v>823</v>
      </c>
      <c r="B256" t="s">
        <v>244</v>
      </c>
      <c r="C256">
        <v>17861</v>
      </c>
      <c r="D256">
        <v>4327</v>
      </c>
      <c r="E256">
        <v>753.4</v>
      </c>
      <c r="F256">
        <v>110</v>
      </c>
      <c r="G256">
        <v>3460</v>
      </c>
      <c r="H256">
        <v>0</v>
      </c>
      <c r="I256">
        <v>887.2</v>
      </c>
      <c r="J256">
        <v>0</v>
      </c>
      <c r="K256">
        <v>111.3</v>
      </c>
      <c r="L256">
        <v>10176</v>
      </c>
      <c r="M256">
        <v>109</v>
      </c>
      <c r="N256">
        <v>6149.3339999999998</v>
      </c>
      <c r="O256">
        <v>5</v>
      </c>
    </row>
    <row r="257" spans="1:15" x14ac:dyDescent="0.2">
      <c r="A257">
        <v>824</v>
      </c>
      <c r="B257" t="s">
        <v>245</v>
      </c>
      <c r="C257">
        <v>25775</v>
      </c>
      <c r="D257">
        <v>6022</v>
      </c>
      <c r="E257">
        <v>1837.3</v>
      </c>
      <c r="F257">
        <v>535</v>
      </c>
      <c r="G257">
        <v>9100</v>
      </c>
      <c r="H257">
        <v>702.1</v>
      </c>
      <c r="I257">
        <v>1312.8</v>
      </c>
      <c r="J257">
        <v>0</v>
      </c>
      <c r="K257">
        <v>164.8</v>
      </c>
      <c r="L257">
        <v>6386</v>
      </c>
      <c r="M257">
        <v>126</v>
      </c>
      <c r="N257">
        <v>10764.234</v>
      </c>
      <c r="O257">
        <v>2</v>
      </c>
    </row>
    <row r="258" spans="1:15" x14ac:dyDescent="0.2">
      <c r="A258">
        <v>1895</v>
      </c>
      <c r="B258" t="s">
        <v>569</v>
      </c>
      <c r="C258">
        <v>39095</v>
      </c>
      <c r="D258">
        <v>8106</v>
      </c>
      <c r="E258">
        <v>5193.3999999999996</v>
      </c>
      <c r="F258">
        <v>500</v>
      </c>
      <c r="G258">
        <v>30930</v>
      </c>
      <c r="H258">
        <v>945.92</v>
      </c>
      <c r="I258">
        <v>1808</v>
      </c>
      <c r="J258">
        <v>0</v>
      </c>
      <c r="K258">
        <v>0</v>
      </c>
      <c r="L258">
        <v>22726</v>
      </c>
      <c r="M258">
        <v>1328</v>
      </c>
      <c r="N258">
        <v>15691.317999999999</v>
      </c>
      <c r="O258">
        <v>21</v>
      </c>
    </row>
    <row r="259" spans="1:15" x14ac:dyDescent="0.2">
      <c r="A259">
        <v>269</v>
      </c>
      <c r="B259" t="s">
        <v>246</v>
      </c>
      <c r="C259">
        <v>22716</v>
      </c>
      <c r="D259">
        <v>5893</v>
      </c>
      <c r="E259">
        <v>1059.0999999999999</v>
      </c>
      <c r="F259">
        <v>125</v>
      </c>
      <c r="G259">
        <v>8810</v>
      </c>
      <c r="H259">
        <v>0</v>
      </c>
      <c r="I259">
        <v>242.4</v>
      </c>
      <c r="J259">
        <v>0</v>
      </c>
      <c r="K259">
        <v>0</v>
      </c>
      <c r="L259">
        <v>9766</v>
      </c>
      <c r="M259">
        <v>117</v>
      </c>
      <c r="N259">
        <v>6002.8919999999998</v>
      </c>
      <c r="O259">
        <v>9</v>
      </c>
    </row>
    <row r="260" spans="1:15" x14ac:dyDescent="0.2">
      <c r="A260">
        <v>173</v>
      </c>
      <c r="B260" t="s">
        <v>247</v>
      </c>
      <c r="C260">
        <v>32176</v>
      </c>
      <c r="D260">
        <v>7734</v>
      </c>
      <c r="E260">
        <v>2909.2</v>
      </c>
      <c r="F260">
        <v>1545</v>
      </c>
      <c r="G260">
        <v>30420</v>
      </c>
      <c r="H260">
        <v>834.96</v>
      </c>
      <c r="I260">
        <v>3109.6</v>
      </c>
      <c r="J260">
        <v>0</v>
      </c>
      <c r="K260">
        <v>0</v>
      </c>
      <c r="L260">
        <v>2155</v>
      </c>
      <c r="M260">
        <v>40</v>
      </c>
      <c r="N260">
        <v>19335.536</v>
      </c>
      <c r="O260">
        <v>2</v>
      </c>
    </row>
    <row r="261" spans="1:15" x14ac:dyDescent="0.2">
      <c r="A261">
        <v>1773</v>
      </c>
      <c r="B261" t="s">
        <v>248</v>
      </c>
      <c r="C261">
        <v>17659</v>
      </c>
      <c r="D261">
        <v>4359</v>
      </c>
      <c r="E261">
        <v>1312.8</v>
      </c>
      <c r="F261">
        <v>305</v>
      </c>
      <c r="G261">
        <v>3850</v>
      </c>
      <c r="H261">
        <v>0</v>
      </c>
      <c r="I261">
        <v>414.4</v>
      </c>
      <c r="J261">
        <v>0</v>
      </c>
      <c r="K261">
        <v>324.39999999999998</v>
      </c>
      <c r="L261">
        <v>11412</v>
      </c>
      <c r="M261">
        <v>425</v>
      </c>
      <c r="N261">
        <v>3007.7759999999998</v>
      </c>
      <c r="O261">
        <v>8</v>
      </c>
    </row>
    <row r="262" spans="1:15" x14ac:dyDescent="0.2">
      <c r="A262">
        <v>175</v>
      </c>
      <c r="B262" t="s">
        <v>249</v>
      </c>
      <c r="C262">
        <v>17380</v>
      </c>
      <c r="D262">
        <v>4079</v>
      </c>
      <c r="E262">
        <v>1271.7</v>
      </c>
      <c r="F262">
        <v>100</v>
      </c>
      <c r="G262">
        <v>12630</v>
      </c>
      <c r="H262">
        <v>1048.08</v>
      </c>
      <c r="I262">
        <v>738.4</v>
      </c>
      <c r="J262">
        <v>0</v>
      </c>
      <c r="K262">
        <v>86.999999999999886</v>
      </c>
      <c r="L262">
        <v>17997</v>
      </c>
      <c r="M262">
        <v>204</v>
      </c>
      <c r="N262">
        <v>3524.1880000000001</v>
      </c>
      <c r="O262">
        <v>15</v>
      </c>
    </row>
    <row r="263" spans="1:15" x14ac:dyDescent="0.2">
      <c r="A263">
        <v>881</v>
      </c>
      <c r="B263" t="s">
        <v>250</v>
      </c>
      <c r="C263">
        <v>7966</v>
      </c>
      <c r="D263">
        <v>1612</v>
      </c>
      <c r="E263">
        <v>755.4</v>
      </c>
      <c r="F263">
        <v>95</v>
      </c>
      <c r="G263">
        <v>570</v>
      </c>
      <c r="H263">
        <v>0</v>
      </c>
      <c r="I263">
        <v>0</v>
      </c>
      <c r="J263">
        <v>0</v>
      </c>
      <c r="K263">
        <v>0</v>
      </c>
      <c r="L263">
        <v>2118</v>
      </c>
      <c r="M263">
        <v>6</v>
      </c>
      <c r="N263">
        <v>1640.7</v>
      </c>
      <c r="O263">
        <v>4</v>
      </c>
    </row>
    <row r="264" spans="1:15" x14ac:dyDescent="0.2">
      <c r="A264">
        <v>1586</v>
      </c>
      <c r="B264" t="s">
        <v>251</v>
      </c>
      <c r="C264">
        <v>30005</v>
      </c>
      <c r="D264">
        <v>7452</v>
      </c>
      <c r="E264">
        <v>2176.1</v>
      </c>
      <c r="F264">
        <v>495</v>
      </c>
      <c r="G264">
        <v>19310</v>
      </c>
      <c r="H264">
        <v>1179.5999999999999</v>
      </c>
      <c r="I264">
        <v>1503.2</v>
      </c>
      <c r="J264">
        <v>0</v>
      </c>
      <c r="K264">
        <v>0</v>
      </c>
      <c r="L264">
        <v>10965</v>
      </c>
      <c r="M264">
        <v>46</v>
      </c>
      <c r="N264">
        <v>9296.8070000000007</v>
      </c>
      <c r="O264">
        <v>7</v>
      </c>
    </row>
    <row r="265" spans="1:15" x14ac:dyDescent="0.2">
      <c r="A265">
        <v>826</v>
      </c>
      <c r="B265" t="s">
        <v>252</v>
      </c>
      <c r="C265">
        <v>54006</v>
      </c>
      <c r="D265">
        <v>12350</v>
      </c>
      <c r="E265">
        <v>4192.1000000000004</v>
      </c>
      <c r="F265">
        <v>3810</v>
      </c>
      <c r="G265">
        <v>46920</v>
      </c>
      <c r="H265">
        <v>1152.9000000000001</v>
      </c>
      <c r="I265">
        <v>1981.6</v>
      </c>
      <c r="J265">
        <v>0</v>
      </c>
      <c r="K265">
        <v>0</v>
      </c>
      <c r="L265">
        <v>7148</v>
      </c>
      <c r="M265">
        <v>161</v>
      </c>
      <c r="N265">
        <v>33848.114000000001</v>
      </c>
      <c r="O265">
        <v>6</v>
      </c>
    </row>
    <row r="266" spans="1:15" x14ac:dyDescent="0.2">
      <c r="A266">
        <v>580</v>
      </c>
      <c r="B266" t="s">
        <v>253</v>
      </c>
      <c r="C266">
        <v>10407</v>
      </c>
      <c r="D266">
        <v>2309</v>
      </c>
      <c r="E266">
        <v>836.4</v>
      </c>
      <c r="F266">
        <v>105</v>
      </c>
      <c r="G266">
        <v>390</v>
      </c>
      <c r="H266">
        <v>0</v>
      </c>
      <c r="I266">
        <v>0</v>
      </c>
      <c r="J266">
        <v>0</v>
      </c>
      <c r="K266">
        <v>0</v>
      </c>
      <c r="L266">
        <v>7470</v>
      </c>
      <c r="M266">
        <v>3287</v>
      </c>
      <c r="N266">
        <v>2055.3000000000002</v>
      </c>
      <c r="O266">
        <v>6</v>
      </c>
    </row>
    <row r="267" spans="1:15" x14ac:dyDescent="0.2">
      <c r="A267">
        <v>85</v>
      </c>
      <c r="B267" t="s">
        <v>254</v>
      </c>
      <c r="C267">
        <v>25858</v>
      </c>
      <c r="D267">
        <v>5934</v>
      </c>
      <c r="E267">
        <v>2541.6</v>
      </c>
      <c r="F267">
        <v>155</v>
      </c>
      <c r="G267">
        <v>11390</v>
      </c>
      <c r="H267">
        <v>324.52</v>
      </c>
      <c r="I267">
        <v>1306.4000000000001</v>
      </c>
      <c r="J267">
        <v>0</v>
      </c>
      <c r="K267">
        <v>198.6</v>
      </c>
      <c r="L267">
        <v>22413</v>
      </c>
      <c r="M267">
        <v>198</v>
      </c>
      <c r="N267">
        <v>5232.3720000000003</v>
      </c>
      <c r="O267">
        <v>15</v>
      </c>
    </row>
    <row r="268" spans="1:15" x14ac:dyDescent="0.2">
      <c r="A268">
        <v>431</v>
      </c>
      <c r="B268" t="s">
        <v>255</v>
      </c>
      <c r="C268">
        <v>9097</v>
      </c>
      <c r="D268">
        <v>2202</v>
      </c>
      <c r="E268">
        <v>468.9</v>
      </c>
      <c r="F268">
        <v>265</v>
      </c>
      <c r="G268">
        <v>260</v>
      </c>
      <c r="H268">
        <v>0</v>
      </c>
      <c r="I268">
        <v>0</v>
      </c>
      <c r="J268">
        <v>0</v>
      </c>
      <c r="K268">
        <v>0</v>
      </c>
      <c r="L268">
        <v>1155</v>
      </c>
      <c r="M268">
        <v>452</v>
      </c>
      <c r="N268">
        <v>3746.7379999999998</v>
      </c>
      <c r="O268">
        <v>3</v>
      </c>
    </row>
    <row r="269" spans="1:15" x14ac:dyDescent="0.2">
      <c r="A269">
        <v>432</v>
      </c>
      <c r="B269" t="s">
        <v>256</v>
      </c>
      <c r="C269">
        <v>11393</v>
      </c>
      <c r="D269">
        <v>2929</v>
      </c>
      <c r="E269">
        <v>650.29999999999995</v>
      </c>
      <c r="F269">
        <v>110</v>
      </c>
      <c r="G269">
        <v>2010</v>
      </c>
      <c r="H269">
        <v>0</v>
      </c>
      <c r="I269">
        <v>0</v>
      </c>
      <c r="J269">
        <v>0</v>
      </c>
      <c r="K269">
        <v>0</v>
      </c>
      <c r="L269">
        <v>4157</v>
      </c>
      <c r="M269">
        <v>38</v>
      </c>
      <c r="N269">
        <v>2264.1840000000002</v>
      </c>
      <c r="O269">
        <v>8</v>
      </c>
    </row>
    <row r="270" spans="1:15" x14ac:dyDescent="0.2">
      <c r="A270">
        <v>86</v>
      </c>
      <c r="B270" t="s">
        <v>257</v>
      </c>
      <c r="C270">
        <v>29952</v>
      </c>
      <c r="D270">
        <v>7541</v>
      </c>
      <c r="E270">
        <v>2556.4</v>
      </c>
      <c r="F270">
        <v>225</v>
      </c>
      <c r="G270">
        <v>9700</v>
      </c>
      <c r="H270">
        <v>778.5</v>
      </c>
      <c r="I270">
        <v>580.79999999999995</v>
      </c>
      <c r="J270">
        <v>0</v>
      </c>
      <c r="K270">
        <v>0</v>
      </c>
      <c r="L270">
        <v>22466</v>
      </c>
      <c r="M270">
        <v>298</v>
      </c>
      <c r="N270">
        <v>4721.6400000000003</v>
      </c>
      <c r="O270">
        <v>21</v>
      </c>
    </row>
    <row r="271" spans="1:15" x14ac:dyDescent="0.2">
      <c r="A271">
        <v>828</v>
      </c>
      <c r="B271" t="s">
        <v>258</v>
      </c>
      <c r="C271">
        <v>84639</v>
      </c>
      <c r="D271">
        <v>19833</v>
      </c>
      <c r="E271">
        <v>6634.5</v>
      </c>
      <c r="F271">
        <v>5855</v>
      </c>
      <c r="G271">
        <v>98350</v>
      </c>
      <c r="H271">
        <v>2480.4</v>
      </c>
      <c r="I271">
        <v>5490.4</v>
      </c>
      <c r="J271">
        <v>0</v>
      </c>
      <c r="K271">
        <v>113.4</v>
      </c>
      <c r="L271">
        <v>15239</v>
      </c>
      <c r="M271">
        <v>747</v>
      </c>
      <c r="N271">
        <v>48018.05</v>
      </c>
      <c r="O271">
        <v>16</v>
      </c>
    </row>
    <row r="272" spans="1:15" x14ac:dyDescent="0.2">
      <c r="A272">
        <v>584</v>
      </c>
      <c r="B272" t="s">
        <v>259</v>
      </c>
      <c r="C272">
        <v>23415</v>
      </c>
      <c r="D272">
        <v>5917</v>
      </c>
      <c r="E272">
        <v>1276.4000000000001</v>
      </c>
      <c r="F272">
        <v>405</v>
      </c>
      <c r="G272">
        <v>5720</v>
      </c>
      <c r="H272">
        <v>599.67999999999995</v>
      </c>
      <c r="I272">
        <v>2408.8000000000002</v>
      </c>
      <c r="J272">
        <v>0</v>
      </c>
      <c r="K272">
        <v>0</v>
      </c>
      <c r="L272">
        <v>1874</v>
      </c>
      <c r="M272">
        <v>87</v>
      </c>
      <c r="N272">
        <v>12933.536</v>
      </c>
      <c r="O272">
        <v>2</v>
      </c>
    </row>
    <row r="273" spans="1:15" x14ac:dyDescent="0.2">
      <c r="A273">
        <v>1509</v>
      </c>
      <c r="B273" t="s">
        <v>260</v>
      </c>
      <c r="C273">
        <v>39839</v>
      </c>
      <c r="D273">
        <v>9282</v>
      </c>
      <c r="E273">
        <v>3632.4</v>
      </c>
      <c r="F273">
        <v>1920</v>
      </c>
      <c r="G273">
        <v>27590</v>
      </c>
      <c r="H273">
        <v>204.14</v>
      </c>
      <c r="I273">
        <v>1869.6</v>
      </c>
      <c r="J273">
        <v>0</v>
      </c>
      <c r="K273">
        <v>0</v>
      </c>
      <c r="L273">
        <v>13638</v>
      </c>
      <c r="M273">
        <v>157</v>
      </c>
      <c r="N273">
        <v>10677.835999999999</v>
      </c>
      <c r="O273">
        <v>10</v>
      </c>
    </row>
    <row r="274" spans="1:15" x14ac:dyDescent="0.2">
      <c r="A274">
        <v>437</v>
      </c>
      <c r="B274" t="s">
        <v>261</v>
      </c>
      <c r="C274">
        <v>13232</v>
      </c>
      <c r="D274">
        <v>3197</v>
      </c>
      <c r="E274">
        <v>879.1</v>
      </c>
      <c r="F274">
        <v>745</v>
      </c>
      <c r="G274">
        <v>320</v>
      </c>
      <c r="H274">
        <v>325.24</v>
      </c>
      <c r="I274">
        <v>0</v>
      </c>
      <c r="J274">
        <v>0</v>
      </c>
      <c r="K274">
        <v>0</v>
      </c>
      <c r="L274">
        <v>2411</v>
      </c>
      <c r="M274">
        <v>167</v>
      </c>
      <c r="N274">
        <v>7691.52</v>
      </c>
      <c r="O274">
        <v>3</v>
      </c>
    </row>
    <row r="275" spans="1:15" x14ac:dyDescent="0.2">
      <c r="A275">
        <v>644</v>
      </c>
      <c r="B275" t="s">
        <v>262</v>
      </c>
      <c r="C275">
        <v>8049</v>
      </c>
      <c r="D275">
        <v>2092</v>
      </c>
      <c r="E275">
        <v>485.6</v>
      </c>
      <c r="F275">
        <v>95</v>
      </c>
      <c r="G275">
        <v>140</v>
      </c>
      <c r="H275">
        <v>0</v>
      </c>
      <c r="I275">
        <v>0</v>
      </c>
      <c r="J275">
        <v>0</v>
      </c>
      <c r="K275">
        <v>0</v>
      </c>
      <c r="L275">
        <v>2706</v>
      </c>
      <c r="M275">
        <v>151</v>
      </c>
      <c r="N275">
        <v>1904.2280000000001</v>
      </c>
      <c r="O275">
        <v>6</v>
      </c>
    </row>
    <row r="276" spans="1:15" x14ac:dyDescent="0.2">
      <c r="A276">
        <v>589</v>
      </c>
      <c r="B276" t="s">
        <v>263</v>
      </c>
      <c r="C276">
        <v>9850</v>
      </c>
      <c r="D276">
        <v>2527</v>
      </c>
      <c r="E276">
        <v>599.20000000000005</v>
      </c>
      <c r="F276">
        <v>135</v>
      </c>
      <c r="G276">
        <v>730</v>
      </c>
      <c r="H276">
        <v>0</v>
      </c>
      <c r="I276">
        <v>0</v>
      </c>
      <c r="J276">
        <v>0</v>
      </c>
      <c r="K276">
        <v>0</v>
      </c>
      <c r="L276">
        <v>3908</v>
      </c>
      <c r="M276">
        <v>102</v>
      </c>
      <c r="N276">
        <v>3167.268</v>
      </c>
      <c r="O276">
        <v>3</v>
      </c>
    </row>
    <row r="277" spans="1:15" x14ac:dyDescent="0.2">
      <c r="A277">
        <v>1734</v>
      </c>
      <c r="B277" t="s">
        <v>264</v>
      </c>
      <c r="C277">
        <v>46269</v>
      </c>
      <c r="D277">
        <v>12234</v>
      </c>
      <c r="E277">
        <v>2444.9</v>
      </c>
      <c r="F277">
        <v>825</v>
      </c>
      <c r="G277">
        <v>14710</v>
      </c>
      <c r="H277">
        <v>605.5</v>
      </c>
      <c r="I277">
        <v>1819.2</v>
      </c>
      <c r="J277">
        <v>599.29999999999927</v>
      </c>
      <c r="K277">
        <v>558</v>
      </c>
      <c r="L277">
        <v>10931</v>
      </c>
      <c r="M277">
        <v>577</v>
      </c>
      <c r="N277">
        <v>13983.433999999999</v>
      </c>
      <c r="O277">
        <v>11</v>
      </c>
    </row>
    <row r="278" spans="1:15" x14ac:dyDescent="0.2">
      <c r="A278">
        <v>590</v>
      </c>
      <c r="B278" t="s">
        <v>265</v>
      </c>
      <c r="C278">
        <v>32032</v>
      </c>
      <c r="D278">
        <v>7688</v>
      </c>
      <c r="E278">
        <v>2205.6</v>
      </c>
      <c r="F278">
        <v>1620</v>
      </c>
      <c r="G278">
        <v>13310</v>
      </c>
      <c r="H278">
        <v>572.36</v>
      </c>
      <c r="I278">
        <v>2683.2</v>
      </c>
      <c r="J278">
        <v>0</v>
      </c>
      <c r="K278">
        <v>0</v>
      </c>
      <c r="L278">
        <v>948</v>
      </c>
      <c r="M278">
        <v>131</v>
      </c>
      <c r="N278">
        <v>25232.896000000001</v>
      </c>
      <c r="O278">
        <v>1</v>
      </c>
    </row>
    <row r="279" spans="1:15" x14ac:dyDescent="0.2">
      <c r="A279">
        <v>1894</v>
      </c>
      <c r="B279" t="s">
        <v>571</v>
      </c>
      <c r="C279">
        <v>43271</v>
      </c>
      <c r="D279">
        <v>9976</v>
      </c>
      <c r="E279">
        <v>2554.5</v>
      </c>
      <c r="F279">
        <v>900</v>
      </c>
      <c r="G279">
        <v>17780</v>
      </c>
      <c r="H279">
        <v>69.3</v>
      </c>
      <c r="I279">
        <v>1707.2</v>
      </c>
      <c r="J279">
        <v>0</v>
      </c>
      <c r="K279">
        <v>0</v>
      </c>
      <c r="L279">
        <v>15938</v>
      </c>
      <c r="M279">
        <v>197</v>
      </c>
      <c r="N279">
        <v>9749.7000000000007</v>
      </c>
      <c r="O279">
        <v>12</v>
      </c>
    </row>
    <row r="280" spans="1:15" x14ac:dyDescent="0.2">
      <c r="A280">
        <v>765</v>
      </c>
      <c r="B280" t="s">
        <v>266</v>
      </c>
      <c r="C280">
        <v>12868</v>
      </c>
      <c r="D280">
        <v>2843</v>
      </c>
      <c r="E280">
        <v>1658.7</v>
      </c>
      <c r="F280">
        <v>160</v>
      </c>
      <c r="G280">
        <v>9310</v>
      </c>
      <c r="H280">
        <v>0</v>
      </c>
      <c r="I280">
        <v>248.8</v>
      </c>
      <c r="J280">
        <v>0</v>
      </c>
      <c r="K280">
        <v>3</v>
      </c>
      <c r="L280">
        <v>4909</v>
      </c>
      <c r="M280">
        <v>111</v>
      </c>
      <c r="N280">
        <v>2935.5990000000002</v>
      </c>
      <c r="O280">
        <v>4</v>
      </c>
    </row>
    <row r="281" spans="1:15" x14ac:dyDescent="0.2">
      <c r="A281">
        <v>1926</v>
      </c>
      <c r="B281" t="s">
        <v>267</v>
      </c>
      <c r="C281">
        <v>50103</v>
      </c>
      <c r="D281">
        <v>14896</v>
      </c>
      <c r="E281">
        <v>1301.7</v>
      </c>
      <c r="F281">
        <v>3165</v>
      </c>
      <c r="G281">
        <v>6520</v>
      </c>
      <c r="H281">
        <v>467.02</v>
      </c>
      <c r="I281">
        <v>995.2</v>
      </c>
      <c r="J281">
        <v>3608.9</v>
      </c>
      <c r="K281">
        <v>586.20000000000005</v>
      </c>
      <c r="L281">
        <v>3734</v>
      </c>
      <c r="M281">
        <v>126</v>
      </c>
      <c r="N281">
        <v>26113.56</v>
      </c>
      <c r="O281">
        <v>5</v>
      </c>
    </row>
    <row r="282" spans="1:15" x14ac:dyDescent="0.2">
      <c r="A282">
        <v>439</v>
      </c>
      <c r="B282" t="s">
        <v>268</v>
      </c>
      <c r="C282">
        <v>79266</v>
      </c>
      <c r="D282">
        <v>18250</v>
      </c>
      <c r="E282">
        <v>6501.1</v>
      </c>
      <c r="F282">
        <v>7075</v>
      </c>
      <c r="G282">
        <v>73960</v>
      </c>
      <c r="H282">
        <v>2140.1999999999998</v>
      </c>
      <c r="I282">
        <v>3348</v>
      </c>
      <c r="J282">
        <v>0</v>
      </c>
      <c r="K282">
        <v>0</v>
      </c>
      <c r="L282">
        <v>2324</v>
      </c>
      <c r="M282">
        <v>132</v>
      </c>
      <c r="N282">
        <v>78995.854999999996</v>
      </c>
      <c r="O282">
        <v>1</v>
      </c>
    </row>
    <row r="283" spans="1:15" x14ac:dyDescent="0.2">
      <c r="A283">
        <v>273</v>
      </c>
      <c r="B283" t="s">
        <v>269</v>
      </c>
      <c r="C283">
        <v>23860</v>
      </c>
      <c r="D283">
        <v>6204</v>
      </c>
      <c r="E283">
        <v>1479.6</v>
      </c>
      <c r="F283">
        <v>255</v>
      </c>
      <c r="G283">
        <v>13400</v>
      </c>
      <c r="H283">
        <v>0</v>
      </c>
      <c r="I283">
        <v>392.8</v>
      </c>
      <c r="J283">
        <v>0</v>
      </c>
      <c r="K283">
        <v>65.3</v>
      </c>
      <c r="L283">
        <v>8509</v>
      </c>
      <c r="M283">
        <v>232</v>
      </c>
      <c r="N283">
        <v>7853.0039999999999</v>
      </c>
      <c r="O283">
        <v>6</v>
      </c>
    </row>
    <row r="284" spans="1:15" x14ac:dyDescent="0.2">
      <c r="A284">
        <v>177</v>
      </c>
      <c r="B284" t="s">
        <v>270</v>
      </c>
      <c r="C284">
        <v>36603</v>
      </c>
      <c r="D284">
        <v>8922</v>
      </c>
      <c r="E284">
        <v>2503.8000000000002</v>
      </c>
      <c r="F284">
        <v>470</v>
      </c>
      <c r="G284">
        <v>22090</v>
      </c>
      <c r="H284">
        <v>970.68</v>
      </c>
      <c r="I284">
        <v>2187.1999999999998</v>
      </c>
      <c r="J284">
        <v>0</v>
      </c>
      <c r="K284">
        <v>0</v>
      </c>
      <c r="L284">
        <v>17113</v>
      </c>
      <c r="M284">
        <v>116</v>
      </c>
      <c r="N284">
        <v>9835.4879999999994</v>
      </c>
      <c r="O284">
        <v>10</v>
      </c>
    </row>
    <row r="285" spans="1:15" x14ac:dyDescent="0.2">
      <c r="A285">
        <v>703</v>
      </c>
      <c r="B285" t="s">
        <v>271</v>
      </c>
      <c r="C285">
        <v>21704</v>
      </c>
      <c r="D285">
        <v>6185</v>
      </c>
      <c r="E285">
        <v>1620.5</v>
      </c>
      <c r="F285">
        <v>390</v>
      </c>
      <c r="G285">
        <v>4910</v>
      </c>
      <c r="H285">
        <v>102.96</v>
      </c>
      <c r="I285">
        <v>688</v>
      </c>
      <c r="J285">
        <v>0</v>
      </c>
      <c r="K285">
        <v>0</v>
      </c>
      <c r="L285">
        <v>10192</v>
      </c>
      <c r="M285">
        <v>1180</v>
      </c>
      <c r="N285">
        <v>4101.8450000000003</v>
      </c>
      <c r="O285">
        <v>11</v>
      </c>
    </row>
    <row r="286" spans="1:15" x14ac:dyDescent="0.2">
      <c r="A286">
        <v>274</v>
      </c>
      <c r="B286" t="s">
        <v>272</v>
      </c>
      <c r="C286">
        <v>31630</v>
      </c>
      <c r="D286">
        <v>6864</v>
      </c>
      <c r="E286">
        <v>2704.3</v>
      </c>
      <c r="F286">
        <v>715</v>
      </c>
      <c r="G286">
        <v>11670</v>
      </c>
      <c r="H286">
        <v>1615.82</v>
      </c>
      <c r="I286">
        <v>859.2</v>
      </c>
      <c r="J286">
        <v>0</v>
      </c>
      <c r="K286">
        <v>0</v>
      </c>
      <c r="L286">
        <v>4601</v>
      </c>
      <c r="M286">
        <v>122</v>
      </c>
      <c r="N286">
        <v>13297.210999999999</v>
      </c>
      <c r="O286">
        <v>5</v>
      </c>
    </row>
    <row r="287" spans="1:15" x14ac:dyDescent="0.2">
      <c r="A287">
        <v>339</v>
      </c>
      <c r="B287" t="s">
        <v>273</v>
      </c>
      <c r="C287">
        <v>4822</v>
      </c>
      <c r="D287">
        <v>1433</v>
      </c>
      <c r="E287">
        <v>196.4</v>
      </c>
      <c r="F287">
        <v>30</v>
      </c>
      <c r="G287">
        <v>270</v>
      </c>
      <c r="H287">
        <v>0</v>
      </c>
      <c r="I287">
        <v>0</v>
      </c>
      <c r="J287">
        <v>8.4999999999997726</v>
      </c>
      <c r="K287">
        <v>0</v>
      </c>
      <c r="L287">
        <v>1842</v>
      </c>
      <c r="M287">
        <v>9</v>
      </c>
      <c r="N287">
        <v>651</v>
      </c>
      <c r="O287">
        <v>1</v>
      </c>
    </row>
    <row r="288" spans="1:15" x14ac:dyDescent="0.2">
      <c r="A288">
        <v>1667</v>
      </c>
      <c r="B288" t="s">
        <v>274</v>
      </c>
      <c r="C288">
        <v>12654</v>
      </c>
      <c r="D288">
        <v>2888</v>
      </c>
      <c r="E288">
        <v>750.6</v>
      </c>
      <c r="F288">
        <v>85</v>
      </c>
      <c r="G288">
        <v>2660</v>
      </c>
      <c r="H288">
        <v>0</v>
      </c>
      <c r="I288">
        <v>0</v>
      </c>
      <c r="J288">
        <v>0</v>
      </c>
      <c r="K288">
        <v>0</v>
      </c>
      <c r="L288">
        <v>7795</v>
      </c>
      <c r="M288">
        <v>71</v>
      </c>
      <c r="N288">
        <v>2736.998</v>
      </c>
      <c r="O288">
        <v>8</v>
      </c>
    </row>
    <row r="289" spans="1:15" x14ac:dyDescent="0.2">
      <c r="A289">
        <v>275</v>
      </c>
      <c r="B289" t="s">
        <v>275</v>
      </c>
      <c r="C289">
        <v>43612</v>
      </c>
      <c r="D289">
        <v>9121</v>
      </c>
      <c r="E289">
        <v>4467</v>
      </c>
      <c r="F289">
        <v>1590</v>
      </c>
      <c r="G289">
        <v>17490</v>
      </c>
      <c r="H289">
        <v>382.14</v>
      </c>
      <c r="I289">
        <v>1150.4000000000001</v>
      </c>
      <c r="J289">
        <v>0</v>
      </c>
      <c r="K289">
        <v>858.3</v>
      </c>
      <c r="L289">
        <v>8177</v>
      </c>
      <c r="M289">
        <v>258</v>
      </c>
      <c r="N289">
        <v>28183.81</v>
      </c>
      <c r="O289">
        <v>8</v>
      </c>
    </row>
    <row r="290" spans="1:15" x14ac:dyDescent="0.2">
      <c r="A290">
        <v>340</v>
      </c>
      <c r="B290" t="s">
        <v>276</v>
      </c>
      <c r="C290">
        <v>19064</v>
      </c>
      <c r="D290">
        <v>4899</v>
      </c>
      <c r="E290">
        <v>1201.7</v>
      </c>
      <c r="F290">
        <v>570</v>
      </c>
      <c r="G290">
        <v>4450</v>
      </c>
      <c r="H290">
        <v>0</v>
      </c>
      <c r="I290">
        <v>167.2</v>
      </c>
      <c r="J290">
        <v>50.199999999999818</v>
      </c>
      <c r="K290">
        <v>0</v>
      </c>
      <c r="L290">
        <v>4208</v>
      </c>
      <c r="M290">
        <v>168</v>
      </c>
      <c r="N290">
        <v>6498.8050000000003</v>
      </c>
      <c r="O290">
        <v>7</v>
      </c>
    </row>
    <row r="291" spans="1:15" x14ac:dyDescent="0.2">
      <c r="A291">
        <v>597</v>
      </c>
      <c r="B291" t="s">
        <v>277</v>
      </c>
      <c r="C291">
        <v>45208</v>
      </c>
      <c r="D291">
        <v>9282</v>
      </c>
      <c r="E291">
        <v>4025.1</v>
      </c>
      <c r="F291">
        <v>2115</v>
      </c>
      <c r="G291">
        <v>17650</v>
      </c>
      <c r="H291">
        <v>576.17999999999995</v>
      </c>
      <c r="I291">
        <v>2380</v>
      </c>
      <c r="J291">
        <v>0</v>
      </c>
      <c r="K291">
        <v>0</v>
      </c>
      <c r="L291">
        <v>2374</v>
      </c>
      <c r="M291">
        <v>152</v>
      </c>
      <c r="N291">
        <v>35488.614000000001</v>
      </c>
      <c r="O291">
        <v>3</v>
      </c>
    </row>
    <row r="292" spans="1:15" x14ac:dyDescent="0.2">
      <c r="A292">
        <v>196</v>
      </c>
      <c r="B292" t="s">
        <v>278</v>
      </c>
      <c r="C292">
        <v>11008</v>
      </c>
      <c r="D292">
        <v>2525</v>
      </c>
      <c r="E292">
        <v>990.2</v>
      </c>
      <c r="F292">
        <v>90</v>
      </c>
      <c r="G292">
        <v>1530</v>
      </c>
      <c r="H292">
        <v>0</v>
      </c>
      <c r="I292">
        <v>0</v>
      </c>
      <c r="J292">
        <v>0</v>
      </c>
      <c r="K292">
        <v>0</v>
      </c>
      <c r="L292">
        <v>3979</v>
      </c>
      <c r="M292">
        <v>832</v>
      </c>
      <c r="N292">
        <v>1712.886</v>
      </c>
      <c r="O292">
        <v>6</v>
      </c>
    </row>
    <row r="293" spans="1:15" x14ac:dyDescent="0.2">
      <c r="A293">
        <v>1672</v>
      </c>
      <c r="B293" t="s">
        <v>279</v>
      </c>
      <c r="C293">
        <v>18618</v>
      </c>
      <c r="D293">
        <v>4596</v>
      </c>
      <c r="E293">
        <v>1060.5</v>
      </c>
      <c r="F293">
        <v>285</v>
      </c>
      <c r="G293">
        <v>910</v>
      </c>
      <c r="H293">
        <v>0</v>
      </c>
      <c r="I293">
        <v>249.6</v>
      </c>
      <c r="J293">
        <v>0</v>
      </c>
      <c r="K293">
        <v>132.69999999999999</v>
      </c>
      <c r="L293">
        <v>5662</v>
      </c>
      <c r="M293">
        <v>127</v>
      </c>
      <c r="N293">
        <v>4906.37</v>
      </c>
      <c r="O293">
        <v>8</v>
      </c>
    </row>
    <row r="294" spans="1:15" x14ac:dyDescent="0.2">
      <c r="A294">
        <v>1742</v>
      </c>
      <c r="B294" t="s">
        <v>280</v>
      </c>
      <c r="C294">
        <v>37561</v>
      </c>
      <c r="D294">
        <v>10744</v>
      </c>
      <c r="E294">
        <v>1996.9</v>
      </c>
      <c r="F294">
        <v>1175</v>
      </c>
      <c r="G294">
        <v>32610</v>
      </c>
      <c r="H294">
        <v>417.78</v>
      </c>
      <c r="I294">
        <v>3064.8</v>
      </c>
      <c r="J294">
        <v>0</v>
      </c>
      <c r="K294">
        <v>0</v>
      </c>
      <c r="L294">
        <v>9413</v>
      </c>
      <c r="M294">
        <v>25</v>
      </c>
      <c r="N294">
        <v>15005.655000000001</v>
      </c>
      <c r="O294">
        <v>9</v>
      </c>
    </row>
    <row r="295" spans="1:15" x14ac:dyDescent="0.2">
      <c r="A295">
        <v>603</v>
      </c>
      <c r="B295" t="s">
        <v>281</v>
      </c>
      <c r="C295">
        <v>46990</v>
      </c>
      <c r="D295">
        <v>8562</v>
      </c>
      <c r="E295">
        <v>5330.1</v>
      </c>
      <c r="F295">
        <v>4295</v>
      </c>
      <c r="G295">
        <v>10270</v>
      </c>
      <c r="H295">
        <v>1480.46</v>
      </c>
      <c r="I295">
        <v>1769.6</v>
      </c>
      <c r="J295">
        <v>0</v>
      </c>
      <c r="K295">
        <v>0</v>
      </c>
      <c r="L295">
        <v>1406</v>
      </c>
      <c r="M295">
        <v>43</v>
      </c>
      <c r="N295">
        <v>79230.017000000007</v>
      </c>
      <c r="O295">
        <v>2</v>
      </c>
    </row>
    <row r="296" spans="1:15" x14ac:dyDescent="0.2">
      <c r="A296">
        <v>1669</v>
      </c>
      <c r="B296" t="s">
        <v>282</v>
      </c>
      <c r="C296">
        <v>21092</v>
      </c>
      <c r="D296">
        <v>4140</v>
      </c>
      <c r="E296">
        <v>1655.3</v>
      </c>
      <c r="F296">
        <v>205</v>
      </c>
      <c r="G296">
        <v>3770</v>
      </c>
      <c r="H296">
        <v>0</v>
      </c>
      <c r="I296">
        <v>0</v>
      </c>
      <c r="J296">
        <v>0</v>
      </c>
      <c r="K296">
        <v>0</v>
      </c>
      <c r="L296">
        <v>8817</v>
      </c>
      <c r="M296">
        <v>56</v>
      </c>
      <c r="N296">
        <v>3640.6019999999999</v>
      </c>
      <c r="O296">
        <v>11</v>
      </c>
    </row>
    <row r="297" spans="1:15" x14ac:dyDescent="0.2">
      <c r="A297">
        <v>957</v>
      </c>
      <c r="B297" t="s">
        <v>283</v>
      </c>
      <c r="C297">
        <v>56165</v>
      </c>
      <c r="D297">
        <v>11796</v>
      </c>
      <c r="E297">
        <v>6484.9</v>
      </c>
      <c r="F297">
        <v>5135</v>
      </c>
      <c r="G297">
        <v>76730</v>
      </c>
      <c r="H297">
        <v>1546.3</v>
      </c>
      <c r="I297">
        <v>3247.2</v>
      </c>
      <c r="J297">
        <v>0</v>
      </c>
      <c r="K297">
        <v>0</v>
      </c>
      <c r="L297">
        <v>6089</v>
      </c>
      <c r="M297">
        <v>1021</v>
      </c>
      <c r="N297">
        <v>40340.383000000002</v>
      </c>
      <c r="O297">
        <v>8</v>
      </c>
    </row>
    <row r="298" spans="1:15" x14ac:dyDescent="0.2">
      <c r="A298">
        <v>1674</v>
      </c>
      <c r="B298" t="s">
        <v>284</v>
      </c>
      <c r="C298">
        <v>77426</v>
      </c>
      <c r="D298">
        <v>17463</v>
      </c>
      <c r="E298">
        <v>7156.1</v>
      </c>
      <c r="F298">
        <v>7135</v>
      </c>
      <c r="G298">
        <v>88150</v>
      </c>
      <c r="H298">
        <v>2546.56</v>
      </c>
      <c r="I298">
        <v>3884.8</v>
      </c>
      <c r="J298">
        <v>0</v>
      </c>
      <c r="K298">
        <v>0</v>
      </c>
      <c r="L298">
        <v>10647</v>
      </c>
      <c r="M298">
        <v>69</v>
      </c>
      <c r="N298">
        <v>52597.72</v>
      </c>
      <c r="O298">
        <v>9</v>
      </c>
    </row>
    <row r="299" spans="1:15" x14ac:dyDescent="0.2">
      <c r="A299">
        <v>599</v>
      </c>
      <c r="B299" t="s">
        <v>285</v>
      </c>
      <c r="C299">
        <v>616260</v>
      </c>
      <c r="D299">
        <v>136185</v>
      </c>
      <c r="E299">
        <v>84630.1</v>
      </c>
      <c r="F299">
        <v>168155</v>
      </c>
      <c r="G299">
        <v>1393310</v>
      </c>
      <c r="H299">
        <v>19892.965799999998</v>
      </c>
      <c r="I299">
        <v>25312</v>
      </c>
      <c r="J299">
        <v>0</v>
      </c>
      <c r="K299">
        <v>0</v>
      </c>
      <c r="L299">
        <v>20862</v>
      </c>
      <c r="M299">
        <v>6873</v>
      </c>
      <c r="N299">
        <v>1220850.5560000001</v>
      </c>
      <c r="O299">
        <v>11</v>
      </c>
    </row>
    <row r="300" spans="1:15" x14ac:dyDescent="0.2">
      <c r="A300">
        <v>277</v>
      </c>
      <c r="B300" t="s">
        <v>286</v>
      </c>
      <c r="C300">
        <v>1514</v>
      </c>
      <c r="D300">
        <v>375</v>
      </c>
      <c r="E300">
        <v>0</v>
      </c>
      <c r="F300">
        <v>25</v>
      </c>
      <c r="G300">
        <v>30</v>
      </c>
      <c r="H300">
        <v>0</v>
      </c>
      <c r="I300">
        <v>679.2</v>
      </c>
      <c r="J300">
        <v>0</v>
      </c>
      <c r="K300">
        <v>609.20000000000005</v>
      </c>
      <c r="L300">
        <v>2790</v>
      </c>
      <c r="M300">
        <v>2</v>
      </c>
      <c r="N300">
        <v>521.4</v>
      </c>
      <c r="O300">
        <v>1</v>
      </c>
    </row>
    <row r="301" spans="1:15" x14ac:dyDescent="0.2">
      <c r="A301">
        <v>840</v>
      </c>
      <c r="B301" t="s">
        <v>287</v>
      </c>
      <c r="C301">
        <v>22320</v>
      </c>
      <c r="D301">
        <v>4303</v>
      </c>
      <c r="E301">
        <v>1546.2</v>
      </c>
      <c r="F301">
        <v>265</v>
      </c>
      <c r="G301">
        <v>9620</v>
      </c>
      <c r="H301">
        <v>0</v>
      </c>
      <c r="I301">
        <v>307.2</v>
      </c>
      <c r="J301">
        <v>0</v>
      </c>
      <c r="K301">
        <v>0</v>
      </c>
      <c r="L301">
        <v>6441</v>
      </c>
      <c r="M301">
        <v>6</v>
      </c>
      <c r="N301">
        <v>6180.6239999999998</v>
      </c>
      <c r="O301">
        <v>4</v>
      </c>
    </row>
    <row r="302" spans="1:15" x14ac:dyDescent="0.2">
      <c r="A302">
        <v>441</v>
      </c>
      <c r="B302" t="s">
        <v>288</v>
      </c>
      <c r="C302">
        <v>18653</v>
      </c>
      <c r="D302">
        <v>4153</v>
      </c>
      <c r="E302">
        <v>1704.5</v>
      </c>
      <c r="F302">
        <v>330</v>
      </c>
      <c r="G302">
        <v>11460</v>
      </c>
      <c r="H302">
        <v>1745.1</v>
      </c>
      <c r="I302">
        <v>2476.8000000000002</v>
      </c>
      <c r="J302">
        <v>0</v>
      </c>
      <c r="K302">
        <v>90.799999999999727</v>
      </c>
      <c r="L302">
        <v>1884</v>
      </c>
      <c r="M302">
        <v>50</v>
      </c>
      <c r="N302">
        <v>10537.45</v>
      </c>
      <c r="O302">
        <v>1</v>
      </c>
    </row>
    <row r="303" spans="1:15" x14ac:dyDescent="0.2">
      <c r="A303">
        <v>458</v>
      </c>
      <c r="B303" t="s">
        <v>289</v>
      </c>
      <c r="C303">
        <v>5456</v>
      </c>
      <c r="D303">
        <v>1414</v>
      </c>
      <c r="E303">
        <v>205.9</v>
      </c>
      <c r="F303">
        <v>85</v>
      </c>
      <c r="G303">
        <v>40</v>
      </c>
      <c r="H303">
        <v>0</v>
      </c>
      <c r="I303">
        <v>0</v>
      </c>
      <c r="J303">
        <v>0</v>
      </c>
      <c r="K303">
        <v>0</v>
      </c>
      <c r="L303">
        <v>6122</v>
      </c>
      <c r="M303">
        <v>317</v>
      </c>
      <c r="N303">
        <v>295.81200000000001</v>
      </c>
      <c r="O303">
        <v>8</v>
      </c>
    </row>
    <row r="304" spans="1:15" x14ac:dyDescent="0.2">
      <c r="A304">
        <v>279</v>
      </c>
      <c r="B304" t="s">
        <v>290</v>
      </c>
      <c r="C304">
        <v>9354</v>
      </c>
      <c r="D304">
        <v>2619</v>
      </c>
      <c r="E304">
        <v>488.9</v>
      </c>
      <c r="F304">
        <v>105</v>
      </c>
      <c r="G304">
        <v>1400</v>
      </c>
      <c r="H304">
        <v>0</v>
      </c>
      <c r="I304">
        <v>0</v>
      </c>
      <c r="J304">
        <v>0</v>
      </c>
      <c r="K304">
        <v>0</v>
      </c>
      <c r="L304">
        <v>1379</v>
      </c>
      <c r="M304">
        <v>3</v>
      </c>
      <c r="N304">
        <v>3083.0990000000002</v>
      </c>
      <c r="O304">
        <v>1</v>
      </c>
    </row>
    <row r="305" spans="1:15" x14ac:dyDescent="0.2">
      <c r="A305">
        <v>606</v>
      </c>
      <c r="B305" t="s">
        <v>291</v>
      </c>
      <c r="C305">
        <v>76244</v>
      </c>
      <c r="D305">
        <v>17111</v>
      </c>
      <c r="E305">
        <v>9258.1</v>
      </c>
      <c r="F305">
        <v>14755</v>
      </c>
      <c r="G305">
        <v>52320</v>
      </c>
      <c r="H305">
        <v>1527.14</v>
      </c>
      <c r="I305">
        <v>2636.8</v>
      </c>
      <c r="J305">
        <v>0</v>
      </c>
      <c r="K305">
        <v>0</v>
      </c>
      <c r="L305">
        <v>1797</v>
      </c>
      <c r="M305">
        <v>189</v>
      </c>
      <c r="N305">
        <v>125353.65</v>
      </c>
      <c r="O305">
        <v>1</v>
      </c>
    </row>
    <row r="306" spans="1:15" x14ac:dyDescent="0.2">
      <c r="A306">
        <v>88</v>
      </c>
      <c r="B306" t="s">
        <v>292</v>
      </c>
      <c r="C306">
        <v>932</v>
      </c>
      <c r="D306">
        <v>191</v>
      </c>
      <c r="E306">
        <v>56.5</v>
      </c>
      <c r="F306">
        <v>0</v>
      </c>
      <c r="G306">
        <v>30</v>
      </c>
      <c r="H306">
        <v>0</v>
      </c>
      <c r="I306">
        <v>36.799999999999997</v>
      </c>
      <c r="J306">
        <v>0</v>
      </c>
      <c r="K306">
        <v>13</v>
      </c>
      <c r="L306">
        <v>4399</v>
      </c>
      <c r="M306">
        <v>24</v>
      </c>
      <c r="N306">
        <v>254.61</v>
      </c>
      <c r="O306">
        <v>1</v>
      </c>
    </row>
    <row r="307" spans="1:15" x14ac:dyDescent="0.2">
      <c r="A307">
        <v>844</v>
      </c>
      <c r="B307" t="s">
        <v>293</v>
      </c>
      <c r="C307">
        <v>23016</v>
      </c>
      <c r="D307">
        <v>5342</v>
      </c>
      <c r="E307">
        <v>1569.9</v>
      </c>
      <c r="F307">
        <v>315</v>
      </c>
      <c r="G307">
        <v>15190</v>
      </c>
      <c r="H307">
        <v>382.14</v>
      </c>
      <c r="I307">
        <v>1680</v>
      </c>
      <c r="J307">
        <v>0</v>
      </c>
      <c r="K307">
        <v>135.4</v>
      </c>
      <c r="L307">
        <v>4154</v>
      </c>
      <c r="M307">
        <v>12</v>
      </c>
      <c r="N307">
        <v>9138.3420000000006</v>
      </c>
      <c r="O307">
        <v>2</v>
      </c>
    </row>
    <row r="308" spans="1:15" x14ac:dyDescent="0.2">
      <c r="A308">
        <v>962</v>
      </c>
      <c r="B308" t="s">
        <v>294</v>
      </c>
      <c r="C308">
        <v>13202</v>
      </c>
      <c r="D308">
        <v>2678</v>
      </c>
      <c r="E308">
        <v>992.1</v>
      </c>
      <c r="F308">
        <v>135</v>
      </c>
      <c r="G308">
        <v>2130</v>
      </c>
      <c r="H308">
        <v>0</v>
      </c>
      <c r="I308">
        <v>0</v>
      </c>
      <c r="J308">
        <v>0</v>
      </c>
      <c r="K308">
        <v>0</v>
      </c>
      <c r="L308">
        <v>2406</v>
      </c>
      <c r="M308">
        <v>5</v>
      </c>
      <c r="N308">
        <v>2604.3969999999999</v>
      </c>
      <c r="O308">
        <v>3</v>
      </c>
    </row>
    <row r="309" spans="1:15" x14ac:dyDescent="0.2">
      <c r="A309">
        <v>608</v>
      </c>
      <c r="B309" t="s">
        <v>295</v>
      </c>
      <c r="C309">
        <v>11814</v>
      </c>
      <c r="D309">
        <v>2880</v>
      </c>
      <c r="E309">
        <v>943.8</v>
      </c>
      <c r="F309">
        <v>945</v>
      </c>
      <c r="G309">
        <v>1630</v>
      </c>
      <c r="H309">
        <v>0</v>
      </c>
      <c r="I309">
        <v>1873.6</v>
      </c>
      <c r="J309">
        <v>0</v>
      </c>
      <c r="K309">
        <v>397.2</v>
      </c>
      <c r="L309">
        <v>627</v>
      </c>
      <c r="M309">
        <v>65</v>
      </c>
      <c r="N309">
        <v>5740.8419999999996</v>
      </c>
      <c r="O309">
        <v>1</v>
      </c>
    </row>
    <row r="310" spans="1:15" x14ac:dyDescent="0.2">
      <c r="A310">
        <v>1676</v>
      </c>
      <c r="B310" t="s">
        <v>296</v>
      </c>
      <c r="C310">
        <v>34151</v>
      </c>
      <c r="D310">
        <v>7222</v>
      </c>
      <c r="E310">
        <v>2553.1999999999998</v>
      </c>
      <c r="F310">
        <v>245</v>
      </c>
      <c r="G310">
        <v>6310</v>
      </c>
      <c r="H310">
        <v>196.96</v>
      </c>
      <c r="I310">
        <v>876.8</v>
      </c>
      <c r="J310">
        <v>0</v>
      </c>
      <c r="K310">
        <v>0</v>
      </c>
      <c r="L310">
        <v>23028</v>
      </c>
      <c r="M310">
        <v>7203</v>
      </c>
      <c r="N310">
        <v>10320.744000000001</v>
      </c>
      <c r="O310">
        <v>22</v>
      </c>
    </row>
    <row r="311" spans="1:15" x14ac:dyDescent="0.2">
      <c r="A311">
        <v>518</v>
      </c>
      <c r="B311" t="s">
        <v>297</v>
      </c>
      <c r="C311">
        <v>502055</v>
      </c>
      <c r="D311">
        <v>115316</v>
      </c>
      <c r="E311">
        <v>58000.4</v>
      </c>
      <c r="F311">
        <v>128245</v>
      </c>
      <c r="G311">
        <v>866090</v>
      </c>
      <c r="H311">
        <v>9979.2999999999993</v>
      </c>
      <c r="I311">
        <v>17972</v>
      </c>
      <c r="J311">
        <v>189.99999999998545</v>
      </c>
      <c r="K311">
        <v>1915.9</v>
      </c>
      <c r="L311">
        <v>8187</v>
      </c>
      <c r="M311">
        <v>319</v>
      </c>
      <c r="N311">
        <v>1217352.8640000001</v>
      </c>
      <c r="O311">
        <v>3</v>
      </c>
    </row>
    <row r="312" spans="1:15" x14ac:dyDescent="0.2">
      <c r="A312">
        <v>796</v>
      </c>
      <c r="B312" t="s">
        <v>298</v>
      </c>
      <c r="C312">
        <v>141893</v>
      </c>
      <c r="D312">
        <v>31531</v>
      </c>
      <c r="E312">
        <v>12850.9</v>
      </c>
      <c r="F312">
        <v>10810</v>
      </c>
      <c r="G312">
        <v>248970</v>
      </c>
      <c r="H312">
        <v>5143</v>
      </c>
      <c r="I312">
        <v>7078.4</v>
      </c>
      <c r="J312">
        <v>0</v>
      </c>
      <c r="K312">
        <v>0</v>
      </c>
      <c r="L312">
        <v>8386</v>
      </c>
      <c r="M312">
        <v>741</v>
      </c>
      <c r="N312">
        <v>133390.269</v>
      </c>
      <c r="O312">
        <v>5</v>
      </c>
    </row>
    <row r="313" spans="1:15" x14ac:dyDescent="0.2">
      <c r="A313">
        <v>965</v>
      </c>
      <c r="B313" t="s">
        <v>299</v>
      </c>
      <c r="C313">
        <v>10914</v>
      </c>
      <c r="D313">
        <v>2112</v>
      </c>
      <c r="E313">
        <v>908.6</v>
      </c>
      <c r="F313">
        <v>55</v>
      </c>
      <c r="G313">
        <v>1700</v>
      </c>
      <c r="H313">
        <v>0</v>
      </c>
      <c r="I313">
        <v>0</v>
      </c>
      <c r="J313">
        <v>0</v>
      </c>
      <c r="K313">
        <v>0</v>
      </c>
      <c r="L313">
        <v>1603</v>
      </c>
      <c r="M313">
        <v>0</v>
      </c>
      <c r="N313">
        <v>3091.3939999999998</v>
      </c>
      <c r="O313">
        <v>3</v>
      </c>
    </row>
    <row r="314" spans="1:15" x14ac:dyDescent="0.2">
      <c r="A314">
        <v>1702</v>
      </c>
      <c r="B314" t="s">
        <v>300</v>
      </c>
      <c r="C314">
        <v>11803</v>
      </c>
      <c r="D314">
        <v>2951</v>
      </c>
      <c r="E314">
        <v>735.2</v>
      </c>
      <c r="F314">
        <v>70</v>
      </c>
      <c r="G314">
        <v>1370</v>
      </c>
      <c r="H314">
        <v>245.66</v>
      </c>
      <c r="I314">
        <v>1040</v>
      </c>
      <c r="J314">
        <v>0</v>
      </c>
      <c r="K314">
        <v>0</v>
      </c>
      <c r="L314">
        <v>9926</v>
      </c>
      <c r="M314">
        <v>50</v>
      </c>
      <c r="N314">
        <v>1251.8440000000001</v>
      </c>
      <c r="O314">
        <v>6</v>
      </c>
    </row>
    <row r="315" spans="1:15" x14ac:dyDescent="0.2">
      <c r="A315">
        <v>845</v>
      </c>
      <c r="B315" t="s">
        <v>301</v>
      </c>
      <c r="C315">
        <v>28128</v>
      </c>
      <c r="D315">
        <v>6932</v>
      </c>
      <c r="E315">
        <v>1567</v>
      </c>
      <c r="F315">
        <v>295</v>
      </c>
      <c r="G315">
        <v>4700</v>
      </c>
      <c r="H315">
        <v>1802.4523999999997</v>
      </c>
      <c r="I315">
        <v>908</v>
      </c>
      <c r="J315">
        <v>0</v>
      </c>
      <c r="K315">
        <v>0</v>
      </c>
      <c r="L315">
        <v>5892</v>
      </c>
      <c r="M315">
        <v>94</v>
      </c>
      <c r="N315">
        <v>6601.14</v>
      </c>
      <c r="O315">
        <v>6</v>
      </c>
    </row>
    <row r="316" spans="1:15" x14ac:dyDescent="0.2">
      <c r="A316">
        <v>846</v>
      </c>
      <c r="B316" t="s">
        <v>302</v>
      </c>
      <c r="C316">
        <v>17910</v>
      </c>
      <c r="D316">
        <v>4310</v>
      </c>
      <c r="E316">
        <v>1146.5</v>
      </c>
      <c r="F316">
        <v>175</v>
      </c>
      <c r="G316">
        <v>5360</v>
      </c>
      <c r="H316">
        <v>0</v>
      </c>
      <c r="I316">
        <v>0</v>
      </c>
      <c r="J316">
        <v>0</v>
      </c>
      <c r="K316">
        <v>0</v>
      </c>
      <c r="L316">
        <v>6441</v>
      </c>
      <c r="M316">
        <v>52</v>
      </c>
      <c r="N316">
        <v>4731.0749999999998</v>
      </c>
      <c r="O316">
        <v>5</v>
      </c>
    </row>
    <row r="317" spans="1:15" x14ac:dyDescent="0.2">
      <c r="A317">
        <v>1883</v>
      </c>
      <c r="B317" t="s">
        <v>303</v>
      </c>
      <c r="C317">
        <v>94535</v>
      </c>
      <c r="D317">
        <v>18736</v>
      </c>
      <c r="E317">
        <v>10925.8</v>
      </c>
      <c r="F317">
        <v>3345</v>
      </c>
      <c r="G317">
        <v>141230</v>
      </c>
      <c r="H317">
        <v>2843.28</v>
      </c>
      <c r="I317">
        <v>5590.4</v>
      </c>
      <c r="J317">
        <v>0</v>
      </c>
      <c r="K317">
        <v>0</v>
      </c>
      <c r="L317">
        <v>7900</v>
      </c>
      <c r="M317">
        <v>159</v>
      </c>
      <c r="N317">
        <v>64558.421999999999</v>
      </c>
      <c r="O317">
        <v>4</v>
      </c>
    </row>
    <row r="318" spans="1:15" x14ac:dyDescent="0.2">
      <c r="A318">
        <v>51</v>
      </c>
      <c r="B318" t="s">
        <v>403</v>
      </c>
      <c r="C318">
        <v>27520</v>
      </c>
      <c r="D318">
        <v>6945</v>
      </c>
      <c r="E318">
        <v>2073.8000000000002</v>
      </c>
      <c r="F318">
        <v>200</v>
      </c>
      <c r="G318">
        <v>16710</v>
      </c>
      <c r="H318">
        <v>0</v>
      </c>
      <c r="I318">
        <v>607.20000000000005</v>
      </c>
      <c r="J318">
        <v>0</v>
      </c>
      <c r="K318">
        <v>60.5</v>
      </c>
      <c r="L318">
        <v>18525</v>
      </c>
      <c r="M318">
        <v>3154</v>
      </c>
      <c r="N318">
        <v>7062.9120000000003</v>
      </c>
      <c r="O318">
        <v>22</v>
      </c>
    </row>
    <row r="319" spans="1:15" x14ac:dyDescent="0.2">
      <c r="A319">
        <v>610</v>
      </c>
      <c r="B319" t="s">
        <v>304</v>
      </c>
      <c r="C319">
        <v>24232</v>
      </c>
      <c r="D319">
        <v>5930</v>
      </c>
      <c r="E319">
        <v>2143.6999999999998</v>
      </c>
      <c r="F319">
        <v>1095</v>
      </c>
      <c r="G319">
        <v>9160</v>
      </c>
      <c r="H319">
        <v>976.5</v>
      </c>
      <c r="I319">
        <v>300</v>
      </c>
      <c r="J319">
        <v>0</v>
      </c>
      <c r="K319">
        <v>0</v>
      </c>
      <c r="L319">
        <v>1283</v>
      </c>
      <c r="M319">
        <v>118</v>
      </c>
      <c r="N319">
        <v>17784.276999999998</v>
      </c>
      <c r="O319">
        <v>1</v>
      </c>
    </row>
    <row r="320" spans="1:15" x14ac:dyDescent="0.2">
      <c r="A320">
        <v>40</v>
      </c>
      <c r="B320" t="s">
        <v>305</v>
      </c>
      <c r="C320">
        <v>15536</v>
      </c>
      <c r="D320">
        <v>3792</v>
      </c>
      <c r="E320">
        <v>1182.0999999999999</v>
      </c>
      <c r="F320">
        <v>145</v>
      </c>
      <c r="G320">
        <v>1100</v>
      </c>
      <c r="H320">
        <v>0</v>
      </c>
      <c r="I320">
        <v>106.4</v>
      </c>
      <c r="J320">
        <v>0</v>
      </c>
      <c r="K320">
        <v>0</v>
      </c>
      <c r="L320">
        <v>15093</v>
      </c>
      <c r="M320">
        <v>793</v>
      </c>
      <c r="N320">
        <v>1415.9480000000001</v>
      </c>
      <c r="O320">
        <v>13</v>
      </c>
    </row>
    <row r="321" spans="1:15" x14ac:dyDescent="0.2">
      <c r="A321">
        <v>1714</v>
      </c>
      <c r="B321" t="s">
        <v>306</v>
      </c>
      <c r="C321">
        <v>23892</v>
      </c>
      <c r="D321">
        <v>4472</v>
      </c>
      <c r="E321">
        <v>2301.1999999999998</v>
      </c>
      <c r="F321">
        <v>255</v>
      </c>
      <c r="G321">
        <v>8280</v>
      </c>
      <c r="H321">
        <v>0</v>
      </c>
      <c r="I321">
        <v>883.2</v>
      </c>
      <c r="J321">
        <v>0</v>
      </c>
      <c r="K321">
        <v>0</v>
      </c>
      <c r="L321">
        <v>27974</v>
      </c>
      <c r="M321">
        <v>341</v>
      </c>
      <c r="N321">
        <v>5653.86</v>
      </c>
      <c r="O321">
        <v>22</v>
      </c>
    </row>
    <row r="322" spans="1:15" x14ac:dyDescent="0.2">
      <c r="A322">
        <v>90</v>
      </c>
      <c r="B322" t="s">
        <v>307</v>
      </c>
      <c r="C322">
        <v>55456</v>
      </c>
      <c r="D322">
        <v>13512</v>
      </c>
      <c r="E322">
        <v>6106</v>
      </c>
      <c r="F322">
        <v>1000</v>
      </c>
      <c r="G322">
        <v>84340</v>
      </c>
      <c r="H322">
        <v>4425.6156000000001</v>
      </c>
      <c r="I322">
        <v>3631.2</v>
      </c>
      <c r="J322">
        <v>0</v>
      </c>
      <c r="K322">
        <v>0</v>
      </c>
      <c r="L322">
        <v>11806</v>
      </c>
      <c r="M322">
        <v>812</v>
      </c>
      <c r="N322">
        <v>28824.080000000002</v>
      </c>
      <c r="O322">
        <v>10</v>
      </c>
    </row>
    <row r="323" spans="1:15" x14ac:dyDescent="0.2">
      <c r="A323">
        <v>342</v>
      </c>
      <c r="B323" t="s">
        <v>308</v>
      </c>
      <c r="C323">
        <v>45612</v>
      </c>
      <c r="D323">
        <v>10885</v>
      </c>
      <c r="E323">
        <v>3309.7</v>
      </c>
      <c r="F323">
        <v>3630</v>
      </c>
      <c r="G323">
        <v>25430</v>
      </c>
      <c r="H323">
        <v>685.08</v>
      </c>
      <c r="I323">
        <v>1212.8</v>
      </c>
      <c r="J323">
        <v>0</v>
      </c>
      <c r="K323">
        <v>32.099999999999909</v>
      </c>
      <c r="L323">
        <v>4625</v>
      </c>
      <c r="M323">
        <v>18</v>
      </c>
      <c r="N323">
        <v>28460.808000000001</v>
      </c>
      <c r="O323">
        <v>8</v>
      </c>
    </row>
    <row r="324" spans="1:15" x14ac:dyDescent="0.2">
      <c r="A324">
        <v>847</v>
      </c>
      <c r="B324" t="s">
        <v>309</v>
      </c>
      <c r="C324">
        <v>18580</v>
      </c>
      <c r="D324">
        <v>4325</v>
      </c>
      <c r="E324">
        <v>1203.0999999999999</v>
      </c>
      <c r="F324">
        <v>125</v>
      </c>
      <c r="G324">
        <v>6190</v>
      </c>
      <c r="H324">
        <v>384.12</v>
      </c>
      <c r="I324">
        <v>682.4</v>
      </c>
      <c r="J324">
        <v>0</v>
      </c>
      <c r="K324">
        <v>0</v>
      </c>
      <c r="L324">
        <v>8035</v>
      </c>
      <c r="M324">
        <v>115</v>
      </c>
      <c r="N324">
        <v>4950.1260000000002</v>
      </c>
      <c r="O324">
        <v>4</v>
      </c>
    </row>
    <row r="325" spans="1:15" x14ac:dyDescent="0.2">
      <c r="A325">
        <v>848</v>
      </c>
      <c r="B325" t="s">
        <v>310</v>
      </c>
      <c r="C325">
        <v>15822</v>
      </c>
      <c r="D325">
        <v>3965</v>
      </c>
      <c r="E325">
        <v>557.70000000000005</v>
      </c>
      <c r="F325">
        <v>225</v>
      </c>
      <c r="G325">
        <v>4610</v>
      </c>
      <c r="H325">
        <v>536.29999999999995</v>
      </c>
      <c r="I325">
        <v>0</v>
      </c>
      <c r="J325">
        <v>20.399999999999636</v>
      </c>
      <c r="K325">
        <v>0</v>
      </c>
      <c r="L325">
        <v>2595</v>
      </c>
      <c r="M325">
        <v>56</v>
      </c>
      <c r="N325">
        <v>4093.8</v>
      </c>
      <c r="O325">
        <v>2</v>
      </c>
    </row>
    <row r="326" spans="1:15" x14ac:dyDescent="0.2">
      <c r="A326">
        <v>612</v>
      </c>
      <c r="B326" t="s">
        <v>311</v>
      </c>
      <c r="C326">
        <v>72171</v>
      </c>
      <c r="D326">
        <v>15973</v>
      </c>
      <c r="E326">
        <v>5868.6</v>
      </c>
      <c r="F326">
        <v>6815</v>
      </c>
      <c r="G326">
        <v>70400</v>
      </c>
      <c r="H326">
        <v>1466.14</v>
      </c>
      <c r="I326">
        <v>4216.8</v>
      </c>
      <c r="J326">
        <v>0</v>
      </c>
      <c r="K326">
        <v>0</v>
      </c>
      <c r="L326">
        <v>2610</v>
      </c>
      <c r="M326">
        <v>417</v>
      </c>
      <c r="N326">
        <v>73648.274000000005</v>
      </c>
      <c r="O326">
        <v>1</v>
      </c>
    </row>
    <row r="327" spans="1:15" x14ac:dyDescent="0.2">
      <c r="A327">
        <v>37</v>
      </c>
      <c r="B327" t="s">
        <v>312</v>
      </c>
      <c r="C327">
        <v>32998</v>
      </c>
      <c r="D327">
        <v>7284</v>
      </c>
      <c r="E327">
        <v>4375.3999999999996</v>
      </c>
      <c r="F327">
        <v>300</v>
      </c>
      <c r="G327">
        <v>32730</v>
      </c>
      <c r="H327">
        <v>1262.58</v>
      </c>
      <c r="I327">
        <v>1312.8</v>
      </c>
      <c r="J327">
        <v>0</v>
      </c>
      <c r="K327">
        <v>0</v>
      </c>
      <c r="L327">
        <v>11767</v>
      </c>
      <c r="M327">
        <v>228</v>
      </c>
      <c r="N327">
        <v>11417.335999999999</v>
      </c>
      <c r="O327">
        <v>13</v>
      </c>
    </row>
    <row r="328" spans="1:15" x14ac:dyDescent="0.2">
      <c r="A328">
        <v>180</v>
      </c>
      <c r="B328" t="s">
        <v>313</v>
      </c>
      <c r="C328">
        <v>16224</v>
      </c>
      <c r="D328">
        <v>5290</v>
      </c>
      <c r="E328">
        <v>566.70000000000005</v>
      </c>
      <c r="F328">
        <v>70</v>
      </c>
      <c r="G328">
        <v>9740</v>
      </c>
      <c r="H328">
        <v>0</v>
      </c>
      <c r="I328">
        <v>337.6</v>
      </c>
      <c r="J328">
        <v>0</v>
      </c>
      <c r="K328">
        <v>21.6</v>
      </c>
      <c r="L328">
        <v>13420</v>
      </c>
      <c r="M328">
        <v>149</v>
      </c>
      <c r="N328">
        <v>1872.393</v>
      </c>
      <c r="O328">
        <v>6</v>
      </c>
    </row>
    <row r="329" spans="1:15" x14ac:dyDescent="0.2">
      <c r="A329">
        <v>532</v>
      </c>
      <c r="B329" t="s">
        <v>314</v>
      </c>
      <c r="C329">
        <v>21468</v>
      </c>
      <c r="D329">
        <v>5365</v>
      </c>
      <c r="E329">
        <v>1409.7</v>
      </c>
      <c r="F329">
        <v>470</v>
      </c>
      <c r="G329">
        <v>14790</v>
      </c>
      <c r="H329">
        <v>885.06</v>
      </c>
      <c r="I329">
        <v>1728.8</v>
      </c>
      <c r="J329">
        <v>0</v>
      </c>
      <c r="K329">
        <v>0</v>
      </c>
      <c r="L329">
        <v>1462</v>
      </c>
      <c r="M329">
        <v>95</v>
      </c>
      <c r="N329">
        <v>9630.9740000000002</v>
      </c>
      <c r="O329">
        <v>1</v>
      </c>
    </row>
    <row r="330" spans="1:15" x14ac:dyDescent="0.2">
      <c r="A330">
        <v>851</v>
      </c>
      <c r="B330" t="s">
        <v>315</v>
      </c>
      <c r="C330">
        <v>23354</v>
      </c>
      <c r="D330">
        <v>5069</v>
      </c>
      <c r="E330">
        <v>1811.2</v>
      </c>
      <c r="F330">
        <v>370</v>
      </c>
      <c r="G330">
        <v>4680</v>
      </c>
      <c r="H330">
        <v>0</v>
      </c>
      <c r="I330">
        <v>298.39999999999998</v>
      </c>
      <c r="J330">
        <v>0</v>
      </c>
      <c r="K330">
        <v>0</v>
      </c>
      <c r="L330">
        <v>14666</v>
      </c>
      <c r="M330">
        <v>1249</v>
      </c>
      <c r="N330">
        <v>6156.4560000000001</v>
      </c>
      <c r="O330">
        <v>8</v>
      </c>
    </row>
    <row r="331" spans="1:15" x14ac:dyDescent="0.2">
      <c r="A331">
        <v>1708</v>
      </c>
      <c r="B331" t="s">
        <v>316</v>
      </c>
      <c r="C331">
        <v>43402</v>
      </c>
      <c r="D331">
        <v>10286</v>
      </c>
      <c r="E331">
        <v>3768.1</v>
      </c>
      <c r="F331">
        <v>665</v>
      </c>
      <c r="G331">
        <v>29630</v>
      </c>
      <c r="H331">
        <v>1098.44</v>
      </c>
      <c r="I331">
        <v>1515.2</v>
      </c>
      <c r="J331">
        <v>0</v>
      </c>
      <c r="K331">
        <v>0</v>
      </c>
      <c r="L331">
        <v>29018</v>
      </c>
      <c r="M331">
        <v>3141</v>
      </c>
      <c r="N331">
        <v>12338.153</v>
      </c>
      <c r="O331">
        <v>29</v>
      </c>
    </row>
    <row r="332" spans="1:15" x14ac:dyDescent="0.2">
      <c r="A332">
        <v>971</v>
      </c>
      <c r="B332" t="s">
        <v>317</v>
      </c>
      <c r="C332">
        <v>25623</v>
      </c>
      <c r="D332">
        <v>5069</v>
      </c>
      <c r="E332">
        <v>2295.6999999999998</v>
      </c>
      <c r="F332">
        <v>330</v>
      </c>
      <c r="G332">
        <v>15240</v>
      </c>
      <c r="H332">
        <v>0</v>
      </c>
      <c r="I332">
        <v>1004</v>
      </c>
      <c r="J332">
        <v>0</v>
      </c>
      <c r="K332">
        <v>277.10000000000002</v>
      </c>
      <c r="L332">
        <v>2107</v>
      </c>
      <c r="M332">
        <v>173</v>
      </c>
      <c r="N332">
        <v>9617.1180000000004</v>
      </c>
      <c r="O332">
        <v>3</v>
      </c>
    </row>
    <row r="333" spans="1:15" x14ac:dyDescent="0.2">
      <c r="A333">
        <v>1904</v>
      </c>
      <c r="B333" t="s">
        <v>626</v>
      </c>
      <c r="C333">
        <v>63315</v>
      </c>
      <c r="D333">
        <v>15166</v>
      </c>
      <c r="E333">
        <v>3619</v>
      </c>
      <c r="F333">
        <v>3010</v>
      </c>
      <c r="G333">
        <v>17170</v>
      </c>
      <c r="H333">
        <v>336.6</v>
      </c>
      <c r="I333">
        <v>3192.8</v>
      </c>
      <c r="J333">
        <v>0</v>
      </c>
      <c r="K333">
        <v>93.699999999999818</v>
      </c>
      <c r="L333">
        <v>9647</v>
      </c>
      <c r="M333">
        <v>1034</v>
      </c>
      <c r="N333">
        <v>32103.54</v>
      </c>
      <c r="O333">
        <v>20</v>
      </c>
    </row>
    <row r="334" spans="1:15" x14ac:dyDescent="0.2">
      <c r="A334">
        <v>617</v>
      </c>
      <c r="B334" t="s">
        <v>318</v>
      </c>
      <c r="C334">
        <v>8848</v>
      </c>
      <c r="D334">
        <v>1960</v>
      </c>
      <c r="E334">
        <v>535</v>
      </c>
      <c r="F334">
        <v>120</v>
      </c>
      <c r="G334">
        <v>540</v>
      </c>
      <c r="H334">
        <v>0</v>
      </c>
      <c r="I334">
        <v>0</v>
      </c>
      <c r="J334">
        <v>0</v>
      </c>
      <c r="K334">
        <v>0</v>
      </c>
      <c r="L334">
        <v>5060</v>
      </c>
      <c r="M334">
        <v>710</v>
      </c>
      <c r="N334">
        <v>2291</v>
      </c>
      <c r="O334">
        <v>5</v>
      </c>
    </row>
    <row r="335" spans="1:15" x14ac:dyDescent="0.2">
      <c r="A335">
        <v>1900</v>
      </c>
      <c r="B335" t="s">
        <v>625</v>
      </c>
      <c r="C335">
        <v>82634</v>
      </c>
      <c r="D335">
        <v>20452</v>
      </c>
      <c r="E335">
        <v>8297.2999999999993</v>
      </c>
      <c r="F335">
        <v>940</v>
      </c>
      <c r="G335">
        <v>73330</v>
      </c>
      <c r="H335">
        <v>2053.2399999999998</v>
      </c>
      <c r="I335">
        <v>4469.6000000000004</v>
      </c>
      <c r="J335">
        <v>0</v>
      </c>
      <c r="K335">
        <v>0</v>
      </c>
      <c r="L335">
        <v>43193</v>
      </c>
      <c r="M335">
        <v>4897</v>
      </c>
      <c r="N335">
        <v>32211.859</v>
      </c>
      <c r="O335">
        <v>52</v>
      </c>
    </row>
    <row r="336" spans="1:15" x14ac:dyDescent="0.2">
      <c r="A336">
        <v>9</v>
      </c>
      <c r="B336" t="s">
        <v>319</v>
      </c>
      <c r="C336">
        <v>7477</v>
      </c>
      <c r="D336">
        <v>2011</v>
      </c>
      <c r="E336">
        <v>534.1</v>
      </c>
      <c r="F336">
        <v>80</v>
      </c>
      <c r="G336">
        <v>570</v>
      </c>
      <c r="H336">
        <v>0</v>
      </c>
      <c r="I336">
        <v>0</v>
      </c>
      <c r="J336">
        <v>0</v>
      </c>
      <c r="K336">
        <v>0</v>
      </c>
      <c r="L336">
        <v>4530</v>
      </c>
      <c r="M336">
        <v>42</v>
      </c>
      <c r="N336">
        <v>1027.8240000000001</v>
      </c>
      <c r="O336">
        <v>8</v>
      </c>
    </row>
    <row r="337" spans="1:15" x14ac:dyDescent="0.2">
      <c r="A337">
        <v>715</v>
      </c>
      <c r="B337" t="s">
        <v>320</v>
      </c>
      <c r="C337">
        <v>54742</v>
      </c>
      <c r="D337">
        <v>11646</v>
      </c>
      <c r="E337">
        <v>5542.6</v>
      </c>
      <c r="F337">
        <v>2470</v>
      </c>
      <c r="G337">
        <v>51420</v>
      </c>
      <c r="H337">
        <v>887.98</v>
      </c>
      <c r="I337">
        <v>2026.4</v>
      </c>
      <c r="J337">
        <v>0</v>
      </c>
      <c r="K337">
        <v>0</v>
      </c>
      <c r="L337">
        <v>25076</v>
      </c>
      <c r="M337">
        <v>1209</v>
      </c>
      <c r="N337">
        <v>21050.606</v>
      </c>
      <c r="O337">
        <v>23</v>
      </c>
    </row>
    <row r="338" spans="1:15" x14ac:dyDescent="0.2">
      <c r="A338">
        <v>93</v>
      </c>
      <c r="B338" t="s">
        <v>321</v>
      </c>
      <c r="C338">
        <v>4748</v>
      </c>
      <c r="D338">
        <v>996</v>
      </c>
      <c r="E338">
        <v>203.3</v>
      </c>
      <c r="F338">
        <v>25</v>
      </c>
      <c r="G338">
        <v>1600</v>
      </c>
      <c r="H338">
        <v>0</v>
      </c>
      <c r="I338">
        <v>140.80000000000001</v>
      </c>
      <c r="J338">
        <v>0</v>
      </c>
      <c r="K338">
        <v>8.7999999999999829</v>
      </c>
      <c r="L338">
        <v>8644</v>
      </c>
      <c r="M338">
        <v>157</v>
      </c>
      <c r="N338">
        <v>689.93299999999999</v>
      </c>
      <c r="O338">
        <v>10</v>
      </c>
    </row>
    <row r="339" spans="1:15" x14ac:dyDescent="0.2">
      <c r="A339">
        <v>448</v>
      </c>
      <c r="B339" t="s">
        <v>322</v>
      </c>
      <c r="C339">
        <v>13668</v>
      </c>
      <c r="D339">
        <v>3114</v>
      </c>
      <c r="E339">
        <v>864.3</v>
      </c>
      <c r="F339">
        <v>100</v>
      </c>
      <c r="G339">
        <v>6780</v>
      </c>
      <c r="H339">
        <v>41.58</v>
      </c>
      <c r="I339">
        <v>736.8</v>
      </c>
      <c r="J339">
        <v>0</v>
      </c>
      <c r="K339">
        <v>0</v>
      </c>
      <c r="L339">
        <v>16098</v>
      </c>
      <c r="M339">
        <v>271</v>
      </c>
      <c r="N339">
        <v>4041.2579999999998</v>
      </c>
      <c r="O339">
        <v>22</v>
      </c>
    </row>
    <row r="340" spans="1:15" x14ac:dyDescent="0.2">
      <c r="A340">
        <v>1525</v>
      </c>
      <c r="B340" t="s">
        <v>323</v>
      </c>
      <c r="C340">
        <v>35686</v>
      </c>
      <c r="D340">
        <v>9224</v>
      </c>
      <c r="E340">
        <v>1839.3</v>
      </c>
      <c r="F340">
        <v>820</v>
      </c>
      <c r="G340">
        <v>13130</v>
      </c>
      <c r="H340">
        <v>342.54</v>
      </c>
      <c r="I340">
        <v>1541.6</v>
      </c>
      <c r="J340">
        <v>0</v>
      </c>
      <c r="K340">
        <v>43.8</v>
      </c>
      <c r="L340">
        <v>2844</v>
      </c>
      <c r="M340">
        <v>496</v>
      </c>
      <c r="N340">
        <v>19988.523000000001</v>
      </c>
      <c r="O340">
        <v>8</v>
      </c>
    </row>
    <row r="341" spans="1:15" x14ac:dyDescent="0.2">
      <c r="A341">
        <v>716</v>
      </c>
      <c r="B341" t="s">
        <v>324</v>
      </c>
      <c r="C341">
        <v>25540</v>
      </c>
      <c r="D341">
        <v>6899</v>
      </c>
      <c r="E341">
        <v>1908</v>
      </c>
      <c r="F341">
        <v>390</v>
      </c>
      <c r="G341">
        <v>2750</v>
      </c>
      <c r="H341">
        <v>77.22</v>
      </c>
      <c r="I341">
        <v>488</v>
      </c>
      <c r="J341">
        <v>0</v>
      </c>
      <c r="K341">
        <v>0</v>
      </c>
      <c r="L341">
        <v>14704</v>
      </c>
      <c r="M341">
        <v>1528</v>
      </c>
      <c r="N341">
        <v>4566.04</v>
      </c>
      <c r="O341">
        <v>10</v>
      </c>
    </row>
    <row r="342" spans="1:15" x14ac:dyDescent="0.2">
      <c r="A342">
        <v>281</v>
      </c>
      <c r="B342" t="s">
        <v>325</v>
      </c>
      <c r="C342">
        <v>41527</v>
      </c>
      <c r="D342">
        <v>10563</v>
      </c>
      <c r="E342">
        <v>3538.8</v>
      </c>
      <c r="F342">
        <v>4970</v>
      </c>
      <c r="G342">
        <v>42750</v>
      </c>
      <c r="H342">
        <v>2332.64</v>
      </c>
      <c r="I342">
        <v>2056.8000000000002</v>
      </c>
      <c r="J342">
        <v>0</v>
      </c>
      <c r="K342">
        <v>0</v>
      </c>
      <c r="L342">
        <v>3225</v>
      </c>
      <c r="M342">
        <v>256</v>
      </c>
      <c r="N342">
        <v>22765</v>
      </c>
      <c r="O342">
        <v>3</v>
      </c>
    </row>
    <row r="343" spans="1:15" x14ac:dyDescent="0.2">
      <c r="A343">
        <v>855</v>
      </c>
      <c r="B343" t="s">
        <v>326</v>
      </c>
      <c r="C343">
        <v>207580</v>
      </c>
      <c r="D343">
        <v>46315</v>
      </c>
      <c r="E343">
        <v>22155.3</v>
      </c>
      <c r="F343">
        <v>22010</v>
      </c>
      <c r="G343">
        <v>359970</v>
      </c>
      <c r="H343">
        <v>5320.6</v>
      </c>
      <c r="I343">
        <v>8926.4</v>
      </c>
      <c r="J343">
        <v>0</v>
      </c>
      <c r="K343">
        <v>0</v>
      </c>
      <c r="L343">
        <v>11723</v>
      </c>
      <c r="M343">
        <v>194</v>
      </c>
      <c r="N343">
        <v>251452.614</v>
      </c>
      <c r="O343">
        <v>4</v>
      </c>
    </row>
    <row r="344" spans="1:15" x14ac:dyDescent="0.2">
      <c r="A344">
        <v>183</v>
      </c>
      <c r="B344" t="s">
        <v>327</v>
      </c>
      <c r="C344">
        <v>21206</v>
      </c>
      <c r="D344">
        <v>5835</v>
      </c>
      <c r="E344">
        <v>1099.3</v>
      </c>
      <c r="F344">
        <v>65</v>
      </c>
      <c r="G344">
        <v>3510</v>
      </c>
      <c r="H344">
        <v>0</v>
      </c>
      <c r="I344">
        <v>586.4</v>
      </c>
      <c r="J344">
        <v>0</v>
      </c>
      <c r="K344">
        <v>134.6</v>
      </c>
      <c r="L344">
        <v>14705</v>
      </c>
      <c r="M344">
        <v>39</v>
      </c>
      <c r="N344">
        <v>2063.7269999999999</v>
      </c>
      <c r="O344">
        <v>10</v>
      </c>
    </row>
    <row r="345" spans="1:15" x14ac:dyDescent="0.2">
      <c r="A345">
        <v>1700</v>
      </c>
      <c r="B345" t="s">
        <v>328</v>
      </c>
      <c r="C345">
        <v>33929</v>
      </c>
      <c r="D345">
        <v>8982</v>
      </c>
      <c r="E345">
        <v>2421.1999999999998</v>
      </c>
      <c r="F345">
        <v>170</v>
      </c>
      <c r="G345">
        <v>14890</v>
      </c>
      <c r="H345">
        <v>259.38</v>
      </c>
      <c r="I345">
        <v>718.4</v>
      </c>
      <c r="J345">
        <v>0</v>
      </c>
      <c r="K345">
        <v>0</v>
      </c>
      <c r="L345">
        <v>10632</v>
      </c>
      <c r="M345">
        <v>182</v>
      </c>
      <c r="N345">
        <v>7336.6239999999998</v>
      </c>
      <c r="O345">
        <v>10</v>
      </c>
    </row>
    <row r="346" spans="1:15" x14ac:dyDescent="0.2">
      <c r="A346">
        <v>1730</v>
      </c>
      <c r="B346" t="s">
        <v>329</v>
      </c>
      <c r="C346">
        <v>32357</v>
      </c>
      <c r="D346">
        <v>7632</v>
      </c>
      <c r="E346">
        <v>1885.1</v>
      </c>
      <c r="F346">
        <v>265</v>
      </c>
      <c r="G346">
        <v>10520</v>
      </c>
      <c r="H346">
        <v>128.64279999999999</v>
      </c>
      <c r="I346">
        <v>294.39999999999998</v>
      </c>
      <c r="J346">
        <v>0</v>
      </c>
      <c r="K346">
        <v>0</v>
      </c>
      <c r="L346">
        <v>14349</v>
      </c>
      <c r="M346">
        <v>421</v>
      </c>
      <c r="N346">
        <v>7033.509</v>
      </c>
      <c r="O346">
        <v>18</v>
      </c>
    </row>
    <row r="347" spans="1:15" x14ac:dyDescent="0.2">
      <c r="A347">
        <v>737</v>
      </c>
      <c r="B347" t="s">
        <v>330</v>
      </c>
      <c r="C347">
        <v>32164</v>
      </c>
      <c r="D347">
        <v>7890</v>
      </c>
      <c r="E347">
        <v>2669</v>
      </c>
      <c r="F347">
        <v>285</v>
      </c>
      <c r="G347">
        <v>10990</v>
      </c>
      <c r="H347">
        <v>0</v>
      </c>
      <c r="I347">
        <v>848</v>
      </c>
      <c r="J347">
        <v>0</v>
      </c>
      <c r="K347">
        <v>373.6</v>
      </c>
      <c r="L347">
        <v>14940</v>
      </c>
      <c r="M347">
        <v>1201</v>
      </c>
      <c r="N347">
        <v>6077.76</v>
      </c>
      <c r="O347">
        <v>23</v>
      </c>
    </row>
    <row r="348" spans="1:15" x14ac:dyDescent="0.2">
      <c r="A348">
        <v>282</v>
      </c>
      <c r="B348" t="s">
        <v>331</v>
      </c>
      <c r="C348">
        <v>9387</v>
      </c>
      <c r="D348">
        <v>2048</v>
      </c>
      <c r="E348">
        <v>763.5</v>
      </c>
      <c r="F348">
        <v>110</v>
      </c>
      <c r="G348">
        <v>410</v>
      </c>
      <c r="H348">
        <v>1442.82</v>
      </c>
      <c r="I348">
        <v>445.6</v>
      </c>
      <c r="J348">
        <v>0</v>
      </c>
      <c r="K348">
        <v>0</v>
      </c>
      <c r="L348">
        <v>3375</v>
      </c>
      <c r="M348">
        <v>514</v>
      </c>
      <c r="N348">
        <v>1623.42</v>
      </c>
      <c r="O348">
        <v>6</v>
      </c>
    </row>
    <row r="349" spans="1:15" x14ac:dyDescent="0.2">
      <c r="A349">
        <v>856</v>
      </c>
      <c r="B349" t="s">
        <v>332</v>
      </c>
      <c r="C349">
        <v>40805</v>
      </c>
      <c r="D349">
        <v>9671</v>
      </c>
      <c r="E349">
        <v>3068.9</v>
      </c>
      <c r="F349">
        <v>2075</v>
      </c>
      <c r="G349">
        <v>43520</v>
      </c>
      <c r="H349">
        <v>585.24</v>
      </c>
      <c r="I349">
        <v>2420</v>
      </c>
      <c r="J349">
        <v>0</v>
      </c>
      <c r="K349">
        <v>311.3</v>
      </c>
      <c r="L349">
        <v>6705</v>
      </c>
      <c r="M349">
        <v>48</v>
      </c>
      <c r="N349">
        <v>23255.447</v>
      </c>
      <c r="O349">
        <v>3</v>
      </c>
    </row>
    <row r="350" spans="1:15" x14ac:dyDescent="0.2">
      <c r="A350">
        <v>450</v>
      </c>
      <c r="B350" t="s">
        <v>333</v>
      </c>
      <c r="C350">
        <v>12897</v>
      </c>
      <c r="D350">
        <v>3356</v>
      </c>
      <c r="E350">
        <v>567.6</v>
      </c>
      <c r="F350">
        <v>190</v>
      </c>
      <c r="G350">
        <v>1720</v>
      </c>
      <c r="H350">
        <v>0</v>
      </c>
      <c r="I350">
        <v>0</v>
      </c>
      <c r="J350">
        <v>0</v>
      </c>
      <c r="K350">
        <v>0</v>
      </c>
      <c r="L350">
        <v>1916</v>
      </c>
      <c r="M350">
        <v>313</v>
      </c>
      <c r="N350">
        <v>5364.3360000000002</v>
      </c>
      <c r="O350">
        <v>1</v>
      </c>
    </row>
    <row r="351" spans="1:15" x14ac:dyDescent="0.2">
      <c r="A351">
        <v>451</v>
      </c>
      <c r="B351" t="s">
        <v>334</v>
      </c>
      <c r="C351">
        <v>28307</v>
      </c>
      <c r="D351">
        <v>7003</v>
      </c>
      <c r="E351">
        <v>1855.3</v>
      </c>
      <c r="F351">
        <v>1465</v>
      </c>
      <c r="G351">
        <v>7660</v>
      </c>
      <c r="H351">
        <v>601.91999999999996</v>
      </c>
      <c r="I351">
        <v>1998.4</v>
      </c>
      <c r="J351">
        <v>0</v>
      </c>
      <c r="K351">
        <v>346.4</v>
      </c>
      <c r="L351">
        <v>1823</v>
      </c>
      <c r="M351">
        <v>122</v>
      </c>
      <c r="N351">
        <v>17176.843000000001</v>
      </c>
      <c r="O351">
        <v>3</v>
      </c>
    </row>
    <row r="352" spans="1:15" x14ac:dyDescent="0.2">
      <c r="A352">
        <v>184</v>
      </c>
      <c r="B352" t="s">
        <v>335</v>
      </c>
      <c r="C352">
        <v>18950</v>
      </c>
      <c r="D352">
        <v>7473</v>
      </c>
      <c r="E352">
        <v>770</v>
      </c>
      <c r="F352">
        <v>195</v>
      </c>
      <c r="G352">
        <v>12870</v>
      </c>
      <c r="H352">
        <v>0</v>
      </c>
      <c r="I352">
        <v>380.8</v>
      </c>
      <c r="J352">
        <v>0</v>
      </c>
      <c r="K352">
        <v>338.5</v>
      </c>
      <c r="L352">
        <v>1151</v>
      </c>
      <c r="M352">
        <v>37</v>
      </c>
      <c r="N352">
        <v>5835.1</v>
      </c>
      <c r="O352">
        <v>1</v>
      </c>
    </row>
    <row r="353" spans="1:15" x14ac:dyDescent="0.2">
      <c r="A353">
        <v>344</v>
      </c>
      <c r="B353" t="s">
        <v>336</v>
      </c>
      <c r="C353">
        <v>316275</v>
      </c>
      <c r="D353">
        <v>70387</v>
      </c>
      <c r="E353">
        <v>30589.5</v>
      </c>
      <c r="F353">
        <v>53290</v>
      </c>
      <c r="G353">
        <v>629130</v>
      </c>
      <c r="H353">
        <v>8785.7530000000006</v>
      </c>
      <c r="I353">
        <v>8511.2000000000007</v>
      </c>
      <c r="J353">
        <v>11031</v>
      </c>
      <c r="K353">
        <v>0</v>
      </c>
      <c r="L353">
        <v>9406</v>
      </c>
      <c r="M353">
        <v>515</v>
      </c>
      <c r="N353">
        <v>464747.27500000002</v>
      </c>
      <c r="O353">
        <v>5</v>
      </c>
    </row>
    <row r="354" spans="1:15" x14ac:dyDescent="0.2">
      <c r="A354">
        <v>1581</v>
      </c>
      <c r="B354" t="s">
        <v>337</v>
      </c>
      <c r="C354">
        <v>48267</v>
      </c>
      <c r="D354">
        <v>11447</v>
      </c>
      <c r="E354">
        <v>2759.3</v>
      </c>
      <c r="F354">
        <v>1725</v>
      </c>
      <c r="G354">
        <v>8950</v>
      </c>
      <c r="H354">
        <v>1071.4582</v>
      </c>
      <c r="I354">
        <v>1845.6</v>
      </c>
      <c r="J354">
        <v>0</v>
      </c>
      <c r="K354">
        <v>136.69999999999999</v>
      </c>
      <c r="L354">
        <v>13222</v>
      </c>
      <c r="M354">
        <v>187</v>
      </c>
      <c r="N354">
        <v>17985.800999999999</v>
      </c>
      <c r="O354">
        <v>11</v>
      </c>
    </row>
    <row r="355" spans="1:15" x14ac:dyDescent="0.2">
      <c r="A355">
        <v>981</v>
      </c>
      <c r="B355" t="s">
        <v>338</v>
      </c>
      <c r="C355">
        <v>9749</v>
      </c>
      <c r="D355">
        <v>1674</v>
      </c>
      <c r="E355">
        <v>1347</v>
      </c>
      <c r="F355">
        <v>125</v>
      </c>
      <c r="G355">
        <v>3280</v>
      </c>
      <c r="H355">
        <v>0</v>
      </c>
      <c r="I355">
        <v>0</v>
      </c>
      <c r="J355">
        <v>0</v>
      </c>
      <c r="K355">
        <v>0</v>
      </c>
      <c r="L355">
        <v>2389</v>
      </c>
      <c r="M355">
        <v>1</v>
      </c>
      <c r="N355">
        <v>4643.1899999999996</v>
      </c>
      <c r="O355">
        <v>6</v>
      </c>
    </row>
    <row r="356" spans="1:15" x14ac:dyDescent="0.2">
      <c r="A356">
        <v>994</v>
      </c>
      <c r="B356" t="s">
        <v>339</v>
      </c>
      <c r="C356">
        <v>16945</v>
      </c>
      <c r="D356">
        <v>3085</v>
      </c>
      <c r="E356">
        <v>1827.6</v>
      </c>
      <c r="F356">
        <v>150</v>
      </c>
      <c r="G356">
        <v>3980</v>
      </c>
      <c r="H356">
        <v>1141.8</v>
      </c>
      <c r="I356">
        <v>372.8</v>
      </c>
      <c r="J356">
        <v>0</v>
      </c>
      <c r="K356">
        <v>34.799999999999997</v>
      </c>
      <c r="L356">
        <v>3673</v>
      </c>
      <c r="M356">
        <v>19</v>
      </c>
      <c r="N356">
        <v>5342.2079999999996</v>
      </c>
      <c r="O356">
        <v>6</v>
      </c>
    </row>
    <row r="357" spans="1:15" x14ac:dyDescent="0.2">
      <c r="A357">
        <v>858</v>
      </c>
      <c r="B357" t="s">
        <v>340</v>
      </c>
      <c r="C357">
        <v>30666</v>
      </c>
      <c r="D357">
        <v>6322</v>
      </c>
      <c r="E357">
        <v>2830.1</v>
      </c>
      <c r="F357">
        <v>460</v>
      </c>
      <c r="G357">
        <v>23300</v>
      </c>
      <c r="H357">
        <v>245.52</v>
      </c>
      <c r="I357">
        <v>1836.8</v>
      </c>
      <c r="J357">
        <v>0</v>
      </c>
      <c r="K357">
        <v>0</v>
      </c>
      <c r="L357">
        <v>5492</v>
      </c>
      <c r="M357">
        <v>158</v>
      </c>
      <c r="N357">
        <v>19165.069</v>
      </c>
      <c r="O357">
        <v>3</v>
      </c>
    </row>
    <row r="358" spans="1:15" x14ac:dyDescent="0.2">
      <c r="A358">
        <v>47</v>
      </c>
      <c r="B358" t="s">
        <v>341</v>
      </c>
      <c r="C358">
        <v>27920</v>
      </c>
      <c r="D358">
        <v>6233</v>
      </c>
      <c r="E358">
        <v>3413.4</v>
      </c>
      <c r="F358">
        <v>1425</v>
      </c>
      <c r="G358">
        <v>32250</v>
      </c>
      <c r="H358">
        <v>874.58</v>
      </c>
      <c r="I358">
        <v>1667.2</v>
      </c>
      <c r="J358">
        <v>0</v>
      </c>
      <c r="K358">
        <v>0</v>
      </c>
      <c r="L358">
        <v>7607</v>
      </c>
      <c r="M358">
        <v>261</v>
      </c>
      <c r="N358">
        <v>11602.608</v>
      </c>
      <c r="O358">
        <v>6</v>
      </c>
    </row>
    <row r="359" spans="1:15" x14ac:dyDescent="0.2">
      <c r="A359">
        <v>345</v>
      </c>
      <c r="B359" t="s">
        <v>342</v>
      </c>
      <c r="C359">
        <v>62870</v>
      </c>
      <c r="D359">
        <v>16768</v>
      </c>
      <c r="E359">
        <v>4754.3999999999996</v>
      </c>
      <c r="F359">
        <v>4775</v>
      </c>
      <c r="G359">
        <v>76970</v>
      </c>
      <c r="H359">
        <v>1318.74</v>
      </c>
      <c r="I359">
        <v>4868</v>
      </c>
      <c r="J359">
        <v>0</v>
      </c>
      <c r="K359">
        <v>0</v>
      </c>
      <c r="L359">
        <v>1951</v>
      </c>
      <c r="M359">
        <v>21</v>
      </c>
      <c r="N359">
        <v>51444.792000000001</v>
      </c>
      <c r="O359">
        <v>2</v>
      </c>
    </row>
    <row r="360" spans="1:15" x14ac:dyDescent="0.2">
      <c r="A360">
        <v>717</v>
      </c>
      <c r="B360" t="s">
        <v>343</v>
      </c>
      <c r="C360">
        <v>21959</v>
      </c>
      <c r="D360">
        <v>5077</v>
      </c>
      <c r="E360">
        <v>1087.4000000000001</v>
      </c>
      <c r="F360">
        <v>150</v>
      </c>
      <c r="G360">
        <v>2500</v>
      </c>
      <c r="H360">
        <v>0</v>
      </c>
      <c r="I360">
        <v>0</v>
      </c>
      <c r="J360">
        <v>0</v>
      </c>
      <c r="K360">
        <v>0</v>
      </c>
      <c r="L360">
        <v>13308</v>
      </c>
      <c r="M360">
        <v>1125</v>
      </c>
      <c r="N360">
        <v>3584.7420000000002</v>
      </c>
      <c r="O360">
        <v>17</v>
      </c>
    </row>
    <row r="361" spans="1:15" x14ac:dyDescent="0.2">
      <c r="A361">
        <v>860</v>
      </c>
      <c r="B361" t="s">
        <v>344</v>
      </c>
      <c r="C361">
        <v>37553</v>
      </c>
      <c r="D361">
        <v>9186</v>
      </c>
      <c r="E361">
        <v>2384.3000000000002</v>
      </c>
      <c r="F361">
        <v>2620</v>
      </c>
      <c r="G361">
        <v>26240</v>
      </c>
      <c r="H361">
        <v>1282.42</v>
      </c>
      <c r="I361">
        <v>2190.4</v>
      </c>
      <c r="J361">
        <v>0</v>
      </c>
      <c r="K361">
        <v>0</v>
      </c>
      <c r="L361">
        <v>7816</v>
      </c>
      <c r="M361">
        <v>76</v>
      </c>
      <c r="N361">
        <v>15175.107</v>
      </c>
      <c r="O361">
        <v>9</v>
      </c>
    </row>
    <row r="362" spans="1:15" x14ac:dyDescent="0.2">
      <c r="A362">
        <v>861</v>
      </c>
      <c r="B362" t="s">
        <v>345</v>
      </c>
      <c r="C362">
        <v>43880</v>
      </c>
      <c r="D362">
        <v>9803</v>
      </c>
      <c r="E362">
        <v>2850.2</v>
      </c>
      <c r="F362">
        <v>825</v>
      </c>
      <c r="G362">
        <v>34590</v>
      </c>
      <c r="H362">
        <v>930.44</v>
      </c>
      <c r="I362">
        <v>1727.2</v>
      </c>
      <c r="J362">
        <v>0</v>
      </c>
      <c r="K362">
        <v>0</v>
      </c>
      <c r="L362">
        <v>3173</v>
      </c>
      <c r="M362">
        <v>20</v>
      </c>
      <c r="N362">
        <v>30334.92</v>
      </c>
      <c r="O362">
        <v>2</v>
      </c>
    </row>
    <row r="363" spans="1:15" x14ac:dyDescent="0.2">
      <c r="A363">
        <v>453</v>
      </c>
      <c r="B363" t="s">
        <v>346</v>
      </c>
      <c r="C363">
        <v>67286</v>
      </c>
      <c r="D363">
        <v>15802</v>
      </c>
      <c r="E363">
        <v>5597.3</v>
      </c>
      <c r="F363">
        <v>2805</v>
      </c>
      <c r="G363">
        <v>47590</v>
      </c>
      <c r="H363">
        <v>1164.48</v>
      </c>
      <c r="I363">
        <v>3016.8</v>
      </c>
      <c r="J363">
        <v>0</v>
      </c>
      <c r="K363">
        <v>719.6</v>
      </c>
      <c r="L363">
        <v>4455</v>
      </c>
      <c r="M363">
        <v>852</v>
      </c>
      <c r="N363">
        <v>53955.953000000001</v>
      </c>
      <c r="O363">
        <v>5</v>
      </c>
    </row>
    <row r="364" spans="1:15" x14ac:dyDescent="0.2">
      <c r="A364">
        <v>983</v>
      </c>
      <c r="B364" t="s">
        <v>347</v>
      </c>
      <c r="C364">
        <v>100027</v>
      </c>
      <c r="D364">
        <v>21586</v>
      </c>
      <c r="E364">
        <v>10938.2</v>
      </c>
      <c r="F364">
        <v>8350</v>
      </c>
      <c r="G364">
        <v>138580</v>
      </c>
      <c r="H364">
        <v>4630.5600000000004</v>
      </c>
      <c r="I364">
        <v>4800</v>
      </c>
      <c r="J364">
        <v>0</v>
      </c>
      <c r="K364">
        <v>0</v>
      </c>
      <c r="L364">
        <v>12472</v>
      </c>
      <c r="M364">
        <v>427</v>
      </c>
      <c r="N364">
        <v>70344.084000000003</v>
      </c>
      <c r="O364">
        <v>13</v>
      </c>
    </row>
    <row r="365" spans="1:15" x14ac:dyDescent="0.2">
      <c r="A365">
        <v>984</v>
      </c>
      <c r="B365" t="s">
        <v>348</v>
      </c>
      <c r="C365">
        <v>42959</v>
      </c>
      <c r="D365">
        <v>10103</v>
      </c>
      <c r="E365">
        <v>3180.8</v>
      </c>
      <c r="F365">
        <v>2555</v>
      </c>
      <c r="G365">
        <v>42800</v>
      </c>
      <c r="H365">
        <v>426.12</v>
      </c>
      <c r="I365">
        <v>1876.8</v>
      </c>
      <c r="J365">
        <v>0</v>
      </c>
      <c r="K365">
        <v>0</v>
      </c>
      <c r="L365">
        <v>16335</v>
      </c>
      <c r="M365">
        <v>165</v>
      </c>
      <c r="N365">
        <v>18924.011999999999</v>
      </c>
      <c r="O365">
        <v>14</v>
      </c>
    </row>
    <row r="366" spans="1:15" x14ac:dyDescent="0.2">
      <c r="A366">
        <v>620</v>
      </c>
      <c r="B366" t="s">
        <v>349</v>
      </c>
      <c r="C366">
        <v>19670</v>
      </c>
      <c r="D366">
        <v>4776</v>
      </c>
      <c r="E366">
        <v>1095.7</v>
      </c>
      <c r="F366">
        <v>1285</v>
      </c>
      <c r="G366">
        <v>3870</v>
      </c>
      <c r="H366">
        <v>188.1</v>
      </c>
      <c r="I366">
        <v>475.2</v>
      </c>
      <c r="J366">
        <v>0</v>
      </c>
      <c r="K366">
        <v>237.6</v>
      </c>
      <c r="L366">
        <v>3923</v>
      </c>
      <c r="M366">
        <v>315</v>
      </c>
      <c r="N366">
        <v>6815.6909999999998</v>
      </c>
      <c r="O366">
        <v>4</v>
      </c>
    </row>
    <row r="367" spans="1:15" x14ac:dyDescent="0.2">
      <c r="A367">
        <v>622</v>
      </c>
      <c r="B367" t="s">
        <v>350</v>
      </c>
      <c r="C367">
        <v>71042</v>
      </c>
      <c r="D367">
        <v>15197</v>
      </c>
      <c r="E367">
        <v>8543</v>
      </c>
      <c r="F367">
        <v>9570</v>
      </c>
      <c r="G367">
        <v>54270</v>
      </c>
      <c r="H367">
        <v>1018.12</v>
      </c>
      <c r="I367">
        <v>3671.2</v>
      </c>
      <c r="J367">
        <v>0</v>
      </c>
      <c r="K367">
        <v>0</v>
      </c>
      <c r="L367">
        <v>2365</v>
      </c>
      <c r="M367">
        <v>304</v>
      </c>
      <c r="N367">
        <v>101759.13</v>
      </c>
      <c r="O367">
        <v>1</v>
      </c>
    </row>
    <row r="368" spans="1:15" x14ac:dyDescent="0.2">
      <c r="A368">
        <v>48</v>
      </c>
      <c r="B368" t="s">
        <v>351</v>
      </c>
      <c r="C368">
        <v>16260</v>
      </c>
      <c r="D368">
        <v>3445</v>
      </c>
      <c r="E368">
        <v>1908.1</v>
      </c>
      <c r="F368">
        <v>140</v>
      </c>
      <c r="G368">
        <v>9180</v>
      </c>
      <c r="H368">
        <v>0</v>
      </c>
      <c r="I368">
        <v>887.2</v>
      </c>
      <c r="J368">
        <v>0</v>
      </c>
      <c r="K368">
        <v>216.9</v>
      </c>
      <c r="L368">
        <v>16764</v>
      </c>
      <c r="M368">
        <v>291</v>
      </c>
      <c r="N368">
        <v>2802.6790000000001</v>
      </c>
      <c r="O368">
        <v>15</v>
      </c>
    </row>
    <row r="369" spans="1:15" x14ac:dyDescent="0.2">
      <c r="A369">
        <v>96</v>
      </c>
      <c r="B369" t="s">
        <v>352</v>
      </c>
      <c r="C369">
        <v>1105</v>
      </c>
      <c r="D369">
        <v>246</v>
      </c>
      <c r="E369">
        <v>85.2</v>
      </c>
      <c r="F369">
        <v>0</v>
      </c>
      <c r="G369">
        <v>200</v>
      </c>
      <c r="H369">
        <v>0</v>
      </c>
      <c r="I369">
        <v>30.4</v>
      </c>
      <c r="J369">
        <v>0</v>
      </c>
      <c r="K369">
        <v>0</v>
      </c>
      <c r="L369">
        <v>3582</v>
      </c>
      <c r="M369">
        <v>63</v>
      </c>
      <c r="N369">
        <v>191.78399999999999</v>
      </c>
      <c r="O369">
        <v>2</v>
      </c>
    </row>
    <row r="370" spans="1:15" x14ac:dyDescent="0.2">
      <c r="A370">
        <v>718</v>
      </c>
      <c r="B370" t="s">
        <v>353</v>
      </c>
      <c r="C370">
        <v>44502</v>
      </c>
      <c r="D370">
        <v>9242</v>
      </c>
      <c r="E370">
        <v>4816.6000000000004</v>
      </c>
      <c r="F370">
        <v>3135</v>
      </c>
      <c r="G370">
        <v>68140</v>
      </c>
      <c r="H370">
        <v>223.74</v>
      </c>
      <c r="I370">
        <v>1258.4000000000001</v>
      </c>
      <c r="J370">
        <v>0</v>
      </c>
      <c r="K370">
        <v>0</v>
      </c>
      <c r="L370">
        <v>3419</v>
      </c>
      <c r="M370">
        <v>527</v>
      </c>
      <c r="N370">
        <v>41441.184000000001</v>
      </c>
      <c r="O370">
        <v>3</v>
      </c>
    </row>
    <row r="371" spans="1:15" x14ac:dyDescent="0.2">
      <c r="A371">
        <v>623</v>
      </c>
      <c r="B371" t="s">
        <v>354</v>
      </c>
      <c r="C371">
        <v>9773</v>
      </c>
      <c r="D371">
        <v>2460</v>
      </c>
      <c r="E371">
        <v>565.70000000000005</v>
      </c>
      <c r="F371">
        <v>85</v>
      </c>
      <c r="G371">
        <v>250</v>
      </c>
      <c r="H371">
        <v>0</v>
      </c>
      <c r="I371">
        <v>0</v>
      </c>
      <c r="J371">
        <v>0</v>
      </c>
      <c r="K371">
        <v>0</v>
      </c>
      <c r="L371">
        <v>5372</v>
      </c>
      <c r="M371">
        <v>279</v>
      </c>
      <c r="N371">
        <v>1694.0170000000001</v>
      </c>
      <c r="O371">
        <v>7</v>
      </c>
    </row>
    <row r="372" spans="1:15" x14ac:dyDescent="0.2">
      <c r="A372">
        <v>986</v>
      </c>
      <c r="B372" t="s">
        <v>355</v>
      </c>
      <c r="C372">
        <v>12664</v>
      </c>
      <c r="D372">
        <v>2566</v>
      </c>
      <c r="E372">
        <v>793.3</v>
      </c>
      <c r="F372">
        <v>90</v>
      </c>
      <c r="G372">
        <v>1160</v>
      </c>
      <c r="H372">
        <v>0</v>
      </c>
      <c r="I372">
        <v>0</v>
      </c>
      <c r="J372">
        <v>0</v>
      </c>
      <c r="K372">
        <v>0</v>
      </c>
      <c r="L372">
        <v>3151</v>
      </c>
      <c r="M372">
        <v>1</v>
      </c>
      <c r="N372">
        <v>2759.8290000000002</v>
      </c>
      <c r="O372">
        <v>6</v>
      </c>
    </row>
    <row r="373" spans="1:15" x14ac:dyDescent="0.2">
      <c r="A373">
        <v>626</v>
      </c>
      <c r="B373" t="s">
        <v>356</v>
      </c>
      <c r="C373">
        <v>24310</v>
      </c>
      <c r="D373">
        <v>5971</v>
      </c>
      <c r="E373">
        <v>1166.0999999999999</v>
      </c>
      <c r="F373">
        <v>970</v>
      </c>
      <c r="G373">
        <v>4990</v>
      </c>
      <c r="H373">
        <v>0</v>
      </c>
      <c r="I373">
        <v>0</v>
      </c>
      <c r="J373">
        <v>0</v>
      </c>
      <c r="K373">
        <v>0</v>
      </c>
      <c r="L373">
        <v>1117</v>
      </c>
      <c r="M373">
        <v>39</v>
      </c>
      <c r="N373">
        <v>18285.852999999999</v>
      </c>
      <c r="O373">
        <v>1</v>
      </c>
    </row>
    <row r="374" spans="1:15" x14ac:dyDescent="0.2">
      <c r="A374">
        <v>285</v>
      </c>
      <c r="B374" t="s">
        <v>357</v>
      </c>
      <c r="C374">
        <v>23719</v>
      </c>
      <c r="D374">
        <v>5342</v>
      </c>
      <c r="E374">
        <v>1496.7</v>
      </c>
      <c r="F374">
        <v>365</v>
      </c>
      <c r="G374">
        <v>6120</v>
      </c>
      <c r="H374">
        <v>1221.3800000000001</v>
      </c>
      <c r="I374">
        <v>224.8</v>
      </c>
      <c r="J374">
        <v>0</v>
      </c>
      <c r="K374">
        <v>0</v>
      </c>
      <c r="L374">
        <v>12307</v>
      </c>
      <c r="M374">
        <v>340</v>
      </c>
      <c r="N374">
        <v>5759.0159999999996</v>
      </c>
      <c r="O374">
        <v>16</v>
      </c>
    </row>
    <row r="375" spans="1:15" x14ac:dyDescent="0.2">
      <c r="A375">
        <v>865</v>
      </c>
      <c r="B375" t="s">
        <v>358</v>
      </c>
      <c r="C375">
        <v>25789</v>
      </c>
      <c r="D375">
        <v>6219</v>
      </c>
      <c r="E375">
        <v>1439.6</v>
      </c>
      <c r="F375">
        <v>450</v>
      </c>
      <c r="G375">
        <v>13560</v>
      </c>
      <c r="H375">
        <v>1864.1415999999999</v>
      </c>
      <c r="I375">
        <v>1523.2</v>
      </c>
      <c r="J375">
        <v>0</v>
      </c>
      <c r="K375">
        <v>259.5</v>
      </c>
      <c r="L375">
        <v>3349</v>
      </c>
      <c r="M375">
        <v>95</v>
      </c>
      <c r="N375">
        <v>15246.384</v>
      </c>
      <c r="O375">
        <v>3</v>
      </c>
    </row>
    <row r="376" spans="1:15" x14ac:dyDescent="0.2">
      <c r="A376">
        <v>866</v>
      </c>
      <c r="B376" t="s">
        <v>359</v>
      </c>
      <c r="C376">
        <v>16503</v>
      </c>
      <c r="D376">
        <v>3995</v>
      </c>
      <c r="E376">
        <v>805.6</v>
      </c>
      <c r="F376">
        <v>265</v>
      </c>
      <c r="G376">
        <v>4150</v>
      </c>
      <c r="H376">
        <v>0</v>
      </c>
      <c r="I376">
        <v>0</v>
      </c>
      <c r="J376">
        <v>0</v>
      </c>
      <c r="K376">
        <v>0</v>
      </c>
      <c r="L376">
        <v>2240</v>
      </c>
      <c r="M376">
        <v>27</v>
      </c>
      <c r="N376">
        <v>5427.2160000000003</v>
      </c>
      <c r="O376">
        <v>1</v>
      </c>
    </row>
    <row r="377" spans="1:15" x14ac:dyDescent="0.2">
      <c r="A377">
        <v>867</v>
      </c>
      <c r="B377" t="s">
        <v>360</v>
      </c>
      <c r="C377">
        <v>46422</v>
      </c>
      <c r="D377">
        <v>10302</v>
      </c>
      <c r="E377">
        <v>3732.9</v>
      </c>
      <c r="F377">
        <v>2600</v>
      </c>
      <c r="G377">
        <v>38170</v>
      </c>
      <c r="H377">
        <v>570.24</v>
      </c>
      <c r="I377">
        <v>3269.6</v>
      </c>
      <c r="J377">
        <v>0</v>
      </c>
      <c r="K377">
        <v>224.9</v>
      </c>
      <c r="L377">
        <v>6461</v>
      </c>
      <c r="M377">
        <v>303</v>
      </c>
      <c r="N377">
        <v>24226.412</v>
      </c>
      <c r="O377">
        <v>4</v>
      </c>
    </row>
    <row r="378" spans="1:15" x14ac:dyDescent="0.2">
      <c r="A378">
        <v>627</v>
      </c>
      <c r="B378" t="s">
        <v>361</v>
      </c>
      <c r="C378">
        <v>25280</v>
      </c>
      <c r="D378">
        <v>6209</v>
      </c>
      <c r="E378">
        <v>1441.6</v>
      </c>
      <c r="F378">
        <v>1245</v>
      </c>
      <c r="G378">
        <v>7170</v>
      </c>
      <c r="H378">
        <v>0</v>
      </c>
      <c r="I378">
        <v>838.4</v>
      </c>
      <c r="J378">
        <v>0</v>
      </c>
      <c r="K378">
        <v>0</v>
      </c>
      <c r="L378">
        <v>2791</v>
      </c>
      <c r="M378">
        <v>149</v>
      </c>
      <c r="N378">
        <v>13928.544</v>
      </c>
      <c r="O378">
        <v>2</v>
      </c>
    </row>
    <row r="379" spans="1:15" x14ac:dyDescent="0.2">
      <c r="A379">
        <v>289</v>
      </c>
      <c r="B379" t="s">
        <v>362</v>
      </c>
      <c r="C379">
        <v>37049</v>
      </c>
      <c r="D379">
        <v>7457</v>
      </c>
      <c r="E379">
        <v>3050.9</v>
      </c>
      <c r="F379">
        <v>995</v>
      </c>
      <c r="G379">
        <v>38570</v>
      </c>
      <c r="H379">
        <v>508.86</v>
      </c>
      <c r="I379">
        <v>1454.4</v>
      </c>
      <c r="J379">
        <v>0</v>
      </c>
      <c r="K379">
        <v>0</v>
      </c>
      <c r="L379">
        <v>3047</v>
      </c>
      <c r="M379">
        <v>189</v>
      </c>
      <c r="N379">
        <v>29569.162</v>
      </c>
      <c r="O379">
        <v>2</v>
      </c>
    </row>
    <row r="380" spans="1:15" x14ac:dyDescent="0.2">
      <c r="A380">
        <v>629</v>
      </c>
      <c r="B380" t="s">
        <v>363</v>
      </c>
      <c r="C380">
        <v>25762</v>
      </c>
      <c r="D380">
        <v>6231</v>
      </c>
      <c r="E380">
        <v>1187.9000000000001</v>
      </c>
      <c r="F380">
        <v>660</v>
      </c>
      <c r="G380">
        <v>5570</v>
      </c>
      <c r="H380">
        <v>0</v>
      </c>
      <c r="I380">
        <v>1759.2</v>
      </c>
      <c r="J380">
        <v>0</v>
      </c>
      <c r="K380">
        <v>0</v>
      </c>
      <c r="L380">
        <v>5092</v>
      </c>
      <c r="M380">
        <v>179</v>
      </c>
      <c r="N380">
        <v>18958.914000000001</v>
      </c>
      <c r="O380">
        <v>2</v>
      </c>
    </row>
    <row r="381" spans="1:15" x14ac:dyDescent="0.2">
      <c r="A381">
        <v>852</v>
      </c>
      <c r="B381" t="s">
        <v>364</v>
      </c>
      <c r="C381">
        <v>17010</v>
      </c>
      <c r="D381">
        <v>3855</v>
      </c>
      <c r="E381">
        <v>935.4</v>
      </c>
      <c r="F381">
        <v>295</v>
      </c>
      <c r="G381">
        <v>640</v>
      </c>
      <c r="H381">
        <v>0</v>
      </c>
      <c r="I381">
        <v>150.4</v>
      </c>
      <c r="J381">
        <v>0</v>
      </c>
      <c r="K381">
        <v>0</v>
      </c>
      <c r="L381">
        <v>5209</v>
      </c>
      <c r="M381">
        <v>399</v>
      </c>
      <c r="N381">
        <v>4441.7979999999998</v>
      </c>
      <c r="O381">
        <v>10</v>
      </c>
    </row>
    <row r="382" spans="1:15" x14ac:dyDescent="0.2">
      <c r="A382">
        <v>988</v>
      </c>
      <c r="B382" t="s">
        <v>365</v>
      </c>
      <c r="C382">
        <v>48668</v>
      </c>
      <c r="D382">
        <v>10472</v>
      </c>
      <c r="E382">
        <v>4162.3999999999996</v>
      </c>
      <c r="F382">
        <v>3385</v>
      </c>
      <c r="G382">
        <v>53970</v>
      </c>
      <c r="H382">
        <v>1135.76</v>
      </c>
      <c r="I382">
        <v>2966.4</v>
      </c>
      <c r="J382">
        <v>0</v>
      </c>
      <c r="K382">
        <v>0</v>
      </c>
      <c r="L382">
        <v>10451</v>
      </c>
      <c r="M382">
        <v>103</v>
      </c>
      <c r="N382">
        <v>28711.148000000001</v>
      </c>
      <c r="O382">
        <v>5</v>
      </c>
    </row>
    <row r="383" spans="1:15" x14ac:dyDescent="0.2">
      <c r="A383">
        <v>457</v>
      </c>
      <c r="B383" t="s">
        <v>366</v>
      </c>
      <c r="C383">
        <v>18022</v>
      </c>
      <c r="D383">
        <v>3818</v>
      </c>
      <c r="E383">
        <v>1899.8</v>
      </c>
      <c r="F383">
        <v>1810</v>
      </c>
      <c r="G383">
        <v>2170</v>
      </c>
      <c r="H383">
        <v>0</v>
      </c>
      <c r="I383">
        <v>1108</v>
      </c>
      <c r="J383">
        <v>0</v>
      </c>
      <c r="K383">
        <v>0</v>
      </c>
      <c r="L383">
        <v>2051</v>
      </c>
      <c r="M383">
        <v>132</v>
      </c>
      <c r="N383">
        <v>14100.804</v>
      </c>
      <c r="O383">
        <v>4</v>
      </c>
    </row>
    <row r="384" spans="1:15" x14ac:dyDescent="0.2">
      <c r="A384">
        <v>870</v>
      </c>
      <c r="B384" t="s">
        <v>367</v>
      </c>
      <c r="C384">
        <v>26423</v>
      </c>
      <c r="D384">
        <v>6750</v>
      </c>
      <c r="E384">
        <v>1339.1</v>
      </c>
      <c r="F384">
        <v>195</v>
      </c>
      <c r="G384">
        <v>2660</v>
      </c>
      <c r="H384">
        <v>116.82</v>
      </c>
      <c r="I384">
        <v>1304.8</v>
      </c>
      <c r="J384">
        <v>0</v>
      </c>
      <c r="K384">
        <v>124</v>
      </c>
      <c r="L384">
        <v>10210</v>
      </c>
      <c r="M384">
        <v>1967</v>
      </c>
      <c r="N384">
        <v>6564.6170000000002</v>
      </c>
      <c r="O384">
        <v>9</v>
      </c>
    </row>
    <row r="385" spans="1:15" x14ac:dyDescent="0.2">
      <c r="A385">
        <v>668</v>
      </c>
      <c r="B385" t="s">
        <v>368</v>
      </c>
      <c r="C385">
        <v>18325</v>
      </c>
      <c r="D385">
        <v>4253</v>
      </c>
      <c r="E385">
        <v>1298.5</v>
      </c>
      <c r="F385">
        <v>145</v>
      </c>
      <c r="G385">
        <v>2250</v>
      </c>
      <c r="H385">
        <v>0</v>
      </c>
      <c r="I385">
        <v>273.60000000000002</v>
      </c>
      <c r="J385">
        <v>0</v>
      </c>
      <c r="K385">
        <v>53.8</v>
      </c>
      <c r="L385">
        <v>7744</v>
      </c>
      <c r="M385">
        <v>777</v>
      </c>
      <c r="N385">
        <v>2735.25</v>
      </c>
      <c r="O385">
        <v>11</v>
      </c>
    </row>
    <row r="386" spans="1:15" x14ac:dyDescent="0.2">
      <c r="A386">
        <v>1701</v>
      </c>
      <c r="B386" t="s">
        <v>369</v>
      </c>
      <c r="C386">
        <v>19198</v>
      </c>
      <c r="D386">
        <v>4078</v>
      </c>
      <c r="E386">
        <v>1322.5</v>
      </c>
      <c r="F386">
        <v>155</v>
      </c>
      <c r="G386">
        <v>2670</v>
      </c>
      <c r="H386">
        <v>0</v>
      </c>
      <c r="I386">
        <v>229.6</v>
      </c>
      <c r="J386">
        <v>0</v>
      </c>
      <c r="K386">
        <v>0</v>
      </c>
      <c r="L386">
        <v>27876</v>
      </c>
      <c r="M386">
        <v>398</v>
      </c>
      <c r="N386">
        <v>1925.675</v>
      </c>
      <c r="O386">
        <v>27</v>
      </c>
    </row>
    <row r="387" spans="1:15" x14ac:dyDescent="0.2">
      <c r="A387">
        <v>293</v>
      </c>
      <c r="B387" t="s">
        <v>370</v>
      </c>
      <c r="C387">
        <v>15294</v>
      </c>
      <c r="D387">
        <v>3583</v>
      </c>
      <c r="E387">
        <v>1087.3</v>
      </c>
      <c r="F387">
        <v>600</v>
      </c>
      <c r="G387">
        <v>4930</v>
      </c>
      <c r="H387">
        <v>0</v>
      </c>
      <c r="I387">
        <v>0</v>
      </c>
      <c r="J387">
        <v>0</v>
      </c>
      <c r="K387">
        <v>0</v>
      </c>
      <c r="L387">
        <v>703</v>
      </c>
      <c r="M387">
        <v>81</v>
      </c>
      <c r="N387">
        <v>7316.7669999999998</v>
      </c>
      <c r="O387">
        <v>1</v>
      </c>
    </row>
    <row r="388" spans="1:15" x14ac:dyDescent="0.2">
      <c r="A388">
        <v>1783</v>
      </c>
      <c r="B388" t="s">
        <v>371</v>
      </c>
      <c r="C388">
        <v>101980</v>
      </c>
      <c r="D388">
        <v>25019</v>
      </c>
      <c r="E388">
        <v>5524.6</v>
      </c>
      <c r="F388">
        <v>3245</v>
      </c>
      <c r="G388">
        <v>69250</v>
      </c>
      <c r="H388">
        <v>1451.74</v>
      </c>
      <c r="I388">
        <v>3322.4</v>
      </c>
      <c r="J388">
        <v>0</v>
      </c>
      <c r="K388">
        <v>0</v>
      </c>
      <c r="L388">
        <v>7961</v>
      </c>
      <c r="M388">
        <v>187</v>
      </c>
      <c r="N388">
        <v>55362.754000000001</v>
      </c>
      <c r="O388">
        <v>6</v>
      </c>
    </row>
    <row r="389" spans="1:15" x14ac:dyDescent="0.2">
      <c r="A389">
        <v>98</v>
      </c>
      <c r="B389" t="s">
        <v>372</v>
      </c>
      <c r="C389">
        <v>25780</v>
      </c>
      <c r="D389">
        <v>5798</v>
      </c>
      <c r="E389">
        <v>2752.8</v>
      </c>
      <c r="F389">
        <v>440</v>
      </c>
      <c r="G389">
        <v>18250</v>
      </c>
      <c r="H389">
        <v>154.44</v>
      </c>
      <c r="I389">
        <v>1088.8</v>
      </c>
      <c r="J389">
        <v>0</v>
      </c>
      <c r="K389">
        <v>0</v>
      </c>
      <c r="L389">
        <v>22111</v>
      </c>
      <c r="M389">
        <v>733</v>
      </c>
      <c r="N389">
        <v>7486.9920000000002</v>
      </c>
      <c r="O389">
        <v>18</v>
      </c>
    </row>
    <row r="390" spans="1:15" x14ac:dyDescent="0.2">
      <c r="A390">
        <v>614</v>
      </c>
      <c r="B390" t="s">
        <v>373</v>
      </c>
      <c r="C390">
        <v>13901</v>
      </c>
      <c r="D390">
        <v>2902</v>
      </c>
      <c r="E390">
        <v>517</v>
      </c>
      <c r="F390">
        <v>175</v>
      </c>
      <c r="G390">
        <v>920</v>
      </c>
      <c r="H390">
        <v>653.94000000000005</v>
      </c>
      <c r="I390">
        <v>0</v>
      </c>
      <c r="J390">
        <v>0</v>
      </c>
      <c r="K390">
        <v>0</v>
      </c>
      <c r="L390">
        <v>5328</v>
      </c>
      <c r="M390">
        <v>520</v>
      </c>
      <c r="N390">
        <v>4798.28</v>
      </c>
      <c r="O390">
        <v>5</v>
      </c>
    </row>
    <row r="391" spans="1:15" x14ac:dyDescent="0.2">
      <c r="A391">
        <v>189</v>
      </c>
      <c r="B391" t="s">
        <v>374</v>
      </c>
      <c r="C391">
        <v>23824</v>
      </c>
      <c r="D391">
        <v>6028</v>
      </c>
      <c r="E391">
        <v>1202.7</v>
      </c>
      <c r="F391">
        <v>290</v>
      </c>
      <c r="G391">
        <v>10390</v>
      </c>
      <c r="H391">
        <v>0</v>
      </c>
      <c r="I391">
        <v>166.4</v>
      </c>
      <c r="J391">
        <v>0</v>
      </c>
      <c r="K391">
        <v>208</v>
      </c>
      <c r="L391">
        <v>9475</v>
      </c>
      <c r="M391">
        <v>64</v>
      </c>
      <c r="N391">
        <v>6384.18</v>
      </c>
      <c r="O391">
        <v>7</v>
      </c>
    </row>
    <row r="392" spans="1:15" x14ac:dyDescent="0.2">
      <c r="A392">
        <v>296</v>
      </c>
      <c r="B392" t="s">
        <v>375</v>
      </c>
      <c r="C392">
        <v>40734</v>
      </c>
      <c r="D392">
        <v>9989</v>
      </c>
      <c r="E392">
        <v>2860.6</v>
      </c>
      <c r="F392">
        <v>935</v>
      </c>
      <c r="G392">
        <v>34700</v>
      </c>
      <c r="H392">
        <v>439.56</v>
      </c>
      <c r="I392">
        <v>1794.4</v>
      </c>
      <c r="J392">
        <v>0</v>
      </c>
      <c r="K392">
        <v>942.8</v>
      </c>
      <c r="L392">
        <v>6641</v>
      </c>
      <c r="M392">
        <v>315</v>
      </c>
      <c r="N392">
        <v>18712.108</v>
      </c>
      <c r="O392">
        <v>7</v>
      </c>
    </row>
    <row r="393" spans="1:15" x14ac:dyDescent="0.2">
      <c r="A393">
        <v>1696</v>
      </c>
      <c r="B393" t="s">
        <v>376</v>
      </c>
      <c r="C393">
        <v>23297</v>
      </c>
      <c r="D393">
        <v>5354</v>
      </c>
      <c r="E393">
        <v>1034.2</v>
      </c>
      <c r="F393">
        <v>375</v>
      </c>
      <c r="G393">
        <v>1030</v>
      </c>
      <c r="H393">
        <v>0</v>
      </c>
      <c r="I393">
        <v>0</v>
      </c>
      <c r="J393">
        <v>0</v>
      </c>
      <c r="K393">
        <v>0</v>
      </c>
      <c r="L393">
        <v>4785</v>
      </c>
      <c r="M393">
        <v>2852</v>
      </c>
      <c r="N393">
        <v>6564.942</v>
      </c>
      <c r="O393">
        <v>12</v>
      </c>
    </row>
    <row r="394" spans="1:15" x14ac:dyDescent="0.2">
      <c r="A394">
        <v>352</v>
      </c>
      <c r="B394" t="s">
        <v>377</v>
      </c>
      <c r="C394">
        <v>23064</v>
      </c>
      <c r="D394">
        <v>5817</v>
      </c>
      <c r="E394">
        <v>1147.4000000000001</v>
      </c>
      <c r="F394">
        <v>560</v>
      </c>
      <c r="G394">
        <v>7810</v>
      </c>
      <c r="H394">
        <v>132.66</v>
      </c>
      <c r="I394">
        <v>732</v>
      </c>
      <c r="J394">
        <v>0</v>
      </c>
      <c r="K394">
        <v>60.3</v>
      </c>
      <c r="L394">
        <v>4754</v>
      </c>
      <c r="M394">
        <v>271</v>
      </c>
      <c r="N394">
        <v>10034.776</v>
      </c>
      <c r="O394">
        <v>3</v>
      </c>
    </row>
    <row r="395" spans="1:15" x14ac:dyDescent="0.2">
      <c r="A395">
        <v>53</v>
      </c>
      <c r="B395" t="s">
        <v>378</v>
      </c>
      <c r="C395">
        <v>13987</v>
      </c>
      <c r="D395">
        <v>3592</v>
      </c>
      <c r="E395">
        <v>1056.2</v>
      </c>
      <c r="F395">
        <v>120</v>
      </c>
      <c r="G395">
        <v>2210</v>
      </c>
      <c r="H395">
        <v>0</v>
      </c>
      <c r="I395">
        <v>241.6</v>
      </c>
      <c r="J395">
        <v>0</v>
      </c>
      <c r="K395">
        <v>85.3</v>
      </c>
      <c r="L395">
        <v>10108</v>
      </c>
      <c r="M395">
        <v>145</v>
      </c>
      <c r="N395">
        <v>2485.89</v>
      </c>
      <c r="O395">
        <v>9</v>
      </c>
    </row>
    <row r="396" spans="1:15" x14ac:dyDescent="0.2">
      <c r="A396">
        <v>294</v>
      </c>
      <c r="B396" t="s">
        <v>379</v>
      </c>
      <c r="C396">
        <v>28946</v>
      </c>
      <c r="D396">
        <v>6684</v>
      </c>
      <c r="E396">
        <v>2942.4</v>
      </c>
      <c r="F396">
        <v>845</v>
      </c>
      <c r="G396">
        <v>29050</v>
      </c>
      <c r="H396">
        <v>619.74</v>
      </c>
      <c r="I396">
        <v>1240</v>
      </c>
      <c r="J396">
        <v>0</v>
      </c>
      <c r="K396">
        <v>77.099999999999909</v>
      </c>
      <c r="L396">
        <v>13818</v>
      </c>
      <c r="M396">
        <v>64</v>
      </c>
      <c r="N396">
        <v>14740.352000000001</v>
      </c>
      <c r="O396">
        <v>9</v>
      </c>
    </row>
    <row r="397" spans="1:15" x14ac:dyDescent="0.2">
      <c r="A397">
        <v>873</v>
      </c>
      <c r="B397" t="s">
        <v>380</v>
      </c>
      <c r="C397">
        <v>21675</v>
      </c>
      <c r="D397">
        <v>4650</v>
      </c>
      <c r="E397">
        <v>1362.1</v>
      </c>
      <c r="F397">
        <v>295</v>
      </c>
      <c r="G397">
        <v>5800</v>
      </c>
      <c r="H397">
        <v>0</v>
      </c>
      <c r="I397">
        <v>328</v>
      </c>
      <c r="J397">
        <v>0</v>
      </c>
      <c r="K397">
        <v>0</v>
      </c>
      <c r="L397">
        <v>9170</v>
      </c>
      <c r="M397">
        <v>27</v>
      </c>
      <c r="N397">
        <v>6554.3040000000001</v>
      </c>
      <c r="O397">
        <v>5</v>
      </c>
    </row>
    <row r="398" spans="1:15" x14ac:dyDescent="0.2">
      <c r="A398">
        <v>632</v>
      </c>
      <c r="B398" t="s">
        <v>381</v>
      </c>
      <c r="C398">
        <v>50052</v>
      </c>
      <c r="D398">
        <v>12997</v>
      </c>
      <c r="E398">
        <v>2656.6</v>
      </c>
      <c r="F398">
        <v>2310</v>
      </c>
      <c r="G398">
        <v>21380</v>
      </c>
      <c r="H398">
        <v>599.94000000000005</v>
      </c>
      <c r="I398">
        <v>4241.6000000000004</v>
      </c>
      <c r="J398">
        <v>0</v>
      </c>
      <c r="K398">
        <v>190.29999999999927</v>
      </c>
      <c r="L398">
        <v>8927</v>
      </c>
      <c r="M398">
        <v>365</v>
      </c>
      <c r="N398">
        <v>25233.277999999998</v>
      </c>
      <c r="O398">
        <v>8</v>
      </c>
    </row>
    <row r="399" spans="1:15" x14ac:dyDescent="0.2">
      <c r="A399">
        <v>880</v>
      </c>
      <c r="B399" t="s">
        <v>382</v>
      </c>
      <c r="C399">
        <v>15781</v>
      </c>
      <c r="D399">
        <v>3746</v>
      </c>
      <c r="E399">
        <v>1022.5</v>
      </c>
      <c r="F399">
        <v>505</v>
      </c>
      <c r="G399">
        <v>1230</v>
      </c>
      <c r="H399">
        <v>0</v>
      </c>
      <c r="I399">
        <v>0</v>
      </c>
      <c r="J399">
        <v>0</v>
      </c>
      <c r="K399">
        <v>0</v>
      </c>
      <c r="L399">
        <v>3858</v>
      </c>
      <c r="M399">
        <v>659</v>
      </c>
      <c r="N399">
        <v>8510.625</v>
      </c>
      <c r="O399">
        <v>6</v>
      </c>
    </row>
    <row r="400" spans="1:15" x14ac:dyDescent="0.2">
      <c r="A400">
        <v>351</v>
      </c>
      <c r="B400" t="s">
        <v>383</v>
      </c>
      <c r="C400">
        <v>12034</v>
      </c>
      <c r="D400">
        <v>3342</v>
      </c>
      <c r="E400">
        <v>630.4</v>
      </c>
      <c r="F400">
        <v>150</v>
      </c>
      <c r="G400">
        <v>2370</v>
      </c>
      <c r="H400">
        <v>0</v>
      </c>
      <c r="I400">
        <v>0</v>
      </c>
      <c r="J400">
        <v>0</v>
      </c>
      <c r="K400">
        <v>0</v>
      </c>
      <c r="L400">
        <v>3653</v>
      </c>
      <c r="M400">
        <v>29</v>
      </c>
      <c r="N400">
        <v>4024.5120000000002</v>
      </c>
      <c r="O400">
        <v>1</v>
      </c>
    </row>
    <row r="401" spans="1:15" x14ac:dyDescent="0.2">
      <c r="A401">
        <v>874</v>
      </c>
      <c r="B401" t="s">
        <v>384</v>
      </c>
      <c r="C401">
        <v>14416</v>
      </c>
      <c r="D401">
        <v>3558</v>
      </c>
      <c r="E401">
        <v>825.8</v>
      </c>
      <c r="F401">
        <v>95</v>
      </c>
      <c r="G401">
        <v>580</v>
      </c>
      <c r="H401">
        <v>0</v>
      </c>
      <c r="I401">
        <v>0</v>
      </c>
      <c r="J401">
        <v>0</v>
      </c>
      <c r="K401">
        <v>0</v>
      </c>
      <c r="L401">
        <v>4933</v>
      </c>
      <c r="M401">
        <v>237</v>
      </c>
      <c r="N401">
        <v>1919.2660000000001</v>
      </c>
      <c r="O401">
        <v>8</v>
      </c>
    </row>
    <row r="402" spans="1:15" x14ac:dyDescent="0.2">
      <c r="A402">
        <v>479</v>
      </c>
      <c r="B402" t="s">
        <v>385</v>
      </c>
      <c r="C402">
        <v>148281</v>
      </c>
      <c r="D402">
        <v>34793</v>
      </c>
      <c r="E402">
        <v>13767.9</v>
      </c>
      <c r="F402">
        <v>20900</v>
      </c>
      <c r="G402">
        <v>167250</v>
      </c>
      <c r="H402">
        <v>2472.8000000000002</v>
      </c>
      <c r="I402">
        <v>7072.8</v>
      </c>
      <c r="J402">
        <v>0</v>
      </c>
      <c r="K402">
        <v>738.4</v>
      </c>
      <c r="L402">
        <v>7382</v>
      </c>
      <c r="M402">
        <v>942</v>
      </c>
      <c r="N402">
        <v>122112.262</v>
      </c>
      <c r="O402">
        <v>7</v>
      </c>
    </row>
    <row r="403" spans="1:15" x14ac:dyDescent="0.2">
      <c r="A403">
        <v>297</v>
      </c>
      <c r="B403" t="s">
        <v>386</v>
      </c>
      <c r="C403">
        <v>26774</v>
      </c>
      <c r="D403">
        <v>7391</v>
      </c>
      <c r="E403">
        <v>1666.8</v>
      </c>
      <c r="F403">
        <v>955</v>
      </c>
      <c r="G403">
        <v>5130</v>
      </c>
      <c r="H403">
        <v>372.24</v>
      </c>
      <c r="I403">
        <v>1365.6</v>
      </c>
      <c r="J403">
        <v>0</v>
      </c>
      <c r="K403">
        <v>0</v>
      </c>
      <c r="L403">
        <v>7968</v>
      </c>
      <c r="M403">
        <v>936</v>
      </c>
      <c r="N403">
        <v>6066.4319999999998</v>
      </c>
      <c r="O403">
        <v>11</v>
      </c>
    </row>
    <row r="404" spans="1:15" x14ac:dyDescent="0.2">
      <c r="A404">
        <v>473</v>
      </c>
      <c r="B404" t="s">
        <v>387</v>
      </c>
      <c r="C404">
        <v>16651</v>
      </c>
      <c r="D404">
        <v>3023</v>
      </c>
      <c r="E404">
        <v>2012.5</v>
      </c>
      <c r="F404">
        <v>495</v>
      </c>
      <c r="G404">
        <v>2210</v>
      </c>
      <c r="H404">
        <v>0</v>
      </c>
      <c r="I404">
        <v>123.2</v>
      </c>
      <c r="J404">
        <v>0</v>
      </c>
      <c r="K404">
        <v>35.200000000000003</v>
      </c>
      <c r="L404">
        <v>3206</v>
      </c>
      <c r="M404">
        <v>167</v>
      </c>
      <c r="N404">
        <v>13729.275</v>
      </c>
      <c r="O404">
        <v>2</v>
      </c>
    </row>
    <row r="405" spans="1:15" x14ac:dyDescent="0.2">
      <c r="A405">
        <v>707</v>
      </c>
      <c r="B405" t="s">
        <v>388</v>
      </c>
      <c r="C405">
        <v>13434</v>
      </c>
      <c r="D405">
        <v>3617</v>
      </c>
      <c r="E405">
        <v>760.4</v>
      </c>
      <c r="F405">
        <v>80</v>
      </c>
      <c r="G405">
        <v>310</v>
      </c>
      <c r="H405">
        <v>0</v>
      </c>
      <c r="I405">
        <v>0</v>
      </c>
      <c r="J405">
        <v>0</v>
      </c>
      <c r="K405">
        <v>0</v>
      </c>
      <c r="L405">
        <v>7372</v>
      </c>
      <c r="M405">
        <v>278</v>
      </c>
      <c r="N405">
        <v>1376.96</v>
      </c>
      <c r="O405">
        <v>11</v>
      </c>
    </row>
    <row r="406" spans="1:15" x14ac:dyDescent="0.2">
      <c r="A406">
        <v>478</v>
      </c>
      <c r="B406" t="s">
        <v>389</v>
      </c>
      <c r="C406">
        <v>6344</v>
      </c>
      <c r="D406">
        <v>1576</v>
      </c>
      <c r="E406">
        <v>293.2</v>
      </c>
      <c r="F406">
        <v>110</v>
      </c>
      <c r="G406">
        <v>90</v>
      </c>
      <c r="H406">
        <v>0</v>
      </c>
      <c r="I406">
        <v>0</v>
      </c>
      <c r="J406">
        <v>0</v>
      </c>
      <c r="K406">
        <v>0</v>
      </c>
      <c r="L406">
        <v>3808</v>
      </c>
      <c r="M406">
        <v>221</v>
      </c>
      <c r="N406">
        <v>631.72799999999995</v>
      </c>
      <c r="O406">
        <v>10</v>
      </c>
    </row>
    <row r="407" spans="1:15" x14ac:dyDescent="0.2">
      <c r="A407">
        <v>50</v>
      </c>
      <c r="B407" t="s">
        <v>390</v>
      </c>
      <c r="C407">
        <v>21288</v>
      </c>
      <c r="D407">
        <v>6526</v>
      </c>
      <c r="E407">
        <v>813.2</v>
      </c>
      <c r="F407">
        <v>420</v>
      </c>
      <c r="G407">
        <v>10010</v>
      </c>
      <c r="H407">
        <v>0</v>
      </c>
      <c r="I407">
        <v>524</v>
      </c>
      <c r="J407">
        <v>0</v>
      </c>
      <c r="K407">
        <v>304.10000000000002</v>
      </c>
      <c r="L407">
        <v>24777</v>
      </c>
      <c r="M407">
        <v>2108</v>
      </c>
      <c r="N407">
        <v>7774.4639999999999</v>
      </c>
      <c r="O407">
        <v>4</v>
      </c>
    </row>
    <row r="408" spans="1:15" x14ac:dyDescent="0.2">
      <c r="A408">
        <v>355</v>
      </c>
      <c r="B408" t="s">
        <v>391</v>
      </c>
      <c r="C408">
        <v>61233</v>
      </c>
      <c r="D408">
        <v>14667</v>
      </c>
      <c r="E408">
        <v>5160.2</v>
      </c>
      <c r="F408">
        <v>5580</v>
      </c>
      <c r="G408">
        <v>48090</v>
      </c>
      <c r="H408">
        <v>4234.8154000000004</v>
      </c>
      <c r="I408">
        <v>4640</v>
      </c>
      <c r="J408">
        <v>0</v>
      </c>
      <c r="K408">
        <v>291.2</v>
      </c>
      <c r="L408">
        <v>4850</v>
      </c>
      <c r="M408">
        <v>15</v>
      </c>
      <c r="N408">
        <v>48292.027999999998</v>
      </c>
      <c r="O408">
        <v>6</v>
      </c>
    </row>
    <row r="409" spans="1:15" x14ac:dyDescent="0.2">
      <c r="A409">
        <v>299</v>
      </c>
      <c r="B409" t="s">
        <v>392</v>
      </c>
      <c r="C409">
        <v>32429</v>
      </c>
      <c r="D409">
        <v>7030</v>
      </c>
      <c r="E409">
        <v>2567.3000000000002</v>
      </c>
      <c r="F409">
        <v>930</v>
      </c>
      <c r="G409">
        <v>23410</v>
      </c>
      <c r="H409">
        <v>540.54</v>
      </c>
      <c r="I409">
        <v>1827.2</v>
      </c>
      <c r="J409">
        <v>0</v>
      </c>
      <c r="K409">
        <v>0</v>
      </c>
      <c r="L409">
        <v>5329</v>
      </c>
      <c r="M409">
        <v>470</v>
      </c>
      <c r="N409">
        <v>18040.575000000001</v>
      </c>
      <c r="O409">
        <v>6</v>
      </c>
    </row>
    <row r="410" spans="1:15" x14ac:dyDescent="0.2">
      <c r="A410">
        <v>476</v>
      </c>
      <c r="B410" t="s">
        <v>393</v>
      </c>
      <c r="C410">
        <v>11589</v>
      </c>
      <c r="D410">
        <v>2722</v>
      </c>
      <c r="E410">
        <v>473.5</v>
      </c>
      <c r="F410">
        <v>100</v>
      </c>
      <c r="G410">
        <v>320</v>
      </c>
      <c r="H410">
        <v>0</v>
      </c>
      <c r="I410">
        <v>0</v>
      </c>
      <c r="J410">
        <v>0</v>
      </c>
      <c r="K410">
        <v>0</v>
      </c>
      <c r="L410">
        <v>9506</v>
      </c>
      <c r="M410">
        <v>228</v>
      </c>
      <c r="N410">
        <v>1416.675</v>
      </c>
      <c r="O410">
        <v>12</v>
      </c>
    </row>
    <row r="411" spans="1:15" x14ac:dyDescent="0.2">
      <c r="A411">
        <v>637</v>
      </c>
      <c r="B411" t="s">
        <v>394</v>
      </c>
      <c r="C411">
        <v>122331</v>
      </c>
      <c r="D411">
        <v>29359</v>
      </c>
      <c r="E411">
        <v>8755.5</v>
      </c>
      <c r="F411">
        <v>14540</v>
      </c>
      <c r="G411">
        <v>137410</v>
      </c>
      <c r="H411">
        <v>3965.3710000000001</v>
      </c>
      <c r="I411">
        <v>6074.4</v>
      </c>
      <c r="J411">
        <v>0</v>
      </c>
      <c r="K411">
        <v>0</v>
      </c>
      <c r="L411">
        <v>3454</v>
      </c>
      <c r="M411">
        <v>251</v>
      </c>
      <c r="N411">
        <v>134836.935</v>
      </c>
      <c r="O411">
        <v>1</v>
      </c>
    </row>
    <row r="412" spans="1:15" x14ac:dyDescent="0.2">
      <c r="A412">
        <v>638</v>
      </c>
      <c r="B412" t="s">
        <v>395</v>
      </c>
      <c r="C412">
        <v>8171</v>
      </c>
      <c r="D412">
        <v>1923</v>
      </c>
      <c r="E412">
        <v>357</v>
      </c>
      <c r="F412">
        <v>195</v>
      </c>
      <c r="G412">
        <v>160</v>
      </c>
      <c r="H412">
        <v>0</v>
      </c>
      <c r="I412">
        <v>0</v>
      </c>
      <c r="J412">
        <v>0</v>
      </c>
      <c r="K412">
        <v>0</v>
      </c>
      <c r="L412">
        <v>2125</v>
      </c>
      <c r="M412">
        <v>70</v>
      </c>
      <c r="N412">
        <v>2432.1</v>
      </c>
      <c r="O412">
        <v>5</v>
      </c>
    </row>
    <row r="413" spans="1:15" x14ac:dyDescent="0.2">
      <c r="A413">
        <v>56</v>
      </c>
      <c r="B413" t="s">
        <v>396</v>
      </c>
      <c r="C413">
        <v>18681</v>
      </c>
      <c r="D413">
        <v>5173</v>
      </c>
      <c r="E413">
        <v>1241.9000000000001</v>
      </c>
      <c r="F413">
        <v>135</v>
      </c>
      <c r="G413">
        <v>3470</v>
      </c>
      <c r="H413">
        <v>0</v>
      </c>
      <c r="I413">
        <v>344.8</v>
      </c>
      <c r="J413">
        <v>0</v>
      </c>
      <c r="K413">
        <v>0</v>
      </c>
      <c r="L413">
        <v>12553</v>
      </c>
      <c r="M413">
        <v>284</v>
      </c>
      <c r="N413">
        <v>2972.3420000000001</v>
      </c>
      <c r="O413">
        <v>13</v>
      </c>
    </row>
    <row r="414" spans="1:15" x14ac:dyDescent="0.2">
      <c r="A414">
        <v>1892</v>
      </c>
      <c r="B414" t="s">
        <v>570</v>
      </c>
      <c r="C414">
        <v>40673</v>
      </c>
      <c r="D414">
        <v>10402</v>
      </c>
      <c r="E414">
        <v>2003.1</v>
      </c>
      <c r="F414">
        <v>1685</v>
      </c>
      <c r="G414">
        <v>4540</v>
      </c>
      <c r="H414">
        <v>0</v>
      </c>
      <c r="I414">
        <v>512</v>
      </c>
      <c r="J414">
        <v>0</v>
      </c>
      <c r="K414">
        <v>0</v>
      </c>
      <c r="L414">
        <v>5935</v>
      </c>
      <c r="M414">
        <v>307</v>
      </c>
      <c r="N414">
        <v>18613.59</v>
      </c>
      <c r="O414">
        <v>12</v>
      </c>
    </row>
    <row r="415" spans="1:15" x14ac:dyDescent="0.2">
      <c r="A415">
        <v>879</v>
      </c>
      <c r="B415" t="s">
        <v>397</v>
      </c>
      <c r="C415">
        <v>21221</v>
      </c>
      <c r="D415">
        <v>4588</v>
      </c>
      <c r="E415">
        <v>1508</v>
      </c>
      <c r="F415">
        <v>345</v>
      </c>
      <c r="G415">
        <v>5470</v>
      </c>
      <c r="H415">
        <v>622.79999999999995</v>
      </c>
      <c r="I415">
        <v>252</v>
      </c>
      <c r="J415">
        <v>0</v>
      </c>
      <c r="K415">
        <v>0</v>
      </c>
      <c r="L415">
        <v>12032</v>
      </c>
      <c r="M415">
        <v>47</v>
      </c>
      <c r="N415">
        <v>4462.4799999999996</v>
      </c>
      <c r="O415">
        <v>5</v>
      </c>
    </row>
    <row r="416" spans="1:15" x14ac:dyDescent="0.2">
      <c r="A416">
        <v>301</v>
      </c>
      <c r="B416" t="s">
        <v>398</v>
      </c>
      <c r="C416">
        <v>47144</v>
      </c>
      <c r="D416">
        <v>11444</v>
      </c>
      <c r="E416">
        <v>4892.3</v>
      </c>
      <c r="F416">
        <v>2380</v>
      </c>
      <c r="G416">
        <v>59890</v>
      </c>
      <c r="H416">
        <v>1353.68</v>
      </c>
      <c r="I416">
        <v>4336.8</v>
      </c>
      <c r="J416">
        <v>0</v>
      </c>
      <c r="K416">
        <v>95.899999999999636</v>
      </c>
      <c r="L416">
        <v>4098</v>
      </c>
      <c r="M416">
        <v>196</v>
      </c>
      <c r="N416">
        <v>33972.345000000001</v>
      </c>
      <c r="O416">
        <v>1</v>
      </c>
    </row>
    <row r="417" spans="1:15" x14ac:dyDescent="0.2">
      <c r="A417">
        <v>1896</v>
      </c>
      <c r="B417" t="s">
        <v>399</v>
      </c>
      <c r="C417">
        <v>22048</v>
      </c>
      <c r="D417">
        <v>6655</v>
      </c>
      <c r="E417">
        <v>1316.5</v>
      </c>
      <c r="F417">
        <v>130</v>
      </c>
      <c r="G417">
        <v>6960</v>
      </c>
      <c r="H417">
        <v>0</v>
      </c>
      <c r="I417">
        <v>452</v>
      </c>
      <c r="J417">
        <v>0</v>
      </c>
      <c r="K417">
        <v>199.8</v>
      </c>
      <c r="L417">
        <v>8270</v>
      </c>
      <c r="M417">
        <v>515</v>
      </c>
      <c r="N417">
        <v>5393.9250000000002</v>
      </c>
      <c r="O417">
        <v>4</v>
      </c>
    </row>
    <row r="418" spans="1:15" x14ac:dyDescent="0.2">
      <c r="A418">
        <v>642</v>
      </c>
      <c r="B418" t="s">
        <v>400</v>
      </c>
      <c r="C418">
        <v>44499</v>
      </c>
      <c r="D418">
        <v>9891</v>
      </c>
      <c r="E418">
        <v>4222.7</v>
      </c>
      <c r="F418">
        <v>3775</v>
      </c>
      <c r="G418">
        <v>23040</v>
      </c>
      <c r="H418">
        <v>289.08</v>
      </c>
      <c r="I418">
        <v>2612.8000000000002</v>
      </c>
      <c r="J418">
        <v>0</v>
      </c>
      <c r="K418">
        <v>682.1</v>
      </c>
      <c r="L418">
        <v>2032</v>
      </c>
      <c r="M418">
        <v>245</v>
      </c>
      <c r="N418">
        <v>41691.411</v>
      </c>
      <c r="O418">
        <v>3</v>
      </c>
    </row>
    <row r="419" spans="1:15" x14ac:dyDescent="0.2">
      <c r="A419">
        <v>193</v>
      </c>
      <c r="B419" t="s">
        <v>401</v>
      </c>
      <c r="C419">
        <v>121527</v>
      </c>
      <c r="D419">
        <v>29708</v>
      </c>
      <c r="E419">
        <v>10754.3</v>
      </c>
      <c r="F419">
        <v>6460</v>
      </c>
      <c r="G419">
        <v>223010</v>
      </c>
      <c r="H419">
        <v>8305.0496000000003</v>
      </c>
      <c r="I419">
        <v>7094.4</v>
      </c>
      <c r="J419">
        <v>339.09999999999854</v>
      </c>
      <c r="K419">
        <v>0</v>
      </c>
      <c r="L419">
        <v>11142</v>
      </c>
      <c r="M419">
        <v>795</v>
      </c>
      <c r="N419">
        <v>104926.41099999999</v>
      </c>
      <c r="O419">
        <v>4</v>
      </c>
    </row>
    <row r="420" spans="1:15" x14ac:dyDescent="0.2">
      <c r="A420">
        <v>9999</v>
      </c>
      <c r="B420" t="s">
        <v>623</v>
      </c>
      <c r="C420">
        <v>16656411</v>
      </c>
      <c r="D420">
        <v>3913801</v>
      </c>
      <c r="E420">
        <v>1469472.2</v>
      </c>
      <c r="F420">
        <v>1288600</v>
      </c>
      <c r="G420">
        <v>16654960</v>
      </c>
      <c r="H420">
        <v>377819.47680000012</v>
      </c>
      <c r="I420">
        <v>700494.4</v>
      </c>
      <c r="J420">
        <v>30994.5</v>
      </c>
      <c r="K420">
        <v>29197.5</v>
      </c>
      <c r="L420">
        <v>3370766</v>
      </c>
      <c r="M420">
        <v>185052</v>
      </c>
      <c r="N420">
        <v>14699359.439000001</v>
      </c>
      <c r="O420">
        <v>3137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3"/>
  <sheetViews>
    <sheetView workbookViewId="0"/>
  </sheetViews>
  <sheetFormatPr defaultRowHeight="12.75" x14ac:dyDescent="0.2"/>
  <cols>
    <col min="1" max="1" width="5.42578125" customWidth="1"/>
    <col min="2" max="2" width="20.28515625" customWidth="1"/>
    <col min="3" max="3" width="10.140625" bestFit="1" customWidth="1"/>
    <col min="7" max="7" width="10.28515625" customWidth="1"/>
    <col min="14" max="14" width="10.5703125" style="185" customWidth="1"/>
    <col min="15" max="15" width="10.5703125" customWidth="1"/>
  </cols>
  <sheetData>
    <row r="1" spans="1:15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 s="184">
        <v>14</v>
      </c>
      <c r="O1">
        <v>15</v>
      </c>
    </row>
    <row r="3" spans="1:15" x14ac:dyDescent="0.2">
      <c r="A3" t="s">
        <v>604</v>
      </c>
      <c r="B3" t="s">
        <v>605</v>
      </c>
      <c r="C3" t="s">
        <v>606</v>
      </c>
      <c r="D3" t="s">
        <v>607</v>
      </c>
      <c r="E3" t="s">
        <v>621</v>
      </c>
      <c r="F3" t="s">
        <v>608</v>
      </c>
      <c r="G3" t="s">
        <v>577</v>
      </c>
      <c r="H3" t="s">
        <v>609</v>
      </c>
      <c r="I3" t="s">
        <v>610</v>
      </c>
      <c r="J3" t="s">
        <v>611</v>
      </c>
      <c r="K3" t="s">
        <v>611</v>
      </c>
      <c r="L3" t="s">
        <v>612</v>
      </c>
      <c r="M3" t="s">
        <v>612</v>
      </c>
      <c r="N3" s="185" t="s">
        <v>613</v>
      </c>
      <c r="O3" t="s">
        <v>406</v>
      </c>
    </row>
    <row r="4" spans="1:15" x14ac:dyDescent="0.2">
      <c r="D4" t="s">
        <v>614</v>
      </c>
      <c r="J4" t="s">
        <v>615</v>
      </c>
      <c r="K4" t="s">
        <v>616</v>
      </c>
      <c r="L4" t="s">
        <v>617</v>
      </c>
      <c r="M4" t="s">
        <v>618</v>
      </c>
      <c r="N4" s="185" t="s">
        <v>619</v>
      </c>
      <c r="O4" t="s">
        <v>620</v>
      </c>
    </row>
    <row r="5" spans="1:15" x14ac:dyDescent="0.2">
      <c r="A5" s="156">
        <v>1680</v>
      </c>
      <c r="B5" s="156" t="s">
        <v>0</v>
      </c>
      <c r="C5" s="157">
        <v>25541</v>
      </c>
      <c r="D5" s="156">
        <v>5549</v>
      </c>
      <c r="E5" s="156">
        <v>1873.1999999999998</v>
      </c>
      <c r="F5" s="156">
        <v>195</v>
      </c>
      <c r="G5" s="156">
        <v>3840</v>
      </c>
      <c r="H5" s="156">
        <v>0</v>
      </c>
      <c r="I5" s="156">
        <v>164.8</v>
      </c>
      <c r="J5" s="156">
        <v>0</v>
      </c>
      <c r="K5" s="156">
        <v>55.299999999999983</v>
      </c>
      <c r="L5" s="156">
        <v>27629</v>
      </c>
      <c r="M5" s="156">
        <v>259</v>
      </c>
      <c r="N5" s="156">
        <v>3229.212</v>
      </c>
      <c r="O5" s="156">
        <v>35</v>
      </c>
    </row>
    <row r="6" spans="1:15" x14ac:dyDescent="0.2">
      <c r="A6" s="156">
        <v>738</v>
      </c>
      <c r="B6" s="156" t="s">
        <v>1</v>
      </c>
      <c r="C6" s="157">
        <v>12774</v>
      </c>
      <c r="D6" s="156">
        <v>3522</v>
      </c>
      <c r="E6" s="156">
        <v>689</v>
      </c>
      <c r="F6" s="156">
        <v>90</v>
      </c>
      <c r="G6" s="156">
        <v>1480</v>
      </c>
      <c r="H6" s="156">
        <v>0</v>
      </c>
      <c r="I6" s="156">
        <v>500.8</v>
      </c>
      <c r="J6" s="156">
        <v>0</v>
      </c>
      <c r="K6" s="156">
        <v>0</v>
      </c>
      <c r="L6" s="156">
        <v>5040</v>
      </c>
      <c r="M6" s="156">
        <v>277</v>
      </c>
      <c r="N6" s="156">
        <v>1664.49</v>
      </c>
      <c r="O6" s="156">
        <v>7</v>
      </c>
    </row>
    <row r="7" spans="1:15" x14ac:dyDescent="0.2">
      <c r="A7" s="156">
        <v>358</v>
      </c>
      <c r="B7" s="156" t="s">
        <v>2</v>
      </c>
      <c r="C7" s="157">
        <v>30618</v>
      </c>
      <c r="D7" s="156">
        <v>7794</v>
      </c>
      <c r="E7" s="156">
        <v>1645.8</v>
      </c>
      <c r="F7" s="156">
        <v>1090</v>
      </c>
      <c r="G7" s="156">
        <v>4090</v>
      </c>
      <c r="H7" s="156">
        <v>0</v>
      </c>
      <c r="I7" s="156">
        <v>0</v>
      </c>
      <c r="J7" s="156">
        <v>1940.8999999999996</v>
      </c>
      <c r="K7" s="156">
        <v>0</v>
      </c>
      <c r="L7" s="156">
        <v>2025</v>
      </c>
      <c r="M7" s="156">
        <v>1204</v>
      </c>
      <c r="N7" s="156">
        <v>10157.466</v>
      </c>
      <c r="O7" s="156">
        <v>3</v>
      </c>
    </row>
    <row r="8" spans="1:15" x14ac:dyDescent="0.2">
      <c r="A8" s="156">
        <v>197</v>
      </c>
      <c r="B8" s="156" t="s">
        <v>3</v>
      </c>
      <c r="C8" s="157">
        <v>27082</v>
      </c>
      <c r="D8" s="156">
        <v>6400</v>
      </c>
      <c r="E8" s="156">
        <v>2445.1</v>
      </c>
      <c r="F8" s="156">
        <v>475</v>
      </c>
      <c r="G8" s="156">
        <v>18530</v>
      </c>
      <c r="H8" s="156">
        <v>385.84</v>
      </c>
      <c r="I8" s="156">
        <v>1373.6000000000001</v>
      </c>
      <c r="J8" s="156">
        <v>0</v>
      </c>
      <c r="K8" s="156">
        <v>0</v>
      </c>
      <c r="L8" s="156">
        <v>9653</v>
      </c>
      <c r="M8" s="156">
        <v>52</v>
      </c>
      <c r="N8" s="156">
        <v>8815.6560000000009</v>
      </c>
      <c r="O8" s="156">
        <v>9</v>
      </c>
    </row>
    <row r="9" spans="1:15" x14ac:dyDescent="0.2">
      <c r="A9" s="156">
        <v>59</v>
      </c>
      <c r="B9" s="156" t="s">
        <v>4</v>
      </c>
      <c r="C9" s="157">
        <v>28110</v>
      </c>
      <c r="D9" s="156">
        <v>7116</v>
      </c>
      <c r="E9" s="156">
        <v>2828</v>
      </c>
      <c r="F9" s="156">
        <v>140</v>
      </c>
      <c r="G9" s="156">
        <v>7640</v>
      </c>
      <c r="H9" s="156">
        <v>0</v>
      </c>
      <c r="I9" s="156">
        <v>1393.6000000000001</v>
      </c>
      <c r="J9" s="156">
        <v>0</v>
      </c>
      <c r="K9" s="156">
        <v>0</v>
      </c>
      <c r="L9" s="156">
        <v>10228</v>
      </c>
      <c r="M9" s="156">
        <v>170</v>
      </c>
      <c r="N9" s="156">
        <v>4672.6400000000003</v>
      </c>
      <c r="O9" s="156">
        <v>13</v>
      </c>
    </row>
    <row r="10" spans="1:15" x14ac:dyDescent="0.2">
      <c r="A10" s="156">
        <v>482</v>
      </c>
      <c r="B10" s="156" t="s">
        <v>5</v>
      </c>
      <c r="C10" s="157">
        <v>19643</v>
      </c>
      <c r="D10" s="156">
        <v>5211</v>
      </c>
      <c r="E10" s="156">
        <v>1505.4</v>
      </c>
      <c r="F10" s="156">
        <v>955</v>
      </c>
      <c r="G10" s="156">
        <v>3940</v>
      </c>
      <c r="H10" s="156">
        <v>0</v>
      </c>
      <c r="I10" s="156">
        <v>0</v>
      </c>
      <c r="J10" s="156">
        <v>0</v>
      </c>
      <c r="K10" s="156">
        <v>0</v>
      </c>
      <c r="L10" s="156">
        <v>875</v>
      </c>
      <c r="M10" s="156">
        <v>131</v>
      </c>
      <c r="N10" s="156">
        <v>12001.548000000001</v>
      </c>
      <c r="O10" s="156">
        <v>1</v>
      </c>
    </row>
    <row r="11" spans="1:15" x14ac:dyDescent="0.2">
      <c r="A11" s="156">
        <v>613</v>
      </c>
      <c r="B11" s="156" t="s">
        <v>6</v>
      </c>
      <c r="C11" s="157">
        <v>25101</v>
      </c>
      <c r="D11" s="156">
        <v>6298</v>
      </c>
      <c r="E11" s="156">
        <v>966.39999999999986</v>
      </c>
      <c r="F11" s="156">
        <v>1945</v>
      </c>
      <c r="G11" s="156">
        <v>2640</v>
      </c>
      <c r="H11" s="156">
        <v>0</v>
      </c>
      <c r="I11" s="156">
        <v>51.2</v>
      </c>
      <c r="J11" s="156">
        <v>1131.2999999999993</v>
      </c>
      <c r="K11" s="156">
        <v>64</v>
      </c>
      <c r="L11" s="156">
        <v>2168</v>
      </c>
      <c r="M11" s="156">
        <v>207</v>
      </c>
      <c r="N11" s="156">
        <v>11089.932000000001</v>
      </c>
      <c r="O11" s="156">
        <v>2</v>
      </c>
    </row>
    <row r="12" spans="1:15" x14ac:dyDescent="0.2">
      <c r="A12" s="156">
        <v>361</v>
      </c>
      <c r="B12" s="156" t="s">
        <v>7</v>
      </c>
      <c r="C12" s="157">
        <v>94505</v>
      </c>
      <c r="D12" s="156">
        <v>20478</v>
      </c>
      <c r="E12" s="156">
        <v>10290.799999999999</v>
      </c>
      <c r="F12" s="156">
        <v>7590</v>
      </c>
      <c r="G12" s="156">
        <v>128920</v>
      </c>
      <c r="H12" s="156">
        <v>3085.16</v>
      </c>
      <c r="I12" s="156">
        <v>5976</v>
      </c>
      <c r="J12" s="156">
        <v>0</v>
      </c>
      <c r="K12" s="156">
        <v>0</v>
      </c>
      <c r="L12" s="156">
        <v>2927</v>
      </c>
      <c r="M12" s="156">
        <v>193</v>
      </c>
      <c r="N12" s="156">
        <v>106183.16800000001</v>
      </c>
      <c r="O12" s="156">
        <v>3</v>
      </c>
    </row>
    <row r="13" spans="1:15" x14ac:dyDescent="0.2">
      <c r="A13" s="156">
        <v>141</v>
      </c>
      <c r="B13" s="156" t="s">
        <v>8</v>
      </c>
      <c r="C13" s="157">
        <v>72729</v>
      </c>
      <c r="D13" s="156">
        <v>17541</v>
      </c>
      <c r="E13" s="156">
        <v>7971.7999999999993</v>
      </c>
      <c r="F13" s="156">
        <v>7860</v>
      </c>
      <c r="G13" s="156">
        <v>114840</v>
      </c>
      <c r="H13" s="156">
        <v>5000.38</v>
      </c>
      <c r="I13" s="156">
        <v>4818.4000000000005</v>
      </c>
      <c r="J13" s="156">
        <v>0</v>
      </c>
      <c r="K13" s="156">
        <v>0</v>
      </c>
      <c r="L13" s="156">
        <v>6730</v>
      </c>
      <c r="M13" s="156">
        <v>211</v>
      </c>
      <c r="N13" s="156">
        <v>48375.824000000001</v>
      </c>
      <c r="O13" s="156">
        <v>4</v>
      </c>
    </row>
    <row r="14" spans="1:15" x14ac:dyDescent="0.2">
      <c r="A14" s="156">
        <v>34</v>
      </c>
      <c r="B14" s="156" t="s">
        <v>9</v>
      </c>
      <c r="C14" s="157">
        <v>195213</v>
      </c>
      <c r="D14" s="156">
        <v>53603</v>
      </c>
      <c r="E14" s="156">
        <v>12637.5</v>
      </c>
      <c r="F14" s="156">
        <v>38930</v>
      </c>
      <c r="G14" s="156">
        <v>251810</v>
      </c>
      <c r="H14" s="156">
        <v>4945.08</v>
      </c>
      <c r="I14" s="156">
        <v>9984.8000000000011</v>
      </c>
      <c r="J14" s="156">
        <v>0</v>
      </c>
      <c r="K14" s="156">
        <v>1796.6999999999989</v>
      </c>
      <c r="L14" s="156">
        <v>12921</v>
      </c>
      <c r="M14" s="156">
        <v>2069</v>
      </c>
      <c r="N14" s="156">
        <v>124141.27499999999</v>
      </c>
      <c r="O14" s="156">
        <v>7</v>
      </c>
    </row>
    <row r="15" spans="1:15" x14ac:dyDescent="0.2">
      <c r="A15" s="156">
        <v>484</v>
      </c>
      <c r="B15" s="156" t="s">
        <v>10</v>
      </c>
      <c r="C15" s="157">
        <v>72913</v>
      </c>
      <c r="D15" s="156">
        <v>17708</v>
      </c>
      <c r="E15" s="156">
        <v>5257.7</v>
      </c>
      <c r="F15" s="156">
        <v>5265</v>
      </c>
      <c r="G15" s="156">
        <v>65100</v>
      </c>
      <c r="H15" s="156">
        <v>2167.36</v>
      </c>
      <c r="I15" s="156">
        <v>5500.8</v>
      </c>
      <c r="J15" s="156">
        <v>0</v>
      </c>
      <c r="K15" s="156">
        <v>549.89999999999964</v>
      </c>
      <c r="L15" s="156">
        <v>5484</v>
      </c>
      <c r="M15" s="156">
        <v>281</v>
      </c>
      <c r="N15" s="156">
        <v>71915.192999999999</v>
      </c>
      <c r="O15" s="156">
        <v>4</v>
      </c>
    </row>
    <row r="16" spans="1:15" x14ac:dyDescent="0.2">
      <c r="A16" s="156">
        <v>1723</v>
      </c>
      <c r="B16" s="156" t="s">
        <v>11</v>
      </c>
      <c r="C16" s="157">
        <v>9640</v>
      </c>
      <c r="D16" s="156">
        <v>2203</v>
      </c>
      <c r="E16" s="156">
        <v>468.9</v>
      </c>
      <c r="F16" s="156">
        <v>55</v>
      </c>
      <c r="G16" s="156">
        <v>330</v>
      </c>
      <c r="H16" s="156">
        <v>0</v>
      </c>
      <c r="I16" s="156">
        <v>0</v>
      </c>
      <c r="J16" s="156">
        <v>0</v>
      </c>
      <c r="K16" s="156">
        <v>0</v>
      </c>
      <c r="L16" s="156">
        <v>9304</v>
      </c>
      <c r="M16" s="156">
        <v>48</v>
      </c>
      <c r="N16" s="156">
        <v>1179.857</v>
      </c>
      <c r="O16" s="156">
        <v>7</v>
      </c>
    </row>
    <row r="17" spans="1:15" x14ac:dyDescent="0.2">
      <c r="A17" s="156">
        <v>60</v>
      </c>
      <c r="B17" s="156" t="s">
        <v>12</v>
      </c>
      <c r="C17" s="157">
        <v>3525</v>
      </c>
      <c r="D17" s="156">
        <v>813</v>
      </c>
      <c r="E17" s="156">
        <v>159.69999999999999</v>
      </c>
      <c r="F17" s="156">
        <v>0</v>
      </c>
      <c r="G17" s="156">
        <v>250</v>
      </c>
      <c r="H17" s="156">
        <v>0</v>
      </c>
      <c r="I17" s="156">
        <v>141.6</v>
      </c>
      <c r="J17" s="156">
        <v>0</v>
      </c>
      <c r="K17" s="156">
        <v>29.599999999999994</v>
      </c>
      <c r="L17" s="156">
        <v>5861</v>
      </c>
      <c r="M17" s="156">
        <v>73</v>
      </c>
      <c r="N17" s="156">
        <v>789.41700000000003</v>
      </c>
      <c r="O17" s="156">
        <v>4</v>
      </c>
    </row>
    <row r="18" spans="1:15" x14ac:dyDescent="0.2">
      <c r="A18" s="156">
        <v>307</v>
      </c>
      <c r="B18" s="156" t="s">
        <v>13</v>
      </c>
      <c r="C18" s="157">
        <v>149662</v>
      </c>
      <c r="D18" s="156">
        <v>39522</v>
      </c>
      <c r="E18" s="156">
        <v>11164</v>
      </c>
      <c r="F18" s="156">
        <v>14885</v>
      </c>
      <c r="G18" s="156">
        <v>237580</v>
      </c>
      <c r="H18" s="156">
        <v>5959.28</v>
      </c>
      <c r="I18" s="156">
        <v>11588</v>
      </c>
      <c r="J18" s="156">
        <v>1618.1999999999971</v>
      </c>
      <c r="K18" s="156">
        <v>259.79999999999927</v>
      </c>
      <c r="L18" s="156">
        <v>6264</v>
      </c>
      <c r="M18" s="156">
        <v>122</v>
      </c>
      <c r="N18" s="156">
        <v>140633.04</v>
      </c>
      <c r="O18" s="156">
        <v>3</v>
      </c>
    </row>
    <row r="19" spans="1:15" x14ac:dyDescent="0.2">
      <c r="A19" s="156">
        <v>362</v>
      </c>
      <c r="B19" s="156" t="s">
        <v>14</v>
      </c>
      <c r="C19" s="157">
        <v>84379</v>
      </c>
      <c r="D19" s="156">
        <v>18838</v>
      </c>
      <c r="E19" s="156">
        <v>5652.8</v>
      </c>
      <c r="F19" s="156">
        <v>5470</v>
      </c>
      <c r="G19" s="156">
        <v>51790</v>
      </c>
      <c r="H19" s="156">
        <v>415.8</v>
      </c>
      <c r="I19" s="156">
        <v>4545.6000000000004</v>
      </c>
      <c r="J19" s="156">
        <v>208.39999999999782</v>
      </c>
      <c r="K19" s="156">
        <v>979.5</v>
      </c>
      <c r="L19" s="156">
        <v>4145</v>
      </c>
      <c r="M19" s="156">
        <v>263</v>
      </c>
      <c r="N19" s="156">
        <v>88565.623999999996</v>
      </c>
      <c r="O19" s="156">
        <v>5</v>
      </c>
    </row>
    <row r="20" spans="1:15" x14ac:dyDescent="0.2">
      <c r="A20" s="156">
        <v>363</v>
      </c>
      <c r="B20" s="156" t="s">
        <v>15</v>
      </c>
      <c r="C20" s="157">
        <v>799278</v>
      </c>
      <c r="D20" s="156">
        <v>163082</v>
      </c>
      <c r="E20" s="156">
        <v>102485</v>
      </c>
      <c r="F20" s="156">
        <v>199745</v>
      </c>
      <c r="G20" s="156">
        <v>1699480</v>
      </c>
      <c r="H20" s="156">
        <v>16369.5164</v>
      </c>
      <c r="I20" s="156">
        <v>29008.800000000003</v>
      </c>
      <c r="J20" s="156">
        <v>0</v>
      </c>
      <c r="K20" s="156">
        <v>482.39999999999418</v>
      </c>
      <c r="L20" s="156">
        <v>16576</v>
      </c>
      <c r="M20" s="156">
        <v>3105</v>
      </c>
      <c r="N20" s="156">
        <v>2572513.5</v>
      </c>
      <c r="O20" s="156">
        <v>20</v>
      </c>
    </row>
    <row r="21" spans="1:15" x14ac:dyDescent="0.2">
      <c r="A21" s="156">
        <v>200</v>
      </c>
      <c r="B21" s="156" t="s">
        <v>16</v>
      </c>
      <c r="C21" s="157">
        <v>157315</v>
      </c>
      <c r="D21" s="156">
        <v>35958</v>
      </c>
      <c r="E21" s="156">
        <v>13224.8</v>
      </c>
      <c r="F21" s="156">
        <v>7540</v>
      </c>
      <c r="G21" s="156">
        <v>248090</v>
      </c>
      <c r="H21" s="156">
        <v>6609.7199999999993</v>
      </c>
      <c r="I21" s="156">
        <v>9256</v>
      </c>
      <c r="J21" s="156">
        <v>0</v>
      </c>
      <c r="K21" s="156">
        <v>0</v>
      </c>
      <c r="L21" s="156">
        <v>33987</v>
      </c>
      <c r="M21" s="156">
        <v>127</v>
      </c>
      <c r="N21" s="156">
        <v>123655.504</v>
      </c>
      <c r="O21" s="156">
        <v>16</v>
      </c>
    </row>
    <row r="22" spans="1:15" x14ac:dyDescent="0.2">
      <c r="A22" s="156">
        <v>3</v>
      </c>
      <c r="B22" s="156" t="s">
        <v>17</v>
      </c>
      <c r="C22" s="157">
        <v>12053</v>
      </c>
      <c r="D22" s="156">
        <v>2523</v>
      </c>
      <c r="E22" s="156">
        <v>1631</v>
      </c>
      <c r="F22" s="156">
        <v>475</v>
      </c>
      <c r="G22" s="156">
        <v>8270</v>
      </c>
      <c r="H22" s="156">
        <v>616.05999999999995</v>
      </c>
      <c r="I22" s="156">
        <v>964.80000000000007</v>
      </c>
      <c r="J22" s="156">
        <v>0</v>
      </c>
      <c r="K22" s="156">
        <v>204.99999999999989</v>
      </c>
      <c r="L22" s="156">
        <v>2376</v>
      </c>
      <c r="M22" s="156">
        <v>82</v>
      </c>
      <c r="N22" s="156">
        <v>6096.09</v>
      </c>
      <c r="O22" s="156">
        <v>1</v>
      </c>
    </row>
    <row r="23" spans="1:15" x14ac:dyDescent="0.2">
      <c r="A23" s="156">
        <v>202</v>
      </c>
      <c r="B23" s="156" t="s">
        <v>18</v>
      </c>
      <c r="C23" s="157">
        <v>149827</v>
      </c>
      <c r="D23" s="156">
        <v>33071</v>
      </c>
      <c r="E23" s="156">
        <v>18736.3</v>
      </c>
      <c r="F23" s="156">
        <v>17470</v>
      </c>
      <c r="G23" s="156">
        <v>313470</v>
      </c>
      <c r="H23" s="156">
        <v>7716.3407999999999</v>
      </c>
      <c r="I23" s="156">
        <v>6868</v>
      </c>
      <c r="J23" s="156">
        <v>0</v>
      </c>
      <c r="K23" s="156">
        <v>0</v>
      </c>
      <c r="L23" s="156">
        <v>9796</v>
      </c>
      <c r="M23" s="156">
        <v>358</v>
      </c>
      <c r="N23" s="156">
        <v>155674</v>
      </c>
      <c r="O23" s="156">
        <v>4</v>
      </c>
    </row>
    <row r="24" spans="1:15" x14ac:dyDescent="0.2">
      <c r="A24" s="156">
        <v>106</v>
      </c>
      <c r="B24" s="156" t="s">
        <v>19</v>
      </c>
      <c r="C24" s="157">
        <v>67204</v>
      </c>
      <c r="D24" s="156">
        <v>16570</v>
      </c>
      <c r="E24" s="156">
        <v>6399.6</v>
      </c>
      <c r="F24" s="156">
        <v>1675</v>
      </c>
      <c r="G24" s="156">
        <v>108810</v>
      </c>
      <c r="H24" s="156">
        <v>1852.1599999999999</v>
      </c>
      <c r="I24" s="156">
        <v>3793.6000000000004</v>
      </c>
      <c r="J24" s="156">
        <v>0</v>
      </c>
      <c r="K24" s="156">
        <v>0</v>
      </c>
      <c r="L24" s="156">
        <v>8188</v>
      </c>
      <c r="M24" s="156">
        <v>157</v>
      </c>
      <c r="N24" s="156">
        <v>47785.472000000002</v>
      </c>
      <c r="O24" s="156">
        <v>3</v>
      </c>
    </row>
    <row r="25" spans="1:15" x14ac:dyDescent="0.2">
      <c r="A25" s="156">
        <v>743</v>
      </c>
      <c r="B25" s="156" t="s">
        <v>20</v>
      </c>
      <c r="C25" s="157">
        <v>16392</v>
      </c>
      <c r="D25" s="156">
        <v>3848</v>
      </c>
      <c r="E25" s="156">
        <v>1181.8</v>
      </c>
      <c r="F25" s="156">
        <v>220</v>
      </c>
      <c r="G25" s="156">
        <v>8220</v>
      </c>
      <c r="H25" s="156">
        <v>0</v>
      </c>
      <c r="I25" s="156">
        <v>911.2</v>
      </c>
      <c r="J25" s="156">
        <v>0</v>
      </c>
      <c r="K25" s="156">
        <v>47.799999999999955</v>
      </c>
      <c r="L25" s="156">
        <v>7016</v>
      </c>
      <c r="M25" s="156">
        <v>118</v>
      </c>
      <c r="N25" s="156">
        <v>6021.75</v>
      </c>
      <c r="O25" s="156">
        <v>2</v>
      </c>
    </row>
    <row r="26" spans="1:15" x14ac:dyDescent="0.2">
      <c r="A26" s="156">
        <v>744</v>
      </c>
      <c r="B26" s="156" t="s">
        <v>21</v>
      </c>
      <c r="C26" s="157">
        <v>6699</v>
      </c>
      <c r="D26" s="156">
        <v>1253</v>
      </c>
      <c r="E26" s="156">
        <v>550.9</v>
      </c>
      <c r="F26" s="156">
        <v>55</v>
      </c>
      <c r="G26" s="156">
        <v>590</v>
      </c>
      <c r="H26" s="156">
        <v>0</v>
      </c>
      <c r="I26" s="156">
        <v>203.20000000000002</v>
      </c>
      <c r="J26" s="156">
        <v>0</v>
      </c>
      <c r="K26" s="156">
        <v>0</v>
      </c>
      <c r="L26" s="156">
        <v>7616</v>
      </c>
      <c r="M26" s="156">
        <v>12</v>
      </c>
      <c r="N26" s="156">
        <v>1022.8630000000001</v>
      </c>
      <c r="O26" s="156">
        <v>6</v>
      </c>
    </row>
    <row r="27" spans="1:15" x14ac:dyDescent="0.2">
      <c r="A27" s="156">
        <v>308</v>
      </c>
      <c r="B27" s="156" t="s">
        <v>22</v>
      </c>
      <c r="C27" s="157">
        <v>24277</v>
      </c>
      <c r="D27" s="156">
        <v>5379</v>
      </c>
      <c r="E27" s="156">
        <v>1915.8999999999999</v>
      </c>
      <c r="F27" s="156">
        <v>960</v>
      </c>
      <c r="G27" s="156">
        <v>8230</v>
      </c>
      <c r="H27" s="156">
        <v>0</v>
      </c>
      <c r="I27" s="156">
        <v>1111.2</v>
      </c>
      <c r="J27" s="156">
        <v>0</v>
      </c>
      <c r="K27" s="156">
        <v>44.799999999999955</v>
      </c>
      <c r="L27" s="156">
        <v>3253</v>
      </c>
      <c r="M27" s="156">
        <v>48</v>
      </c>
      <c r="N27" s="156">
        <v>17198.605</v>
      </c>
      <c r="O27" s="156">
        <v>4</v>
      </c>
    </row>
    <row r="28" spans="1:15" x14ac:dyDescent="0.2">
      <c r="A28" s="156">
        <v>489</v>
      </c>
      <c r="B28" s="156" t="s">
        <v>23</v>
      </c>
      <c r="C28" s="157">
        <v>47371</v>
      </c>
      <c r="D28" s="156">
        <v>13031</v>
      </c>
      <c r="E28" s="156">
        <v>1568.8</v>
      </c>
      <c r="F28" s="156">
        <v>4710</v>
      </c>
      <c r="G28" s="156">
        <v>19250</v>
      </c>
      <c r="H28" s="156">
        <v>1764.96</v>
      </c>
      <c r="I28" s="156">
        <v>3037.6000000000004</v>
      </c>
      <c r="J28" s="156">
        <v>2186.0999999999985</v>
      </c>
      <c r="K28" s="156">
        <v>2029.3</v>
      </c>
      <c r="L28" s="156">
        <v>1976</v>
      </c>
      <c r="M28" s="156">
        <v>197</v>
      </c>
      <c r="N28" s="156">
        <v>30961.439999999999</v>
      </c>
      <c r="O28" s="156">
        <v>3</v>
      </c>
    </row>
    <row r="29" spans="1:15" x14ac:dyDescent="0.2">
      <c r="A29" s="156">
        <v>203</v>
      </c>
      <c r="B29" s="156" t="s">
        <v>24</v>
      </c>
      <c r="C29" s="157">
        <v>53751</v>
      </c>
      <c r="D29" s="156">
        <v>15931</v>
      </c>
      <c r="E29" s="156">
        <v>2374.5</v>
      </c>
      <c r="F29" s="156">
        <v>1265</v>
      </c>
      <c r="G29" s="156">
        <v>30260</v>
      </c>
      <c r="H29" s="156">
        <v>1270.32</v>
      </c>
      <c r="I29" s="156">
        <v>3991.2000000000003</v>
      </c>
      <c r="J29" s="156">
        <v>0</v>
      </c>
      <c r="K29" s="156">
        <v>692.39999999999964</v>
      </c>
      <c r="L29" s="156">
        <v>17595</v>
      </c>
      <c r="M29" s="156">
        <v>74</v>
      </c>
      <c r="N29" s="156">
        <v>19130.759999999998</v>
      </c>
      <c r="O29" s="156">
        <v>12</v>
      </c>
    </row>
    <row r="30" spans="1:15" x14ac:dyDescent="0.2">
      <c r="A30" s="156">
        <v>5</v>
      </c>
      <c r="B30" s="156" t="s">
        <v>25</v>
      </c>
      <c r="C30" s="157">
        <v>10553</v>
      </c>
      <c r="D30" s="156">
        <v>2541</v>
      </c>
      <c r="E30" s="156">
        <v>842</v>
      </c>
      <c r="F30" s="156">
        <v>85</v>
      </c>
      <c r="G30" s="156">
        <v>1830</v>
      </c>
      <c r="H30" s="156">
        <v>0</v>
      </c>
      <c r="I30" s="156">
        <v>0</v>
      </c>
      <c r="J30" s="156">
        <v>0</v>
      </c>
      <c r="K30" s="156">
        <v>0</v>
      </c>
      <c r="L30" s="156">
        <v>4454</v>
      </c>
      <c r="M30" s="156">
        <v>41</v>
      </c>
      <c r="N30" s="156">
        <v>2968.38</v>
      </c>
      <c r="O30" s="156">
        <v>3</v>
      </c>
    </row>
    <row r="31" spans="1:15" x14ac:dyDescent="0.2">
      <c r="A31" s="156">
        <v>888</v>
      </c>
      <c r="B31" s="156" t="s">
        <v>26</v>
      </c>
      <c r="C31" s="157">
        <v>16367</v>
      </c>
      <c r="D31" s="156">
        <v>3273</v>
      </c>
      <c r="E31" s="156">
        <v>1379.8</v>
      </c>
      <c r="F31" s="156">
        <v>325</v>
      </c>
      <c r="G31" s="156">
        <v>5230</v>
      </c>
      <c r="H31" s="156">
        <v>0</v>
      </c>
      <c r="I31" s="156">
        <v>0</v>
      </c>
      <c r="J31" s="156">
        <v>0</v>
      </c>
      <c r="K31" s="156">
        <v>0</v>
      </c>
      <c r="L31" s="156">
        <v>2103</v>
      </c>
      <c r="M31" s="156">
        <v>0</v>
      </c>
      <c r="N31" s="156">
        <v>6129.134</v>
      </c>
      <c r="O31" s="156">
        <v>4</v>
      </c>
    </row>
    <row r="32" spans="1:15" x14ac:dyDescent="0.2">
      <c r="A32" s="156">
        <v>370</v>
      </c>
      <c r="B32" s="156" t="s">
        <v>27</v>
      </c>
      <c r="C32" s="157">
        <v>8785</v>
      </c>
      <c r="D32" s="156">
        <v>2050</v>
      </c>
      <c r="E32" s="156">
        <v>437.29999999999995</v>
      </c>
      <c r="F32" s="156">
        <v>100</v>
      </c>
      <c r="G32" s="156">
        <v>200</v>
      </c>
      <c r="H32" s="156">
        <v>0</v>
      </c>
      <c r="I32" s="156">
        <v>0</v>
      </c>
      <c r="J32" s="156">
        <v>0</v>
      </c>
      <c r="K32" s="156">
        <v>0</v>
      </c>
      <c r="L32" s="156">
        <v>7059</v>
      </c>
      <c r="M32" s="156">
        <v>148</v>
      </c>
      <c r="N32" s="156">
        <v>2072.212</v>
      </c>
      <c r="O32" s="156">
        <v>4</v>
      </c>
    </row>
    <row r="33" spans="1:15" x14ac:dyDescent="0.2">
      <c r="A33" s="156">
        <v>889</v>
      </c>
      <c r="B33" s="156" t="s">
        <v>28</v>
      </c>
      <c r="C33" s="157">
        <v>13688</v>
      </c>
      <c r="D33" s="156">
        <v>3038</v>
      </c>
      <c r="E33" s="156">
        <v>1121.1999999999998</v>
      </c>
      <c r="F33" s="156">
        <v>535</v>
      </c>
      <c r="G33" s="156">
        <v>7470</v>
      </c>
      <c r="H33" s="156">
        <v>0</v>
      </c>
      <c r="I33" s="156">
        <v>242.4</v>
      </c>
      <c r="J33" s="156">
        <v>0</v>
      </c>
      <c r="K33" s="156">
        <v>0</v>
      </c>
      <c r="L33" s="156">
        <v>2806</v>
      </c>
      <c r="M33" s="156">
        <v>109</v>
      </c>
      <c r="N33" s="156">
        <v>4658.384</v>
      </c>
      <c r="O33" s="156">
        <v>2</v>
      </c>
    </row>
    <row r="34" spans="1:15" x14ac:dyDescent="0.2">
      <c r="A34" s="156">
        <v>7</v>
      </c>
      <c r="B34" s="156" t="s">
        <v>29</v>
      </c>
      <c r="C34" s="157">
        <v>8985</v>
      </c>
      <c r="D34" s="156">
        <v>1729</v>
      </c>
      <c r="E34" s="156">
        <v>977.59999999999991</v>
      </c>
      <c r="F34" s="156">
        <v>70</v>
      </c>
      <c r="G34" s="156">
        <v>1020</v>
      </c>
      <c r="H34" s="156">
        <v>0</v>
      </c>
      <c r="I34" s="156">
        <v>142.4</v>
      </c>
      <c r="J34" s="156">
        <v>0</v>
      </c>
      <c r="K34" s="156">
        <v>4.1999999999999886</v>
      </c>
      <c r="L34" s="156">
        <v>10837</v>
      </c>
      <c r="M34" s="156">
        <v>172</v>
      </c>
      <c r="N34" s="156">
        <v>674.54399999999998</v>
      </c>
      <c r="O34" s="156">
        <v>13</v>
      </c>
    </row>
    <row r="35" spans="1:15" x14ac:dyDescent="0.2">
      <c r="A35" s="156">
        <v>491</v>
      </c>
      <c r="B35" s="156" t="s">
        <v>30</v>
      </c>
      <c r="C35" s="157">
        <v>9938</v>
      </c>
      <c r="D35" s="156">
        <v>2593</v>
      </c>
      <c r="E35" s="156">
        <v>521.09999999999991</v>
      </c>
      <c r="F35" s="156">
        <v>195</v>
      </c>
      <c r="G35" s="156">
        <v>390</v>
      </c>
      <c r="H35" s="156">
        <v>0</v>
      </c>
      <c r="I35" s="156">
        <v>0</v>
      </c>
      <c r="J35" s="156">
        <v>0</v>
      </c>
      <c r="K35" s="156">
        <v>0</v>
      </c>
      <c r="L35" s="156">
        <v>3500</v>
      </c>
      <c r="M35" s="156">
        <v>307</v>
      </c>
      <c r="N35" s="156">
        <v>2035.854</v>
      </c>
      <c r="O35" s="156">
        <v>5</v>
      </c>
    </row>
    <row r="36" spans="1:15" x14ac:dyDescent="0.2">
      <c r="A36" s="156">
        <v>1724</v>
      </c>
      <c r="B36" s="156" t="s">
        <v>31</v>
      </c>
      <c r="C36" s="157">
        <v>18191</v>
      </c>
      <c r="D36" s="156">
        <v>4277</v>
      </c>
      <c r="E36" s="156">
        <v>944.69999999999993</v>
      </c>
      <c r="F36" s="156">
        <v>100</v>
      </c>
      <c r="G36" s="156">
        <v>3630</v>
      </c>
      <c r="H36" s="156">
        <v>0</v>
      </c>
      <c r="I36" s="156">
        <v>0</v>
      </c>
      <c r="J36" s="156">
        <v>0</v>
      </c>
      <c r="K36" s="156">
        <v>0</v>
      </c>
      <c r="L36" s="156">
        <v>10103</v>
      </c>
      <c r="M36" s="156">
        <v>73</v>
      </c>
      <c r="N36" s="156">
        <v>4165.3109999999997</v>
      </c>
      <c r="O36" s="156">
        <v>8</v>
      </c>
    </row>
    <row r="37" spans="1:15" x14ac:dyDescent="0.2">
      <c r="A37" s="156">
        <v>893</v>
      </c>
      <c r="B37" s="156" t="s">
        <v>32</v>
      </c>
      <c r="C37" s="157">
        <v>13275</v>
      </c>
      <c r="D37" s="156">
        <v>2873</v>
      </c>
      <c r="E37" s="156">
        <v>1021.9</v>
      </c>
      <c r="F37" s="156">
        <v>100</v>
      </c>
      <c r="G37" s="156">
        <v>1700</v>
      </c>
      <c r="H37" s="156">
        <v>0</v>
      </c>
      <c r="I37" s="156">
        <v>0</v>
      </c>
      <c r="J37" s="156">
        <v>0</v>
      </c>
      <c r="K37" s="156">
        <v>0</v>
      </c>
      <c r="L37" s="156">
        <v>10341</v>
      </c>
      <c r="M37" s="156">
        <v>508</v>
      </c>
      <c r="N37" s="156">
        <v>1766.7909999999999</v>
      </c>
      <c r="O37" s="156">
        <v>11</v>
      </c>
    </row>
    <row r="38" spans="1:15" x14ac:dyDescent="0.2">
      <c r="A38" s="156">
        <v>373</v>
      </c>
      <c r="B38" s="156" t="s">
        <v>33</v>
      </c>
      <c r="C38" s="157">
        <v>30333</v>
      </c>
      <c r="D38" s="156">
        <v>6095</v>
      </c>
      <c r="E38" s="156">
        <v>2065.1999999999998</v>
      </c>
      <c r="F38" s="156">
        <v>295</v>
      </c>
      <c r="G38" s="156">
        <v>3940</v>
      </c>
      <c r="H38" s="156">
        <v>470.56</v>
      </c>
      <c r="I38" s="156">
        <v>1296</v>
      </c>
      <c r="J38" s="156">
        <v>0</v>
      </c>
      <c r="K38" s="156">
        <v>110.79999999999995</v>
      </c>
      <c r="L38" s="156">
        <v>9712</v>
      </c>
      <c r="M38" s="156">
        <v>86</v>
      </c>
      <c r="N38" s="156">
        <v>12086.567999999999</v>
      </c>
      <c r="O38" s="156">
        <v>7</v>
      </c>
    </row>
    <row r="39" spans="1:15" x14ac:dyDescent="0.2">
      <c r="A39" s="156">
        <v>748</v>
      </c>
      <c r="B39" s="156" t="s">
        <v>34</v>
      </c>
      <c r="C39" s="157">
        <v>66287</v>
      </c>
      <c r="D39" s="156">
        <v>14345</v>
      </c>
      <c r="E39" s="156">
        <v>6278.1</v>
      </c>
      <c r="F39" s="156">
        <v>7525</v>
      </c>
      <c r="G39" s="156">
        <v>83790</v>
      </c>
      <c r="H39" s="156">
        <v>2025.6</v>
      </c>
      <c r="I39" s="156">
        <v>4721.6000000000004</v>
      </c>
      <c r="J39" s="156">
        <v>0</v>
      </c>
      <c r="K39" s="156">
        <v>0</v>
      </c>
      <c r="L39" s="156">
        <v>7991</v>
      </c>
      <c r="M39" s="156">
        <v>1321</v>
      </c>
      <c r="N39" s="156">
        <v>51412.493999999999</v>
      </c>
      <c r="O39" s="156">
        <v>8</v>
      </c>
    </row>
    <row r="40" spans="1:15" x14ac:dyDescent="0.2">
      <c r="A40" s="156">
        <v>1859</v>
      </c>
      <c r="B40" s="156" t="s">
        <v>35</v>
      </c>
      <c r="C40" s="157">
        <v>44769</v>
      </c>
      <c r="D40" s="156">
        <v>10377</v>
      </c>
      <c r="E40" s="156">
        <v>3317.2</v>
      </c>
      <c r="F40" s="156">
        <v>555</v>
      </c>
      <c r="G40" s="156">
        <v>20660</v>
      </c>
      <c r="H40" s="156">
        <v>3036.56</v>
      </c>
      <c r="I40" s="156">
        <v>1200.8</v>
      </c>
      <c r="J40" s="156">
        <v>0</v>
      </c>
      <c r="K40" s="156">
        <v>0</v>
      </c>
      <c r="L40" s="156">
        <v>25848</v>
      </c>
      <c r="M40" s="156">
        <v>205</v>
      </c>
      <c r="N40" s="156">
        <v>12333.016</v>
      </c>
      <c r="O40" s="156">
        <v>20</v>
      </c>
    </row>
    <row r="41" spans="1:15" x14ac:dyDescent="0.2">
      <c r="A41" s="156">
        <v>1721</v>
      </c>
      <c r="B41" s="156" t="s">
        <v>36</v>
      </c>
      <c r="C41" s="157">
        <v>29775</v>
      </c>
      <c r="D41" s="156">
        <v>7490</v>
      </c>
      <c r="E41" s="156">
        <v>1680.1</v>
      </c>
      <c r="F41" s="156">
        <v>280</v>
      </c>
      <c r="G41" s="156">
        <v>6240</v>
      </c>
      <c r="H41" s="156">
        <v>0</v>
      </c>
      <c r="I41" s="156">
        <v>812.80000000000007</v>
      </c>
      <c r="J41" s="156">
        <v>0</v>
      </c>
      <c r="K41" s="156">
        <v>0</v>
      </c>
      <c r="L41" s="156">
        <v>8972</v>
      </c>
      <c r="M41" s="156">
        <v>68</v>
      </c>
      <c r="N41" s="156">
        <v>7329.7839999999997</v>
      </c>
      <c r="O41" s="156">
        <v>8</v>
      </c>
    </row>
    <row r="42" spans="1:15" x14ac:dyDescent="0.2">
      <c r="A42" s="156">
        <v>568</v>
      </c>
      <c r="B42" s="156" t="s">
        <v>37</v>
      </c>
      <c r="C42" s="157">
        <v>12398</v>
      </c>
      <c r="D42" s="156">
        <v>2666</v>
      </c>
      <c r="E42" s="156">
        <v>544.79999999999995</v>
      </c>
      <c r="F42" s="156">
        <v>125</v>
      </c>
      <c r="G42" s="156">
        <v>290</v>
      </c>
      <c r="H42" s="156">
        <v>0</v>
      </c>
      <c r="I42" s="156">
        <v>0</v>
      </c>
      <c r="J42" s="156">
        <v>0</v>
      </c>
      <c r="K42" s="156">
        <v>0</v>
      </c>
      <c r="L42" s="156">
        <v>5725</v>
      </c>
      <c r="M42" s="156">
        <v>1122</v>
      </c>
      <c r="N42" s="156">
        <v>2368.1880000000001</v>
      </c>
      <c r="O42" s="156">
        <v>6</v>
      </c>
    </row>
    <row r="43" spans="1:15" x14ac:dyDescent="0.2">
      <c r="A43" s="156">
        <v>753</v>
      </c>
      <c r="B43" s="156" t="s">
        <v>38</v>
      </c>
      <c r="C43" s="157">
        <v>28637</v>
      </c>
      <c r="D43" s="156">
        <v>7114</v>
      </c>
      <c r="E43" s="156">
        <v>1619.3999999999999</v>
      </c>
      <c r="F43" s="156">
        <v>1020</v>
      </c>
      <c r="G43" s="156">
        <v>17890</v>
      </c>
      <c r="H43" s="156">
        <v>0</v>
      </c>
      <c r="I43" s="156">
        <v>1420.8000000000002</v>
      </c>
      <c r="J43" s="156">
        <v>0</v>
      </c>
      <c r="K43" s="156">
        <v>240.39999999999986</v>
      </c>
      <c r="L43" s="156">
        <v>3429</v>
      </c>
      <c r="M43" s="156">
        <v>81</v>
      </c>
      <c r="N43" s="156">
        <v>15775.884</v>
      </c>
      <c r="O43" s="156">
        <v>2</v>
      </c>
    </row>
    <row r="44" spans="1:15" x14ac:dyDescent="0.2">
      <c r="A44" s="156">
        <v>209</v>
      </c>
      <c r="B44" s="156" t="s">
        <v>39</v>
      </c>
      <c r="C44" s="157">
        <v>25324</v>
      </c>
      <c r="D44" s="156">
        <v>6072</v>
      </c>
      <c r="E44" s="156">
        <v>1602.8999999999999</v>
      </c>
      <c r="F44" s="156">
        <v>500</v>
      </c>
      <c r="G44" s="156">
        <v>10170</v>
      </c>
      <c r="H44" s="156">
        <v>186.12</v>
      </c>
      <c r="I44" s="156">
        <v>0</v>
      </c>
      <c r="J44" s="156">
        <v>0</v>
      </c>
      <c r="K44" s="156">
        <v>0</v>
      </c>
      <c r="L44" s="156">
        <v>4363</v>
      </c>
      <c r="M44" s="156">
        <v>346</v>
      </c>
      <c r="N44" s="156">
        <v>10275.534</v>
      </c>
      <c r="O44" s="156">
        <v>6</v>
      </c>
    </row>
    <row r="45" spans="1:15" x14ac:dyDescent="0.2">
      <c r="A45" s="156">
        <v>375</v>
      </c>
      <c r="B45" s="156" t="s">
        <v>40</v>
      </c>
      <c r="C45" s="157">
        <v>40070</v>
      </c>
      <c r="D45" s="156">
        <v>9071</v>
      </c>
      <c r="E45" s="156">
        <v>4130.8999999999996</v>
      </c>
      <c r="F45" s="156">
        <v>3145</v>
      </c>
      <c r="G45" s="156">
        <v>21460</v>
      </c>
      <c r="H45" s="156">
        <v>2515.2400000000002</v>
      </c>
      <c r="I45" s="156">
        <v>1363.2</v>
      </c>
      <c r="J45" s="156">
        <v>107.09999999999854</v>
      </c>
      <c r="K45" s="156">
        <v>0</v>
      </c>
      <c r="L45" s="156">
        <v>1833</v>
      </c>
      <c r="M45" s="156">
        <v>48</v>
      </c>
      <c r="N45" s="156">
        <v>47138.701999999997</v>
      </c>
      <c r="O45" s="156">
        <v>2</v>
      </c>
    </row>
    <row r="46" spans="1:15" x14ac:dyDescent="0.2">
      <c r="A46" s="156">
        <v>585</v>
      </c>
      <c r="B46" s="156" t="s">
        <v>41</v>
      </c>
      <c r="C46" s="157">
        <v>28964</v>
      </c>
      <c r="D46" s="156">
        <v>6408</v>
      </c>
      <c r="E46" s="156">
        <v>1647.1</v>
      </c>
      <c r="F46" s="156">
        <v>465</v>
      </c>
      <c r="G46" s="156">
        <v>1680</v>
      </c>
      <c r="H46" s="156">
        <v>0</v>
      </c>
      <c r="I46" s="156">
        <v>0</v>
      </c>
      <c r="J46" s="156">
        <v>0</v>
      </c>
      <c r="K46" s="156">
        <v>0</v>
      </c>
      <c r="L46" s="156">
        <v>6931</v>
      </c>
      <c r="M46" s="156">
        <v>626</v>
      </c>
      <c r="N46" s="156">
        <v>8006.5410000000002</v>
      </c>
      <c r="O46" s="156">
        <v>9</v>
      </c>
    </row>
    <row r="47" spans="1:15" x14ac:dyDescent="0.2">
      <c r="A47" s="156">
        <v>1728</v>
      </c>
      <c r="B47" s="156" t="s">
        <v>42</v>
      </c>
      <c r="C47" s="157">
        <v>19635</v>
      </c>
      <c r="D47" s="156">
        <v>4607</v>
      </c>
      <c r="E47" s="156">
        <v>1145</v>
      </c>
      <c r="F47" s="156">
        <v>185</v>
      </c>
      <c r="G47" s="156">
        <v>4780</v>
      </c>
      <c r="H47" s="156">
        <v>679.14</v>
      </c>
      <c r="I47" s="156">
        <v>1728.8000000000002</v>
      </c>
      <c r="J47" s="156">
        <v>0</v>
      </c>
      <c r="K47" s="156">
        <v>0</v>
      </c>
      <c r="L47" s="156">
        <v>7534</v>
      </c>
      <c r="M47" s="156">
        <v>28</v>
      </c>
      <c r="N47" s="156">
        <v>5826.45</v>
      </c>
      <c r="O47" s="156">
        <v>7</v>
      </c>
    </row>
    <row r="48" spans="1:15" x14ac:dyDescent="0.2">
      <c r="A48" s="156">
        <v>376</v>
      </c>
      <c r="B48" s="156" t="s">
        <v>43</v>
      </c>
      <c r="C48" s="157">
        <v>9107</v>
      </c>
      <c r="D48" s="156">
        <v>1998</v>
      </c>
      <c r="E48" s="156">
        <v>412.7</v>
      </c>
      <c r="F48" s="156">
        <v>250</v>
      </c>
      <c r="G48" s="156">
        <v>410</v>
      </c>
      <c r="H48" s="156">
        <v>0</v>
      </c>
      <c r="I48" s="156">
        <v>0</v>
      </c>
      <c r="J48" s="156">
        <v>0</v>
      </c>
      <c r="K48" s="156">
        <v>0</v>
      </c>
      <c r="L48" s="156">
        <v>1115</v>
      </c>
      <c r="M48" s="156">
        <v>441</v>
      </c>
      <c r="N48" s="156">
        <v>3592.953</v>
      </c>
      <c r="O48" s="156">
        <v>3</v>
      </c>
    </row>
    <row r="49" spans="1:15" x14ac:dyDescent="0.2">
      <c r="A49" s="156">
        <v>377</v>
      </c>
      <c r="B49" s="156" t="s">
        <v>44</v>
      </c>
      <c r="C49" s="157">
        <v>22195</v>
      </c>
      <c r="D49" s="156">
        <v>5465</v>
      </c>
      <c r="E49" s="156">
        <v>899.69999999999993</v>
      </c>
      <c r="F49" s="156">
        <v>350</v>
      </c>
      <c r="G49" s="156">
        <v>990</v>
      </c>
      <c r="H49" s="156">
        <v>128.02000000000001</v>
      </c>
      <c r="I49" s="156">
        <v>1284.8000000000002</v>
      </c>
      <c r="J49" s="156">
        <v>0</v>
      </c>
      <c r="K49" s="156">
        <v>193.59999999999991</v>
      </c>
      <c r="L49" s="156">
        <v>3971</v>
      </c>
      <c r="M49" s="156">
        <v>69</v>
      </c>
      <c r="N49" s="156">
        <v>10172.391</v>
      </c>
      <c r="O49" s="156">
        <v>4</v>
      </c>
    </row>
    <row r="50" spans="1:15" x14ac:dyDescent="0.2">
      <c r="A50" s="156">
        <v>55</v>
      </c>
      <c r="B50" s="156" t="s">
        <v>45</v>
      </c>
      <c r="C50" s="157">
        <v>19505</v>
      </c>
      <c r="D50" s="156">
        <v>4843</v>
      </c>
      <c r="E50" s="156">
        <v>1621.6</v>
      </c>
      <c r="F50" s="156">
        <v>150</v>
      </c>
      <c r="G50" s="156">
        <v>3480</v>
      </c>
      <c r="H50" s="156">
        <v>0</v>
      </c>
      <c r="I50" s="156">
        <v>243.20000000000002</v>
      </c>
      <c r="J50" s="156">
        <v>0</v>
      </c>
      <c r="K50" s="156">
        <v>0</v>
      </c>
      <c r="L50" s="156">
        <v>15124</v>
      </c>
      <c r="M50" s="156">
        <v>1734</v>
      </c>
      <c r="N50" s="156">
        <v>3629.5360000000001</v>
      </c>
      <c r="O50" s="156">
        <v>13</v>
      </c>
    </row>
    <row r="51" spans="1:15" x14ac:dyDescent="0.2">
      <c r="A51" s="156">
        <v>1901</v>
      </c>
      <c r="B51" s="156" t="s">
        <v>627</v>
      </c>
      <c r="C51" s="157">
        <v>32817</v>
      </c>
      <c r="D51" s="156">
        <v>8472</v>
      </c>
      <c r="E51" s="156">
        <v>1644.3</v>
      </c>
      <c r="F51" s="156">
        <v>1125</v>
      </c>
      <c r="G51" s="156">
        <v>4150</v>
      </c>
      <c r="H51" s="156">
        <v>0</v>
      </c>
      <c r="I51" s="156">
        <v>41.6</v>
      </c>
      <c r="J51" s="156">
        <v>0</v>
      </c>
      <c r="K51" s="156">
        <v>0</v>
      </c>
      <c r="L51" s="156">
        <v>7575</v>
      </c>
      <c r="M51" s="156">
        <v>1289</v>
      </c>
      <c r="N51" s="156">
        <v>13926.285</v>
      </c>
      <c r="O51" s="156">
        <v>16</v>
      </c>
    </row>
    <row r="52" spans="1:15" x14ac:dyDescent="0.2">
      <c r="A52" s="156">
        <v>755</v>
      </c>
      <c r="B52" s="156" t="s">
        <v>46</v>
      </c>
      <c r="C52" s="157">
        <v>10062</v>
      </c>
      <c r="D52" s="156">
        <v>2591</v>
      </c>
      <c r="E52" s="156">
        <v>534</v>
      </c>
      <c r="F52" s="156">
        <v>70</v>
      </c>
      <c r="G52" s="156">
        <v>1920</v>
      </c>
      <c r="H52" s="156">
        <v>0</v>
      </c>
      <c r="I52" s="156">
        <v>0</v>
      </c>
      <c r="J52" s="156">
        <v>0</v>
      </c>
      <c r="K52" s="156">
        <v>0</v>
      </c>
      <c r="L52" s="156">
        <v>3451</v>
      </c>
      <c r="M52" s="156">
        <v>1</v>
      </c>
      <c r="N52" s="156">
        <v>1896.02</v>
      </c>
      <c r="O52" s="156">
        <v>5</v>
      </c>
    </row>
    <row r="53" spans="1:15" x14ac:dyDescent="0.2">
      <c r="A53" s="156">
        <v>1681</v>
      </c>
      <c r="B53" s="156" t="s">
        <v>47</v>
      </c>
      <c r="C53" s="157">
        <v>25662</v>
      </c>
      <c r="D53" s="156">
        <v>5640</v>
      </c>
      <c r="E53" s="156">
        <v>2156.6999999999998</v>
      </c>
      <c r="F53" s="156">
        <v>145</v>
      </c>
      <c r="G53" s="156">
        <v>4280</v>
      </c>
      <c r="H53" s="156">
        <v>0</v>
      </c>
      <c r="I53" s="156">
        <v>196</v>
      </c>
      <c r="J53" s="156">
        <v>0</v>
      </c>
      <c r="K53" s="156">
        <v>57.999999999999972</v>
      </c>
      <c r="L53" s="156">
        <v>27509</v>
      </c>
      <c r="M53" s="156">
        <v>281</v>
      </c>
      <c r="N53" s="156">
        <v>3181.9140000000002</v>
      </c>
      <c r="O53" s="156">
        <v>33</v>
      </c>
    </row>
    <row r="54" spans="1:15" x14ac:dyDescent="0.2">
      <c r="A54" s="156">
        <v>147</v>
      </c>
      <c r="B54" s="156" t="s">
        <v>48</v>
      </c>
      <c r="C54" s="157">
        <v>21770</v>
      </c>
      <c r="D54" s="156">
        <v>5313</v>
      </c>
      <c r="E54" s="156">
        <v>1439.3</v>
      </c>
      <c r="F54" s="156">
        <v>425</v>
      </c>
      <c r="G54" s="156">
        <v>11940</v>
      </c>
      <c r="H54" s="156">
        <v>0</v>
      </c>
      <c r="I54" s="156">
        <v>542.4</v>
      </c>
      <c r="J54" s="156">
        <v>0</v>
      </c>
      <c r="K54" s="156">
        <v>0</v>
      </c>
      <c r="L54" s="156">
        <v>2600</v>
      </c>
      <c r="M54" s="156">
        <v>17</v>
      </c>
      <c r="N54" s="156">
        <v>10945.031999999999</v>
      </c>
      <c r="O54" s="156">
        <v>3</v>
      </c>
    </row>
    <row r="55" spans="1:15" x14ac:dyDescent="0.2">
      <c r="A55" s="156">
        <v>654</v>
      </c>
      <c r="B55" s="156" t="s">
        <v>49</v>
      </c>
      <c r="C55" s="157">
        <v>22683</v>
      </c>
      <c r="D55" s="156">
        <v>5755</v>
      </c>
      <c r="E55" s="156">
        <v>1547.6</v>
      </c>
      <c r="F55" s="156">
        <v>200</v>
      </c>
      <c r="G55" s="156">
        <v>4990</v>
      </c>
      <c r="H55" s="156">
        <v>0</v>
      </c>
      <c r="I55" s="156">
        <v>0</v>
      </c>
      <c r="J55" s="156">
        <v>0</v>
      </c>
      <c r="K55" s="156">
        <v>0</v>
      </c>
      <c r="L55" s="156">
        <v>14155</v>
      </c>
      <c r="M55" s="156">
        <v>255</v>
      </c>
      <c r="N55" s="156">
        <v>2927.0079999999998</v>
      </c>
      <c r="O55" s="156">
        <v>18</v>
      </c>
    </row>
    <row r="56" spans="1:15" x14ac:dyDescent="0.2">
      <c r="A56" s="156">
        <v>499</v>
      </c>
      <c r="B56" s="156" t="s">
        <v>50</v>
      </c>
      <c r="C56" s="157">
        <v>15195</v>
      </c>
      <c r="D56" s="156">
        <v>3935</v>
      </c>
      <c r="E56" s="156">
        <v>959.4</v>
      </c>
      <c r="F56" s="156">
        <v>945</v>
      </c>
      <c r="G56" s="156">
        <v>2070</v>
      </c>
      <c r="H56" s="156">
        <v>0</v>
      </c>
      <c r="I56" s="156">
        <v>124.80000000000001</v>
      </c>
      <c r="J56" s="156">
        <v>0</v>
      </c>
      <c r="K56" s="156">
        <v>0</v>
      </c>
      <c r="L56" s="156">
        <v>1494</v>
      </c>
      <c r="M56" s="156">
        <v>202</v>
      </c>
      <c r="N56" s="156">
        <v>5067.1459999999997</v>
      </c>
      <c r="O56" s="156">
        <v>4</v>
      </c>
    </row>
    <row r="57" spans="1:15" x14ac:dyDescent="0.2">
      <c r="A57" s="156">
        <v>756</v>
      </c>
      <c r="B57" s="156" t="s">
        <v>51</v>
      </c>
      <c r="C57" s="157">
        <v>28227</v>
      </c>
      <c r="D57" s="156">
        <v>6587</v>
      </c>
      <c r="E57" s="156">
        <v>1865.6</v>
      </c>
      <c r="F57" s="156">
        <v>610</v>
      </c>
      <c r="G57" s="156">
        <v>12620</v>
      </c>
      <c r="H57" s="156">
        <v>491.04</v>
      </c>
      <c r="I57" s="156">
        <v>2060</v>
      </c>
      <c r="J57" s="156">
        <v>0</v>
      </c>
      <c r="K57" s="156">
        <v>752.3</v>
      </c>
      <c r="L57" s="156">
        <v>11141</v>
      </c>
      <c r="M57" s="156">
        <v>243</v>
      </c>
      <c r="N57" s="156">
        <v>7863.0479999999998</v>
      </c>
      <c r="O57" s="156">
        <v>12</v>
      </c>
    </row>
    <row r="58" spans="1:15" x14ac:dyDescent="0.2">
      <c r="A58" s="156">
        <v>757</v>
      </c>
      <c r="B58" s="156" t="s">
        <v>52</v>
      </c>
      <c r="C58" s="157">
        <v>30436</v>
      </c>
      <c r="D58" s="156">
        <v>7199</v>
      </c>
      <c r="E58" s="156">
        <v>2309.3999999999996</v>
      </c>
      <c r="F58" s="156">
        <v>1385</v>
      </c>
      <c r="G58" s="156">
        <v>18820</v>
      </c>
      <c r="H58" s="156">
        <v>1550.76</v>
      </c>
      <c r="I58" s="156">
        <v>1567.2</v>
      </c>
      <c r="J58" s="156">
        <v>0</v>
      </c>
      <c r="K58" s="156">
        <v>0</v>
      </c>
      <c r="L58" s="156">
        <v>6372</v>
      </c>
      <c r="M58" s="156">
        <v>113</v>
      </c>
      <c r="N58" s="156">
        <v>15167.237999999999</v>
      </c>
      <c r="O58" s="156">
        <v>3</v>
      </c>
    </row>
    <row r="59" spans="1:15" x14ac:dyDescent="0.2">
      <c r="A59" s="156">
        <v>758</v>
      </c>
      <c r="B59" s="156" t="s">
        <v>53</v>
      </c>
      <c r="C59" s="157">
        <v>178140</v>
      </c>
      <c r="D59" s="156">
        <v>40234</v>
      </c>
      <c r="E59" s="156">
        <v>16080.1</v>
      </c>
      <c r="F59" s="156">
        <v>13380</v>
      </c>
      <c r="G59" s="156">
        <v>278250</v>
      </c>
      <c r="H59" s="156">
        <v>7478.4670000000006</v>
      </c>
      <c r="I59" s="156">
        <v>8512.8000000000011</v>
      </c>
      <c r="J59" s="156">
        <v>0</v>
      </c>
      <c r="K59" s="156">
        <v>0</v>
      </c>
      <c r="L59" s="156">
        <v>12587</v>
      </c>
      <c r="M59" s="156">
        <v>281</v>
      </c>
      <c r="N59" s="156">
        <v>165976.46100000001</v>
      </c>
      <c r="O59" s="156">
        <v>4</v>
      </c>
    </row>
    <row r="60" spans="1:15" x14ac:dyDescent="0.2">
      <c r="A60" s="156">
        <v>501</v>
      </c>
      <c r="B60" s="156" t="s">
        <v>54</v>
      </c>
      <c r="C60" s="157">
        <v>16320</v>
      </c>
      <c r="D60" s="156">
        <v>3504</v>
      </c>
      <c r="E60" s="156">
        <v>780.09999999999991</v>
      </c>
      <c r="F60" s="156">
        <v>345</v>
      </c>
      <c r="G60" s="156">
        <v>2090</v>
      </c>
      <c r="H60" s="156">
        <v>734.96</v>
      </c>
      <c r="I60" s="156">
        <v>1246.4000000000001</v>
      </c>
      <c r="J60" s="156">
        <v>0</v>
      </c>
      <c r="K60" s="156">
        <v>0</v>
      </c>
      <c r="L60" s="156">
        <v>2752</v>
      </c>
      <c r="M60" s="156">
        <v>362</v>
      </c>
      <c r="N60" s="156">
        <v>6359.3739999999998</v>
      </c>
      <c r="O60" s="156">
        <v>4</v>
      </c>
    </row>
    <row r="61" spans="1:15" x14ac:dyDescent="0.2">
      <c r="A61" s="156">
        <v>1876</v>
      </c>
      <c r="B61" s="156" t="s">
        <v>55</v>
      </c>
      <c r="C61" s="157">
        <v>37216</v>
      </c>
      <c r="D61" s="156">
        <v>8487</v>
      </c>
      <c r="E61" s="156">
        <v>2555.1999999999998</v>
      </c>
      <c r="F61" s="156">
        <v>260</v>
      </c>
      <c r="G61" s="156">
        <v>7940</v>
      </c>
      <c r="H61" s="156">
        <v>0</v>
      </c>
      <c r="I61" s="156">
        <v>348.8</v>
      </c>
      <c r="J61" s="156">
        <v>0</v>
      </c>
      <c r="K61" s="156">
        <v>0</v>
      </c>
      <c r="L61" s="156">
        <v>28351</v>
      </c>
      <c r="M61" s="156">
        <v>291</v>
      </c>
      <c r="N61" s="156">
        <v>5619.5039999999999</v>
      </c>
      <c r="O61" s="156">
        <v>22</v>
      </c>
    </row>
    <row r="62" spans="1:15" x14ac:dyDescent="0.2">
      <c r="A62" s="156">
        <v>213</v>
      </c>
      <c r="B62" s="156" t="s">
        <v>56</v>
      </c>
      <c r="C62" s="157">
        <v>21245</v>
      </c>
      <c r="D62" s="156">
        <v>4743</v>
      </c>
      <c r="E62" s="156">
        <v>1469.6</v>
      </c>
      <c r="F62" s="156">
        <v>870</v>
      </c>
      <c r="G62" s="156">
        <v>6240</v>
      </c>
      <c r="H62" s="156">
        <v>352.92</v>
      </c>
      <c r="I62" s="156">
        <v>0</v>
      </c>
      <c r="J62" s="156">
        <v>0</v>
      </c>
      <c r="K62" s="156">
        <v>0</v>
      </c>
      <c r="L62" s="156">
        <v>8396</v>
      </c>
      <c r="M62" s="156">
        <v>106</v>
      </c>
      <c r="N62" s="156">
        <v>6573.3959999999997</v>
      </c>
      <c r="O62" s="156">
        <v>7</v>
      </c>
    </row>
    <row r="63" spans="1:15" x14ac:dyDescent="0.2">
      <c r="A63" s="156">
        <v>899</v>
      </c>
      <c r="B63" s="156" t="s">
        <v>57</v>
      </c>
      <c r="C63" s="157">
        <v>29081</v>
      </c>
      <c r="D63" s="156">
        <v>5551</v>
      </c>
      <c r="E63" s="156">
        <v>3931.1</v>
      </c>
      <c r="F63" s="156">
        <v>765</v>
      </c>
      <c r="G63" s="156">
        <v>25930</v>
      </c>
      <c r="H63" s="156">
        <v>287.10000000000002</v>
      </c>
      <c r="I63" s="156">
        <v>568.80000000000007</v>
      </c>
      <c r="J63" s="156">
        <v>0</v>
      </c>
      <c r="K63" s="156">
        <v>0</v>
      </c>
      <c r="L63" s="156">
        <v>1721</v>
      </c>
      <c r="M63" s="156">
        <v>13</v>
      </c>
      <c r="N63" s="156">
        <v>23292.674999999999</v>
      </c>
      <c r="O63" s="156">
        <v>1</v>
      </c>
    </row>
    <row r="64" spans="1:15" x14ac:dyDescent="0.2">
      <c r="A64" s="156">
        <v>312</v>
      </c>
      <c r="B64" s="156" t="s">
        <v>58</v>
      </c>
      <c r="C64" s="157">
        <v>14563</v>
      </c>
      <c r="D64" s="156">
        <v>3613</v>
      </c>
      <c r="E64" s="156">
        <v>532.79999999999995</v>
      </c>
      <c r="F64" s="156">
        <v>305</v>
      </c>
      <c r="G64" s="156">
        <v>670</v>
      </c>
      <c r="H64" s="156">
        <v>0</v>
      </c>
      <c r="I64" s="156">
        <v>0</v>
      </c>
      <c r="J64" s="156">
        <v>0</v>
      </c>
      <c r="K64" s="156">
        <v>0</v>
      </c>
      <c r="L64" s="156">
        <v>3693</v>
      </c>
      <c r="M64" s="156">
        <v>63</v>
      </c>
      <c r="N64" s="156">
        <v>3820.4679999999998</v>
      </c>
      <c r="O64" s="156">
        <v>3</v>
      </c>
    </row>
    <row r="65" spans="1:15" x14ac:dyDescent="0.2">
      <c r="A65" s="156">
        <v>313</v>
      </c>
      <c r="B65" s="156" t="s">
        <v>59</v>
      </c>
      <c r="C65" s="157">
        <v>20316</v>
      </c>
      <c r="D65" s="156">
        <v>5585</v>
      </c>
      <c r="E65" s="156">
        <v>1019</v>
      </c>
      <c r="F65" s="156">
        <v>580</v>
      </c>
      <c r="G65" s="156">
        <v>5940</v>
      </c>
      <c r="H65" s="156">
        <v>0</v>
      </c>
      <c r="I65" s="156">
        <v>281.60000000000002</v>
      </c>
      <c r="J65" s="156">
        <v>0</v>
      </c>
      <c r="K65" s="156">
        <v>0</v>
      </c>
      <c r="L65" s="156">
        <v>3044</v>
      </c>
      <c r="M65" s="156">
        <v>437</v>
      </c>
      <c r="N65" s="156">
        <v>8372.32</v>
      </c>
      <c r="O65" s="156">
        <v>2</v>
      </c>
    </row>
    <row r="66" spans="1:15" x14ac:dyDescent="0.2">
      <c r="A66" s="156">
        <v>214</v>
      </c>
      <c r="B66" s="156" t="s">
        <v>60</v>
      </c>
      <c r="C66" s="157">
        <v>25939</v>
      </c>
      <c r="D66" s="156">
        <v>6290</v>
      </c>
      <c r="E66" s="156">
        <v>1390.8</v>
      </c>
      <c r="F66" s="156">
        <v>205</v>
      </c>
      <c r="G66" s="156">
        <v>1030</v>
      </c>
      <c r="H66" s="156">
        <v>0</v>
      </c>
      <c r="I66" s="156">
        <v>0</v>
      </c>
      <c r="J66" s="156">
        <v>0</v>
      </c>
      <c r="K66" s="156">
        <v>0</v>
      </c>
      <c r="L66" s="156">
        <v>13419</v>
      </c>
      <c r="M66" s="156">
        <v>873</v>
      </c>
      <c r="N66" s="156">
        <v>2566.8240000000001</v>
      </c>
      <c r="O66" s="156">
        <v>21</v>
      </c>
    </row>
    <row r="67" spans="1:15" x14ac:dyDescent="0.2">
      <c r="A67" s="156">
        <v>381</v>
      </c>
      <c r="B67" s="156" t="s">
        <v>61</v>
      </c>
      <c r="C67" s="157">
        <v>32631</v>
      </c>
      <c r="D67" s="156">
        <v>8127</v>
      </c>
      <c r="E67" s="156">
        <v>3043.6</v>
      </c>
      <c r="F67" s="156">
        <v>1505</v>
      </c>
      <c r="G67" s="156">
        <v>16720</v>
      </c>
      <c r="H67" s="156">
        <v>148.5</v>
      </c>
      <c r="I67" s="156">
        <v>3320</v>
      </c>
      <c r="J67" s="156">
        <v>259.79999999999927</v>
      </c>
      <c r="K67" s="156">
        <v>337.39999999999964</v>
      </c>
      <c r="L67" s="156">
        <v>808</v>
      </c>
      <c r="M67" s="156">
        <v>7</v>
      </c>
      <c r="N67" s="156">
        <v>36099.56</v>
      </c>
      <c r="O67" s="156">
        <v>1</v>
      </c>
    </row>
    <row r="68" spans="1:15" x14ac:dyDescent="0.2">
      <c r="A68" s="156">
        <v>502</v>
      </c>
      <c r="B68" s="156" t="s">
        <v>62</v>
      </c>
      <c r="C68" s="157">
        <v>66024</v>
      </c>
      <c r="D68" s="156">
        <v>15080</v>
      </c>
      <c r="E68" s="156">
        <v>6295.6</v>
      </c>
      <c r="F68" s="156">
        <v>9000</v>
      </c>
      <c r="G68" s="156">
        <v>35790</v>
      </c>
      <c r="H68" s="156">
        <v>1510.5</v>
      </c>
      <c r="I68" s="156">
        <v>2301.6</v>
      </c>
      <c r="J68" s="156">
        <v>0</v>
      </c>
      <c r="K68" s="156">
        <v>0</v>
      </c>
      <c r="L68" s="156">
        <v>1424</v>
      </c>
      <c r="M68" s="156">
        <v>116</v>
      </c>
      <c r="N68" s="156">
        <v>71011.327999999994</v>
      </c>
      <c r="O68" s="156">
        <v>1</v>
      </c>
    </row>
    <row r="69" spans="1:15" x14ac:dyDescent="0.2">
      <c r="A69" s="156">
        <v>383</v>
      </c>
      <c r="B69" s="156" t="s">
        <v>63</v>
      </c>
      <c r="C69" s="157">
        <v>34402</v>
      </c>
      <c r="D69" s="156">
        <v>7832</v>
      </c>
      <c r="E69" s="156">
        <v>1835.3</v>
      </c>
      <c r="F69" s="156">
        <v>425</v>
      </c>
      <c r="G69" s="156">
        <v>9210</v>
      </c>
      <c r="H69" s="156">
        <v>595.12</v>
      </c>
      <c r="I69" s="156">
        <v>2908.8</v>
      </c>
      <c r="J69" s="156">
        <v>0</v>
      </c>
      <c r="K69" s="156">
        <v>0</v>
      </c>
      <c r="L69" s="156">
        <v>4960</v>
      </c>
      <c r="M69" s="156">
        <v>556</v>
      </c>
      <c r="N69" s="156">
        <v>18376.554</v>
      </c>
      <c r="O69" s="156">
        <v>5</v>
      </c>
    </row>
    <row r="70" spans="1:15" x14ac:dyDescent="0.2">
      <c r="A70" s="156">
        <v>109</v>
      </c>
      <c r="B70" s="156" t="s">
        <v>64</v>
      </c>
      <c r="C70" s="157">
        <v>35765</v>
      </c>
      <c r="D70" s="156">
        <v>8084</v>
      </c>
      <c r="E70" s="156">
        <v>3300.6</v>
      </c>
      <c r="F70" s="156">
        <v>405</v>
      </c>
      <c r="G70" s="156">
        <v>19690</v>
      </c>
      <c r="H70" s="156">
        <v>99</v>
      </c>
      <c r="I70" s="156">
        <v>1456</v>
      </c>
      <c r="J70" s="156">
        <v>0</v>
      </c>
      <c r="K70" s="156">
        <v>6.0999999999999091</v>
      </c>
      <c r="L70" s="156">
        <v>29610</v>
      </c>
      <c r="M70" s="156">
        <v>359</v>
      </c>
      <c r="N70" s="156">
        <v>8132.7619999999997</v>
      </c>
      <c r="O70" s="156">
        <v>28</v>
      </c>
    </row>
    <row r="71" spans="1:15" x14ac:dyDescent="0.2">
      <c r="A71" s="156">
        <v>1706</v>
      </c>
      <c r="B71" s="156" t="s">
        <v>65</v>
      </c>
      <c r="C71" s="157">
        <v>20330</v>
      </c>
      <c r="D71" s="156">
        <v>4449</v>
      </c>
      <c r="E71" s="156">
        <v>1406</v>
      </c>
      <c r="F71" s="156">
        <v>240</v>
      </c>
      <c r="G71" s="156">
        <v>4380</v>
      </c>
      <c r="H71" s="156">
        <v>0</v>
      </c>
      <c r="I71" s="156">
        <v>194.4</v>
      </c>
      <c r="J71" s="156">
        <v>0</v>
      </c>
      <c r="K71" s="156">
        <v>0</v>
      </c>
      <c r="L71" s="156">
        <v>7637</v>
      </c>
      <c r="M71" s="156">
        <v>168</v>
      </c>
      <c r="N71" s="156">
        <v>5027</v>
      </c>
      <c r="O71" s="156">
        <v>10</v>
      </c>
    </row>
    <row r="72" spans="1:15" x14ac:dyDescent="0.2">
      <c r="A72" s="156">
        <v>611</v>
      </c>
      <c r="B72" s="156" t="s">
        <v>66</v>
      </c>
      <c r="C72" s="157">
        <v>12762</v>
      </c>
      <c r="D72" s="156">
        <v>2829</v>
      </c>
      <c r="E72" s="156">
        <v>751.6</v>
      </c>
      <c r="F72" s="156">
        <v>120</v>
      </c>
      <c r="G72" s="156">
        <v>890</v>
      </c>
      <c r="H72" s="156">
        <v>0</v>
      </c>
      <c r="I72" s="156">
        <v>0</v>
      </c>
      <c r="J72" s="156">
        <v>0</v>
      </c>
      <c r="K72" s="156">
        <v>0</v>
      </c>
      <c r="L72" s="156">
        <v>5440</v>
      </c>
      <c r="M72" s="156">
        <v>1592</v>
      </c>
      <c r="N72" s="156">
        <v>3632.076</v>
      </c>
      <c r="O72" s="156">
        <v>5</v>
      </c>
    </row>
    <row r="73" spans="1:15" x14ac:dyDescent="0.2">
      <c r="A73" s="156">
        <v>1684</v>
      </c>
      <c r="B73" s="156" t="s">
        <v>67</v>
      </c>
      <c r="C73" s="157">
        <v>24743</v>
      </c>
      <c r="D73" s="156">
        <v>5847</v>
      </c>
      <c r="E73" s="156">
        <v>2068</v>
      </c>
      <c r="F73" s="156">
        <v>1730</v>
      </c>
      <c r="G73" s="156">
        <v>14750</v>
      </c>
      <c r="H73" s="156">
        <v>158.4</v>
      </c>
      <c r="I73" s="156">
        <v>950.40000000000009</v>
      </c>
      <c r="J73" s="156">
        <v>0</v>
      </c>
      <c r="K73" s="156">
        <v>0</v>
      </c>
      <c r="L73" s="156">
        <v>5121</v>
      </c>
      <c r="M73" s="156">
        <v>586</v>
      </c>
      <c r="N73" s="156">
        <v>8103.06</v>
      </c>
      <c r="O73" s="156">
        <v>5</v>
      </c>
    </row>
    <row r="74" spans="1:15" x14ac:dyDescent="0.2">
      <c r="A74" s="156">
        <v>216</v>
      </c>
      <c r="B74" s="156" t="s">
        <v>68</v>
      </c>
      <c r="C74" s="157">
        <v>27681</v>
      </c>
      <c r="D74" s="156">
        <v>7121</v>
      </c>
      <c r="E74" s="156">
        <v>2058.3000000000002</v>
      </c>
      <c r="F74" s="156">
        <v>3015</v>
      </c>
      <c r="G74" s="156">
        <v>15560</v>
      </c>
      <c r="H74" s="156">
        <v>413.82</v>
      </c>
      <c r="I74" s="156">
        <v>3260.8</v>
      </c>
      <c r="J74" s="156">
        <v>0</v>
      </c>
      <c r="K74" s="156">
        <v>705.59999999999991</v>
      </c>
      <c r="L74" s="156">
        <v>2935</v>
      </c>
      <c r="M74" s="156">
        <v>180</v>
      </c>
      <c r="N74" s="156">
        <v>16219.037</v>
      </c>
      <c r="O74" s="156">
        <v>1</v>
      </c>
    </row>
    <row r="75" spans="1:15" x14ac:dyDescent="0.2">
      <c r="A75" s="156">
        <v>148</v>
      </c>
      <c r="B75" s="159" t="s">
        <v>69</v>
      </c>
      <c r="C75" s="157">
        <v>27570</v>
      </c>
      <c r="D75" s="156">
        <v>6985</v>
      </c>
      <c r="E75" s="156">
        <v>1604.6</v>
      </c>
      <c r="F75" s="156">
        <v>140</v>
      </c>
      <c r="G75" s="156">
        <v>10680</v>
      </c>
      <c r="H75" s="156">
        <v>0</v>
      </c>
      <c r="I75" s="156">
        <v>158.4</v>
      </c>
      <c r="J75" s="156">
        <v>0</v>
      </c>
      <c r="K75" s="156">
        <v>0</v>
      </c>
      <c r="L75" s="156">
        <v>16511</v>
      </c>
      <c r="M75" s="156">
        <v>141</v>
      </c>
      <c r="N75" s="156">
        <v>5118.0020000000004</v>
      </c>
      <c r="O75" s="156">
        <v>10</v>
      </c>
    </row>
    <row r="76" spans="1:15" x14ac:dyDescent="0.2">
      <c r="A76" s="156">
        <v>1891</v>
      </c>
      <c r="B76" s="156" t="s">
        <v>402</v>
      </c>
      <c r="C76" s="157">
        <v>19130</v>
      </c>
      <c r="D76" s="156">
        <v>4634</v>
      </c>
      <c r="E76" s="156">
        <v>1920.1999999999998</v>
      </c>
      <c r="F76" s="156">
        <v>85</v>
      </c>
      <c r="G76" s="156">
        <v>7270</v>
      </c>
      <c r="H76" s="156">
        <v>688.54</v>
      </c>
      <c r="I76" s="156">
        <v>337.6</v>
      </c>
      <c r="J76" s="156">
        <v>0</v>
      </c>
      <c r="K76" s="156">
        <v>0</v>
      </c>
      <c r="L76" s="156">
        <v>8533</v>
      </c>
      <c r="M76" s="156">
        <v>220</v>
      </c>
      <c r="N76" s="156">
        <v>3426.7640000000001</v>
      </c>
      <c r="O76" s="156">
        <v>8</v>
      </c>
    </row>
    <row r="77" spans="1:15" x14ac:dyDescent="0.2">
      <c r="A77" s="156">
        <v>310</v>
      </c>
      <c r="B77" s="156" t="s">
        <v>70</v>
      </c>
      <c r="C77" s="157">
        <v>42032</v>
      </c>
      <c r="D77" s="156">
        <v>10012</v>
      </c>
      <c r="E77" s="156">
        <v>2802</v>
      </c>
      <c r="F77" s="156">
        <v>1505</v>
      </c>
      <c r="G77" s="156">
        <v>14070</v>
      </c>
      <c r="H77" s="156">
        <v>1235.22</v>
      </c>
      <c r="I77" s="156">
        <v>1792.8000000000002</v>
      </c>
      <c r="J77" s="156">
        <v>0</v>
      </c>
      <c r="K77" s="156">
        <v>0</v>
      </c>
      <c r="L77" s="156">
        <v>6620</v>
      </c>
      <c r="M77" s="156">
        <v>93</v>
      </c>
      <c r="N77" s="156">
        <v>21910.02</v>
      </c>
      <c r="O77" s="156">
        <v>9</v>
      </c>
    </row>
    <row r="78" spans="1:15" x14ac:dyDescent="0.2">
      <c r="A78" s="156">
        <v>1663</v>
      </c>
      <c r="B78" s="156" t="s">
        <v>71</v>
      </c>
      <c r="C78" s="157">
        <v>10336</v>
      </c>
      <c r="D78" s="156">
        <v>2255</v>
      </c>
      <c r="E78" s="156">
        <v>1175.0999999999999</v>
      </c>
      <c r="F78" s="156">
        <v>60</v>
      </c>
      <c r="G78" s="156">
        <v>310</v>
      </c>
      <c r="H78" s="156">
        <v>0</v>
      </c>
      <c r="I78" s="156">
        <v>134.4</v>
      </c>
      <c r="J78" s="156">
        <v>0</v>
      </c>
      <c r="K78" s="156">
        <v>0</v>
      </c>
      <c r="L78" s="156">
        <v>17055</v>
      </c>
      <c r="M78" s="156">
        <v>1505</v>
      </c>
      <c r="N78" s="156">
        <v>832.35</v>
      </c>
      <c r="O78" s="156">
        <v>16</v>
      </c>
    </row>
    <row r="79" spans="1:15" x14ac:dyDescent="0.2">
      <c r="A79" s="156">
        <v>736</v>
      </c>
      <c r="B79" s="156" t="s">
        <v>72</v>
      </c>
      <c r="C79" s="157">
        <v>42846</v>
      </c>
      <c r="D79" s="156">
        <v>10433</v>
      </c>
      <c r="E79" s="156">
        <v>2218</v>
      </c>
      <c r="F79" s="156">
        <v>1485</v>
      </c>
      <c r="G79" s="156">
        <v>6020</v>
      </c>
      <c r="H79" s="156">
        <v>0</v>
      </c>
      <c r="I79" s="156">
        <v>1467.2</v>
      </c>
      <c r="J79" s="156">
        <v>0</v>
      </c>
      <c r="K79" s="156">
        <v>0</v>
      </c>
      <c r="L79" s="156">
        <v>9993</v>
      </c>
      <c r="M79" s="156">
        <v>1705</v>
      </c>
      <c r="N79" s="156">
        <v>14922.18</v>
      </c>
      <c r="O79" s="156">
        <v>20</v>
      </c>
    </row>
    <row r="80" spans="1:15" x14ac:dyDescent="0.2">
      <c r="A80" s="156">
        <v>1690</v>
      </c>
      <c r="B80" s="156" t="s">
        <v>73</v>
      </c>
      <c r="C80" s="157">
        <v>23761</v>
      </c>
      <c r="D80" s="156">
        <v>5568</v>
      </c>
      <c r="E80" s="156">
        <v>1629.8999999999999</v>
      </c>
      <c r="F80" s="156">
        <v>120</v>
      </c>
      <c r="G80" s="156">
        <v>5000</v>
      </c>
      <c r="H80" s="156">
        <v>0</v>
      </c>
      <c r="I80" s="156">
        <v>0</v>
      </c>
      <c r="J80" s="156">
        <v>0</v>
      </c>
      <c r="K80" s="156">
        <v>0</v>
      </c>
      <c r="L80" s="156">
        <v>22475</v>
      </c>
      <c r="M80" s="156">
        <v>160</v>
      </c>
      <c r="N80" s="156">
        <v>2936.4769999999999</v>
      </c>
      <c r="O80" s="156">
        <v>22</v>
      </c>
    </row>
    <row r="81" spans="1:15" x14ac:dyDescent="0.2">
      <c r="A81" s="156">
        <v>503</v>
      </c>
      <c r="B81" s="156" t="s">
        <v>74</v>
      </c>
      <c r="C81" s="157">
        <v>99097</v>
      </c>
      <c r="D81" s="156">
        <v>18936</v>
      </c>
      <c r="E81" s="156">
        <v>9605.7000000000007</v>
      </c>
      <c r="F81" s="156">
        <v>8330</v>
      </c>
      <c r="G81" s="156">
        <v>90310</v>
      </c>
      <c r="H81" s="156">
        <v>2306.7599999999998</v>
      </c>
      <c r="I81" s="156">
        <v>5348.8</v>
      </c>
      <c r="J81" s="156">
        <v>0</v>
      </c>
      <c r="K81" s="156">
        <v>0</v>
      </c>
      <c r="L81" s="156">
        <v>2277</v>
      </c>
      <c r="M81" s="156">
        <v>129</v>
      </c>
      <c r="N81" s="156">
        <v>179765.91</v>
      </c>
      <c r="O81" s="156">
        <v>2</v>
      </c>
    </row>
    <row r="82" spans="1:15" x14ac:dyDescent="0.2">
      <c r="A82" s="156">
        <v>10</v>
      </c>
      <c r="B82" s="156" t="s">
        <v>75</v>
      </c>
      <c r="C82" s="157">
        <v>26025</v>
      </c>
      <c r="D82" s="156">
        <v>5445</v>
      </c>
      <c r="E82" s="156">
        <v>2999.2</v>
      </c>
      <c r="F82" s="156">
        <v>1590</v>
      </c>
      <c r="G82" s="156">
        <v>20090</v>
      </c>
      <c r="H82" s="156">
        <v>0</v>
      </c>
      <c r="I82" s="156">
        <v>967.2</v>
      </c>
      <c r="J82" s="156">
        <v>0</v>
      </c>
      <c r="K82" s="156">
        <v>0</v>
      </c>
      <c r="L82" s="156">
        <v>13313</v>
      </c>
      <c r="M82" s="156">
        <v>503</v>
      </c>
      <c r="N82" s="156">
        <v>7627.84</v>
      </c>
      <c r="O82" s="156">
        <v>11</v>
      </c>
    </row>
    <row r="83" spans="1:15" x14ac:dyDescent="0.2">
      <c r="A83" s="156">
        <v>400</v>
      </c>
      <c r="B83" s="156" t="s">
        <v>76</v>
      </c>
      <c r="C83" s="157">
        <v>56947</v>
      </c>
      <c r="D83" s="156">
        <v>12145</v>
      </c>
      <c r="E83" s="156">
        <v>5777.7999999999993</v>
      </c>
      <c r="F83" s="156">
        <v>2640</v>
      </c>
      <c r="G83" s="156">
        <v>59270</v>
      </c>
      <c r="H83" s="156">
        <v>1503.54</v>
      </c>
      <c r="I83" s="156">
        <v>2291.2000000000003</v>
      </c>
      <c r="J83" s="156">
        <v>0</v>
      </c>
      <c r="K83" s="156">
        <v>0</v>
      </c>
      <c r="L83" s="156">
        <v>4508</v>
      </c>
      <c r="M83" s="156">
        <v>336</v>
      </c>
      <c r="N83" s="156">
        <v>56933.987999999998</v>
      </c>
      <c r="O83" s="156">
        <v>4</v>
      </c>
    </row>
    <row r="84" spans="1:15" x14ac:dyDescent="0.2">
      <c r="A84" s="156">
        <v>762</v>
      </c>
      <c r="B84" s="156" t="s">
        <v>77</v>
      </c>
      <c r="C84" s="157">
        <v>31733</v>
      </c>
      <c r="D84" s="156">
        <v>7407</v>
      </c>
      <c r="E84" s="156">
        <v>2223</v>
      </c>
      <c r="F84" s="156">
        <v>505</v>
      </c>
      <c r="G84" s="156">
        <v>22970</v>
      </c>
      <c r="H84" s="156">
        <v>703.88</v>
      </c>
      <c r="I84" s="156">
        <v>2119.2000000000003</v>
      </c>
      <c r="J84" s="156">
        <v>0</v>
      </c>
      <c r="K84" s="156">
        <v>0</v>
      </c>
      <c r="L84" s="156">
        <v>11692</v>
      </c>
      <c r="M84" s="156">
        <v>143</v>
      </c>
      <c r="N84" s="156">
        <v>11633.57</v>
      </c>
      <c r="O84" s="156">
        <v>6</v>
      </c>
    </row>
    <row r="85" spans="1:15" x14ac:dyDescent="0.2">
      <c r="A85" s="156">
        <v>150</v>
      </c>
      <c r="B85" s="156" t="s">
        <v>78</v>
      </c>
      <c r="C85" s="157">
        <v>98581</v>
      </c>
      <c r="D85" s="156">
        <v>23435</v>
      </c>
      <c r="E85" s="156">
        <v>9735</v>
      </c>
      <c r="F85" s="156">
        <v>8550</v>
      </c>
      <c r="G85" s="156">
        <v>147140</v>
      </c>
      <c r="H85" s="156">
        <v>2439.96</v>
      </c>
      <c r="I85" s="156">
        <v>3788.8</v>
      </c>
      <c r="J85" s="156">
        <v>0</v>
      </c>
      <c r="K85" s="156">
        <v>0</v>
      </c>
      <c r="L85" s="156">
        <v>13124</v>
      </c>
      <c r="M85" s="156">
        <v>310</v>
      </c>
      <c r="N85" s="156">
        <v>77305.8</v>
      </c>
      <c r="O85" s="156">
        <v>6</v>
      </c>
    </row>
    <row r="86" spans="1:15" x14ac:dyDescent="0.2">
      <c r="A86" s="156">
        <v>384</v>
      </c>
      <c r="B86" s="156" t="s">
        <v>79</v>
      </c>
      <c r="C86" s="157">
        <v>25218</v>
      </c>
      <c r="D86" s="156">
        <v>5589</v>
      </c>
      <c r="E86" s="156">
        <v>2013.8</v>
      </c>
      <c r="F86" s="156">
        <v>4245</v>
      </c>
      <c r="G86" s="156">
        <v>2890</v>
      </c>
      <c r="H86" s="156">
        <v>0</v>
      </c>
      <c r="I86" s="156">
        <v>0</v>
      </c>
      <c r="J86" s="156">
        <v>0</v>
      </c>
      <c r="K86" s="156">
        <v>0</v>
      </c>
      <c r="L86" s="156">
        <v>1199</v>
      </c>
      <c r="M86" s="156">
        <v>102</v>
      </c>
      <c r="N86" s="156">
        <v>25994.02</v>
      </c>
      <c r="O86" s="156">
        <v>1</v>
      </c>
    </row>
    <row r="87" spans="1:15" x14ac:dyDescent="0.2">
      <c r="A87" s="156">
        <v>1774</v>
      </c>
      <c r="B87" s="156" t="s">
        <v>80</v>
      </c>
      <c r="C87" s="157">
        <v>26056</v>
      </c>
      <c r="D87" s="156">
        <v>6644</v>
      </c>
      <c r="E87" s="156">
        <v>1508</v>
      </c>
      <c r="F87" s="156">
        <v>175</v>
      </c>
      <c r="G87" s="156">
        <v>9060</v>
      </c>
      <c r="H87" s="156">
        <v>0</v>
      </c>
      <c r="I87" s="156">
        <v>284</v>
      </c>
      <c r="J87" s="156">
        <v>0</v>
      </c>
      <c r="K87" s="156">
        <v>0</v>
      </c>
      <c r="L87" s="156">
        <v>17570</v>
      </c>
      <c r="M87" s="156">
        <v>113</v>
      </c>
      <c r="N87" s="156">
        <v>4747.1400000000003</v>
      </c>
      <c r="O87" s="156">
        <v>10</v>
      </c>
    </row>
    <row r="88" spans="1:15" x14ac:dyDescent="0.2">
      <c r="A88" s="156">
        <v>221</v>
      </c>
      <c r="B88" s="156" t="s">
        <v>82</v>
      </c>
      <c r="C88" s="157">
        <v>11539</v>
      </c>
      <c r="D88" s="156">
        <v>2605</v>
      </c>
      <c r="E88" s="156">
        <v>1206.9000000000001</v>
      </c>
      <c r="F88" s="156">
        <v>975</v>
      </c>
      <c r="G88" s="156">
        <v>5320</v>
      </c>
      <c r="H88" s="156">
        <v>0</v>
      </c>
      <c r="I88" s="156">
        <v>0</v>
      </c>
      <c r="J88" s="156">
        <v>0</v>
      </c>
      <c r="K88" s="156">
        <v>0</v>
      </c>
      <c r="L88" s="156">
        <v>1158</v>
      </c>
      <c r="M88" s="156">
        <v>138</v>
      </c>
      <c r="N88" s="156">
        <v>4546.482</v>
      </c>
      <c r="O88" s="156">
        <v>1</v>
      </c>
    </row>
    <row r="89" spans="1:15" x14ac:dyDescent="0.2">
      <c r="A89" s="156">
        <v>222</v>
      </c>
      <c r="B89" s="156" t="s">
        <v>83</v>
      </c>
      <c r="C89" s="157">
        <v>56414</v>
      </c>
      <c r="D89" s="156">
        <v>13077</v>
      </c>
      <c r="E89" s="156">
        <v>5063.7</v>
      </c>
      <c r="F89" s="156">
        <v>2245</v>
      </c>
      <c r="G89" s="156">
        <v>65010</v>
      </c>
      <c r="H89" s="156">
        <v>3172.54</v>
      </c>
      <c r="I89" s="156">
        <v>4553.6000000000004</v>
      </c>
      <c r="J89" s="156">
        <v>0</v>
      </c>
      <c r="K89" s="156">
        <v>72.099999999999454</v>
      </c>
      <c r="L89" s="156">
        <v>7905</v>
      </c>
      <c r="M89" s="156">
        <v>60</v>
      </c>
      <c r="N89" s="156">
        <v>27301.284</v>
      </c>
      <c r="O89" s="156">
        <v>7</v>
      </c>
    </row>
    <row r="90" spans="1:15" x14ac:dyDescent="0.2">
      <c r="A90" s="156">
        <v>766</v>
      </c>
      <c r="B90" s="156" t="s">
        <v>84</v>
      </c>
      <c r="C90" s="157">
        <v>25382</v>
      </c>
      <c r="D90" s="156">
        <v>5881</v>
      </c>
      <c r="E90" s="156">
        <v>1885.6</v>
      </c>
      <c r="F90" s="156">
        <v>1080</v>
      </c>
      <c r="G90" s="156">
        <v>9890</v>
      </c>
      <c r="H90" s="156">
        <v>0</v>
      </c>
      <c r="I90" s="156">
        <v>1138.4000000000001</v>
      </c>
      <c r="J90" s="156">
        <v>0</v>
      </c>
      <c r="K90" s="156">
        <v>0</v>
      </c>
      <c r="L90" s="156">
        <v>2927</v>
      </c>
      <c r="M90" s="156">
        <v>44</v>
      </c>
      <c r="N90" s="156">
        <v>12615.768</v>
      </c>
      <c r="O90" s="156">
        <v>3</v>
      </c>
    </row>
    <row r="91" spans="1:15" x14ac:dyDescent="0.2">
      <c r="A91" s="156">
        <v>58</v>
      </c>
      <c r="B91" s="156" t="s">
        <v>85</v>
      </c>
      <c r="C91" s="157">
        <v>24221</v>
      </c>
      <c r="D91" s="156">
        <v>5936</v>
      </c>
      <c r="E91" s="156">
        <v>2520</v>
      </c>
      <c r="F91" s="156">
        <v>155</v>
      </c>
      <c r="G91" s="156">
        <v>14600</v>
      </c>
      <c r="H91" s="156">
        <v>867.24</v>
      </c>
      <c r="I91" s="156">
        <v>1568</v>
      </c>
      <c r="J91" s="156">
        <v>0</v>
      </c>
      <c r="K91" s="156">
        <v>0</v>
      </c>
      <c r="L91" s="156">
        <v>16673</v>
      </c>
      <c r="M91" s="156">
        <v>977</v>
      </c>
      <c r="N91" s="156">
        <v>5548.3</v>
      </c>
      <c r="O91" s="156">
        <v>21</v>
      </c>
    </row>
    <row r="92" spans="1:15" x14ac:dyDescent="0.2">
      <c r="A92" s="156">
        <v>505</v>
      </c>
      <c r="B92" s="156" t="s">
        <v>86</v>
      </c>
      <c r="C92" s="157">
        <v>118466</v>
      </c>
      <c r="D92" s="156">
        <v>27213</v>
      </c>
      <c r="E92" s="156">
        <v>12826</v>
      </c>
      <c r="F92" s="156">
        <v>15750</v>
      </c>
      <c r="G92" s="156">
        <v>170990</v>
      </c>
      <c r="H92" s="156">
        <v>3608.2999999999997</v>
      </c>
      <c r="I92" s="156">
        <v>5074.4000000000005</v>
      </c>
      <c r="J92" s="156">
        <v>0</v>
      </c>
      <c r="K92" s="156">
        <v>0</v>
      </c>
      <c r="L92" s="156">
        <v>7877</v>
      </c>
      <c r="M92" s="156">
        <v>2070</v>
      </c>
      <c r="N92" s="156">
        <v>140712.35999999999</v>
      </c>
      <c r="O92" s="156">
        <v>2</v>
      </c>
    </row>
    <row r="93" spans="1:15" x14ac:dyDescent="0.2">
      <c r="A93" s="156">
        <v>498</v>
      </c>
      <c r="B93" s="156" t="s">
        <v>87</v>
      </c>
      <c r="C93" s="157">
        <v>19298</v>
      </c>
      <c r="D93" s="156">
        <v>4758</v>
      </c>
      <c r="E93" s="156">
        <v>1210.6999999999998</v>
      </c>
      <c r="F93" s="156">
        <v>215</v>
      </c>
      <c r="G93" s="156">
        <v>2360</v>
      </c>
      <c r="H93" s="156">
        <v>0</v>
      </c>
      <c r="I93" s="156">
        <v>0</v>
      </c>
      <c r="J93" s="156">
        <v>0</v>
      </c>
      <c r="K93" s="156">
        <v>0</v>
      </c>
      <c r="L93" s="156">
        <v>5906</v>
      </c>
      <c r="M93" s="156">
        <v>63</v>
      </c>
      <c r="N93" s="156">
        <v>3674.2220000000002</v>
      </c>
      <c r="O93" s="156">
        <v>9</v>
      </c>
    </row>
    <row r="94" spans="1:15" x14ac:dyDescent="0.2">
      <c r="A94" s="156">
        <v>1719</v>
      </c>
      <c r="B94" s="156" t="s">
        <v>88</v>
      </c>
      <c r="C94" s="157">
        <v>26737</v>
      </c>
      <c r="D94" s="156">
        <v>5913</v>
      </c>
      <c r="E94" s="156">
        <v>1592.2</v>
      </c>
      <c r="F94" s="156">
        <v>230</v>
      </c>
      <c r="G94" s="156">
        <v>2660</v>
      </c>
      <c r="H94" s="156">
        <v>0</v>
      </c>
      <c r="I94" s="156">
        <v>635.20000000000005</v>
      </c>
      <c r="J94" s="156">
        <v>0</v>
      </c>
      <c r="K94" s="156">
        <v>40.499999999999886</v>
      </c>
      <c r="L94" s="156">
        <v>9553</v>
      </c>
      <c r="M94" s="156">
        <v>2390</v>
      </c>
      <c r="N94" s="156">
        <v>7862.43</v>
      </c>
      <c r="O94" s="156">
        <v>7</v>
      </c>
    </row>
    <row r="95" spans="1:15" x14ac:dyDescent="0.2">
      <c r="A95" s="156">
        <v>303</v>
      </c>
      <c r="B95" s="156" t="s">
        <v>89</v>
      </c>
      <c r="C95" s="157">
        <v>40679</v>
      </c>
      <c r="D95" s="156">
        <v>10655</v>
      </c>
      <c r="E95" s="156">
        <v>2340.1999999999998</v>
      </c>
      <c r="F95" s="156">
        <v>1740</v>
      </c>
      <c r="G95" s="156">
        <v>24740</v>
      </c>
      <c r="H95" s="156">
        <v>368.28</v>
      </c>
      <c r="I95" s="156">
        <v>1875.2</v>
      </c>
      <c r="J95" s="156">
        <v>0</v>
      </c>
      <c r="K95" s="156">
        <v>398.09999999999991</v>
      </c>
      <c r="L95" s="156">
        <v>33373</v>
      </c>
      <c r="M95" s="156">
        <v>5756</v>
      </c>
      <c r="N95" s="156">
        <v>13552.023999999999</v>
      </c>
      <c r="O95" s="156">
        <v>5</v>
      </c>
    </row>
    <row r="96" spans="1:15" x14ac:dyDescent="0.2">
      <c r="A96" s="156">
        <v>225</v>
      </c>
      <c r="B96" s="156" t="s">
        <v>90</v>
      </c>
      <c r="C96" s="157">
        <v>18203</v>
      </c>
      <c r="D96" s="156">
        <v>4512</v>
      </c>
      <c r="E96" s="156">
        <v>1215.5999999999999</v>
      </c>
      <c r="F96" s="156">
        <v>810</v>
      </c>
      <c r="G96" s="156">
        <v>5700</v>
      </c>
      <c r="H96" s="156">
        <v>1023.02</v>
      </c>
      <c r="I96" s="156">
        <v>1528.8000000000002</v>
      </c>
      <c r="J96" s="156">
        <v>0</v>
      </c>
      <c r="K96" s="156">
        <v>112.49999999999977</v>
      </c>
      <c r="L96" s="156">
        <v>3781</v>
      </c>
      <c r="M96" s="156">
        <v>465</v>
      </c>
      <c r="N96" s="156">
        <v>5854.7280000000001</v>
      </c>
      <c r="O96" s="156">
        <v>6</v>
      </c>
    </row>
    <row r="97" spans="1:15" x14ac:dyDescent="0.2">
      <c r="A97" s="156">
        <v>226</v>
      </c>
      <c r="B97" s="156" t="s">
        <v>91</v>
      </c>
      <c r="C97" s="157">
        <v>25554</v>
      </c>
      <c r="D97" s="156">
        <v>6565</v>
      </c>
      <c r="E97" s="156">
        <v>1468.1</v>
      </c>
      <c r="F97" s="156">
        <v>600</v>
      </c>
      <c r="G97" s="156">
        <v>17790</v>
      </c>
      <c r="H97" s="156">
        <v>0</v>
      </c>
      <c r="I97" s="156">
        <v>1943.2</v>
      </c>
      <c r="J97" s="156">
        <v>0</v>
      </c>
      <c r="K97" s="156">
        <v>0</v>
      </c>
      <c r="L97" s="156">
        <v>3391</v>
      </c>
      <c r="M97" s="156">
        <v>128</v>
      </c>
      <c r="N97" s="156">
        <v>11707.647000000001</v>
      </c>
      <c r="O97" s="156">
        <v>4</v>
      </c>
    </row>
    <row r="98" spans="1:15" x14ac:dyDescent="0.2">
      <c r="A98" s="156">
        <v>1711</v>
      </c>
      <c r="B98" s="156" t="s">
        <v>92</v>
      </c>
      <c r="C98" s="157">
        <v>32072</v>
      </c>
      <c r="D98" s="156">
        <v>6058</v>
      </c>
      <c r="E98" s="156">
        <v>2949.2</v>
      </c>
      <c r="F98" s="156">
        <v>365</v>
      </c>
      <c r="G98" s="156">
        <v>17200</v>
      </c>
      <c r="H98" s="156">
        <v>259.38</v>
      </c>
      <c r="I98" s="156">
        <v>1404</v>
      </c>
      <c r="J98" s="156">
        <v>0</v>
      </c>
      <c r="K98" s="156">
        <v>0</v>
      </c>
      <c r="L98" s="156">
        <v>10310</v>
      </c>
      <c r="M98" s="156">
        <v>152</v>
      </c>
      <c r="N98" s="156">
        <v>9630.5679999999993</v>
      </c>
      <c r="O98" s="156">
        <v>11</v>
      </c>
    </row>
    <row r="99" spans="1:15" x14ac:dyDescent="0.2">
      <c r="A99" s="156">
        <v>385</v>
      </c>
      <c r="B99" s="156" t="s">
        <v>93</v>
      </c>
      <c r="C99" s="157">
        <v>28754</v>
      </c>
      <c r="D99" s="156">
        <v>7243</v>
      </c>
      <c r="E99" s="156">
        <v>1546.8</v>
      </c>
      <c r="F99" s="156">
        <v>565</v>
      </c>
      <c r="G99" s="156">
        <v>10810</v>
      </c>
      <c r="H99" s="156">
        <v>295.02</v>
      </c>
      <c r="I99" s="156">
        <v>1740</v>
      </c>
      <c r="J99" s="156">
        <v>0</v>
      </c>
      <c r="K99" s="156">
        <v>373.19999999999982</v>
      </c>
      <c r="L99" s="156">
        <v>1630</v>
      </c>
      <c r="M99" s="156">
        <v>69</v>
      </c>
      <c r="N99" s="156">
        <v>17506.560000000001</v>
      </c>
      <c r="O99" s="156">
        <v>1</v>
      </c>
    </row>
    <row r="100" spans="1:15" x14ac:dyDescent="0.2">
      <c r="A100" s="156">
        <v>228</v>
      </c>
      <c r="B100" s="156" t="s">
        <v>94</v>
      </c>
      <c r="C100" s="157">
        <v>109823</v>
      </c>
      <c r="D100" s="156">
        <v>28548</v>
      </c>
      <c r="E100" s="156">
        <v>6889.9</v>
      </c>
      <c r="F100" s="156">
        <v>5700</v>
      </c>
      <c r="G100" s="156">
        <v>112390</v>
      </c>
      <c r="H100" s="156">
        <v>3511.06</v>
      </c>
      <c r="I100" s="156">
        <v>3808</v>
      </c>
      <c r="J100" s="156">
        <v>0</v>
      </c>
      <c r="K100" s="156">
        <v>0</v>
      </c>
      <c r="L100" s="156">
        <v>31820</v>
      </c>
      <c r="M100" s="156">
        <v>42</v>
      </c>
      <c r="N100" s="156">
        <v>69891.043999999994</v>
      </c>
      <c r="O100" s="156">
        <v>19</v>
      </c>
    </row>
    <row r="101" spans="1:15" x14ac:dyDescent="0.2">
      <c r="A101" s="156">
        <v>317</v>
      </c>
      <c r="B101" s="156" t="s">
        <v>95</v>
      </c>
      <c r="C101" s="157">
        <v>8795</v>
      </c>
      <c r="D101" s="156">
        <v>2284</v>
      </c>
      <c r="E101" s="156">
        <v>410.9</v>
      </c>
      <c r="F101" s="156">
        <v>150</v>
      </c>
      <c r="G101" s="156">
        <v>800</v>
      </c>
      <c r="H101" s="156">
        <v>0</v>
      </c>
      <c r="I101" s="156">
        <v>0</v>
      </c>
      <c r="J101" s="156">
        <v>0</v>
      </c>
      <c r="K101" s="156">
        <v>0</v>
      </c>
      <c r="L101" s="156">
        <v>3105</v>
      </c>
      <c r="M101" s="156">
        <v>265</v>
      </c>
      <c r="N101" s="156">
        <v>3052.4569999999999</v>
      </c>
      <c r="O101" s="156">
        <v>3</v>
      </c>
    </row>
    <row r="102" spans="1:15" x14ac:dyDescent="0.2">
      <c r="A102" s="156">
        <v>1651</v>
      </c>
      <c r="B102" s="156" t="s">
        <v>96</v>
      </c>
      <c r="C102" s="157">
        <v>16083</v>
      </c>
      <c r="D102" s="156">
        <v>3773</v>
      </c>
      <c r="E102" s="156">
        <v>1815.6999999999998</v>
      </c>
      <c r="F102" s="156">
        <v>160</v>
      </c>
      <c r="G102" s="156">
        <v>3260</v>
      </c>
      <c r="H102" s="156">
        <v>0</v>
      </c>
      <c r="I102" s="156">
        <v>857.6</v>
      </c>
      <c r="J102" s="156">
        <v>0</v>
      </c>
      <c r="K102" s="156">
        <v>0</v>
      </c>
      <c r="L102" s="156">
        <v>18925</v>
      </c>
      <c r="M102" s="156">
        <v>383</v>
      </c>
      <c r="N102" s="156">
        <v>2823.48</v>
      </c>
      <c r="O102" s="156">
        <v>13</v>
      </c>
    </row>
    <row r="103" spans="1:15" x14ac:dyDescent="0.2">
      <c r="A103" s="156">
        <v>770</v>
      </c>
      <c r="B103" s="156" t="s">
        <v>97</v>
      </c>
      <c r="C103" s="157">
        <v>18196</v>
      </c>
      <c r="D103" s="156">
        <v>4114</v>
      </c>
      <c r="E103" s="156">
        <v>995.4</v>
      </c>
      <c r="F103" s="156">
        <v>130</v>
      </c>
      <c r="G103" s="156">
        <v>4760</v>
      </c>
      <c r="H103" s="156">
        <v>380.6</v>
      </c>
      <c r="I103" s="156">
        <v>1044.8</v>
      </c>
      <c r="J103" s="156">
        <v>0</v>
      </c>
      <c r="K103" s="156">
        <v>3.5999999999999091</v>
      </c>
      <c r="L103" s="156">
        <v>8246</v>
      </c>
      <c r="M103" s="156">
        <v>86</v>
      </c>
      <c r="N103" s="156">
        <v>4076.2979999999998</v>
      </c>
      <c r="O103" s="156">
        <v>7</v>
      </c>
    </row>
    <row r="104" spans="1:15" x14ac:dyDescent="0.2">
      <c r="A104" s="156">
        <v>1903</v>
      </c>
      <c r="B104" s="156" t="s">
        <v>628</v>
      </c>
      <c r="C104" s="157">
        <v>25049</v>
      </c>
      <c r="D104" s="156">
        <v>5385</v>
      </c>
      <c r="E104" s="156">
        <v>1298.5</v>
      </c>
      <c r="F104" s="156">
        <v>185</v>
      </c>
      <c r="G104" s="156">
        <v>2490</v>
      </c>
      <c r="H104" s="156">
        <v>716.22</v>
      </c>
      <c r="I104" s="156">
        <v>0</v>
      </c>
      <c r="J104" s="156">
        <v>0</v>
      </c>
      <c r="K104" s="156">
        <v>0</v>
      </c>
      <c r="L104" s="156">
        <v>7742</v>
      </c>
      <c r="M104" s="156">
        <v>99</v>
      </c>
      <c r="N104" s="156">
        <v>4668.7349999999997</v>
      </c>
      <c r="O104" s="156">
        <v>17</v>
      </c>
    </row>
    <row r="105" spans="1:15" x14ac:dyDescent="0.2">
      <c r="A105" s="156">
        <v>772</v>
      </c>
      <c r="B105" s="156" t="s">
        <v>98</v>
      </c>
      <c r="C105" s="157">
        <v>218433</v>
      </c>
      <c r="D105" s="156">
        <v>44976</v>
      </c>
      <c r="E105" s="156">
        <v>24156.3</v>
      </c>
      <c r="F105" s="156">
        <v>23580</v>
      </c>
      <c r="G105" s="156">
        <v>490270</v>
      </c>
      <c r="H105" s="156">
        <v>8363.84</v>
      </c>
      <c r="I105" s="156">
        <v>11029.6</v>
      </c>
      <c r="J105" s="156">
        <v>0</v>
      </c>
      <c r="K105" s="156">
        <v>0</v>
      </c>
      <c r="L105" s="156">
        <v>8755</v>
      </c>
      <c r="M105" s="156">
        <v>132</v>
      </c>
      <c r="N105" s="156">
        <v>251062.32500000001</v>
      </c>
      <c r="O105" s="156">
        <v>2</v>
      </c>
    </row>
    <row r="106" spans="1:15" x14ac:dyDescent="0.2">
      <c r="A106" s="156">
        <v>230</v>
      </c>
      <c r="B106" s="156" t="s">
        <v>99</v>
      </c>
      <c r="C106" s="157">
        <v>22510</v>
      </c>
      <c r="D106" s="156">
        <v>5919</v>
      </c>
      <c r="E106" s="156">
        <v>1258.0999999999999</v>
      </c>
      <c r="F106" s="156">
        <v>145</v>
      </c>
      <c r="G106" s="156">
        <v>9300</v>
      </c>
      <c r="H106" s="156">
        <v>0</v>
      </c>
      <c r="I106" s="156">
        <v>1742.4</v>
      </c>
      <c r="J106" s="156">
        <v>0</v>
      </c>
      <c r="K106" s="156">
        <v>0</v>
      </c>
      <c r="L106" s="156">
        <v>6382</v>
      </c>
      <c r="M106" s="156">
        <v>209</v>
      </c>
      <c r="N106" s="156">
        <v>6509.5029999999997</v>
      </c>
      <c r="O106" s="156">
        <v>5</v>
      </c>
    </row>
    <row r="107" spans="1:15" x14ac:dyDescent="0.2">
      <c r="A107" s="156">
        <v>114</v>
      </c>
      <c r="B107" s="156" t="s">
        <v>100</v>
      </c>
      <c r="C107" s="157">
        <v>108392</v>
      </c>
      <c r="D107" s="156">
        <v>24122</v>
      </c>
      <c r="E107" s="156">
        <v>12184.4</v>
      </c>
      <c r="F107" s="156">
        <v>2265</v>
      </c>
      <c r="G107" s="156">
        <v>123170</v>
      </c>
      <c r="H107" s="156">
        <v>2372.8078</v>
      </c>
      <c r="I107" s="156">
        <v>5389.6</v>
      </c>
      <c r="J107" s="156">
        <v>0</v>
      </c>
      <c r="K107" s="156">
        <v>0</v>
      </c>
      <c r="L107" s="156">
        <v>33564</v>
      </c>
      <c r="M107" s="156">
        <v>1062</v>
      </c>
      <c r="N107" s="156">
        <v>36374.307999999997</v>
      </c>
      <c r="O107" s="156">
        <v>28</v>
      </c>
    </row>
    <row r="108" spans="1:15" x14ac:dyDescent="0.2">
      <c r="A108" s="156">
        <v>388</v>
      </c>
      <c r="B108" s="156" t="s">
        <v>101</v>
      </c>
      <c r="C108" s="157">
        <v>18315</v>
      </c>
      <c r="D108" s="156">
        <v>4144</v>
      </c>
      <c r="E108" s="156">
        <v>1896.5</v>
      </c>
      <c r="F108" s="156">
        <v>715</v>
      </c>
      <c r="G108" s="156">
        <v>10560</v>
      </c>
      <c r="H108" s="156">
        <v>0</v>
      </c>
      <c r="I108" s="156">
        <v>1269.6000000000001</v>
      </c>
      <c r="J108" s="156">
        <v>0</v>
      </c>
      <c r="K108" s="156">
        <v>70.099999999999909</v>
      </c>
      <c r="L108" s="156">
        <v>1234</v>
      </c>
      <c r="M108" s="156">
        <v>227</v>
      </c>
      <c r="N108" s="156">
        <v>11530.2</v>
      </c>
      <c r="O108" s="156">
        <v>1</v>
      </c>
    </row>
    <row r="109" spans="1:15" x14ac:dyDescent="0.2">
      <c r="A109" s="156">
        <v>153</v>
      </c>
      <c r="B109" s="156" t="s">
        <v>102</v>
      </c>
      <c r="C109" s="157">
        <v>158627</v>
      </c>
      <c r="D109" s="156">
        <v>35419</v>
      </c>
      <c r="E109" s="156">
        <v>18884.3</v>
      </c>
      <c r="F109" s="156">
        <v>14900</v>
      </c>
      <c r="G109" s="156">
        <v>246210</v>
      </c>
      <c r="H109" s="156">
        <v>5472.4092000000001</v>
      </c>
      <c r="I109" s="156">
        <v>6140.8</v>
      </c>
      <c r="J109" s="156">
        <v>0</v>
      </c>
      <c r="K109" s="156">
        <v>0</v>
      </c>
      <c r="L109" s="156">
        <v>14099</v>
      </c>
      <c r="M109" s="156">
        <v>174</v>
      </c>
      <c r="N109" s="156">
        <v>152761.08600000001</v>
      </c>
      <c r="O109" s="156">
        <v>7</v>
      </c>
    </row>
    <row r="110" spans="1:15" x14ac:dyDescent="0.2">
      <c r="A110" s="156">
        <v>232</v>
      </c>
      <c r="B110" s="156" t="s">
        <v>103</v>
      </c>
      <c r="C110" s="157">
        <v>32385</v>
      </c>
      <c r="D110" s="156">
        <v>7124</v>
      </c>
      <c r="E110" s="156">
        <v>2500.3000000000002</v>
      </c>
      <c r="F110" s="156">
        <v>1195</v>
      </c>
      <c r="G110" s="156">
        <v>14130</v>
      </c>
      <c r="H110" s="156">
        <v>182.16</v>
      </c>
      <c r="I110" s="156">
        <v>813.6</v>
      </c>
      <c r="J110" s="156">
        <v>0</v>
      </c>
      <c r="K110" s="156">
        <v>0</v>
      </c>
      <c r="L110" s="156">
        <v>15629</v>
      </c>
      <c r="M110" s="156">
        <v>108</v>
      </c>
      <c r="N110" s="156">
        <v>9548.9770000000008</v>
      </c>
      <c r="O110" s="156">
        <v>15</v>
      </c>
    </row>
    <row r="111" spans="1:15" x14ac:dyDescent="0.2">
      <c r="A111" s="156">
        <v>233</v>
      </c>
      <c r="B111" s="156" t="s">
        <v>104</v>
      </c>
      <c r="C111" s="157">
        <v>26120</v>
      </c>
      <c r="D111" s="156">
        <v>6025</v>
      </c>
      <c r="E111" s="156">
        <v>1423.6999999999998</v>
      </c>
      <c r="F111" s="156">
        <v>530</v>
      </c>
      <c r="G111" s="156">
        <v>16610</v>
      </c>
      <c r="H111" s="156">
        <v>1231.76</v>
      </c>
      <c r="I111" s="156">
        <v>1857.6000000000001</v>
      </c>
      <c r="J111" s="156">
        <v>0</v>
      </c>
      <c r="K111" s="156">
        <v>119.79999999999973</v>
      </c>
      <c r="L111" s="156">
        <v>8562</v>
      </c>
      <c r="M111" s="156">
        <v>170</v>
      </c>
      <c r="N111" s="156">
        <v>14244.974</v>
      </c>
      <c r="O111" s="156">
        <v>4</v>
      </c>
    </row>
    <row r="112" spans="1:15" x14ac:dyDescent="0.2">
      <c r="A112" s="156">
        <v>777</v>
      </c>
      <c r="B112" s="156" t="s">
        <v>105</v>
      </c>
      <c r="C112" s="157">
        <v>42274</v>
      </c>
      <c r="D112" s="156">
        <v>9869</v>
      </c>
      <c r="E112" s="156">
        <v>2984.8999999999996</v>
      </c>
      <c r="F112" s="156">
        <v>2365</v>
      </c>
      <c r="G112" s="156">
        <v>36390</v>
      </c>
      <c r="H112" s="156">
        <v>253.44</v>
      </c>
      <c r="I112" s="156">
        <v>2562.4</v>
      </c>
      <c r="J112" s="156">
        <v>0</v>
      </c>
      <c r="K112" s="156">
        <v>14.099999999999909</v>
      </c>
      <c r="L112" s="156">
        <v>5535</v>
      </c>
      <c r="M112" s="156">
        <v>57</v>
      </c>
      <c r="N112" s="156">
        <v>28234.296999999999</v>
      </c>
      <c r="O112" s="156">
        <v>2</v>
      </c>
    </row>
    <row r="113" spans="1:15" x14ac:dyDescent="0.2">
      <c r="A113" s="156">
        <v>1722</v>
      </c>
      <c r="B113" s="156" t="s">
        <v>106</v>
      </c>
      <c r="C113" s="157">
        <v>8856</v>
      </c>
      <c r="D113" s="156">
        <v>2275</v>
      </c>
      <c r="E113" s="156">
        <v>858.9</v>
      </c>
      <c r="F113" s="156">
        <v>75</v>
      </c>
      <c r="G113" s="156">
        <v>770</v>
      </c>
      <c r="H113" s="156">
        <v>0</v>
      </c>
      <c r="I113" s="156">
        <v>161.60000000000002</v>
      </c>
      <c r="J113" s="156">
        <v>0</v>
      </c>
      <c r="K113" s="156">
        <v>0</v>
      </c>
      <c r="L113" s="156">
        <v>9784</v>
      </c>
      <c r="M113" s="156">
        <v>86</v>
      </c>
      <c r="N113" s="156">
        <v>746.95600000000002</v>
      </c>
      <c r="O113" s="156">
        <v>8</v>
      </c>
    </row>
    <row r="114" spans="1:15" x14ac:dyDescent="0.2">
      <c r="A114" s="156">
        <v>70</v>
      </c>
      <c r="B114" s="156" t="s">
        <v>107</v>
      </c>
      <c r="C114" s="157">
        <v>20476</v>
      </c>
      <c r="D114" s="156">
        <v>4887</v>
      </c>
      <c r="E114" s="156">
        <v>2310.8000000000002</v>
      </c>
      <c r="F114" s="156">
        <v>255</v>
      </c>
      <c r="G114" s="156">
        <v>15350</v>
      </c>
      <c r="H114" s="156">
        <v>476.06</v>
      </c>
      <c r="I114" s="156">
        <v>956.80000000000007</v>
      </c>
      <c r="J114" s="156">
        <v>0</v>
      </c>
      <c r="K114" s="156">
        <v>96</v>
      </c>
      <c r="L114" s="156">
        <v>10259</v>
      </c>
      <c r="M114" s="156">
        <v>168</v>
      </c>
      <c r="N114" s="156">
        <v>6212.5720000000001</v>
      </c>
      <c r="O114" s="156">
        <v>11</v>
      </c>
    </row>
    <row r="115" spans="1:15" x14ac:dyDescent="0.2">
      <c r="A115" s="156">
        <v>653</v>
      </c>
      <c r="B115" s="156" t="s">
        <v>108</v>
      </c>
      <c r="C115" s="157">
        <v>10196</v>
      </c>
      <c r="D115" s="156">
        <v>2395</v>
      </c>
      <c r="E115" s="156">
        <v>846.3</v>
      </c>
      <c r="F115" s="156">
        <v>60</v>
      </c>
      <c r="G115" s="156">
        <v>2520</v>
      </c>
      <c r="H115" s="156">
        <v>384.06</v>
      </c>
      <c r="I115" s="156">
        <v>232</v>
      </c>
      <c r="J115" s="156">
        <v>0</v>
      </c>
      <c r="K115" s="156">
        <v>0</v>
      </c>
      <c r="L115" s="156">
        <v>9513</v>
      </c>
      <c r="M115" s="156">
        <v>1282</v>
      </c>
      <c r="N115" s="156">
        <v>1320.2090000000001</v>
      </c>
      <c r="O115" s="156">
        <v>14</v>
      </c>
    </row>
    <row r="116" spans="1:15" x14ac:dyDescent="0.2">
      <c r="A116" s="156">
        <v>779</v>
      </c>
      <c r="B116" s="156" t="s">
        <v>109</v>
      </c>
      <c r="C116" s="157">
        <v>21513</v>
      </c>
      <c r="D116" s="156">
        <v>4852</v>
      </c>
      <c r="E116" s="156">
        <v>1496.6999999999998</v>
      </c>
      <c r="F116" s="156">
        <v>355</v>
      </c>
      <c r="G116" s="156">
        <v>7550</v>
      </c>
      <c r="H116" s="156">
        <v>0</v>
      </c>
      <c r="I116" s="156">
        <v>1229.6000000000001</v>
      </c>
      <c r="J116" s="156">
        <v>0</v>
      </c>
      <c r="K116" s="156">
        <v>61.899999999999864</v>
      </c>
      <c r="L116" s="156">
        <v>2663</v>
      </c>
      <c r="M116" s="156">
        <v>300</v>
      </c>
      <c r="N116" s="156">
        <v>10509.114</v>
      </c>
      <c r="O116" s="156">
        <v>2</v>
      </c>
    </row>
    <row r="117" spans="1:15" x14ac:dyDescent="0.2">
      <c r="A117" s="156">
        <v>236</v>
      </c>
      <c r="B117" s="156" t="s">
        <v>110</v>
      </c>
      <c r="C117" s="157">
        <v>26240</v>
      </c>
      <c r="D117" s="156">
        <v>6828</v>
      </c>
      <c r="E117" s="156">
        <v>1291.3</v>
      </c>
      <c r="F117" s="156">
        <v>500</v>
      </c>
      <c r="G117" s="156">
        <v>8830</v>
      </c>
      <c r="H117" s="156">
        <v>0</v>
      </c>
      <c r="I117" s="156">
        <v>776.80000000000007</v>
      </c>
      <c r="J117" s="156">
        <v>0</v>
      </c>
      <c r="K117" s="156">
        <v>118.49999999999989</v>
      </c>
      <c r="L117" s="156">
        <v>9990</v>
      </c>
      <c r="M117" s="156">
        <v>183</v>
      </c>
      <c r="N117" s="156">
        <v>6134.3379999999997</v>
      </c>
      <c r="O117" s="156">
        <v>7</v>
      </c>
    </row>
    <row r="118" spans="1:15" x14ac:dyDescent="0.2">
      <c r="A118" s="156">
        <v>1771</v>
      </c>
      <c r="B118" s="156" t="s">
        <v>111</v>
      </c>
      <c r="C118" s="157">
        <v>38768</v>
      </c>
      <c r="D118" s="156">
        <v>8764</v>
      </c>
      <c r="E118" s="156">
        <v>3016.1</v>
      </c>
      <c r="F118" s="156">
        <v>1410</v>
      </c>
      <c r="G118" s="156">
        <v>19150</v>
      </c>
      <c r="H118" s="156">
        <v>297</v>
      </c>
      <c r="I118" s="156">
        <v>1451.2</v>
      </c>
      <c r="J118" s="156">
        <v>0</v>
      </c>
      <c r="K118" s="156">
        <v>0</v>
      </c>
      <c r="L118" s="156">
        <v>3100</v>
      </c>
      <c r="M118" s="156">
        <v>39</v>
      </c>
      <c r="N118" s="156">
        <v>22746.651999999998</v>
      </c>
      <c r="O118" s="156">
        <v>2</v>
      </c>
    </row>
    <row r="119" spans="1:15" x14ac:dyDescent="0.2">
      <c r="A119" s="156">
        <v>1652</v>
      </c>
      <c r="B119" s="156" t="s">
        <v>112</v>
      </c>
      <c r="C119" s="157">
        <v>29101</v>
      </c>
      <c r="D119" s="156">
        <v>6872</v>
      </c>
      <c r="E119" s="156">
        <v>2016</v>
      </c>
      <c r="F119" s="156">
        <v>240</v>
      </c>
      <c r="G119" s="156">
        <v>11470</v>
      </c>
      <c r="H119" s="156">
        <v>465.3</v>
      </c>
      <c r="I119" s="156">
        <v>1676</v>
      </c>
      <c r="J119" s="156">
        <v>0</v>
      </c>
      <c r="K119" s="156">
        <v>34.699999999999818</v>
      </c>
      <c r="L119" s="156">
        <v>12225</v>
      </c>
      <c r="M119" s="156">
        <v>109</v>
      </c>
      <c r="N119" s="156">
        <v>9113.44</v>
      </c>
      <c r="O119" s="156">
        <v>8</v>
      </c>
    </row>
    <row r="120" spans="1:15" x14ac:dyDescent="0.2">
      <c r="A120" s="156">
        <v>907</v>
      </c>
      <c r="B120" s="156" t="s">
        <v>113</v>
      </c>
      <c r="C120" s="157">
        <v>17319</v>
      </c>
      <c r="D120" s="156">
        <v>3829</v>
      </c>
      <c r="E120" s="156">
        <v>1195.6999999999998</v>
      </c>
      <c r="F120" s="156">
        <v>420</v>
      </c>
      <c r="G120" s="156">
        <v>8290</v>
      </c>
      <c r="H120" s="156">
        <v>774.9</v>
      </c>
      <c r="I120" s="156">
        <v>464</v>
      </c>
      <c r="J120" s="156">
        <v>0</v>
      </c>
      <c r="K120" s="156">
        <v>0</v>
      </c>
      <c r="L120" s="156">
        <v>4766</v>
      </c>
      <c r="M120" s="156">
        <v>276</v>
      </c>
      <c r="N120" s="156">
        <v>5605.8</v>
      </c>
      <c r="O120" s="156">
        <v>7</v>
      </c>
    </row>
    <row r="121" spans="1:15" x14ac:dyDescent="0.2">
      <c r="A121" s="156">
        <v>689</v>
      </c>
      <c r="B121" s="156" t="s">
        <v>114</v>
      </c>
      <c r="C121" s="157">
        <v>14466</v>
      </c>
      <c r="D121" s="156">
        <v>3717</v>
      </c>
      <c r="E121" s="156">
        <v>632.29999999999995</v>
      </c>
      <c r="F121" s="156">
        <v>135</v>
      </c>
      <c r="G121" s="156">
        <v>510</v>
      </c>
      <c r="H121" s="156">
        <v>0</v>
      </c>
      <c r="I121" s="156">
        <v>0</v>
      </c>
      <c r="J121" s="156">
        <v>0</v>
      </c>
      <c r="K121" s="156">
        <v>0</v>
      </c>
      <c r="L121" s="156">
        <v>6342</v>
      </c>
      <c r="M121" s="156">
        <v>168</v>
      </c>
      <c r="N121" s="156">
        <v>1565.567</v>
      </c>
      <c r="O121" s="156">
        <v>10</v>
      </c>
    </row>
    <row r="122" spans="1:15" x14ac:dyDescent="0.2">
      <c r="A122" s="156">
        <v>784</v>
      </c>
      <c r="B122" s="156" t="s">
        <v>115</v>
      </c>
      <c r="C122" s="157">
        <v>25858</v>
      </c>
      <c r="D122" s="156">
        <v>6099</v>
      </c>
      <c r="E122" s="156">
        <v>1837.3999999999999</v>
      </c>
      <c r="F122" s="156">
        <v>1295</v>
      </c>
      <c r="G122" s="156">
        <v>5730</v>
      </c>
      <c r="H122" s="156">
        <v>0</v>
      </c>
      <c r="I122" s="156">
        <v>0</v>
      </c>
      <c r="J122" s="156">
        <v>0</v>
      </c>
      <c r="K122" s="156">
        <v>0</v>
      </c>
      <c r="L122" s="156">
        <v>6549</v>
      </c>
      <c r="M122" s="156">
        <v>17</v>
      </c>
      <c r="N122" s="156">
        <v>10740.258</v>
      </c>
      <c r="O122" s="156">
        <v>5</v>
      </c>
    </row>
    <row r="123" spans="1:15" x14ac:dyDescent="0.2">
      <c r="A123" s="156">
        <v>1924</v>
      </c>
      <c r="B123" s="156" t="s">
        <v>679</v>
      </c>
      <c r="C123" s="157">
        <v>48259</v>
      </c>
      <c r="D123" s="156">
        <v>11460</v>
      </c>
      <c r="E123" s="156">
        <v>3101.3999999999996</v>
      </c>
      <c r="F123" s="156">
        <v>440</v>
      </c>
      <c r="G123" s="156">
        <v>5940</v>
      </c>
      <c r="H123" s="156">
        <v>605.14</v>
      </c>
      <c r="I123" s="156">
        <v>2299.2000000000003</v>
      </c>
      <c r="J123" s="156">
        <v>0</v>
      </c>
      <c r="K123" s="156">
        <v>0</v>
      </c>
      <c r="L123" s="156">
        <v>26237</v>
      </c>
      <c r="M123" s="156">
        <v>11702</v>
      </c>
      <c r="N123" s="156">
        <v>14456.567999999999</v>
      </c>
      <c r="O123" s="156">
        <v>20</v>
      </c>
    </row>
    <row r="124" spans="1:15" x14ac:dyDescent="0.2">
      <c r="A124" s="156">
        <v>664</v>
      </c>
      <c r="B124" s="156" t="s">
        <v>117</v>
      </c>
      <c r="C124" s="157">
        <v>36971</v>
      </c>
      <c r="D124" s="156">
        <v>7946</v>
      </c>
      <c r="E124" s="156">
        <v>3657.3999999999996</v>
      </c>
      <c r="F124" s="156">
        <v>1265</v>
      </c>
      <c r="G124" s="156">
        <v>49530</v>
      </c>
      <c r="H124" s="156">
        <v>2509.1034</v>
      </c>
      <c r="I124" s="156">
        <v>4712.8</v>
      </c>
      <c r="J124" s="156">
        <v>0</v>
      </c>
      <c r="K124" s="156">
        <v>46.699999999999818</v>
      </c>
      <c r="L124" s="156">
        <v>9255</v>
      </c>
      <c r="M124" s="156">
        <v>629</v>
      </c>
      <c r="N124" s="156">
        <v>23295.144</v>
      </c>
      <c r="O124" s="156">
        <v>6</v>
      </c>
    </row>
    <row r="125" spans="1:15" x14ac:dyDescent="0.2">
      <c r="A125" s="156">
        <v>785</v>
      </c>
      <c r="B125" s="156" t="s">
        <v>118</v>
      </c>
      <c r="C125" s="157">
        <v>22933</v>
      </c>
      <c r="D125" s="156">
        <v>5275</v>
      </c>
      <c r="E125" s="156">
        <v>1410.5</v>
      </c>
      <c r="F125" s="156">
        <v>565</v>
      </c>
      <c r="G125" s="156">
        <v>5430</v>
      </c>
      <c r="H125" s="156">
        <v>1394.3799999999999</v>
      </c>
      <c r="I125" s="156">
        <v>1268</v>
      </c>
      <c r="J125" s="156">
        <v>0</v>
      </c>
      <c r="K125" s="156">
        <v>77.999999999999773</v>
      </c>
      <c r="L125" s="156">
        <v>4209</v>
      </c>
      <c r="M125" s="156">
        <v>26</v>
      </c>
      <c r="N125" s="156">
        <v>11296.06</v>
      </c>
      <c r="O125" s="156">
        <v>2</v>
      </c>
    </row>
    <row r="126" spans="1:15" x14ac:dyDescent="0.2">
      <c r="A126" s="156">
        <v>512</v>
      </c>
      <c r="B126" s="156" t="s">
        <v>119</v>
      </c>
      <c r="C126" s="157">
        <v>35128</v>
      </c>
      <c r="D126" s="156">
        <v>8331</v>
      </c>
      <c r="E126" s="156">
        <v>3518.1</v>
      </c>
      <c r="F126" s="156">
        <v>4180</v>
      </c>
      <c r="G126" s="156">
        <v>27080</v>
      </c>
      <c r="H126" s="156">
        <v>1901.06</v>
      </c>
      <c r="I126" s="156">
        <v>5096.8</v>
      </c>
      <c r="J126" s="156">
        <v>0</v>
      </c>
      <c r="K126" s="156">
        <v>526.69999999999982</v>
      </c>
      <c r="L126" s="156">
        <v>1882</v>
      </c>
      <c r="M126" s="156">
        <v>311</v>
      </c>
      <c r="N126" s="156">
        <v>27350.644</v>
      </c>
      <c r="O126" s="156">
        <v>1</v>
      </c>
    </row>
    <row r="127" spans="1:15" x14ac:dyDescent="0.2">
      <c r="A127" s="156">
        <v>513</v>
      </c>
      <c r="B127" s="156" t="s">
        <v>120</v>
      </c>
      <c r="C127" s="157">
        <v>70904</v>
      </c>
      <c r="D127" s="156">
        <v>17412</v>
      </c>
      <c r="E127" s="156">
        <v>6502.9</v>
      </c>
      <c r="F127" s="156">
        <v>8885</v>
      </c>
      <c r="G127" s="156">
        <v>67920</v>
      </c>
      <c r="H127" s="156">
        <v>3336.7200000000003</v>
      </c>
      <c r="I127" s="156">
        <v>6946.4000000000005</v>
      </c>
      <c r="J127" s="156">
        <v>0</v>
      </c>
      <c r="K127" s="156">
        <v>0</v>
      </c>
      <c r="L127" s="156">
        <v>1675</v>
      </c>
      <c r="M127" s="156">
        <v>136</v>
      </c>
      <c r="N127" s="156">
        <v>78541.084000000003</v>
      </c>
      <c r="O127" s="156">
        <v>1</v>
      </c>
    </row>
    <row r="128" spans="1:15" x14ac:dyDescent="0.2">
      <c r="A128" s="156">
        <v>365</v>
      </c>
      <c r="B128" s="156" t="s">
        <v>122</v>
      </c>
      <c r="C128" s="157">
        <v>6429</v>
      </c>
      <c r="D128" s="156">
        <v>1585</v>
      </c>
      <c r="E128" s="156">
        <v>362.8</v>
      </c>
      <c r="F128" s="156">
        <v>95</v>
      </c>
      <c r="G128" s="156">
        <v>180</v>
      </c>
      <c r="H128" s="156">
        <v>0</v>
      </c>
      <c r="I128" s="156">
        <v>0</v>
      </c>
      <c r="J128" s="156">
        <v>0</v>
      </c>
      <c r="K128" s="156">
        <v>0</v>
      </c>
      <c r="L128" s="156">
        <v>1987</v>
      </c>
      <c r="M128" s="156">
        <v>189</v>
      </c>
      <c r="N128" s="156">
        <v>1095.52</v>
      </c>
      <c r="O128" s="156">
        <v>4</v>
      </c>
    </row>
    <row r="129" spans="1:15" x14ac:dyDescent="0.2">
      <c r="A129" s="156">
        <v>786</v>
      </c>
      <c r="B129" s="156" t="s">
        <v>123</v>
      </c>
      <c r="C129" s="157">
        <v>12731</v>
      </c>
      <c r="D129" s="156">
        <v>2932</v>
      </c>
      <c r="E129" s="156">
        <v>772</v>
      </c>
      <c r="F129" s="156">
        <v>235</v>
      </c>
      <c r="G129" s="156">
        <v>3410</v>
      </c>
      <c r="H129" s="156">
        <v>446.34</v>
      </c>
      <c r="I129" s="156">
        <v>667.2</v>
      </c>
      <c r="J129" s="156">
        <v>0</v>
      </c>
      <c r="K129" s="156">
        <v>0</v>
      </c>
      <c r="L129" s="156">
        <v>2718</v>
      </c>
      <c r="M129" s="156">
        <v>85</v>
      </c>
      <c r="N129" s="156">
        <v>3522.22</v>
      </c>
      <c r="O129" s="156">
        <v>3</v>
      </c>
    </row>
    <row r="130" spans="1:15" x14ac:dyDescent="0.2">
      <c r="A130" s="156">
        <v>241</v>
      </c>
      <c r="B130" s="156" t="s">
        <v>124</v>
      </c>
      <c r="C130" s="157">
        <v>19009</v>
      </c>
      <c r="D130" s="156">
        <v>3940</v>
      </c>
      <c r="E130" s="156">
        <v>1766.4</v>
      </c>
      <c r="F130" s="156">
        <v>215</v>
      </c>
      <c r="G130" s="156">
        <v>6640</v>
      </c>
      <c r="H130" s="156">
        <v>1546.42</v>
      </c>
      <c r="I130" s="156">
        <v>253.60000000000002</v>
      </c>
      <c r="J130" s="156">
        <v>0</v>
      </c>
      <c r="K130" s="156">
        <v>10.099999999999966</v>
      </c>
      <c r="L130" s="156">
        <v>4415</v>
      </c>
      <c r="M130" s="156">
        <v>0</v>
      </c>
      <c r="N130" s="156">
        <v>6331.2479999999996</v>
      </c>
      <c r="O130" s="156">
        <v>6</v>
      </c>
    </row>
    <row r="131" spans="1:15" x14ac:dyDescent="0.2">
      <c r="A131" s="156">
        <v>14</v>
      </c>
      <c r="B131" s="156" t="s">
        <v>125</v>
      </c>
      <c r="C131" s="157">
        <v>195418</v>
      </c>
      <c r="D131" s="156">
        <v>37759</v>
      </c>
      <c r="E131" s="156">
        <v>24283.5</v>
      </c>
      <c r="F131" s="156">
        <v>10110</v>
      </c>
      <c r="G131" s="156">
        <v>474660</v>
      </c>
      <c r="H131" s="156">
        <v>7536.7800000000007</v>
      </c>
      <c r="I131" s="156">
        <v>9906.4000000000015</v>
      </c>
      <c r="J131" s="156">
        <v>263.29999999999563</v>
      </c>
      <c r="K131" s="156">
        <v>0</v>
      </c>
      <c r="L131" s="156">
        <v>7918</v>
      </c>
      <c r="M131" s="156">
        <v>457</v>
      </c>
      <c r="N131" s="156">
        <v>364824.35</v>
      </c>
      <c r="O131" s="156">
        <v>4</v>
      </c>
    </row>
    <row r="132" spans="1:15" x14ac:dyDescent="0.2">
      <c r="A132" s="156">
        <v>15</v>
      </c>
      <c r="B132" s="156" t="s">
        <v>126</v>
      </c>
      <c r="C132" s="157">
        <v>12222</v>
      </c>
      <c r="D132" s="156">
        <v>3284</v>
      </c>
      <c r="E132" s="156">
        <v>957.5</v>
      </c>
      <c r="F132" s="156">
        <v>50</v>
      </c>
      <c r="G132" s="156">
        <v>1260</v>
      </c>
      <c r="H132" s="156">
        <v>0</v>
      </c>
      <c r="I132" s="156">
        <v>161.60000000000002</v>
      </c>
      <c r="J132" s="156">
        <v>0</v>
      </c>
      <c r="K132" s="156">
        <v>24.899999999999977</v>
      </c>
      <c r="L132" s="156">
        <v>8669</v>
      </c>
      <c r="M132" s="156">
        <v>104</v>
      </c>
      <c r="N132" s="156">
        <v>999.97500000000002</v>
      </c>
      <c r="O132" s="156">
        <v>9</v>
      </c>
    </row>
    <row r="133" spans="1:15" x14ac:dyDescent="0.2">
      <c r="A133" s="156">
        <v>1729</v>
      </c>
      <c r="B133" s="156" t="s">
        <v>127</v>
      </c>
      <c r="C133" s="157">
        <v>14444</v>
      </c>
      <c r="D133" s="156">
        <v>2606</v>
      </c>
      <c r="E133" s="156">
        <v>1167.6999999999998</v>
      </c>
      <c r="F133" s="156">
        <v>85</v>
      </c>
      <c r="G133" s="156">
        <v>890</v>
      </c>
      <c r="H133" s="156">
        <v>302.94</v>
      </c>
      <c r="I133" s="156">
        <v>1296</v>
      </c>
      <c r="J133" s="156">
        <v>0</v>
      </c>
      <c r="K133" s="156">
        <v>0</v>
      </c>
      <c r="L133" s="156">
        <v>7317</v>
      </c>
      <c r="M133" s="156">
        <v>19</v>
      </c>
      <c r="N133" s="156">
        <v>1837.7339999999999</v>
      </c>
      <c r="O133" s="156">
        <v>20</v>
      </c>
    </row>
    <row r="134" spans="1:15" x14ac:dyDescent="0.2">
      <c r="A134" s="156">
        <v>158</v>
      </c>
      <c r="B134" s="156" t="s">
        <v>128</v>
      </c>
      <c r="C134" s="157">
        <v>24322</v>
      </c>
      <c r="D134" s="156">
        <v>5720</v>
      </c>
      <c r="E134" s="156">
        <v>1722.7</v>
      </c>
      <c r="F134" s="156">
        <v>850</v>
      </c>
      <c r="G134" s="156">
        <v>18690</v>
      </c>
      <c r="H134" s="156">
        <v>0</v>
      </c>
      <c r="I134" s="156">
        <v>1312.8000000000002</v>
      </c>
      <c r="J134" s="156">
        <v>0</v>
      </c>
      <c r="K134" s="156">
        <v>0</v>
      </c>
      <c r="L134" s="156">
        <v>10479</v>
      </c>
      <c r="M134" s="156">
        <v>71</v>
      </c>
      <c r="N134" s="156">
        <v>9802.7279999999992</v>
      </c>
      <c r="O134" s="156">
        <v>6</v>
      </c>
    </row>
    <row r="135" spans="1:15" x14ac:dyDescent="0.2">
      <c r="A135" s="156">
        <v>788</v>
      </c>
      <c r="B135" s="156" t="s">
        <v>129</v>
      </c>
      <c r="C135" s="157">
        <v>13572</v>
      </c>
      <c r="D135" s="156">
        <v>3199</v>
      </c>
      <c r="E135" s="156">
        <v>647.1</v>
      </c>
      <c r="F135" s="156">
        <v>110</v>
      </c>
      <c r="G135" s="156">
        <v>720</v>
      </c>
      <c r="H135" s="156">
        <v>0</v>
      </c>
      <c r="I135" s="156">
        <v>0</v>
      </c>
      <c r="J135" s="156">
        <v>0</v>
      </c>
      <c r="K135" s="156">
        <v>0</v>
      </c>
      <c r="L135" s="156">
        <v>5770</v>
      </c>
      <c r="M135" s="156">
        <v>86</v>
      </c>
      <c r="N135" s="156">
        <v>1923.251</v>
      </c>
      <c r="O135" s="156">
        <v>6</v>
      </c>
    </row>
    <row r="136" spans="1:15" x14ac:dyDescent="0.2">
      <c r="A136" s="156">
        <v>392</v>
      </c>
      <c r="B136" s="156" t="s">
        <v>130</v>
      </c>
      <c r="C136" s="157">
        <v>153093</v>
      </c>
      <c r="D136" s="156">
        <v>33510</v>
      </c>
      <c r="E136" s="156">
        <v>16324.8</v>
      </c>
      <c r="F136" s="156">
        <v>15105</v>
      </c>
      <c r="G136" s="156">
        <v>196120</v>
      </c>
      <c r="H136" s="156">
        <v>5114.7</v>
      </c>
      <c r="I136" s="156">
        <v>8764.8000000000011</v>
      </c>
      <c r="J136" s="156">
        <v>0</v>
      </c>
      <c r="K136" s="156">
        <v>0</v>
      </c>
      <c r="L136" s="156">
        <v>2919</v>
      </c>
      <c r="M136" s="156">
        <v>290</v>
      </c>
      <c r="N136" s="156">
        <v>255863.34</v>
      </c>
      <c r="O136" s="156">
        <v>2</v>
      </c>
    </row>
    <row r="137" spans="1:15" x14ac:dyDescent="0.2">
      <c r="A137" s="156">
        <v>393</v>
      </c>
      <c r="B137" s="156" t="s">
        <v>131</v>
      </c>
      <c r="C137" s="157">
        <v>5526</v>
      </c>
      <c r="D137" s="156">
        <v>1303</v>
      </c>
      <c r="E137" s="156">
        <v>298.89999999999998</v>
      </c>
      <c r="F137" s="156">
        <v>170</v>
      </c>
      <c r="G137" s="156">
        <v>50</v>
      </c>
      <c r="H137" s="156">
        <v>0</v>
      </c>
      <c r="I137" s="156">
        <v>0</v>
      </c>
      <c r="J137" s="156">
        <v>0</v>
      </c>
      <c r="K137" s="156">
        <v>0</v>
      </c>
      <c r="L137" s="156">
        <v>1924</v>
      </c>
      <c r="M137" s="156">
        <v>195</v>
      </c>
      <c r="N137" s="156">
        <v>1297.857</v>
      </c>
      <c r="O137" s="156">
        <v>4</v>
      </c>
    </row>
    <row r="138" spans="1:15" x14ac:dyDescent="0.2">
      <c r="A138" s="156">
        <v>394</v>
      </c>
      <c r="B138" s="156" t="s">
        <v>132</v>
      </c>
      <c r="C138" s="157">
        <v>144153</v>
      </c>
      <c r="D138" s="156">
        <v>37222</v>
      </c>
      <c r="E138" s="156">
        <v>7128</v>
      </c>
      <c r="F138" s="156">
        <v>11305</v>
      </c>
      <c r="G138" s="156">
        <v>77260</v>
      </c>
      <c r="H138" s="156">
        <v>2027.66</v>
      </c>
      <c r="I138" s="156">
        <v>5420</v>
      </c>
      <c r="J138" s="156">
        <v>2113.2999999999956</v>
      </c>
      <c r="K138" s="156">
        <v>1389.3999999999996</v>
      </c>
      <c r="L138" s="156">
        <v>17867</v>
      </c>
      <c r="M138" s="156">
        <v>662</v>
      </c>
      <c r="N138" s="156">
        <v>87899</v>
      </c>
      <c r="O138" s="156">
        <v>27</v>
      </c>
    </row>
    <row r="139" spans="1:15" x14ac:dyDescent="0.2">
      <c r="A139" s="156">
        <v>1655</v>
      </c>
      <c r="B139" s="156" t="s">
        <v>133</v>
      </c>
      <c r="C139" s="157">
        <v>29231</v>
      </c>
      <c r="D139" s="156">
        <v>6203</v>
      </c>
      <c r="E139" s="156">
        <v>2097.8999999999996</v>
      </c>
      <c r="F139" s="156">
        <v>1430</v>
      </c>
      <c r="G139" s="156">
        <v>5070</v>
      </c>
      <c r="H139" s="156">
        <v>0</v>
      </c>
      <c r="I139" s="156">
        <v>1253.6000000000001</v>
      </c>
      <c r="J139" s="156">
        <v>0</v>
      </c>
      <c r="K139" s="156">
        <v>0</v>
      </c>
      <c r="L139" s="156">
        <v>7450</v>
      </c>
      <c r="M139" s="156">
        <v>71</v>
      </c>
      <c r="N139" s="156">
        <v>9140.1959999999999</v>
      </c>
      <c r="O139" s="156">
        <v>10</v>
      </c>
    </row>
    <row r="140" spans="1:15" x14ac:dyDescent="0.2">
      <c r="A140" s="156">
        <v>160</v>
      </c>
      <c r="B140" s="156" t="s">
        <v>134</v>
      </c>
      <c r="C140" s="157">
        <v>59585</v>
      </c>
      <c r="D140" s="156">
        <v>15567</v>
      </c>
      <c r="E140" s="156">
        <v>4010.7</v>
      </c>
      <c r="F140" s="156">
        <v>425</v>
      </c>
      <c r="G140" s="156">
        <v>41180</v>
      </c>
      <c r="H140" s="156">
        <v>997.06</v>
      </c>
      <c r="I140" s="156">
        <v>3287.2000000000003</v>
      </c>
      <c r="J140" s="156">
        <v>0</v>
      </c>
      <c r="K140" s="156">
        <v>305.19999999999982</v>
      </c>
      <c r="L140" s="156">
        <v>31247</v>
      </c>
      <c r="M140" s="156">
        <v>468</v>
      </c>
      <c r="N140" s="156">
        <v>12797.43</v>
      </c>
      <c r="O140" s="156">
        <v>20</v>
      </c>
    </row>
    <row r="141" spans="1:15" x14ac:dyDescent="0.2">
      <c r="A141" s="156">
        <v>243</v>
      </c>
      <c r="B141" s="156" t="s">
        <v>135</v>
      </c>
      <c r="C141" s="157">
        <v>45650</v>
      </c>
      <c r="D141" s="156">
        <v>11525</v>
      </c>
      <c r="E141" s="156">
        <v>3380.8</v>
      </c>
      <c r="F141" s="156">
        <v>3745</v>
      </c>
      <c r="G141" s="156">
        <v>45340</v>
      </c>
      <c r="H141" s="156">
        <v>1172.58</v>
      </c>
      <c r="I141" s="156">
        <v>3029.6000000000004</v>
      </c>
      <c r="J141" s="156">
        <v>0</v>
      </c>
      <c r="K141" s="156">
        <v>0</v>
      </c>
      <c r="L141" s="156">
        <v>3865</v>
      </c>
      <c r="M141" s="156">
        <v>962</v>
      </c>
      <c r="N141" s="156">
        <v>27345.212</v>
      </c>
      <c r="O141" s="156">
        <v>3</v>
      </c>
    </row>
    <row r="142" spans="1:15" x14ac:dyDescent="0.2">
      <c r="A142" s="156">
        <v>523</v>
      </c>
      <c r="B142" s="156" t="s">
        <v>136</v>
      </c>
      <c r="C142" s="157">
        <v>17722</v>
      </c>
      <c r="D142" s="156">
        <v>4796</v>
      </c>
      <c r="E142" s="156">
        <v>1009.4</v>
      </c>
      <c r="F142" s="156">
        <v>200</v>
      </c>
      <c r="G142" s="156">
        <v>5410</v>
      </c>
      <c r="H142" s="156">
        <v>0</v>
      </c>
      <c r="I142" s="156">
        <v>697.6</v>
      </c>
      <c r="J142" s="156">
        <v>0</v>
      </c>
      <c r="K142" s="156">
        <v>239.5</v>
      </c>
      <c r="L142" s="156">
        <v>1688</v>
      </c>
      <c r="M142" s="156">
        <v>247</v>
      </c>
      <c r="N142" s="156">
        <v>6622.3140000000003</v>
      </c>
      <c r="O142" s="156">
        <v>2</v>
      </c>
    </row>
    <row r="143" spans="1:15" x14ac:dyDescent="0.2">
      <c r="A143" s="156">
        <v>17</v>
      </c>
      <c r="B143" s="156" t="s">
        <v>137</v>
      </c>
      <c r="C143" s="157">
        <v>18642</v>
      </c>
      <c r="D143" s="156">
        <v>4307</v>
      </c>
      <c r="E143" s="156">
        <v>1175.8</v>
      </c>
      <c r="F143" s="156">
        <v>220</v>
      </c>
      <c r="G143" s="156">
        <v>6070</v>
      </c>
      <c r="H143" s="156">
        <v>2211.2859999999996</v>
      </c>
      <c r="I143" s="156">
        <v>2693.6000000000004</v>
      </c>
      <c r="J143" s="156">
        <v>0</v>
      </c>
      <c r="K143" s="156">
        <v>1757.6999999999998</v>
      </c>
      <c r="L143" s="156">
        <v>4552</v>
      </c>
      <c r="M143" s="156">
        <v>521</v>
      </c>
      <c r="N143" s="156">
        <v>7732.884</v>
      </c>
      <c r="O143" s="156">
        <v>7</v>
      </c>
    </row>
    <row r="144" spans="1:15" x14ac:dyDescent="0.2">
      <c r="A144" s="156">
        <v>72</v>
      </c>
      <c r="B144" s="156" t="s">
        <v>139</v>
      </c>
      <c r="C144" s="157">
        <v>15854</v>
      </c>
      <c r="D144" s="156">
        <v>3658</v>
      </c>
      <c r="E144" s="156">
        <v>1902.8</v>
      </c>
      <c r="F144" s="156">
        <v>295</v>
      </c>
      <c r="G144" s="156">
        <v>17240</v>
      </c>
      <c r="H144" s="156">
        <v>0</v>
      </c>
      <c r="I144" s="156">
        <v>1168</v>
      </c>
      <c r="J144" s="156">
        <v>0</v>
      </c>
      <c r="K144" s="156">
        <v>0</v>
      </c>
      <c r="L144" s="156">
        <v>2495</v>
      </c>
      <c r="M144" s="156">
        <v>168</v>
      </c>
      <c r="N144" s="156">
        <v>7927.1040000000003</v>
      </c>
      <c r="O144" s="156">
        <v>2</v>
      </c>
    </row>
    <row r="145" spans="1:15" x14ac:dyDescent="0.2">
      <c r="A145" s="156">
        <v>244</v>
      </c>
      <c r="B145" s="156" t="s">
        <v>140</v>
      </c>
      <c r="C145" s="157">
        <v>11769</v>
      </c>
      <c r="D145" s="156">
        <v>2873</v>
      </c>
      <c r="E145" s="156">
        <v>818.8</v>
      </c>
      <c r="F145" s="156">
        <v>115</v>
      </c>
      <c r="G145" s="156">
        <v>3050</v>
      </c>
      <c r="H145" s="156">
        <v>0</v>
      </c>
      <c r="I145" s="156">
        <v>168</v>
      </c>
      <c r="J145" s="156">
        <v>0</v>
      </c>
      <c r="K145" s="156">
        <v>0</v>
      </c>
      <c r="L145" s="156">
        <v>2308</v>
      </c>
      <c r="M145" s="156">
        <v>107</v>
      </c>
      <c r="N145" s="156">
        <v>3961.8</v>
      </c>
      <c r="O145" s="156">
        <v>2</v>
      </c>
    </row>
    <row r="146" spans="1:15" x14ac:dyDescent="0.2">
      <c r="A146" s="156">
        <v>396</v>
      </c>
      <c r="B146" s="156" t="s">
        <v>141</v>
      </c>
      <c r="C146" s="157">
        <v>39117</v>
      </c>
      <c r="D146" s="156">
        <v>8817</v>
      </c>
      <c r="E146" s="156">
        <v>3060.5</v>
      </c>
      <c r="F146" s="156">
        <v>2025</v>
      </c>
      <c r="G146" s="156">
        <v>24430</v>
      </c>
      <c r="H146" s="156">
        <v>418.62</v>
      </c>
      <c r="I146" s="156">
        <v>1487.2</v>
      </c>
      <c r="J146" s="156">
        <v>0</v>
      </c>
      <c r="K146" s="156">
        <v>678.69999999999982</v>
      </c>
      <c r="L146" s="156">
        <v>2719</v>
      </c>
      <c r="M146" s="156">
        <v>44</v>
      </c>
      <c r="N146" s="156">
        <v>37883.714999999997</v>
      </c>
      <c r="O146" s="156">
        <v>2</v>
      </c>
    </row>
    <row r="147" spans="1:15" x14ac:dyDescent="0.2">
      <c r="A147" s="156">
        <v>397</v>
      </c>
      <c r="B147" s="156" t="s">
        <v>142</v>
      </c>
      <c r="C147" s="157">
        <v>26317</v>
      </c>
      <c r="D147" s="156">
        <v>6203</v>
      </c>
      <c r="E147" s="156">
        <v>1547</v>
      </c>
      <c r="F147" s="156">
        <v>670</v>
      </c>
      <c r="G147" s="156">
        <v>6000</v>
      </c>
      <c r="H147" s="156">
        <v>0</v>
      </c>
      <c r="I147" s="156">
        <v>1444.8000000000002</v>
      </c>
      <c r="J147" s="156">
        <v>0</v>
      </c>
      <c r="K147" s="156">
        <v>29.499999999999773</v>
      </c>
      <c r="L147" s="156">
        <v>921</v>
      </c>
      <c r="M147" s="156">
        <v>43</v>
      </c>
      <c r="N147" s="156">
        <v>19184.97</v>
      </c>
      <c r="O147" s="156">
        <v>2</v>
      </c>
    </row>
    <row r="148" spans="1:15" x14ac:dyDescent="0.2">
      <c r="A148" s="156">
        <v>246</v>
      </c>
      <c r="B148" s="156" t="s">
        <v>143</v>
      </c>
      <c r="C148" s="157">
        <v>18399</v>
      </c>
      <c r="D148" s="156">
        <v>4234</v>
      </c>
      <c r="E148" s="156">
        <v>1195.9000000000001</v>
      </c>
      <c r="F148" s="156">
        <v>130</v>
      </c>
      <c r="G148" s="156">
        <v>5650</v>
      </c>
      <c r="H148" s="156">
        <v>134.94</v>
      </c>
      <c r="I148" s="156">
        <v>784</v>
      </c>
      <c r="J148" s="156">
        <v>0</v>
      </c>
      <c r="K148" s="156">
        <v>0</v>
      </c>
      <c r="L148" s="156">
        <v>7874</v>
      </c>
      <c r="M148" s="156">
        <v>168</v>
      </c>
      <c r="N148" s="156">
        <v>4414.509</v>
      </c>
      <c r="O148" s="156">
        <v>8</v>
      </c>
    </row>
    <row r="149" spans="1:15" x14ac:dyDescent="0.2">
      <c r="A149" s="156">
        <v>74</v>
      </c>
      <c r="B149" s="156" t="s">
        <v>144</v>
      </c>
      <c r="C149" s="157">
        <v>43323</v>
      </c>
      <c r="D149" s="156">
        <v>9964</v>
      </c>
      <c r="E149" s="156">
        <v>4366</v>
      </c>
      <c r="F149" s="156">
        <v>1380</v>
      </c>
      <c r="G149" s="156">
        <v>53750</v>
      </c>
      <c r="H149" s="156">
        <v>751.5</v>
      </c>
      <c r="I149" s="156">
        <v>3201.6000000000004</v>
      </c>
      <c r="J149" s="156">
        <v>0</v>
      </c>
      <c r="K149" s="156">
        <v>12.299999999999727</v>
      </c>
      <c r="L149" s="156">
        <v>13487</v>
      </c>
      <c r="M149" s="156">
        <v>520</v>
      </c>
      <c r="N149" s="156">
        <v>22594</v>
      </c>
      <c r="O149" s="156">
        <v>20</v>
      </c>
    </row>
    <row r="150" spans="1:15" x14ac:dyDescent="0.2">
      <c r="A150" s="156">
        <v>398</v>
      </c>
      <c r="B150" s="156" t="s">
        <v>145</v>
      </c>
      <c r="C150" s="157">
        <v>52893</v>
      </c>
      <c r="D150" s="156">
        <v>13714</v>
      </c>
      <c r="E150" s="156">
        <v>3171.7</v>
      </c>
      <c r="F150" s="156">
        <v>3365</v>
      </c>
      <c r="G150" s="156">
        <v>51070</v>
      </c>
      <c r="H150" s="156">
        <v>887.56</v>
      </c>
      <c r="I150" s="156">
        <v>3386.4</v>
      </c>
      <c r="J150" s="156">
        <v>0</v>
      </c>
      <c r="K150" s="156">
        <v>531.49999999999955</v>
      </c>
      <c r="L150" s="156">
        <v>3829</v>
      </c>
      <c r="M150" s="156">
        <v>170</v>
      </c>
      <c r="N150" s="156">
        <v>35161.731</v>
      </c>
      <c r="O150" s="156">
        <v>4</v>
      </c>
    </row>
    <row r="151" spans="1:15" x14ac:dyDescent="0.2">
      <c r="A151" s="156">
        <v>917</v>
      </c>
      <c r="B151" s="156" t="s">
        <v>146</v>
      </c>
      <c r="C151" s="157">
        <v>88747</v>
      </c>
      <c r="D151" s="156">
        <v>16279</v>
      </c>
      <c r="E151" s="156">
        <v>13694.7</v>
      </c>
      <c r="F151" s="156">
        <v>4495</v>
      </c>
      <c r="G151" s="156">
        <v>155070</v>
      </c>
      <c r="H151" s="156">
        <v>5745.5048000000006</v>
      </c>
      <c r="I151" s="156">
        <v>6044.8</v>
      </c>
      <c r="J151" s="156">
        <v>0</v>
      </c>
      <c r="K151" s="156">
        <v>0</v>
      </c>
      <c r="L151" s="156">
        <v>4492</v>
      </c>
      <c r="M151" s="156">
        <v>61</v>
      </c>
      <c r="N151" s="156">
        <v>82419.509999999995</v>
      </c>
      <c r="O151" s="156">
        <v>3</v>
      </c>
    </row>
    <row r="152" spans="1:15" x14ac:dyDescent="0.2">
      <c r="A152" s="156">
        <v>1658</v>
      </c>
      <c r="B152" s="156" t="s">
        <v>147</v>
      </c>
      <c r="C152" s="157">
        <v>15405</v>
      </c>
      <c r="D152" s="156">
        <v>3432</v>
      </c>
      <c r="E152" s="156">
        <v>706.3</v>
      </c>
      <c r="F152" s="156">
        <v>135</v>
      </c>
      <c r="G152" s="156">
        <v>2250</v>
      </c>
      <c r="H152" s="156">
        <v>2086.38</v>
      </c>
      <c r="I152" s="156">
        <v>0</v>
      </c>
      <c r="J152" s="156">
        <v>0</v>
      </c>
      <c r="K152" s="156">
        <v>0</v>
      </c>
      <c r="L152" s="156">
        <v>10403</v>
      </c>
      <c r="M152" s="156">
        <v>101</v>
      </c>
      <c r="N152" s="156">
        <v>3980.35</v>
      </c>
      <c r="O152" s="156">
        <v>6</v>
      </c>
    </row>
    <row r="153" spans="1:15" x14ac:dyDescent="0.2">
      <c r="A153" s="156">
        <v>399</v>
      </c>
      <c r="B153" s="156" t="s">
        <v>148</v>
      </c>
      <c r="C153" s="157">
        <v>22594</v>
      </c>
      <c r="D153" s="156">
        <v>5221</v>
      </c>
      <c r="E153" s="156">
        <v>1261.8999999999999</v>
      </c>
      <c r="F153" s="156">
        <v>320</v>
      </c>
      <c r="G153" s="156">
        <v>8440</v>
      </c>
      <c r="H153" s="156">
        <v>0</v>
      </c>
      <c r="I153" s="156">
        <v>275.2</v>
      </c>
      <c r="J153" s="156">
        <v>0</v>
      </c>
      <c r="K153" s="156">
        <v>81.099999999999966</v>
      </c>
      <c r="L153" s="156">
        <v>1871</v>
      </c>
      <c r="M153" s="156">
        <v>30</v>
      </c>
      <c r="N153" s="156">
        <v>11543.672</v>
      </c>
      <c r="O153" s="156">
        <v>3</v>
      </c>
    </row>
    <row r="154" spans="1:15" x14ac:dyDescent="0.2">
      <c r="A154" s="156">
        <v>163</v>
      </c>
      <c r="B154" s="156" t="s">
        <v>149</v>
      </c>
      <c r="C154" s="157">
        <v>35743</v>
      </c>
      <c r="D154" s="156">
        <v>8590</v>
      </c>
      <c r="E154" s="156">
        <v>2526.6999999999998</v>
      </c>
      <c r="F154" s="156">
        <v>355</v>
      </c>
      <c r="G154" s="156">
        <v>36410</v>
      </c>
      <c r="H154" s="156">
        <v>971.5</v>
      </c>
      <c r="I154" s="156">
        <v>1375.2</v>
      </c>
      <c r="J154" s="156">
        <v>0</v>
      </c>
      <c r="K154" s="156">
        <v>0</v>
      </c>
      <c r="L154" s="156">
        <v>13794</v>
      </c>
      <c r="M154" s="156">
        <v>105</v>
      </c>
      <c r="N154" s="156">
        <v>11537.154</v>
      </c>
      <c r="O154" s="156">
        <v>9</v>
      </c>
    </row>
    <row r="155" spans="1:15" x14ac:dyDescent="0.2">
      <c r="A155" s="156">
        <v>530</v>
      </c>
      <c r="B155" s="156" t="s">
        <v>150</v>
      </c>
      <c r="C155" s="157">
        <v>39086</v>
      </c>
      <c r="D155" s="156">
        <v>8663</v>
      </c>
      <c r="E155" s="156">
        <v>2833.3999999999996</v>
      </c>
      <c r="F155" s="156">
        <v>2210</v>
      </c>
      <c r="G155" s="156">
        <v>28880</v>
      </c>
      <c r="H155" s="156">
        <v>249.88</v>
      </c>
      <c r="I155" s="156">
        <v>2276.8000000000002</v>
      </c>
      <c r="J155" s="156">
        <v>0</v>
      </c>
      <c r="K155" s="156">
        <v>0</v>
      </c>
      <c r="L155" s="156">
        <v>3151</v>
      </c>
      <c r="M155" s="156">
        <v>1363</v>
      </c>
      <c r="N155" s="156">
        <v>28111.374</v>
      </c>
      <c r="O155" s="156">
        <v>2</v>
      </c>
    </row>
    <row r="156" spans="1:15" x14ac:dyDescent="0.2">
      <c r="A156" s="156">
        <v>794</v>
      </c>
      <c r="B156" s="156" t="s">
        <v>151</v>
      </c>
      <c r="C156" s="157">
        <v>89023</v>
      </c>
      <c r="D156" s="156">
        <v>22069</v>
      </c>
      <c r="E156" s="156">
        <v>8611.5</v>
      </c>
      <c r="F156" s="156">
        <v>7810</v>
      </c>
      <c r="G156" s="156">
        <v>140770</v>
      </c>
      <c r="H156" s="156">
        <v>2861.28</v>
      </c>
      <c r="I156" s="156">
        <v>4435.2</v>
      </c>
      <c r="J156" s="156">
        <v>0</v>
      </c>
      <c r="K156" s="156">
        <v>104.5</v>
      </c>
      <c r="L156" s="156">
        <v>5318</v>
      </c>
      <c r="M156" s="156">
        <v>157</v>
      </c>
      <c r="N156" s="156">
        <v>60734.61</v>
      </c>
      <c r="O156" s="156">
        <v>1</v>
      </c>
    </row>
    <row r="157" spans="1:15" x14ac:dyDescent="0.2">
      <c r="A157" s="156">
        <v>531</v>
      </c>
      <c r="B157" s="156" t="s">
        <v>152</v>
      </c>
      <c r="C157" s="157">
        <v>28641</v>
      </c>
      <c r="D157" s="156">
        <v>7726</v>
      </c>
      <c r="E157" s="156">
        <v>1313.7</v>
      </c>
      <c r="F157" s="156">
        <v>1215</v>
      </c>
      <c r="G157" s="156">
        <v>9920</v>
      </c>
      <c r="H157" s="156">
        <v>0</v>
      </c>
      <c r="I157" s="156">
        <v>0</v>
      </c>
      <c r="J157" s="156">
        <v>955.49999999999909</v>
      </c>
      <c r="K157" s="156">
        <v>0</v>
      </c>
      <c r="L157" s="156">
        <v>1060</v>
      </c>
      <c r="M157" s="156">
        <v>130</v>
      </c>
      <c r="N157" s="156">
        <v>19608.920999999998</v>
      </c>
      <c r="O157" s="156">
        <v>1</v>
      </c>
    </row>
    <row r="158" spans="1:15" x14ac:dyDescent="0.2">
      <c r="A158" s="156">
        <v>164</v>
      </c>
      <c r="B158" s="156" t="s">
        <v>404</v>
      </c>
      <c r="C158" s="157">
        <v>80952</v>
      </c>
      <c r="D158" s="156">
        <v>19044</v>
      </c>
      <c r="E158" s="156">
        <v>8310.9</v>
      </c>
      <c r="F158" s="156">
        <v>6440</v>
      </c>
      <c r="G158" s="156">
        <v>114300</v>
      </c>
      <c r="H158" s="156">
        <v>5438.2999999999993</v>
      </c>
      <c r="I158" s="156">
        <v>4551.2</v>
      </c>
      <c r="J158" s="156">
        <v>0</v>
      </c>
      <c r="K158" s="156">
        <v>0</v>
      </c>
      <c r="L158" s="156">
        <v>6088</v>
      </c>
      <c r="M158" s="156">
        <v>95</v>
      </c>
      <c r="N158" s="156">
        <v>63652.277999999998</v>
      </c>
      <c r="O158" s="156">
        <v>3</v>
      </c>
    </row>
    <row r="159" spans="1:15" x14ac:dyDescent="0.2">
      <c r="A159" s="156">
        <v>63</v>
      </c>
      <c r="B159" s="156" t="s">
        <v>153</v>
      </c>
      <c r="C159" s="157">
        <v>10646</v>
      </c>
      <c r="D159" s="156">
        <v>2636</v>
      </c>
      <c r="E159" s="156">
        <v>1123.8</v>
      </c>
      <c r="F159" s="156">
        <v>110</v>
      </c>
      <c r="G159" s="156">
        <v>2450</v>
      </c>
      <c r="H159" s="156">
        <v>0</v>
      </c>
      <c r="I159" s="156">
        <v>544</v>
      </c>
      <c r="J159" s="156">
        <v>0</v>
      </c>
      <c r="K159" s="156">
        <v>0</v>
      </c>
      <c r="L159" s="156">
        <v>9235</v>
      </c>
      <c r="M159" s="156">
        <v>63</v>
      </c>
      <c r="N159" s="156">
        <v>1333.36</v>
      </c>
      <c r="O159" s="156">
        <v>9</v>
      </c>
    </row>
    <row r="160" spans="1:15" x14ac:dyDescent="0.2">
      <c r="A160" s="156">
        <v>252</v>
      </c>
      <c r="B160" s="156" t="s">
        <v>154</v>
      </c>
      <c r="C160" s="157">
        <v>16455</v>
      </c>
      <c r="D160" s="156">
        <v>4056</v>
      </c>
      <c r="E160" s="156">
        <v>859.4</v>
      </c>
      <c r="F160" s="156">
        <v>230</v>
      </c>
      <c r="G160" s="156">
        <v>3770</v>
      </c>
      <c r="H160" s="156">
        <v>0</v>
      </c>
      <c r="I160" s="156">
        <v>0</v>
      </c>
      <c r="J160" s="156">
        <v>0</v>
      </c>
      <c r="K160" s="156">
        <v>0</v>
      </c>
      <c r="L160" s="156">
        <v>3982</v>
      </c>
      <c r="M160" s="156">
        <v>172</v>
      </c>
      <c r="N160" s="156">
        <v>5226.4759999999997</v>
      </c>
      <c r="O160" s="156">
        <v>3</v>
      </c>
    </row>
    <row r="161" spans="1:15" x14ac:dyDescent="0.2">
      <c r="A161" s="156">
        <v>797</v>
      </c>
      <c r="B161" s="156" t="s">
        <v>155</v>
      </c>
      <c r="C161" s="157">
        <v>43244</v>
      </c>
      <c r="D161" s="156">
        <v>10191</v>
      </c>
      <c r="E161" s="156">
        <v>2736.2</v>
      </c>
      <c r="F161" s="156">
        <v>1845</v>
      </c>
      <c r="G161" s="156">
        <v>31540</v>
      </c>
      <c r="H161" s="156">
        <v>295.02</v>
      </c>
      <c r="I161" s="156">
        <v>1090.4000000000001</v>
      </c>
      <c r="J161" s="156">
        <v>0</v>
      </c>
      <c r="K161" s="156">
        <v>0</v>
      </c>
      <c r="L161" s="156">
        <v>7885</v>
      </c>
      <c r="M161" s="156">
        <v>237</v>
      </c>
      <c r="N161" s="156">
        <v>17418.716</v>
      </c>
      <c r="O161" s="156">
        <v>4</v>
      </c>
    </row>
    <row r="162" spans="1:15" x14ac:dyDescent="0.2">
      <c r="A162" s="156">
        <v>534</v>
      </c>
      <c r="B162" s="156" t="s">
        <v>156</v>
      </c>
      <c r="C162" s="157">
        <v>20868</v>
      </c>
      <c r="D162" s="156">
        <v>4640</v>
      </c>
      <c r="E162" s="156">
        <v>1694.6999999999998</v>
      </c>
      <c r="F162" s="156">
        <v>580</v>
      </c>
      <c r="G162" s="156">
        <v>4900</v>
      </c>
      <c r="H162" s="156">
        <v>130.68</v>
      </c>
      <c r="I162" s="156">
        <v>592.80000000000007</v>
      </c>
      <c r="J162" s="156">
        <v>0</v>
      </c>
      <c r="K162" s="156">
        <v>81</v>
      </c>
      <c r="L162" s="156">
        <v>1292</v>
      </c>
      <c r="M162" s="156">
        <v>57</v>
      </c>
      <c r="N162" s="156">
        <v>13603.472</v>
      </c>
      <c r="O162" s="156">
        <v>2</v>
      </c>
    </row>
    <row r="163" spans="1:15" x14ac:dyDescent="0.2">
      <c r="A163" s="156">
        <v>798</v>
      </c>
      <c r="B163" s="156" t="s">
        <v>157</v>
      </c>
      <c r="C163" s="157">
        <v>15086</v>
      </c>
      <c r="D163" s="156">
        <v>3613</v>
      </c>
      <c r="E163" s="156">
        <v>768.69999999999993</v>
      </c>
      <c r="F163" s="156">
        <v>95</v>
      </c>
      <c r="G163" s="156">
        <v>1810</v>
      </c>
      <c r="H163" s="156">
        <v>0</v>
      </c>
      <c r="I163" s="156">
        <v>0</v>
      </c>
      <c r="J163" s="156">
        <v>0</v>
      </c>
      <c r="K163" s="156">
        <v>0</v>
      </c>
      <c r="L163" s="156">
        <v>9490</v>
      </c>
      <c r="M163" s="156">
        <v>161</v>
      </c>
      <c r="N163" s="156">
        <v>3660.306</v>
      </c>
      <c r="O163" s="156">
        <v>6</v>
      </c>
    </row>
    <row r="164" spans="1:15" x14ac:dyDescent="0.2">
      <c r="A164" s="156">
        <v>402</v>
      </c>
      <c r="B164" s="156" t="s">
        <v>158</v>
      </c>
      <c r="C164" s="157">
        <v>86017</v>
      </c>
      <c r="D164" s="156">
        <v>19271</v>
      </c>
      <c r="E164" s="156">
        <v>8672</v>
      </c>
      <c r="F164" s="156">
        <v>6540</v>
      </c>
      <c r="G164" s="156">
        <v>89790</v>
      </c>
      <c r="H164" s="156">
        <v>2815.6</v>
      </c>
      <c r="I164" s="156">
        <v>5546.4000000000005</v>
      </c>
      <c r="J164" s="156">
        <v>0</v>
      </c>
      <c r="K164" s="156">
        <v>62.399999999999636</v>
      </c>
      <c r="L164" s="156">
        <v>4562</v>
      </c>
      <c r="M164" s="156">
        <v>73</v>
      </c>
      <c r="N164" s="156">
        <v>102853.98</v>
      </c>
      <c r="O164" s="156">
        <v>4</v>
      </c>
    </row>
    <row r="165" spans="1:15" x14ac:dyDescent="0.2">
      <c r="A165" s="156">
        <v>1735</v>
      </c>
      <c r="B165" s="156" t="s">
        <v>159</v>
      </c>
      <c r="C165" s="157">
        <v>35215</v>
      </c>
      <c r="D165" s="156">
        <v>8086</v>
      </c>
      <c r="E165" s="156">
        <v>2284.6999999999998</v>
      </c>
      <c r="F165" s="156">
        <v>545</v>
      </c>
      <c r="G165" s="156">
        <v>14700</v>
      </c>
      <c r="H165" s="156">
        <v>0</v>
      </c>
      <c r="I165" s="156">
        <v>640.80000000000007</v>
      </c>
      <c r="J165" s="156">
        <v>0</v>
      </c>
      <c r="K165" s="156">
        <v>114.59999999999991</v>
      </c>
      <c r="L165" s="156">
        <v>21258</v>
      </c>
      <c r="M165" s="156">
        <v>283</v>
      </c>
      <c r="N165" s="156">
        <v>9361.7279999999992</v>
      </c>
      <c r="O165" s="156">
        <v>8</v>
      </c>
    </row>
    <row r="166" spans="1:15" x14ac:dyDescent="0.2">
      <c r="A166" s="156">
        <v>1911</v>
      </c>
      <c r="B166" s="156" t="s">
        <v>631</v>
      </c>
      <c r="C166" s="157">
        <v>47643</v>
      </c>
      <c r="D166" s="156">
        <v>11532</v>
      </c>
      <c r="E166" s="156">
        <v>3382</v>
      </c>
      <c r="F166" s="156">
        <v>480</v>
      </c>
      <c r="G166" s="156">
        <v>8210</v>
      </c>
      <c r="H166" s="156">
        <v>38.06</v>
      </c>
      <c r="I166" s="156">
        <v>830.40000000000009</v>
      </c>
      <c r="J166" s="156">
        <v>0</v>
      </c>
      <c r="K166" s="156">
        <v>0</v>
      </c>
      <c r="L166" s="156">
        <v>35763</v>
      </c>
      <c r="M166" s="156">
        <v>1754</v>
      </c>
      <c r="N166" s="156">
        <v>8331.1200000000008</v>
      </c>
      <c r="O166" s="156">
        <v>28</v>
      </c>
    </row>
    <row r="167" spans="1:15" x14ac:dyDescent="0.2">
      <c r="A167" s="156">
        <v>118</v>
      </c>
      <c r="B167" s="156" t="s">
        <v>160</v>
      </c>
      <c r="C167" s="157">
        <v>54874</v>
      </c>
      <c r="D167" s="156">
        <v>13208</v>
      </c>
      <c r="E167" s="156">
        <v>5677.7</v>
      </c>
      <c r="F167" s="156">
        <v>895</v>
      </c>
      <c r="G167" s="156">
        <v>69370</v>
      </c>
      <c r="H167" s="156">
        <v>1549.4</v>
      </c>
      <c r="I167" s="156">
        <v>3108</v>
      </c>
      <c r="J167" s="156">
        <v>0</v>
      </c>
      <c r="K167" s="156">
        <v>0</v>
      </c>
      <c r="L167" s="156">
        <v>12756</v>
      </c>
      <c r="M167" s="156">
        <v>169</v>
      </c>
      <c r="N167" s="156">
        <v>25940.035</v>
      </c>
      <c r="O167" s="156">
        <v>17</v>
      </c>
    </row>
    <row r="168" spans="1:15" x14ac:dyDescent="0.2">
      <c r="A168" s="156">
        <v>18</v>
      </c>
      <c r="B168" s="156" t="s">
        <v>161</v>
      </c>
      <c r="C168" s="157">
        <v>34523</v>
      </c>
      <c r="D168" s="156">
        <v>7642</v>
      </c>
      <c r="E168" s="156">
        <v>4403.2</v>
      </c>
      <c r="F168" s="156">
        <v>3215</v>
      </c>
      <c r="G168" s="156">
        <v>39900</v>
      </c>
      <c r="H168" s="156">
        <v>465.3</v>
      </c>
      <c r="I168" s="156">
        <v>1312.8000000000002</v>
      </c>
      <c r="J168" s="156">
        <v>0</v>
      </c>
      <c r="K168" s="156">
        <v>0</v>
      </c>
      <c r="L168" s="156">
        <v>6661</v>
      </c>
      <c r="M168" s="156">
        <v>638</v>
      </c>
      <c r="N168" s="156">
        <v>19216.128000000001</v>
      </c>
      <c r="O168" s="156">
        <v>5</v>
      </c>
    </row>
    <row r="169" spans="1:15" x14ac:dyDescent="0.2">
      <c r="A169" s="156">
        <v>405</v>
      </c>
      <c r="B169" s="156" t="s">
        <v>162</v>
      </c>
      <c r="C169" s="157">
        <v>71360</v>
      </c>
      <c r="D169" s="156">
        <v>17221</v>
      </c>
      <c r="E169" s="156">
        <v>6547.4</v>
      </c>
      <c r="F169" s="156">
        <v>6310</v>
      </c>
      <c r="G169" s="156">
        <v>86450</v>
      </c>
      <c r="H169" s="156">
        <v>2834.74</v>
      </c>
      <c r="I169" s="156">
        <v>6415.2000000000007</v>
      </c>
      <c r="J169" s="156">
        <v>0</v>
      </c>
      <c r="K169" s="156">
        <v>87.999999999999091</v>
      </c>
      <c r="L169" s="156">
        <v>2013</v>
      </c>
      <c r="M169" s="156">
        <v>89</v>
      </c>
      <c r="N169" s="156">
        <v>52703.466</v>
      </c>
      <c r="O169" s="156">
        <v>1</v>
      </c>
    </row>
    <row r="170" spans="1:15" x14ac:dyDescent="0.2">
      <c r="A170" s="156">
        <v>1507</v>
      </c>
      <c r="B170" s="159" t="s">
        <v>163</v>
      </c>
      <c r="C170" s="157">
        <v>41810</v>
      </c>
      <c r="D170" s="156">
        <v>9867</v>
      </c>
      <c r="E170" s="156">
        <v>2514.5</v>
      </c>
      <c r="F170" s="156">
        <v>350</v>
      </c>
      <c r="G170" s="156">
        <v>17250</v>
      </c>
      <c r="H170" s="160">
        <v>213.84</v>
      </c>
      <c r="I170" s="156">
        <v>1723.2</v>
      </c>
      <c r="J170" s="156">
        <v>0</v>
      </c>
      <c r="K170" s="156">
        <v>0.1999999999998181</v>
      </c>
      <c r="L170" s="156">
        <v>18871</v>
      </c>
      <c r="M170" s="156">
        <v>321</v>
      </c>
      <c r="N170" s="156">
        <v>9989.2849999999999</v>
      </c>
      <c r="O170" s="156">
        <v>12</v>
      </c>
    </row>
    <row r="171" spans="1:15" x14ac:dyDescent="0.2">
      <c r="A171" s="156">
        <v>321</v>
      </c>
      <c r="B171" s="156" t="s">
        <v>164</v>
      </c>
      <c r="C171" s="157">
        <v>48429</v>
      </c>
      <c r="D171" s="156">
        <v>13532</v>
      </c>
      <c r="E171" s="156">
        <v>1595.5</v>
      </c>
      <c r="F171" s="156">
        <v>1730</v>
      </c>
      <c r="G171" s="156">
        <v>31950</v>
      </c>
      <c r="H171" s="156">
        <v>1127.8999999999999</v>
      </c>
      <c r="I171" s="156">
        <v>1626.4</v>
      </c>
      <c r="J171" s="156">
        <v>0</v>
      </c>
      <c r="K171" s="156">
        <v>611.79999999999995</v>
      </c>
      <c r="L171" s="156">
        <v>5512</v>
      </c>
      <c r="M171" s="156">
        <v>386</v>
      </c>
      <c r="N171" s="156">
        <v>27149.39</v>
      </c>
      <c r="O171" s="156">
        <v>9</v>
      </c>
    </row>
    <row r="172" spans="1:15" x14ac:dyDescent="0.2">
      <c r="A172" s="156">
        <v>406</v>
      </c>
      <c r="B172" s="156" t="s">
        <v>165</v>
      </c>
      <c r="C172" s="157">
        <v>41445</v>
      </c>
      <c r="D172" s="156">
        <v>9563</v>
      </c>
      <c r="E172" s="156">
        <v>2913</v>
      </c>
      <c r="F172" s="156">
        <v>2655</v>
      </c>
      <c r="G172" s="156">
        <v>27490</v>
      </c>
      <c r="H172" s="156">
        <v>1470.2192</v>
      </c>
      <c r="I172" s="156">
        <v>1703.2</v>
      </c>
      <c r="J172" s="156">
        <v>0</v>
      </c>
      <c r="K172" s="156">
        <v>0</v>
      </c>
      <c r="L172" s="156">
        <v>1582</v>
      </c>
      <c r="M172" s="156">
        <v>751</v>
      </c>
      <c r="N172" s="156">
        <v>35565.550000000003</v>
      </c>
      <c r="O172" s="156">
        <v>5</v>
      </c>
    </row>
    <row r="173" spans="1:15" x14ac:dyDescent="0.2">
      <c r="A173" s="156">
        <v>677</v>
      </c>
      <c r="B173" s="156" t="s">
        <v>166</v>
      </c>
      <c r="C173" s="157">
        <v>27514</v>
      </c>
      <c r="D173" s="156">
        <v>5555</v>
      </c>
      <c r="E173" s="156">
        <v>2606.5</v>
      </c>
      <c r="F173" s="156">
        <v>275</v>
      </c>
      <c r="G173" s="156">
        <v>21020</v>
      </c>
      <c r="H173" s="156">
        <v>358.38</v>
      </c>
      <c r="I173" s="156">
        <v>1251.2</v>
      </c>
      <c r="J173" s="156">
        <v>0</v>
      </c>
      <c r="K173" s="156">
        <v>0</v>
      </c>
      <c r="L173" s="156">
        <v>20213</v>
      </c>
      <c r="M173" s="156">
        <v>330</v>
      </c>
      <c r="N173" s="156">
        <v>6502.45</v>
      </c>
      <c r="O173" s="156">
        <v>17</v>
      </c>
    </row>
    <row r="174" spans="1:15" x14ac:dyDescent="0.2">
      <c r="A174" s="156">
        <v>353</v>
      </c>
      <c r="B174" s="156" t="s">
        <v>167</v>
      </c>
      <c r="C174" s="157">
        <v>34254</v>
      </c>
      <c r="D174" s="156">
        <v>9145</v>
      </c>
      <c r="E174" s="156">
        <v>1857</v>
      </c>
      <c r="F174" s="156">
        <v>3180</v>
      </c>
      <c r="G174" s="156">
        <v>15850</v>
      </c>
      <c r="H174" s="156">
        <v>813.78</v>
      </c>
      <c r="I174" s="156">
        <v>1248</v>
      </c>
      <c r="J174" s="156">
        <v>0</v>
      </c>
      <c r="K174" s="156">
        <v>352.19999999999982</v>
      </c>
      <c r="L174" s="156">
        <v>2106</v>
      </c>
      <c r="M174" s="156">
        <v>62</v>
      </c>
      <c r="N174" s="156">
        <v>24575.95</v>
      </c>
      <c r="O174" s="156">
        <v>2</v>
      </c>
    </row>
    <row r="175" spans="1:15" x14ac:dyDescent="0.2">
      <c r="A175" s="156">
        <v>1884</v>
      </c>
      <c r="B175" s="156" t="s">
        <v>405</v>
      </c>
      <c r="C175" s="157">
        <v>25715</v>
      </c>
      <c r="D175" s="156">
        <v>6088</v>
      </c>
      <c r="E175" s="156">
        <v>1429.7</v>
      </c>
      <c r="F175" s="156">
        <v>330</v>
      </c>
      <c r="G175" s="156">
        <v>2870</v>
      </c>
      <c r="H175" s="156">
        <v>0</v>
      </c>
      <c r="I175" s="156">
        <v>219.20000000000002</v>
      </c>
      <c r="J175" s="156">
        <v>0</v>
      </c>
      <c r="K175" s="156">
        <v>0</v>
      </c>
      <c r="L175" s="156">
        <v>6329</v>
      </c>
      <c r="M175" s="156">
        <v>895</v>
      </c>
      <c r="N175" s="156">
        <v>5629.7780000000002</v>
      </c>
      <c r="O175" s="156">
        <v>14</v>
      </c>
    </row>
    <row r="176" spans="1:15" x14ac:dyDescent="0.2">
      <c r="A176" s="156">
        <v>166</v>
      </c>
      <c r="B176" s="156" t="s">
        <v>168</v>
      </c>
      <c r="C176" s="157">
        <v>50924</v>
      </c>
      <c r="D176" s="156">
        <v>13842</v>
      </c>
      <c r="E176" s="156">
        <v>4102</v>
      </c>
      <c r="F176" s="156">
        <v>1370</v>
      </c>
      <c r="G176" s="156">
        <v>59990</v>
      </c>
      <c r="H176" s="156">
        <v>1788.72</v>
      </c>
      <c r="I176" s="156">
        <v>3464.8</v>
      </c>
      <c r="J176" s="156">
        <v>0</v>
      </c>
      <c r="K176" s="156">
        <v>0</v>
      </c>
      <c r="L176" s="156">
        <v>14238</v>
      </c>
      <c r="M176" s="156">
        <v>1941</v>
      </c>
      <c r="N176" s="156">
        <v>29593.200000000001</v>
      </c>
      <c r="O176" s="156">
        <v>10</v>
      </c>
    </row>
    <row r="177" spans="1:15" x14ac:dyDescent="0.2">
      <c r="A177" s="156">
        <v>678</v>
      </c>
      <c r="B177" s="156" t="s">
        <v>169</v>
      </c>
      <c r="C177" s="157">
        <v>12495</v>
      </c>
      <c r="D177" s="156">
        <v>3288</v>
      </c>
      <c r="E177" s="156">
        <v>608.79999999999995</v>
      </c>
      <c r="F177" s="156">
        <v>130</v>
      </c>
      <c r="G177" s="156">
        <v>5430</v>
      </c>
      <c r="H177" s="156">
        <v>449.03999999999996</v>
      </c>
      <c r="I177" s="156">
        <v>188</v>
      </c>
      <c r="J177" s="156">
        <v>0</v>
      </c>
      <c r="K177" s="156">
        <v>235</v>
      </c>
      <c r="L177" s="156">
        <v>3708</v>
      </c>
      <c r="M177" s="156">
        <v>109</v>
      </c>
      <c r="N177" s="156">
        <v>3063.192</v>
      </c>
      <c r="O177" s="156">
        <v>4</v>
      </c>
    </row>
    <row r="178" spans="1:15" x14ac:dyDescent="0.2">
      <c r="A178" s="156">
        <v>537</v>
      </c>
      <c r="B178" s="156" t="s">
        <v>170</v>
      </c>
      <c r="C178" s="157">
        <v>62688</v>
      </c>
      <c r="D178" s="156">
        <v>16380</v>
      </c>
      <c r="E178" s="156">
        <v>3968</v>
      </c>
      <c r="F178" s="156">
        <v>1220</v>
      </c>
      <c r="G178" s="156">
        <v>49950</v>
      </c>
      <c r="H178" s="156">
        <v>1215.06</v>
      </c>
      <c r="I178" s="156">
        <v>1872.8000000000002</v>
      </c>
      <c r="J178" s="156">
        <v>0</v>
      </c>
      <c r="K178" s="156">
        <v>0</v>
      </c>
      <c r="L178" s="156">
        <v>2447</v>
      </c>
      <c r="M178" s="156">
        <v>160</v>
      </c>
      <c r="N178" s="156">
        <v>49866.080000000002</v>
      </c>
      <c r="O178" s="156">
        <v>3</v>
      </c>
    </row>
    <row r="179" spans="1:15" x14ac:dyDescent="0.2">
      <c r="A179" s="156">
        <v>928</v>
      </c>
      <c r="B179" s="156" t="s">
        <v>171</v>
      </c>
      <c r="C179" s="157">
        <v>47194</v>
      </c>
      <c r="D179" s="156">
        <v>8158</v>
      </c>
      <c r="E179" s="156">
        <v>6718.2999999999993</v>
      </c>
      <c r="F179" s="156">
        <v>1245</v>
      </c>
      <c r="G179" s="156">
        <v>54080</v>
      </c>
      <c r="H179" s="156">
        <v>788.76</v>
      </c>
      <c r="I179" s="156">
        <v>634.40000000000009</v>
      </c>
      <c r="J179" s="156">
        <v>0</v>
      </c>
      <c r="K179" s="156">
        <v>0</v>
      </c>
      <c r="L179" s="156">
        <v>2191</v>
      </c>
      <c r="M179" s="156">
        <v>25</v>
      </c>
      <c r="N179" s="156">
        <v>38405.491000000002</v>
      </c>
      <c r="O179" s="156">
        <v>2</v>
      </c>
    </row>
    <row r="180" spans="1:15" x14ac:dyDescent="0.2">
      <c r="A180" s="156">
        <v>1598</v>
      </c>
      <c r="B180" s="156" t="s">
        <v>172</v>
      </c>
      <c r="C180" s="157">
        <v>22376</v>
      </c>
      <c r="D180" s="156">
        <v>5669</v>
      </c>
      <c r="E180" s="156">
        <v>1342.6999999999998</v>
      </c>
      <c r="F180" s="156">
        <v>230</v>
      </c>
      <c r="G180" s="156">
        <v>1260</v>
      </c>
      <c r="H180" s="156">
        <v>0</v>
      </c>
      <c r="I180" s="156">
        <v>0</v>
      </c>
      <c r="J180" s="156">
        <v>0</v>
      </c>
      <c r="K180" s="156">
        <v>0</v>
      </c>
      <c r="L180" s="156">
        <v>8035</v>
      </c>
      <c r="M180" s="156">
        <v>299</v>
      </c>
      <c r="N180" s="156">
        <v>3656.4189999999999</v>
      </c>
      <c r="O180" s="156">
        <v>16</v>
      </c>
    </row>
    <row r="181" spans="1:15" x14ac:dyDescent="0.2">
      <c r="A181" s="156">
        <v>79</v>
      </c>
      <c r="B181" s="156" t="s">
        <v>173</v>
      </c>
      <c r="C181" s="157">
        <v>12829</v>
      </c>
      <c r="D181" s="156">
        <v>3155</v>
      </c>
      <c r="E181" s="156">
        <v>1295.8</v>
      </c>
      <c r="F181" s="156">
        <v>70</v>
      </c>
      <c r="G181" s="156">
        <v>3330</v>
      </c>
      <c r="H181" s="156">
        <v>0</v>
      </c>
      <c r="I181" s="156">
        <v>324</v>
      </c>
      <c r="J181" s="156">
        <v>0</v>
      </c>
      <c r="K181" s="156">
        <v>0</v>
      </c>
      <c r="L181" s="156">
        <v>10960</v>
      </c>
      <c r="M181" s="156">
        <v>675</v>
      </c>
      <c r="N181" s="156">
        <v>1946.49</v>
      </c>
      <c r="O181" s="156">
        <v>11</v>
      </c>
    </row>
    <row r="182" spans="1:15" x14ac:dyDescent="0.2">
      <c r="A182" s="156">
        <v>588</v>
      </c>
      <c r="B182" s="156" t="s">
        <v>174</v>
      </c>
      <c r="C182" s="157">
        <v>10774</v>
      </c>
      <c r="D182" s="156">
        <v>2615</v>
      </c>
      <c r="E182" s="156">
        <v>582</v>
      </c>
      <c r="F182" s="156">
        <v>95</v>
      </c>
      <c r="G182" s="156">
        <v>170</v>
      </c>
      <c r="H182" s="156">
        <v>0</v>
      </c>
      <c r="I182" s="156">
        <v>0</v>
      </c>
      <c r="J182" s="156">
        <v>0</v>
      </c>
      <c r="K182" s="156">
        <v>0</v>
      </c>
      <c r="L182" s="156">
        <v>7636</v>
      </c>
      <c r="M182" s="156">
        <v>2411</v>
      </c>
      <c r="N182" s="156">
        <v>1339.52</v>
      </c>
      <c r="O182" s="156">
        <v>8</v>
      </c>
    </row>
    <row r="183" spans="1:15" x14ac:dyDescent="0.2">
      <c r="A183" s="156">
        <v>542</v>
      </c>
      <c r="B183" s="156" t="s">
        <v>175</v>
      </c>
      <c r="C183" s="157">
        <v>28855</v>
      </c>
      <c r="D183" s="156">
        <v>7016</v>
      </c>
      <c r="E183" s="156">
        <v>1849.8</v>
      </c>
      <c r="F183" s="156">
        <v>920</v>
      </c>
      <c r="G183" s="156">
        <v>6270</v>
      </c>
      <c r="H183" s="156">
        <v>0</v>
      </c>
      <c r="I183" s="156">
        <v>1080.8</v>
      </c>
      <c r="J183" s="156">
        <v>0</v>
      </c>
      <c r="K183" s="156">
        <v>0</v>
      </c>
      <c r="L183" s="156">
        <v>768</v>
      </c>
      <c r="M183" s="156">
        <v>127</v>
      </c>
      <c r="N183" s="156">
        <v>23478.03</v>
      </c>
      <c r="O183" s="156">
        <v>1</v>
      </c>
    </row>
    <row r="184" spans="1:15" x14ac:dyDescent="0.2">
      <c r="A184" s="156">
        <v>1659</v>
      </c>
      <c r="B184" s="156" t="s">
        <v>176</v>
      </c>
      <c r="C184" s="157">
        <v>21767</v>
      </c>
      <c r="D184" s="156">
        <v>5082</v>
      </c>
      <c r="E184" s="156">
        <v>1387</v>
      </c>
      <c r="F184" s="156">
        <v>185</v>
      </c>
      <c r="G184" s="156">
        <v>3340</v>
      </c>
      <c r="H184" s="156">
        <v>0</v>
      </c>
      <c r="I184" s="156">
        <v>305.60000000000002</v>
      </c>
      <c r="J184" s="156">
        <v>0</v>
      </c>
      <c r="K184" s="156">
        <v>0</v>
      </c>
      <c r="L184" s="156">
        <v>5535</v>
      </c>
      <c r="M184" s="156">
        <v>81</v>
      </c>
      <c r="N184" s="156">
        <v>5270.33</v>
      </c>
      <c r="O184" s="156">
        <v>5</v>
      </c>
    </row>
    <row r="185" spans="1:15" x14ac:dyDescent="0.2">
      <c r="A185" s="156">
        <v>1685</v>
      </c>
      <c r="B185" s="156" t="s">
        <v>177</v>
      </c>
      <c r="C185" s="157">
        <v>15223</v>
      </c>
      <c r="D185" s="156">
        <v>3741</v>
      </c>
      <c r="E185" s="156">
        <v>858.4</v>
      </c>
      <c r="F185" s="156">
        <v>125</v>
      </c>
      <c r="G185" s="156">
        <v>1890</v>
      </c>
      <c r="H185" s="156">
        <v>508.62</v>
      </c>
      <c r="I185" s="156">
        <v>0</v>
      </c>
      <c r="J185" s="156">
        <v>0</v>
      </c>
      <c r="K185" s="156">
        <v>0</v>
      </c>
      <c r="L185" s="156">
        <v>7037</v>
      </c>
      <c r="M185" s="156">
        <v>34</v>
      </c>
      <c r="N185" s="156">
        <v>2679.096</v>
      </c>
      <c r="O185" s="156">
        <v>5</v>
      </c>
    </row>
    <row r="186" spans="1:15" x14ac:dyDescent="0.2">
      <c r="A186" s="156">
        <v>882</v>
      </c>
      <c r="B186" s="156" t="s">
        <v>178</v>
      </c>
      <c r="C186" s="157">
        <v>37911</v>
      </c>
      <c r="D186" s="156">
        <v>7129</v>
      </c>
      <c r="E186" s="156">
        <v>4120.3</v>
      </c>
      <c r="F186" s="156">
        <v>530</v>
      </c>
      <c r="G186" s="156">
        <v>34800</v>
      </c>
      <c r="H186" s="156">
        <v>245.52</v>
      </c>
      <c r="I186" s="156">
        <v>1530.4</v>
      </c>
      <c r="J186" s="156">
        <v>0</v>
      </c>
      <c r="K186" s="156">
        <v>0</v>
      </c>
      <c r="L186" s="156">
        <v>2460</v>
      </c>
      <c r="M186" s="156">
        <v>7</v>
      </c>
      <c r="N186" s="156">
        <v>25091.374</v>
      </c>
      <c r="O186" s="156">
        <v>2</v>
      </c>
    </row>
    <row r="187" spans="1:15" x14ac:dyDescent="0.2">
      <c r="A187" s="156">
        <v>415</v>
      </c>
      <c r="B187" s="156" t="s">
        <v>179</v>
      </c>
      <c r="C187" s="157">
        <v>10454</v>
      </c>
      <c r="D187" s="156">
        <v>2361</v>
      </c>
      <c r="E187" s="156">
        <v>542.70000000000005</v>
      </c>
      <c r="F187" s="156">
        <v>285</v>
      </c>
      <c r="G187" s="156">
        <v>270</v>
      </c>
      <c r="H187" s="156">
        <v>0</v>
      </c>
      <c r="I187" s="156">
        <v>0</v>
      </c>
      <c r="J187" s="156">
        <v>0</v>
      </c>
      <c r="K187" s="156">
        <v>0</v>
      </c>
      <c r="L187" s="156">
        <v>2254</v>
      </c>
      <c r="M187" s="156">
        <v>396</v>
      </c>
      <c r="N187" s="156">
        <v>4024.24</v>
      </c>
      <c r="O187" s="156">
        <v>6</v>
      </c>
    </row>
    <row r="188" spans="1:15" x14ac:dyDescent="0.2">
      <c r="A188" s="156">
        <v>416</v>
      </c>
      <c r="B188" s="156" t="s">
        <v>180</v>
      </c>
      <c r="C188" s="157">
        <v>26899</v>
      </c>
      <c r="D188" s="156">
        <v>6859</v>
      </c>
      <c r="E188" s="156">
        <v>1548</v>
      </c>
      <c r="F188" s="156">
        <v>595</v>
      </c>
      <c r="G188" s="156">
        <v>9760</v>
      </c>
      <c r="H188" s="156">
        <v>0</v>
      </c>
      <c r="I188" s="156">
        <v>495.20000000000005</v>
      </c>
      <c r="J188" s="156">
        <v>0</v>
      </c>
      <c r="K188" s="156">
        <v>211.99999999999994</v>
      </c>
      <c r="L188" s="156">
        <v>2393</v>
      </c>
      <c r="M188" s="156">
        <v>310</v>
      </c>
      <c r="N188" s="156">
        <v>9380.2800000000007</v>
      </c>
      <c r="O188" s="156">
        <v>4</v>
      </c>
    </row>
    <row r="189" spans="1:15" x14ac:dyDescent="0.2">
      <c r="A189" s="156">
        <v>1621</v>
      </c>
      <c r="B189" s="156" t="s">
        <v>181</v>
      </c>
      <c r="C189" s="157">
        <v>56506</v>
      </c>
      <c r="D189" s="156">
        <v>16277</v>
      </c>
      <c r="E189" s="156">
        <v>1666.7999999999997</v>
      </c>
      <c r="F189" s="156">
        <v>3050</v>
      </c>
      <c r="G189" s="156">
        <v>15270</v>
      </c>
      <c r="H189" s="156">
        <v>0</v>
      </c>
      <c r="I189" s="156">
        <v>2753.6000000000004</v>
      </c>
      <c r="J189" s="156">
        <v>2704.0999999999985</v>
      </c>
      <c r="K189" s="156">
        <v>2202.3000000000002</v>
      </c>
      <c r="L189" s="156">
        <v>5393</v>
      </c>
      <c r="M189" s="156">
        <v>244</v>
      </c>
      <c r="N189" s="156">
        <v>26249.78</v>
      </c>
      <c r="O189" s="156">
        <v>7</v>
      </c>
    </row>
    <row r="190" spans="1:15" x14ac:dyDescent="0.2">
      <c r="A190" s="156">
        <v>417</v>
      </c>
      <c r="B190" s="156" t="s">
        <v>182</v>
      </c>
      <c r="C190" s="157">
        <v>10889</v>
      </c>
      <c r="D190" s="156">
        <v>2307</v>
      </c>
      <c r="E190" s="156">
        <v>716</v>
      </c>
      <c r="F190" s="156">
        <v>180</v>
      </c>
      <c r="G190" s="156">
        <v>1510</v>
      </c>
      <c r="H190" s="156">
        <v>0</v>
      </c>
      <c r="I190" s="156">
        <v>1429.6000000000001</v>
      </c>
      <c r="J190" s="156">
        <v>0</v>
      </c>
      <c r="K190" s="156">
        <v>0</v>
      </c>
      <c r="L190" s="156">
        <v>1241</v>
      </c>
      <c r="M190" s="156">
        <v>0</v>
      </c>
      <c r="N190" s="156">
        <v>5523.38</v>
      </c>
      <c r="O190" s="156">
        <v>1</v>
      </c>
    </row>
    <row r="191" spans="1:15" x14ac:dyDescent="0.2">
      <c r="A191" s="156">
        <v>22</v>
      </c>
      <c r="B191" s="156" t="s">
        <v>183</v>
      </c>
      <c r="C191" s="157">
        <v>19611</v>
      </c>
      <c r="D191" s="156">
        <v>4764</v>
      </c>
      <c r="E191" s="156">
        <v>1653.1</v>
      </c>
      <c r="F191" s="156">
        <v>265</v>
      </c>
      <c r="G191" s="156">
        <v>13400</v>
      </c>
      <c r="H191" s="156">
        <v>0</v>
      </c>
      <c r="I191" s="156">
        <v>1406.4</v>
      </c>
      <c r="J191" s="156">
        <v>0</v>
      </c>
      <c r="K191" s="156">
        <v>0</v>
      </c>
      <c r="L191" s="156">
        <v>6322</v>
      </c>
      <c r="M191" s="156">
        <v>106</v>
      </c>
      <c r="N191" s="156">
        <v>5998.3</v>
      </c>
      <c r="O191" s="156">
        <v>6</v>
      </c>
    </row>
    <row r="192" spans="1:15" x14ac:dyDescent="0.2">
      <c r="A192" s="156">
        <v>545</v>
      </c>
      <c r="B192" s="156" t="s">
        <v>184</v>
      </c>
      <c r="C192" s="157">
        <v>20718</v>
      </c>
      <c r="D192" s="156">
        <v>5066</v>
      </c>
      <c r="E192" s="156">
        <v>1741.8</v>
      </c>
      <c r="F192" s="156">
        <v>2440</v>
      </c>
      <c r="G192" s="156">
        <v>7280</v>
      </c>
      <c r="H192" s="156">
        <v>0</v>
      </c>
      <c r="I192" s="156">
        <v>940</v>
      </c>
      <c r="J192" s="156">
        <v>0</v>
      </c>
      <c r="K192" s="156">
        <v>0</v>
      </c>
      <c r="L192" s="156">
        <v>3376</v>
      </c>
      <c r="M192" s="156">
        <v>67</v>
      </c>
      <c r="N192" s="156">
        <v>10764.984</v>
      </c>
      <c r="O192" s="156">
        <v>4</v>
      </c>
    </row>
    <row r="193" spans="1:15" x14ac:dyDescent="0.2">
      <c r="A193" s="156">
        <v>80</v>
      </c>
      <c r="B193" s="156" t="s">
        <v>185</v>
      </c>
      <c r="C193" s="157">
        <v>95949</v>
      </c>
      <c r="D193" s="156">
        <v>20919</v>
      </c>
      <c r="E193" s="156">
        <v>12548.5</v>
      </c>
      <c r="F193" s="156">
        <v>4150</v>
      </c>
      <c r="G193" s="156">
        <v>203280</v>
      </c>
      <c r="H193" s="156">
        <v>3417.52</v>
      </c>
      <c r="I193" s="156">
        <v>5224</v>
      </c>
      <c r="J193" s="156">
        <v>0</v>
      </c>
      <c r="K193" s="156">
        <v>0</v>
      </c>
      <c r="L193" s="156">
        <v>7874</v>
      </c>
      <c r="M193" s="156">
        <v>521</v>
      </c>
      <c r="N193" s="156">
        <v>113384.005</v>
      </c>
      <c r="O193" s="156">
        <v>4</v>
      </c>
    </row>
    <row r="194" spans="1:15" x14ac:dyDescent="0.2">
      <c r="A194" s="156">
        <v>81</v>
      </c>
      <c r="B194" s="156" t="s">
        <v>186</v>
      </c>
      <c r="C194" s="157">
        <v>10314</v>
      </c>
      <c r="D194" s="156">
        <v>2493</v>
      </c>
      <c r="E194" s="156">
        <v>689.8</v>
      </c>
      <c r="F194" s="156">
        <v>135</v>
      </c>
      <c r="G194" s="156">
        <v>3420</v>
      </c>
      <c r="H194" s="156">
        <v>0</v>
      </c>
      <c r="I194" s="156">
        <v>0</v>
      </c>
      <c r="J194" s="156">
        <v>0</v>
      </c>
      <c r="K194" s="156">
        <v>0</v>
      </c>
      <c r="L194" s="156">
        <v>4090</v>
      </c>
      <c r="M194" s="156">
        <v>56</v>
      </c>
      <c r="N194" s="156">
        <v>2327.5340000000001</v>
      </c>
      <c r="O194" s="156">
        <v>5</v>
      </c>
    </row>
    <row r="195" spans="1:15" x14ac:dyDescent="0.2">
      <c r="A195" s="156">
        <v>546</v>
      </c>
      <c r="B195" s="156" t="s">
        <v>187</v>
      </c>
      <c r="C195" s="157">
        <v>119800</v>
      </c>
      <c r="D195" s="156">
        <v>24320</v>
      </c>
      <c r="E195" s="156">
        <v>12433.7</v>
      </c>
      <c r="F195" s="156">
        <v>11180</v>
      </c>
      <c r="G195" s="156">
        <v>158050</v>
      </c>
      <c r="H195" s="156">
        <v>4720.08</v>
      </c>
      <c r="I195" s="156">
        <v>8156.8</v>
      </c>
      <c r="J195" s="156">
        <v>0</v>
      </c>
      <c r="K195" s="156">
        <v>6.6999999999989086</v>
      </c>
      <c r="L195" s="156">
        <v>2192</v>
      </c>
      <c r="M195" s="156">
        <v>135</v>
      </c>
      <c r="N195" s="156">
        <v>204181.96400000001</v>
      </c>
      <c r="O195" s="156">
        <v>2</v>
      </c>
    </row>
    <row r="196" spans="1:15" x14ac:dyDescent="0.2">
      <c r="A196" s="156">
        <v>547</v>
      </c>
      <c r="B196" s="156" t="s">
        <v>188</v>
      </c>
      <c r="C196" s="157">
        <v>26743</v>
      </c>
      <c r="D196" s="156">
        <v>6354</v>
      </c>
      <c r="E196" s="156">
        <v>1531</v>
      </c>
      <c r="F196" s="156">
        <v>1750</v>
      </c>
      <c r="G196" s="156">
        <v>7070</v>
      </c>
      <c r="H196" s="156">
        <v>256.04000000000002</v>
      </c>
      <c r="I196" s="156">
        <v>591.20000000000005</v>
      </c>
      <c r="J196" s="156">
        <v>0</v>
      </c>
      <c r="K196" s="156">
        <v>115.29999999999995</v>
      </c>
      <c r="L196" s="156">
        <v>1156</v>
      </c>
      <c r="M196" s="156">
        <v>71</v>
      </c>
      <c r="N196" s="156">
        <v>27518.19</v>
      </c>
      <c r="O196" s="156">
        <v>2</v>
      </c>
    </row>
    <row r="197" spans="1:15" x14ac:dyDescent="0.2">
      <c r="A197" s="156">
        <v>1916</v>
      </c>
      <c r="B197" s="156" t="s">
        <v>189</v>
      </c>
      <c r="C197" s="157">
        <v>72588</v>
      </c>
      <c r="D197" s="156">
        <v>15088</v>
      </c>
      <c r="E197" s="156">
        <v>6608.9</v>
      </c>
      <c r="F197" s="156">
        <v>5145</v>
      </c>
      <c r="G197" s="156">
        <v>39650</v>
      </c>
      <c r="H197" s="156">
        <v>289.48</v>
      </c>
      <c r="I197" s="156">
        <v>3830.4</v>
      </c>
      <c r="J197" s="156">
        <v>0</v>
      </c>
      <c r="K197" s="156">
        <v>0</v>
      </c>
      <c r="L197" s="156">
        <v>3264</v>
      </c>
      <c r="M197" s="156">
        <v>298</v>
      </c>
      <c r="N197" s="156">
        <v>104545.42200000001</v>
      </c>
      <c r="O197" s="156">
        <v>4</v>
      </c>
    </row>
    <row r="198" spans="1:15" x14ac:dyDescent="0.2">
      <c r="A198" s="156">
        <v>995</v>
      </c>
      <c r="B198" s="156" t="s">
        <v>190</v>
      </c>
      <c r="C198" s="157">
        <v>75778</v>
      </c>
      <c r="D198" s="156">
        <v>19250</v>
      </c>
      <c r="E198" s="156">
        <v>6668.2</v>
      </c>
      <c r="F198" s="156">
        <v>10800</v>
      </c>
      <c r="G198" s="156">
        <v>83470</v>
      </c>
      <c r="H198" s="156">
        <v>3974.92</v>
      </c>
      <c r="I198" s="156">
        <v>2933.6000000000004</v>
      </c>
      <c r="J198" s="156">
        <v>0</v>
      </c>
      <c r="K198" s="156">
        <v>0</v>
      </c>
      <c r="L198" s="156">
        <v>23147</v>
      </c>
      <c r="M198" s="156">
        <v>2738</v>
      </c>
      <c r="N198" s="156">
        <v>45550.101999999999</v>
      </c>
      <c r="O198" s="156">
        <v>6</v>
      </c>
    </row>
    <row r="199" spans="1:15" x14ac:dyDescent="0.2">
      <c r="A199" s="156">
        <v>82</v>
      </c>
      <c r="B199" s="156" t="s">
        <v>191</v>
      </c>
      <c r="C199" s="157">
        <v>13566</v>
      </c>
      <c r="D199" s="156">
        <v>3310</v>
      </c>
      <c r="E199" s="156">
        <v>1142.3</v>
      </c>
      <c r="F199" s="156">
        <v>290</v>
      </c>
      <c r="G199" s="156">
        <v>9730</v>
      </c>
      <c r="H199" s="156">
        <v>0</v>
      </c>
      <c r="I199" s="156">
        <v>312</v>
      </c>
      <c r="J199" s="156">
        <v>0</v>
      </c>
      <c r="K199" s="156">
        <v>31.399999999999977</v>
      </c>
      <c r="L199" s="156">
        <v>7598</v>
      </c>
      <c r="M199" s="156">
        <v>1858</v>
      </c>
      <c r="N199" s="156">
        <v>3819.8229999999999</v>
      </c>
      <c r="O199" s="156">
        <v>6</v>
      </c>
    </row>
    <row r="200" spans="1:15" x14ac:dyDescent="0.2">
      <c r="A200" s="156">
        <v>1640</v>
      </c>
      <c r="B200" s="156" t="s">
        <v>192</v>
      </c>
      <c r="C200" s="157">
        <v>36426</v>
      </c>
      <c r="D200" s="156">
        <v>7821</v>
      </c>
      <c r="E200" s="156">
        <v>2518.8999999999996</v>
      </c>
      <c r="F200" s="156">
        <v>340</v>
      </c>
      <c r="G200" s="156">
        <v>7370</v>
      </c>
      <c r="H200" s="156">
        <v>1944.52</v>
      </c>
      <c r="I200" s="156">
        <v>1829.6000000000001</v>
      </c>
      <c r="J200" s="156">
        <v>0</v>
      </c>
      <c r="K200" s="156">
        <v>0</v>
      </c>
      <c r="L200" s="156">
        <v>16277</v>
      </c>
      <c r="M200" s="156">
        <v>213</v>
      </c>
      <c r="N200" s="156">
        <v>6241.1580000000004</v>
      </c>
      <c r="O200" s="156">
        <v>14</v>
      </c>
    </row>
    <row r="201" spans="1:15" x14ac:dyDescent="0.2">
      <c r="A201" s="156">
        <v>327</v>
      </c>
      <c r="B201" s="156" t="s">
        <v>193</v>
      </c>
      <c r="C201" s="157">
        <v>28969</v>
      </c>
      <c r="D201" s="156">
        <v>7049</v>
      </c>
      <c r="E201" s="156">
        <v>1242.5999999999999</v>
      </c>
      <c r="F201" s="156">
        <v>525</v>
      </c>
      <c r="G201" s="156">
        <v>11530</v>
      </c>
      <c r="H201" s="156">
        <v>0</v>
      </c>
      <c r="I201" s="156">
        <v>0</v>
      </c>
      <c r="J201" s="156">
        <v>0</v>
      </c>
      <c r="K201" s="156">
        <v>0</v>
      </c>
      <c r="L201" s="156">
        <v>5859</v>
      </c>
      <c r="M201" s="156">
        <v>31</v>
      </c>
      <c r="N201" s="156">
        <v>14830.614</v>
      </c>
      <c r="O201" s="156">
        <v>4</v>
      </c>
    </row>
    <row r="202" spans="1:15" x14ac:dyDescent="0.2">
      <c r="A202" s="156">
        <v>733</v>
      </c>
      <c r="B202" s="156" t="s">
        <v>195</v>
      </c>
      <c r="C202" s="157">
        <v>11007</v>
      </c>
      <c r="D202" s="156">
        <v>2704</v>
      </c>
      <c r="E202" s="156">
        <v>586.79999999999995</v>
      </c>
      <c r="F202" s="156">
        <v>215</v>
      </c>
      <c r="G202" s="156">
        <v>300</v>
      </c>
      <c r="H202" s="156">
        <v>0</v>
      </c>
      <c r="I202" s="156">
        <v>0</v>
      </c>
      <c r="J202" s="156">
        <v>0</v>
      </c>
      <c r="K202" s="156">
        <v>0</v>
      </c>
      <c r="L202" s="156">
        <v>5039</v>
      </c>
      <c r="M202" s="156">
        <v>410</v>
      </c>
      <c r="N202" s="156">
        <v>1280.848</v>
      </c>
      <c r="O202" s="156">
        <v>8</v>
      </c>
    </row>
    <row r="203" spans="1:15" x14ac:dyDescent="0.2">
      <c r="A203" s="156">
        <v>1705</v>
      </c>
      <c r="B203" s="156" t="s">
        <v>196</v>
      </c>
      <c r="C203" s="157">
        <v>45818</v>
      </c>
      <c r="D203" s="156">
        <v>11187</v>
      </c>
      <c r="E203" s="156">
        <v>3139.2</v>
      </c>
      <c r="F203" s="156">
        <v>560</v>
      </c>
      <c r="G203" s="156">
        <v>13760</v>
      </c>
      <c r="H203" s="156">
        <v>641.52</v>
      </c>
      <c r="I203" s="156">
        <v>2156.8000000000002</v>
      </c>
      <c r="J203" s="156">
        <v>0</v>
      </c>
      <c r="K203" s="156">
        <v>541.09999999999991</v>
      </c>
      <c r="L203" s="156">
        <v>6225</v>
      </c>
      <c r="M203" s="156">
        <v>689</v>
      </c>
      <c r="N203" s="156">
        <v>16326.8</v>
      </c>
      <c r="O203" s="156">
        <v>6</v>
      </c>
    </row>
    <row r="204" spans="1:15" x14ac:dyDescent="0.2">
      <c r="A204" s="156">
        <v>553</v>
      </c>
      <c r="B204" s="156" t="s">
        <v>197</v>
      </c>
      <c r="C204" s="157">
        <v>22393</v>
      </c>
      <c r="D204" s="156">
        <v>5144</v>
      </c>
      <c r="E204" s="156">
        <v>1736.3</v>
      </c>
      <c r="F204" s="156">
        <v>340</v>
      </c>
      <c r="G204" s="156">
        <v>6040</v>
      </c>
      <c r="H204" s="156">
        <v>249.48</v>
      </c>
      <c r="I204" s="156">
        <v>1312</v>
      </c>
      <c r="J204" s="156">
        <v>0</v>
      </c>
      <c r="K204" s="156">
        <v>0</v>
      </c>
      <c r="L204" s="156">
        <v>1569</v>
      </c>
      <c r="M204" s="156">
        <v>37</v>
      </c>
      <c r="N204" s="156">
        <v>14332.509</v>
      </c>
      <c r="O204" s="156">
        <v>3</v>
      </c>
    </row>
    <row r="205" spans="1:15" x14ac:dyDescent="0.2">
      <c r="A205" s="156">
        <v>140</v>
      </c>
      <c r="B205" s="156" t="s">
        <v>198</v>
      </c>
      <c r="C205" s="157">
        <v>10948</v>
      </c>
      <c r="D205" s="156">
        <v>2889</v>
      </c>
      <c r="E205" s="156">
        <v>725.2</v>
      </c>
      <c r="F205" s="156">
        <v>55</v>
      </c>
      <c r="G205" s="156">
        <v>660</v>
      </c>
      <c r="H205" s="156">
        <v>0</v>
      </c>
      <c r="I205" s="156">
        <v>136</v>
      </c>
      <c r="J205" s="156">
        <v>0</v>
      </c>
      <c r="K205" s="156">
        <v>13.799999999999983</v>
      </c>
      <c r="L205" s="156">
        <v>13066</v>
      </c>
      <c r="M205" s="156">
        <v>199</v>
      </c>
      <c r="N205" s="156">
        <v>563.952</v>
      </c>
      <c r="O205" s="156">
        <v>23</v>
      </c>
    </row>
    <row r="206" spans="1:15" x14ac:dyDescent="0.2">
      <c r="A206" s="156">
        <v>262</v>
      </c>
      <c r="B206" s="156" t="s">
        <v>199</v>
      </c>
      <c r="C206" s="157">
        <v>33308</v>
      </c>
      <c r="D206" s="156">
        <v>7307</v>
      </c>
      <c r="E206" s="156">
        <v>2176.8999999999996</v>
      </c>
      <c r="F206" s="156">
        <v>880</v>
      </c>
      <c r="G206" s="156">
        <v>13080</v>
      </c>
      <c r="H206" s="156">
        <v>487.86</v>
      </c>
      <c r="I206" s="156">
        <v>1106.4000000000001</v>
      </c>
      <c r="J206" s="156">
        <v>0</v>
      </c>
      <c r="K206" s="156">
        <v>57.5</v>
      </c>
      <c r="L206" s="156">
        <v>21314</v>
      </c>
      <c r="M206" s="156">
        <v>281</v>
      </c>
      <c r="N206" s="156">
        <v>8809.36</v>
      </c>
      <c r="O206" s="156">
        <v>19</v>
      </c>
    </row>
    <row r="207" spans="1:15" x14ac:dyDescent="0.2">
      <c r="A207" s="156">
        <v>809</v>
      </c>
      <c r="B207" s="156" t="s">
        <v>200</v>
      </c>
      <c r="C207" s="157">
        <v>23083</v>
      </c>
      <c r="D207" s="156">
        <v>5141</v>
      </c>
      <c r="E207" s="156">
        <v>1663.5</v>
      </c>
      <c r="F207" s="156">
        <v>455</v>
      </c>
      <c r="G207" s="156">
        <v>5230</v>
      </c>
      <c r="H207" s="156">
        <v>0</v>
      </c>
      <c r="I207" s="156">
        <v>238.4</v>
      </c>
      <c r="J207" s="156">
        <v>0</v>
      </c>
      <c r="K207" s="156">
        <v>0</v>
      </c>
      <c r="L207" s="156">
        <v>4997</v>
      </c>
      <c r="M207" s="156">
        <v>74</v>
      </c>
      <c r="N207" s="156">
        <v>9931.2049999999999</v>
      </c>
      <c r="O207" s="156">
        <v>4</v>
      </c>
    </row>
    <row r="208" spans="1:15" x14ac:dyDescent="0.2">
      <c r="A208" s="156">
        <v>331</v>
      </c>
      <c r="B208" s="156" t="s">
        <v>201</v>
      </c>
      <c r="C208" s="157">
        <v>13992</v>
      </c>
      <c r="D208" s="156">
        <v>3833</v>
      </c>
      <c r="E208" s="156">
        <v>726.69999999999993</v>
      </c>
      <c r="F208" s="156">
        <v>300</v>
      </c>
      <c r="G208" s="156">
        <v>580</v>
      </c>
      <c r="H208" s="156">
        <v>0</v>
      </c>
      <c r="I208" s="156">
        <v>0</v>
      </c>
      <c r="J208" s="156">
        <v>0</v>
      </c>
      <c r="K208" s="156">
        <v>0</v>
      </c>
      <c r="L208" s="156">
        <v>7562</v>
      </c>
      <c r="M208" s="156">
        <v>336</v>
      </c>
      <c r="N208" s="156">
        <v>1866.55</v>
      </c>
      <c r="O208" s="156">
        <v>15</v>
      </c>
    </row>
    <row r="209" spans="1:15" x14ac:dyDescent="0.2">
      <c r="A209" s="156">
        <v>24</v>
      </c>
      <c r="B209" s="156" t="s">
        <v>202</v>
      </c>
      <c r="C209" s="157">
        <v>10292</v>
      </c>
      <c r="D209" s="156">
        <v>2427</v>
      </c>
      <c r="E209" s="156">
        <v>1026.3</v>
      </c>
      <c r="F209" s="156">
        <v>95</v>
      </c>
      <c r="G209" s="156">
        <v>500</v>
      </c>
      <c r="H209" s="156">
        <v>0</v>
      </c>
      <c r="I209" s="156">
        <v>0</v>
      </c>
      <c r="J209" s="156">
        <v>0</v>
      </c>
      <c r="K209" s="156">
        <v>0</v>
      </c>
      <c r="L209" s="156">
        <v>11103</v>
      </c>
      <c r="M209" s="156">
        <v>96</v>
      </c>
      <c r="N209" s="156">
        <v>862.48199999999997</v>
      </c>
      <c r="O209" s="156">
        <v>16</v>
      </c>
    </row>
    <row r="210" spans="1:15" x14ac:dyDescent="0.2">
      <c r="A210" s="156">
        <v>168</v>
      </c>
      <c r="B210" s="156" t="s">
        <v>203</v>
      </c>
      <c r="C210" s="157">
        <v>22554</v>
      </c>
      <c r="D210" s="156">
        <v>5145</v>
      </c>
      <c r="E210" s="156">
        <v>1787.8</v>
      </c>
      <c r="F210" s="156">
        <v>345</v>
      </c>
      <c r="G210" s="156">
        <v>7120</v>
      </c>
      <c r="H210" s="156">
        <v>0</v>
      </c>
      <c r="I210" s="156">
        <v>492</v>
      </c>
      <c r="J210" s="156">
        <v>0</v>
      </c>
      <c r="K210" s="156">
        <v>7.7999999999999545</v>
      </c>
      <c r="L210" s="156">
        <v>9877</v>
      </c>
      <c r="M210" s="156">
        <v>85</v>
      </c>
      <c r="N210" s="156">
        <v>6727.6239999999998</v>
      </c>
      <c r="O210" s="156">
        <v>7</v>
      </c>
    </row>
    <row r="211" spans="1:15" x14ac:dyDescent="0.2">
      <c r="A211" s="156">
        <v>1671</v>
      </c>
      <c r="B211" s="156" t="s">
        <v>204</v>
      </c>
      <c r="C211" s="157">
        <v>11220</v>
      </c>
      <c r="D211" s="156">
        <v>2788</v>
      </c>
      <c r="E211" s="156">
        <v>587.5</v>
      </c>
      <c r="F211" s="156">
        <v>105</v>
      </c>
      <c r="G211" s="156">
        <v>680</v>
      </c>
      <c r="H211" s="156">
        <v>0</v>
      </c>
      <c r="I211" s="156">
        <v>0</v>
      </c>
      <c r="J211" s="156">
        <v>0</v>
      </c>
      <c r="K211" s="156">
        <v>0</v>
      </c>
      <c r="L211" s="156">
        <v>3726</v>
      </c>
      <c r="M211" s="156">
        <v>8</v>
      </c>
      <c r="N211" s="156">
        <v>1486.8</v>
      </c>
      <c r="O211" s="156">
        <v>7</v>
      </c>
    </row>
    <row r="212" spans="1:15" x14ac:dyDescent="0.2">
      <c r="A212" s="156">
        <v>263</v>
      </c>
      <c r="B212" s="156" t="s">
        <v>205</v>
      </c>
      <c r="C212" s="157">
        <v>24092</v>
      </c>
      <c r="D212" s="156">
        <v>5761</v>
      </c>
      <c r="E212" s="156">
        <v>1530.5</v>
      </c>
      <c r="F212" s="156">
        <v>315</v>
      </c>
      <c r="G212" s="156">
        <v>1580</v>
      </c>
      <c r="H212" s="156">
        <v>0</v>
      </c>
      <c r="I212" s="156">
        <v>0</v>
      </c>
      <c r="J212" s="156">
        <v>0</v>
      </c>
      <c r="K212" s="156">
        <v>0</v>
      </c>
      <c r="L212" s="156">
        <v>6615</v>
      </c>
      <c r="M212" s="156">
        <v>931</v>
      </c>
      <c r="N212" s="156">
        <v>4403.2749999999996</v>
      </c>
      <c r="O212" s="156">
        <v>15</v>
      </c>
    </row>
    <row r="213" spans="1:15" x14ac:dyDescent="0.2">
      <c r="A213" s="156">
        <v>1641</v>
      </c>
      <c r="B213" s="156" t="s">
        <v>206</v>
      </c>
      <c r="C213" s="157">
        <v>24017</v>
      </c>
      <c r="D213" s="156">
        <v>4565</v>
      </c>
      <c r="E213" s="156">
        <v>1850.8999999999999</v>
      </c>
      <c r="F213" s="156">
        <v>185</v>
      </c>
      <c r="G213" s="156">
        <v>5630</v>
      </c>
      <c r="H213" s="156">
        <v>616.22</v>
      </c>
      <c r="I213" s="156">
        <v>0</v>
      </c>
      <c r="J213" s="156">
        <v>0</v>
      </c>
      <c r="K213" s="156">
        <v>0</v>
      </c>
      <c r="L213" s="156">
        <v>4567</v>
      </c>
      <c r="M213" s="156">
        <v>1244</v>
      </c>
      <c r="N213" s="156">
        <v>4750.0469999999996</v>
      </c>
      <c r="O213" s="156">
        <v>8</v>
      </c>
    </row>
    <row r="214" spans="1:15" x14ac:dyDescent="0.2">
      <c r="A214" s="156">
        <v>556</v>
      </c>
      <c r="B214" s="156" t="s">
        <v>207</v>
      </c>
      <c r="C214" s="157">
        <v>31985</v>
      </c>
      <c r="D214" s="156">
        <v>7016</v>
      </c>
      <c r="E214" s="156">
        <v>2754.1</v>
      </c>
      <c r="F214" s="156">
        <v>4595</v>
      </c>
      <c r="G214" s="156">
        <v>13310</v>
      </c>
      <c r="H214" s="156">
        <v>116.82</v>
      </c>
      <c r="I214" s="156">
        <v>964.80000000000007</v>
      </c>
      <c r="J214" s="156">
        <v>0</v>
      </c>
      <c r="K214" s="156">
        <v>38.899999999999864</v>
      </c>
      <c r="L214" s="156">
        <v>848</v>
      </c>
      <c r="M214" s="156">
        <v>164</v>
      </c>
      <c r="N214" s="156">
        <v>28767.024000000001</v>
      </c>
      <c r="O214" s="156">
        <v>1</v>
      </c>
    </row>
    <row r="215" spans="1:15" x14ac:dyDescent="0.2">
      <c r="A215" s="156">
        <v>935</v>
      </c>
      <c r="B215" s="156" t="s">
        <v>208</v>
      </c>
      <c r="C215" s="157">
        <v>121819</v>
      </c>
      <c r="D215" s="156">
        <v>21523</v>
      </c>
      <c r="E215" s="156">
        <v>13681.099999999999</v>
      </c>
      <c r="F215" s="156">
        <v>4790</v>
      </c>
      <c r="G215" s="156">
        <v>188720</v>
      </c>
      <c r="H215" s="156">
        <v>3874.34</v>
      </c>
      <c r="I215" s="156">
        <v>5452</v>
      </c>
      <c r="J215" s="156">
        <v>0</v>
      </c>
      <c r="K215" s="156">
        <v>0</v>
      </c>
      <c r="L215" s="156">
        <v>5636</v>
      </c>
      <c r="M215" s="156">
        <v>377</v>
      </c>
      <c r="N215" s="156">
        <v>137960.28400000001</v>
      </c>
      <c r="O215" s="156">
        <v>3</v>
      </c>
    </row>
    <row r="216" spans="1:15" x14ac:dyDescent="0.2">
      <c r="A216" s="156">
        <v>25</v>
      </c>
      <c r="B216" s="156" t="s">
        <v>209</v>
      </c>
      <c r="C216" s="157">
        <v>10382</v>
      </c>
      <c r="D216" s="156">
        <v>2618</v>
      </c>
      <c r="E216" s="156">
        <v>752</v>
      </c>
      <c r="F216" s="156">
        <v>70</v>
      </c>
      <c r="G216" s="156">
        <v>2560</v>
      </c>
      <c r="H216" s="156">
        <v>0</v>
      </c>
      <c r="I216" s="156">
        <v>0</v>
      </c>
      <c r="J216" s="156">
        <v>0</v>
      </c>
      <c r="K216" s="156">
        <v>0</v>
      </c>
      <c r="L216" s="156">
        <v>6446</v>
      </c>
      <c r="M216" s="156">
        <v>43</v>
      </c>
      <c r="N216" s="156">
        <v>1288.28</v>
      </c>
      <c r="O216" s="156">
        <v>7</v>
      </c>
    </row>
    <row r="217" spans="1:15" x14ac:dyDescent="0.2">
      <c r="A217" s="156">
        <v>420</v>
      </c>
      <c r="B217" s="156" t="s">
        <v>210</v>
      </c>
      <c r="C217" s="157">
        <v>43248</v>
      </c>
      <c r="D217" s="156">
        <v>10661</v>
      </c>
      <c r="E217" s="156">
        <v>2967.8</v>
      </c>
      <c r="F217" s="156">
        <v>900</v>
      </c>
      <c r="G217" s="156">
        <v>7440</v>
      </c>
      <c r="H217" s="156">
        <v>0</v>
      </c>
      <c r="I217" s="156">
        <v>298.40000000000003</v>
      </c>
      <c r="J217" s="156">
        <v>0</v>
      </c>
      <c r="K217" s="156">
        <v>65</v>
      </c>
      <c r="L217" s="156">
        <v>12135</v>
      </c>
      <c r="M217" s="156">
        <v>586</v>
      </c>
      <c r="N217" s="156">
        <v>9341.8919999999998</v>
      </c>
      <c r="O217" s="156">
        <v>21</v>
      </c>
    </row>
    <row r="218" spans="1:15" x14ac:dyDescent="0.2">
      <c r="A218" s="156">
        <v>938</v>
      </c>
      <c r="B218" s="156" t="s">
        <v>211</v>
      </c>
      <c r="C218" s="157">
        <v>19362</v>
      </c>
      <c r="D218" s="156">
        <v>3918</v>
      </c>
      <c r="E218" s="156">
        <v>1388.9</v>
      </c>
      <c r="F218" s="156">
        <v>155</v>
      </c>
      <c r="G218" s="156">
        <v>5020</v>
      </c>
      <c r="H218" s="156">
        <v>0</v>
      </c>
      <c r="I218" s="156">
        <v>963.2</v>
      </c>
      <c r="J218" s="156">
        <v>0</v>
      </c>
      <c r="K218" s="156">
        <v>21.5</v>
      </c>
      <c r="L218" s="156">
        <v>2702</v>
      </c>
      <c r="M218" s="156">
        <v>67</v>
      </c>
      <c r="N218" s="156">
        <v>5168.38</v>
      </c>
      <c r="O218" s="156">
        <v>7</v>
      </c>
    </row>
    <row r="219" spans="1:15" x14ac:dyDescent="0.2">
      <c r="A219" s="156">
        <v>1908</v>
      </c>
      <c r="B219" s="156" t="s">
        <v>624</v>
      </c>
      <c r="C219" s="157">
        <v>13727</v>
      </c>
      <c r="D219" s="156">
        <v>3393</v>
      </c>
      <c r="E219" s="156">
        <v>997.3</v>
      </c>
      <c r="F219" s="156">
        <v>90</v>
      </c>
      <c r="G219" s="156">
        <v>1630</v>
      </c>
      <c r="H219" s="156">
        <v>0</v>
      </c>
      <c r="I219" s="156">
        <v>0</v>
      </c>
      <c r="J219" s="156">
        <v>0</v>
      </c>
      <c r="K219" s="156">
        <v>0</v>
      </c>
      <c r="L219" s="156">
        <v>6883</v>
      </c>
      <c r="M219" s="156">
        <v>120</v>
      </c>
      <c r="N219" s="156">
        <v>1582.509</v>
      </c>
      <c r="O219" s="156">
        <v>10</v>
      </c>
    </row>
    <row r="220" spans="1:15" x14ac:dyDescent="0.2">
      <c r="A220" s="156">
        <v>1987</v>
      </c>
      <c r="B220" s="156" t="s">
        <v>212</v>
      </c>
      <c r="C220" s="157">
        <v>12370</v>
      </c>
      <c r="D220" s="156">
        <v>2754</v>
      </c>
      <c r="E220" s="156">
        <v>1173.9000000000001</v>
      </c>
      <c r="F220" s="156">
        <v>115</v>
      </c>
      <c r="G220" s="156">
        <v>1730</v>
      </c>
      <c r="H220" s="156">
        <v>0</v>
      </c>
      <c r="I220" s="156">
        <v>0</v>
      </c>
      <c r="J220" s="156">
        <v>0</v>
      </c>
      <c r="K220" s="156">
        <v>0</v>
      </c>
      <c r="L220" s="156">
        <v>8023</v>
      </c>
      <c r="M220" s="156">
        <v>140</v>
      </c>
      <c r="N220" s="156">
        <v>1878.5840000000001</v>
      </c>
      <c r="O220" s="156">
        <v>6</v>
      </c>
    </row>
    <row r="221" spans="1:15" x14ac:dyDescent="0.2">
      <c r="A221" s="156">
        <v>119</v>
      </c>
      <c r="B221" s="156" t="s">
        <v>213</v>
      </c>
      <c r="C221" s="157">
        <v>32726</v>
      </c>
      <c r="D221" s="156">
        <v>7960</v>
      </c>
      <c r="E221" s="156">
        <v>2969.6</v>
      </c>
      <c r="F221" s="156">
        <v>1035</v>
      </c>
      <c r="G221" s="156">
        <v>38490</v>
      </c>
      <c r="H221" s="156">
        <v>1115.82</v>
      </c>
      <c r="I221" s="156">
        <v>2774.4</v>
      </c>
      <c r="J221" s="156">
        <v>0</v>
      </c>
      <c r="K221" s="156">
        <v>0</v>
      </c>
      <c r="L221" s="156">
        <v>5555</v>
      </c>
      <c r="M221" s="156">
        <v>148</v>
      </c>
      <c r="N221" s="156">
        <v>18053.488000000001</v>
      </c>
      <c r="O221" s="156">
        <v>5</v>
      </c>
    </row>
    <row r="222" spans="1:15" x14ac:dyDescent="0.2">
      <c r="A222" s="156">
        <v>687</v>
      </c>
      <c r="B222" s="156" t="s">
        <v>214</v>
      </c>
      <c r="C222" s="157">
        <v>47523</v>
      </c>
      <c r="D222" s="156">
        <v>11010</v>
      </c>
      <c r="E222" s="156">
        <v>4579.6000000000004</v>
      </c>
      <c r="F222" s="156">
        <v>2030</v>
      </c>
      <c r="G222" s="156">
        <v>69030</v>
      </c>
      <c r="H222" s="156">
        <v>2593.2600000000002</v>
      </c>
      <c r="I222" s="156">
        <v>3720</v>
      </c>
      <c r="J222" s="156">
        <v>0</v>
      </c>
      <c r="K222" s="156">
        <v>0</v>
      </c>
      <c r="L222" s="156">
        <v>4854</v>
      </c>
      <c r="M222" s="156">
        <v>450</v>
      </c>
      <c r="N222" s="156">
        <v>40457.256000000001</v>
      </c>
      <c r="O222" s="156">
        <v>4</v>
      </c>
    </row>
    <row r="223" spans="1:15" x14ac:dyDescent="0.2">
      <c r="A223" s="156">
        <v>1731</v>
      </c>
      <c r="B223" s="156" t="s">
        <v>216</v>
      </c>
      <c r="C223" s="157">
        <v>33422</v>
      </c>
      <c r="D223" s="156">
        <v>7718</v>
      </c>
      <c r="E223" s="156">
        <v>2348.1</v>
      </c>
      <c r="F223" s="156">
        <v>285</v>
      </c>
      <c r="G223" s="156">
        <v>13780</v>
      </c>
      <c r="H223" s="156">
        <v>505.15999999999997</v>
      </c>
      <c r="I223" s="156">
        <v>600.80000000000007</v>
      </c>
      <c r="J223" s="156">
        <v>0</v>
      </c>
      <c r="K223" s="156">
        <v>92.099999999999909</v>
      </c>
      <c r="L223" s="156">
        <v>34078</v>
      </c>
      <c r="M223" s="156">
        <v>509</v>
      </c>
      <c r="N223" s="156">
        <v>6270.2910000000002</v>
      </c>
      <c r="O223" s="156">
        <v>31</v>
      </c>
    </row>
    <row r="224" spans="1:15" x14ac:dyDescent="0.2">
      <c r="A224" s="156">
        <v>1842</v>
      </c>
      <c r="B224" s="156" t="s">
        <v>217</v>
      </c>
      <c r="C224" s="157">
        <v>18251</v>
      </c>
      <c r="D224" s="156">
        <v>4800</v>
      </c>
      <c r="E224" s="156">
        <v>668.19999999999993</v>
      </c>
      <c r="F224" s="156">
        <v>370</v>
      </c>
      <c r="G224" s="156">
        <v>650</v>
      </c>
      <c r="H224" s="156">
        <v>0</v>
      </c>
      <c r="I224" s="156">
        <v>0</v>
      </c>
      <c r="J224" s="156">
        <v>0</v>
      </c>
      <c r="K224" s="156">
        <v>0</v>
      </c>
      <c r="L224" s="156">
        <v>4732</v>
      </c>
      <c r="M224" s="156">
        <v>206</v>
      </c>
      <c r="N224" s="156">
        <v>8818.19</v>
      </c>
      <c r="O224" s="156">
        <v>10</v>
      </c>
    </row>
    <row r="225" spans="1:15" x14ac:dyDescent="0.2">
      <c r="A225" s="156">
        <v>815</v>
      </c>
      <c r="B225" s="156" t="s">
        <v>218</v>
      </c>
      <c r="C225" s="157">
        <v>10906</v>
      </c>
      <c r="D225" s="156">
        <v>2528</v>
      </c>
      <c r="E225" s="156">
        <v>745.3</v>
      </c>
      <c r="F225" s="156">
        <v>70</v>
      </c>
      <c r="G225" s="156">
        <v>1280</v>
      </c>
      <c r="H225" s="156">
        <v>0</v>
      </c>
      <c r="I225" s="156">
        <v>340</v>
      </c>
      <c r="J225" s="156">
        <v>0</v>
      </c>
      <c r="K225" s="156">
        <v>0</v>
      </c>
      <c r="L225" s="156">
        <v>5224</v>
      </c>
      <c r="M225" s="156">
        <v>93</v>
      </c>
      <c r="N225" s="156">
        <v>1298.5239999999999</v>
      </c>
      <c r="O225" s="156">
        <v>6</v>
      </c>
    </row>
    <row r="226" spans="1:15" x14ac:dyDescent="0.2">
      <c r="A226" s="156">
        <v>265</v>
      </c>
      <c r="B226" s="156" t="s">
        <v>219</v>
      </c>
      <c r="C226" s="157">
        <v>5924</v>
      </c>
      <c r="D226" s="156">
        <v>1346</v>
      </c>
      <c r="E226" s="156">
        <v>533.59999999999991</v>
      </c>
      <c r="F226" s="156">
        <v>75</v>
      </c>
      <c r="G226" s="156">
        <v>850</v>
      </c>
      <c r="H226" s="156">
        <v>0</v>
      </c>
      <c r="I226" s="156">
        <v>0</v>
      </c>
      <c r="J226" s="156">
        <v>0</v>
      </c>
      <c r="K226" s="156">
        <v>0</v>
      </c>
      <c r="L226" s="156">
        <v>868</v>
      </c>
      <c r="M226" s="156">
        <v>160</v>
      </c>
      <c r="N226" s="156">
        <v>1574.296</v>
      </c>
      <c r="O226" s="156">
        <v>1</v>
      </c>
    </row>
    <row r="227" spans="1:15" x14ac:dyDescent="0.2">
      <c r="A227" s="156">
        <v>1709</v>
      </c>
      <c r="B227" s="156" t="s">
        <v>220</v>
      </c>
      <c r="C227" s="157">
        <v>36625</v>
      </c>
      <c r="D227" s="156">
        <v>8317</v>
      </c>
      <c r="E227" s="156">
        <v>2493.1999999999998</v>
      </c>
      <c r="F227" s="156">
        <v>860</v>
      </c>
      <c r="G227" s="156">
        <v>4950</v>
      </c>
      <c r="H227" s="156">
        <v>287.10000000000002</v>
      </c>
      <c r="I227" s="156">
        <v>640</v>
      </c>
      <c r="J227" s="156">
        <v>0</v>
      </c>
      <c r="K227" s="156">
        <v>344.59999999999997</v>
      </c>
      <c r="L227" s="156">
        <v>15914</v>
      </c>
      <c r="M227" s="156">
        <v>2488</v>
      </c>
      <c r="N227" s="156">
        <v>10802.88</v>
      </c>
      <c r="O227" s="156">
        <v>19</v>
      </c>
    </row>
    <row r="228" spans="1:15" x14ac:dyDescent="0.2">
      <c r="A228" s="156">
        <v>1927</v>
      </c>
      <c r="B228" s="156" t="s">
        <v>680</v>
      </c>
      <c r="C228" s="157">
        <v>29190</v>
      </c>
      <c r="D228" s="156">
        <v>8718</v>
      </c>
      <c r="E228" s="156">
        <v>1260.0999999999999</v>
      </c>
      <c r="F228" s="156">
        <v>265</v>
      </c>
      <c r="G228" s="156">
        <v>1030</v>
      </c>
      <c r="H228" s="156">
        <v>0</v>
      </c>
      <c r="I228" s="156">
        <v>0</v>
      </c>
      <c r="J228" s="156">
        <v>0</v>
      </c>
      <c r="K228" s="156">
        <v>0</v>
      </c>
      <c r="L228" s="156">
        <v>11829</v>
      </c>
      <c r="M228" s="156">
        <v>819</v>
      </c>
      <c r="N228" s="156">
        <v>4630.5789999999997</v>
      </c>
      <c r="O228" s="156">
        <v>19</v>
      </c>
    </row>
    <row r="229" spans="1:15" x14ac:dyDescent="0.2">
      <c r="A229" s="156">
        <v>1955</v>
      </c>
      <c r="B229" s="156" t="s">
        <v>221</v>
      </c>
      <c r="C229" s="157">
        <v>34834</v>
      </c>
      <c r="D229" s="156">
        <v>7668</v>
      </c>
      <c r="E229" s="156">
        <v>2813.5</v>
      </c>
      <c r="F229" s="156">
        <v>560</v>
      </c>
      <c r="G229" s="156">
        <v>16810</v>
      </c>
      <c r="H229" s="156">
        <v>1273.4000000000001</v>
      </c>
      <c r="I229" s="156">
        <v>516</v>
      </c>
      <c r="J229" s="156">
        <v>0</v>
      </c>
      <c r="K229" s="156">
        <v>0</v>
      </c>
      <c r="L229" s="156">
        <v>10569</v>
      </c>
      <c r="M229" s="156">
        <v>95</v>
      </c>
      <c r="N229" s="156">
        <v>10691.325000000001</v>
      </c>
      <c r="O229" s="156">
        <v>11</v>
      </c>
    </row>
    <row r="230" spans="1:15" x14ac:dyDescent="0.2">
      <c r="A230" s="156">
        <v>335</v>
      </c>
      <c r="B230" s="156" t="s">
        <v>222</v>
      </c>
      <c r="C230" s="157">
        <v>13621</v>
      </c>
      <c r="D230" s="156">
        <v>3714</v>
      </c>
      <c r="E230" s="156">
        <v>542.5</v>
      </c>
      <c r="F230" s="156">
        <v>295</v>
      </c>
      <c r="G230" s="156">
        <v>910</v>
      </c>
      <c r="H230" s="156">
        <v>0</v>
      </c>
      <c r="I230" s="156">
        <v>0</v>
      </c>
      <c r="J230" s="156">
        <v>0</v>
      </c>
      <c r="K230" s="156">
        <v>0</v>
      </c>
      <c r="L230" s="156">
        <v>3760</v>
      </c>
      <c r="M230" s="156">
        <v>60</v>
      </c>
      <c r="N230" s="156">
        <v>3846.75</v>
      </c>
      <c r="O230" s="156">
        <v>4</v>
      </c>
    </row>
    <row r="231" spans="1:15" x14ac:dyDescent="0.2">
      <c r="A231" s="156">
        <v>944</v>
      </c>
      <c r="B231" s="156" t="s">
        <v>223</v>
      </c>
      <c r="C231" s="157">
        <v>7827</v>
      </c>
      <c r="D231" s="156">
        <v>1749</v>
      </c>
      <c r="E231" s="156">
        <v>401</v>
      </c>
      <c r="F231" s="156">
        <v>85</v>
      </c>
      <c r="G231" s="156">
        <v>970</v>
      </c>
      <c r="H231" s="156">
        <v>0</v>
      </c>
      <c r="I231" s="156">
        <v>198.4</v>
      </c>
      <c r="J231" s="156">
        <v>0</v>
      </c>
      <c r="K231" s="156">
        <v>205.1</v>
      </c>
      <c r="L231" s="156">
        <v>1738</v>
      </c>
      <c r="M231" s="156">
        <v>143</v>
      </c>
      <c r="N231" s="156">
        <v>1347.14</v>
      </c>
      <c r="O231" s="156">
        <v>4</v>
      </c>
    </row>
    <row r="232" spans="1:15" x14ac:dyDescent="0.2">
      <c r="A232" s="156">
        <v>424</v>
      </c>
      <c r="B232" s="156" t="s">
        <v>224</v>
      </c>
      <c r="C232" s="157">
        <v>6393</v>
      </c>
      <c r="D232" s="156">
        <v>1541</v>
      </c>
      <c r="E232" s="156">
        <v>348.3</v>
      </c>
      <c r="F232" s="156">
        <v>205</v>
      </c>
      <c r="G232" s="156">
        <v>80</v>
      </c>
      <c r="H232" s="156">
        <v>0</v>
      </c>
      <c r="I232" s="156">
        <v>0</v>
      </c>
      <c r="J232" s="156">
        <v>0</v>
      </c>
      <c r="K232" s="156">
        <v>0</v>
      </c>
      <c r="L232" s="156">
        <v>1445</v>
      </c>
      <c r="M232" s="156">
        <v>102</v>
      </c>
      <c r="N232" s="156">
        <v>1135.251</v>
      </c>
      <c r="O232" s="156">
        <v>3</v>
      </c>
    </row>
    <row r="233" spans="1:15" x14ac:dyDescent="0.2">
      <c r="A233" s="156">
        <v>425</v>
      </c>
      <c r="B233" s="156" t="s">
        <v>225</v>
      </c>
      <c r="C233" s="157">
        <v>17263</v>
      </c>
      <c r="D233" s="156">
        <v>4752</v>
      </c>
      <c r="E233" s="156">
        <v>872.4</v>
      </c>
      <c r="F233" s="156">
        <v>635</v>
      </c>
      <c r="G233" s="156">
        <v>3430</v>
      </c>
      <c r="H233" s="156">
        <v>0</v>
      </c>
      <c r="I233" s="156">
        <v>312.8</v>
      </c>
      <c r="J233" s="156">
        <v>0</v>
      </c>
      <c r="K233" s="156">
        <v>0</v>
      </c>
      <c r="L233" s="156">
        <v>2142</v>
      </c>
      <c r="M233" s="156">
        <v>1144</v>
      </c>
      <c r="N233" s="156">
        <v>8460.2880000000005</v>
      </c>
      <c r="O233" s="156">
        <v>4</v>
      </c>
    </row>
    <row r="234" spans="1:15" x14ac:dyDescent="0.2">
      <c r="A234" s="156">
        <v>1740</v>
      </c>
      <c r="B234" s="156" t="s">
        <v>226</v>
      </c>
      <c r="C234" s="157">
        <v>22593</v>
      </c>
      <c r="D234" s="156">
        <v>6659</v>
      </c>
      <c r="E234" s="156">
        <v>1356.1</v>
      </c>
      <c r="F234" s="156">
        <v>300</v>
      </c>
      <c r="G234" s="156">
        <v>2110</v>
      </c>
      <c r="H234" s="156">
        <v>201.86</v>
      </c>
      <c r="I234" s="156">
        <v>1188.8</v>
      </c>
      <c r="J234" s="156">
        <v>0</v>
      </c>
      <c r="K234" s="156">
        <v>577.4</v>
      </c>
      <c r="L234" s="156">
        <v>6079</v>
      </c>
      <c r="M234" s="156">
        <v>737</v>
      </c>
      <c r="N234" s="156">
        <v>3038.7420000000002</v>
      </c>
      <c r="O234" s="156">
        <v>12</v>
      </c>
    </row>
    <row r="235" spans="1:15" x14ac:dyDescent="0.2">
      <c r="A235" s="156">
        <v>643</v>
      </c>
      <c r="B235" s="156" t="s">
        <v>227</v>
      </c>
      <c r="C235" s="157">
        <v>14131</v>
      </c>
      <c r="D235" s="156">
        <v>3179</v>
      </c>
      <c r="E235" s="156">
        <v>987.5</v>
      </c>
      <c r="F235" s="156">
        <v>230</v>
      </c>
      <c r="G235" s="156">
        <v>650</v>
      </c>
      <c r="H235" s="156">
        <v>0</v>
      </c>
      <c r="I235" s="156">
        <v>927.2</v>
      </c>
      <c r="J235" s="156">
        <v>0</v>
      </c>
      <c r="K235" s="156">
        <v>29.299999999999955</v>
      </c>
      <c r="L235" s="156">
        <v>2775</v>
      </c>
      <c r="M235" s="156">
        <v>349</v>
      </c>
      <c r="N235" s="156">
        <v>5490.1</v>
      </c>
      <c r="O235" s="156">
        <v>6</v>
      </c>
    </row>
    <row r="236" spans="1:15" x14ac:dyDescent="0.2">
      <c r="A236" s="156">
        <v>946</v>
      </c>
      <c r="B236" s="156" t="s">
        <v>228</v>
      </c>
      <c r="C236" s="157">
        <v>16785</v>
      </c>
      <c r="D236" s="156">
        <v>3685</v>
      </c>
      <c r="E236" s="156">
        <v>1126.4000000000001</v>
      </c>
      <c r="F236" s="156">
        <v>115</v>
      </c>
      <c r="G236" s="156">
        <v>6400</v>
      </c>
      <c r="H236" s="156">
        <v>0</v>
      </c>
      <c r="I236" s="156">
        <v>0</v>
      </c>
      <c r="J236" s="156">
        <v>0</v>
      </c>
      <c r="K236" s="156">
        <v>0</v>
      </c>
      <c r="L236" s="156">
        <v>9981</v>
      </c>
      <c r="M236" s="156">
        <v>198</v>
      </c>
      <c r="N236" s="156">
        <v>3917.0279999999998</v>
      </c>
      <c r="O236" s="156">
        <v>6</v>
      </c>
    </row>
    <row r="237" spans="1:15" x14ac:dyDescent="0.2">
      <c r="A237" s="156">
        <v>304</v>
      </c>
      <c r="B237" s="156" t="s">
        <v>229</v>
      </c>
      <c r="C237" s="157">
        <v>12022</v>
      </c>
      <c r="D237" s="156">
        <v>3211</v>
      </c>
      <c r="E237" s="156">
        <v>589.59999999999991</v>
      </c>
      <c r="F237" s="156">
        <v>175</v>
      </c>
      <c r="G237" s="156">
        <v>310</v>
      </c>
      <c r="H237" s="156">
        <v>0</v>
      </c>
      <c r="I237" s="156">
        <v>0</v>
      </c>
      <c r="J237" s="156">
        <v>0</v>
      </c>
      <c r="K237" s="156">
        <v>0</v>
      </c>
      <c r="L237" s="156">
        <v>6604</v>
      </c>
      <c r="M237" s="156">
        <v>687</v>
      </c>
      <c r="N237" s="156">
        <v>846.72</v>
      </c>
      <c r="O237" s="156">
        <v>11</v>
      </c>
    </row>
    <row r="238" spans="1:15" x14ac:dyDescent="0.2">
      <c r="A238" s="156">
        <v>356</v>
      </c>
      <c r="B238" s="156" t="s">
        <v>230</v>
      </c>
      <c r="C238" s="157">
        <v>60895</v>
      </c>
      <c r="D238" s="156">
        <v>13283</v>
      </c>
      <c r="E238" s="156">
        <v>4682.2</v>
      </c>
      <c r="F238" s="156">
        <v>5815</v>
      </c>
      <c r="G238" s="156">
        <v>49770</v>
      </c>
      <c r="H238" s="156">
        <v>417.78</v>
      </c>
      <c r="I238" s="156">
        <v>4335.2</v>
      </c>
      <c r="J238" s="156">
        <v>0</v>
      </c>
      <c r="K238" s="156">
        <v>0</v>
      </c>
      <c r="L238" s="156">
        <v>2361</v>
      </c>
      <c r="M238" s="156">
        <v>204</v>
      </c>
      <c r="N238" s="156">
        <v>48581.103999999999</v>
      </c>
      <c r="O238" s="156">
        <v>1</v>
      </c>
    </row>
    <row r="239" spans="1:15" x14ac:dyDescent="0.2">
      <c r="A239" s="156">
        <v>569</v>
      </c>
      <c r="B239" s="156" t="s">
        <v>231</v>
      </c>
      <c r="C239" s="157">
        <v>27082</v>
      </c>
      <c r="D239" s="156">
        <v>6447</v>
      </c>
      <c r="E239" s="156">
        <v>1521.8999999999999</v>
      </c>
      <c r="F239" s="156">
        <v>505</v>
      </c>
      <c r="G239" s="156">
        <v>1030</v>
      </c>
      <c r="H239" s="156">
        <v>0</v>
      </c>
      <c r="I239" s="156">
        <v>335.20000000000005</v>
      </c>
      <c r="J239" s="156">
        <v>0</v>
      </c>
      <c r="K239" s="156">
        <v>150.59999999999997</v>
      </c>
      <c r="L239" s="156">
        <v>7816</v>
      </c>
      <c r="M239" s="156">
        <v>1300</v>
      </c>
      <c r="N239" s="156">
        <v>4836.9250000000002</v>
      </c>
      <c r="O239" s="156">
        <v>14</v>
      </c>
    </row>
    <row r="240" spans="1:15" x14ac:dyDescent="0.2">
      <c r="A240" s="156">
        <v>267</v>
      </c>
      <c r="B240" s="156" t="s">
        <v>233</v>
      </c>
      <c r="C240" s="157">
        <v>40355</v>
      </c>
      <c r="D240" s="156">
        <v>10527</v>
      </c>
      <c r="E240" s="156">
        <v>2357.8000000000002</v>
      </c>
      <c r="F240" s="156">
        <v>1565</v>
      </c>
      <c r="G240" s="156">
        <v>15730</v>
      </c>
      <c r="H240" s="156">
        <v>689.04</v>
      </c>
      <c r="I240" s="156">
        <v>1857.6000000000001</v>
      </c>
      <c r="J240" s="156">
        <v>0</v>
      </c>
      <c r="K240" s="156">
        <v>0</v>
      </c>
      <c r="L240" s="156">
        <v>6943</v>
      </c>
      <c r="M240" s="156">
        <v>266</v>
      </c>
      <c r="N240" s="156">
        <v>16175.102000000001</v>
      </c>
      <c r="O240" s="156">
        <v>7</v>
      </c>
    </row>
    <row r="241" spans="1:15" x14ac:dyDescent="0.2">
      <c r="A241" s="156">
        <v>268</v>
      </c>
      <c r="B241" s="156" t="s">
        <v>234</v>
      </c>
      <c r="C241" s="157">
        <v>166382</v>
      </c>
      <c r="D241" s="156">
        <v>34200</v>
      </c>
      <c r="E241" s="156">
        <v>20618</v>
      </c>
      <c r="F241" s="156">
        <v>13115</v>
      </c>
      <c r="G241" s="156">
        <v>340110</v>
      </c>
      <c r="H241" s="156">
        <v>5595.2800000000007</v>
      </c>
      <c r="I241" s="156">
        <v>11539.2</v>
      </c>
      <c r="J241" s="156">
        <v>0</v>
      </c>
      <c r="K241" s="156">
        <v>341.79999999999927</v>
      </c>
      <c r="L241" s="156">
        <v>5359</v>
      </c>
      <c r="M241" s="156">
        <v>401</v>
      </c>
      <c r="N241" s="156">
        <v>181395</v>
      </c>
      <c r="O241" s="156">
        <v>3</v>
      </c>
    </row>
    <row r="242" spans="1:15" x14ac:dyDescent="0.2">
      <c r="A242" s="156">
        <v>1695</v>
      </c>
      <c r="B242" s="156" t="s">
        <v>235</v>
      </c>
      <c r="C242" s="157">
        <v>7509</v>
      </c>
      <c r="D242" s="156">
        <v>1461</v>
      </c>
      <c r="E242" s="156">
        <v>543.19999999999993</v>
      </c>
      <c r="F242" s="156">
        <v>80</v>
      </c>
      <c r="G242" s="156">
        <v>480</v>
      </c>
      <c r="H242" s="156">
        <v>55.36</v>
      </c>
      <c r="I242" s="156">
        <v>0</v>
      </c>
      <c r="J242" s="156">
        <v>0</v>
      </c>
      <c r="K242" s="156">
        <v>0</v>
      </c>
      <c r="L242" s="156">
        <v>8583</v>
      </c>
      <c r="M242" s="156">
        <v>725</v>
      </c>
      <c r="N242" s="156">
        <v>1173.2760000000001</v>
      </c>
      <c r="O242" s="156">
        <v>13</v>
      </c>
    </row>
    <row r="243" spans="1:15" x14ac:dyDescent="0.2">
      <c r="A243" s="156">
        <v>1699</v>
      </c>
      <c r="B243" s="156" t="s">
        <v>236</v>
      </c>
      <c r="C243" s="157">
        <v>31024</v>
      </c>
      <c r="D243" s="156">
        <v>6920</v>
      </c>
      <c r="E243" s="156">
        <v>2275.5</v>
      </c>
      <c r="F243" s="156">
        <v>350</v>
      </c>
      <c r="G243" s="156">
        <v>15960</v>
      </c>
      <c r="H243" s="156">
        <v>469.26</v>
      </c>
      <c r="I243" s="156">
        <v>422.40000000000003</v>
      </c>
      <c r="J243" s="156">
        <v>0</v>
      </c>
      <c r="K243" s="156">
        <v>65.999999999999943</v>
      </c>
      <c r="L243" s="156">
        <v>20077</v>
      </c>
      <c r="M243" s="156">
        <v>456</v>
      </c>
      <c r="N243" s="156">
        <v>9934.8150000000005</v>
      </c>
      <c r="O243" s="156">
        <v>14</v>
      </c>
    </row>
    <row r="244" spans="1:15" x14ac:dyDescent="0.2">
      <c r="A244" s="156">
        <v>171</v>
      </c>
      <c r="B244" s="156" t="s">
        <v>237</v>
      </c>
      <c r="C244" s="157">
        <v>46284</v>
      </c>
      <c r="D244" s="156">
        <v>12308</v>
      </c>
      <c r="E244" s="156">
        <v>3672.8</v>
      </c>
      <c r="F244" s="156">
        <v>1620</v>
      </c>
      <c r="G244" s="156">
        <v>36450</v>
      </c>
      <c r="H244" s="156">
        <v>1904.24</v>
      </c>
      <c r="I244" s="156">
        <v>2652.8</v>
      </c>
      <c r="J244" s="156">
        <v>0</v>
      </c>
      <c r="K244" s="156">
        <v>0</v>
      </c>
      <c r="L244" s="156">
        <v>46008</v>
      </c>
      <c r="M244" s="156">
        <v>2864</v>
      </c>
      <c r="N244" s="156">
        <v>14052.696</v>
      </c>
      <c r="O244" s="156">
        <v>15</v>
      </c>
    </row>
    <row r="245" spans="1:15" x14ac:dyDescent="0.2">
      <c r="A245" s="156">
        <v>575</v>
      </c>
      <c r="B245" s="156" t="s">
        <v>238</v>
      </c>
      <c r="C245" s="157">
        <v>25671</v>
      </c>
      <c r="D245" s="156">
        <v>5362</v>
      </c>
      <c r="E245" s="156">
        <v>1839.8</v>
      </c>
      <c r="F245" s="156">
        <v>555</v>
      </c>
      <c r="G245" s="156">
        <v>8180</v>
      </c>
      <c r="H245" s="156">
        <v>723.14</v>
      </c>
      <c r="I245" s="156">
        <v>866.40000000000009</v>
      </c>
      <c r="J245" s="156">
        <v>0</v>
      </c>
      <c r="K245" s="156">
        <v>47.899999999999864</v>
      </c>
      <c r="L245" s="156">
        <v>3548</v>
      </c>
      <c r="M245" s="156">
        <v>17</v>
      </c>
      <c r="N245" s="156">
        <v>18865.973999999998</v>
      </c>
      <c r="O245" s="156">
        <v>3</v>
      </c>
    </row>
    <row r="246" spans="1:15" x14ac:dyDescent="0.2">
      <c r="A246" s="156">
        <v>576</v>
      </c>
      <c r="B246" s="156" t="s">
        <v>239</v>
      </c>
      <c r="C246" s="157">
        <v>15740</v>
      </c>
      <c r="D246" s="156">
        <v>3611</v>
      </c>
      <c r="E246" s="156">
        <v>1086.4000000000001</v>
      </c>
      <c r="F246" s="156">
        <v>230</v>
      </c>
      <c r="G246" s="156">
        <v>1730</v>
      </c>
      <c r="H246" s="156">
        <v>0</v>
      </c>
      <c r="I246" s="156">
        <v>1107.2</v>
      </c>
      <c r="J246" s="156">
        <v>0</v>
      </c>
      <c r="K246" s="156">
        <v>441.29999999999995</v>
      </c>
      <c r="L246" s="156">
        <v>2260</v>
      </c>
      <c r="M246" s="156">
        <v>82</v>
      </c>
      <c r="N246" s="156">
        <v>7167.2719999999999</v>
      </c>
      <c r="O246" s="156">
        <v>7</v>
      </c>
    </row>
    <row r="247" spans="1:15" x14ac:dyDescent="0.2">
      <c r="A247" s="156">
        <v>820</v>
      </c>
      <c r="B247" s="156" t="s">
        <v>240</v>
      </c>
      <c r="C247" s="157">
        <v>22645</v>
      </c>
      <c r="D247" s="156">
        <v>5022</v>
      </c>
      <c r="E247" s="156">
        <v>843.8</v>
      </c>
      <c r="F247" s="156">
        <v>245</v>
      </c>
      <c r="G247" s="156">
        <v>7880</v>
      </c>
      <c r="H247" s="156">
        <v>0</v>
      </c>
      <c r="I247" s="156">
        <v>552.80000000000007</v>
      </c>
      <c r="J247" s="156">
        <v>0</v>
      </c>
      <c r="K247" s="156">
        <v>0</v>
      </c>
      <c r="L247" s="156">
        <v>3370</v>
      </c>
      <c r="M247" s="156">
        <v>24</v>
      </c>
      <c r="N247" s="156">
        <v>10629.451999999999</v>
      </c>
      <c r="O247" s="156">
        <v>3</v>
      </c>
    </row>
    <row r="248" spans="1:15" x14ac:dyDescent="0.2">
      <c r="A248" s="156">
        <v>302</v>
      </c>
      <c r="B248" s="156" t="s">
        <v>241</v>
      </c>
      <c r="C248" s="157">
        <v>26628</v>
      </c>
      <c r="D248" s="156">
        <v>6975</v>
      </c>
      <c r="E248" s="156">
        <v>1561.8999999999999</v>
      </c>
      <c r="F248" s="156">
        <v>250</v>
      </c>
      <c r="G248" s="156">
        <v>17070</v>
      </c>
      <c r="H248" s="156">
        <v>2282.96</v>
      </c>
      <c r="I248" s="156">
        <v>254.4</v>
      </c>
      <c r="J248" s="156">
        <v>0</v>
      </c>
      <c r="K248" s="156">
        <v>0</v>
      </c>
      <c r="L248" s="156">
        <v>12879</v>
      </c>
      <c r="M248" s="156">
        <v>74</v>
      </c>
      <c r="N248" s="156">
        <v>8865.8790000000008</v>
      </c>
      <c r="O248" s="156">
        <v>10</v>
      </c>
    </row>
    <row r="249" spans="1:15" x14ac:dyDescent="0.2">
      <c r="A249" s="156">
        <v>951</v>
      </c>
      <c r="B249" s="156" t="s">
        <v>242</v>
      </c>
      <c r="C249" s="157">
        <v>15494</v>
      </c>
      <c r="D249" s="156">
        <v>2981</v>
      </c>
      <c r="E249" s="156">
        <v>1343.8</v>
      </c>
      <c r="F249" s="156">
        <v>175</v>
      </c>
      <c r="G249" s="156">
        <v>2070</v>
      </c>
      <c r="H249" s="156">
        <v>0</v>
      </c>
      <c r="I249" s="156">
        <v>0</v>
      </c>
      <c r="J249" s="156">
        <v>0</v>
      </c>
      <c r="K249" s="156">
        <v>0</v>
      </c>
      <c r="L249" s="156">
        <v>3310</v>
      </c>
      <c r="M249" s="156">
        <v>3</v>
      </c>
      <c r="N249" s="156">
        <v>3552.3519999999999</v>
      </c>
      <c r="O249" s="156">
        <v>6</v>
      </c>
    </row>
    <row r="250" spans="1:15" x14ac:dyDescent="0.2">
      <c r="A250" s="156">
        <v>579</v>
      </c>
      <c r="B250" s="156" t="s">
        <v>243</v>
      </c>
      <c r="C250" s="157">
        <v>23153</v>
      </c>
      <c r="D250" s="156">
        <v>5710</v>
      </c>
      <c r="E250" s="156">
        <v>918.09999999999991</v>
      </c>
      <c r="F250" s="156">
        <v>635</v>
      </c>
      <c r="G250" s="156">
        <v>5080</v>
      </c>
      <c r="H250" s="156">
        <v>1515.48</v>
      </c>
      <c r="I250" s="156">
        <v>1635.2</v>
      </c>
      <c r="J250" s="156">
        <v>0</v>
      </c>
      <c r="K250" s="156">
        <v>0</v>
      </c>
      <c r="L250" s="156">
        <v>729</v>
      </c>
      <c r="M250" s="156">
        <v>67</v>
      </c>
      <c r="N250" s="156">
        <v>18891.181</v>
      </c>
      <c r="O250" s="156">
        <v>2</v>
      </c>
    </row>
    <row r="251" spans="1:15" x14ac:dyDescent="0.2">
      <c r="A251" s="156">
        <v>823</v>
      </c>
      <c r="B251" s="156" t="s">
        <v>244</v>
      </c>
      <c r="C251" s="157">
        <v>17926</v>
      </c>
      <c r="D251" s="156">
        <v>4263</v>
      </c>
      <c r="E251" s="156">
        <v>789.8</v>
      </c>
      <c r="F251" s="156">
        <v>125</v>
      </c>
      <c r="G251" s="156">
        <v>3400</v>
      </c>
      <c r="H251" s="156">
        <v>0</v>
      </c>
      <c r="I251" s="156">
        <v>918.40000000000009</v>
      </c>
      <c r="J251" s="156">
        <v>0</v>
      </c>
      <c r="K251" s="156">
        <v>83.199999999999818</v>
      </c>
      <c r="L251" s="156">
        <v>10173</v>
      </c>
      <c r="M251" s="156">
        <v>111</v>
      </c>
      <c r="N251" s="156">
        <v>6170.8980000000001</v>
      </c>
      <c r="O251" s="156">
        <v>5</v>
      </c>
    </row>
    <row r="252" spans="1:15" x14ac:dyDescent="0.2">
      <c r="A252" s="156">
        <v>824</v>
      </c>
      <c r="B252" s="156" t="s">
        <v>245</v>
      </c>
      <c r="C252" s="157">
        <v>25770</v>
      </c>
      <c r="D252" s="156">
        <v>5804</v>
      </c>
      <c r="E252" s="156">
        <v>1699.1</v>
      </c>
      <c r="F252" s="156">
        <v>510</v>
      </c>
      <c r="G252" s="156">
        <v>9090</v>
      </c>
      <c r="H252" s="156">
        <v>642.74</v>
      </c>
      <c r="I252" s="156">
        <v>1373.6000000000001</v>
      </c>
      <c r="J252" s="156">
        <v>0</v>
      </c>
      <c r="K252" s="156">
        <v>317.79999999999995</v>
      </c>
      <c r="L252" s="156">
        <v>6385</v>
      </c>
      <c r="M252" s="156">
        <v>127</v>
      </c>
      <c r="N252" s="156">
        <v>10956.567999999999</v>
      </c>
      <c r="O252" s="156">
        <v>2</v>
      </c>
    </row>
    <row r="253" spans="1:15" x14ac:dyDescent="0.2">
      <c r="A253" s="156">
        <v>1895</v>
      </c>
      <c r="B253" s="156" t="s">
        <v>569</v>
      </c>
      <c r="C253" s="157">
        <v>38748</v>
      </c>
      <c r="D253" s="156">
        <v>7975</v>
      </c>
      <c r="E253" s="156">
        <v>5052.8</v>
      </c>
      <c r="F253" s="156">
        <v>515</v>
      </c>
      <c r="G253" s="156">
        <v>30450</v>
      </c>
      <c r="H253" s="156">
        <v>904.86000000000013</v>
      </c>
      <c r="I253" s="156">
        <v>1805.6000000000001</v>
      </c>
      <c r="J253" s="156">
        <v>0</v>
      </c>
      <c r="K253" s="156">
        <v>0</v>
      </c>
      <c r="L253" s="156">
        <v>22674</v>
      </c>
      <c r="M253" s="156">
        <v>1379</v>
      </c>
      <c r="N253" s="156">
        <v>15734.4</v>
      </c>
      <c r="O253" s="156">
        <v>21</v>
      </c>
    </row>
    <row r="254" spans="1:15" x14ac:dyDescent="0.2">
      <c r="A254" s="156">
        <v>269</v>
      </c>
      <c r="B254" s="156" t="s">
        <v>246</v>
      </c>
      <c r="C254" s="157">
        <v>22774</v>
      </c>
      <c r="D254" s="156">
        <v>5838</v>
      </c>
      <c r="E254" s="156">
        <v>1151.8</v>
      </c>
      <c r="F254" s="156">
        <v>125</v>
      </c>
      <c r="G254" s="156">
        <v>8530</v>
      </c>
      <c r="H254" s="156">
        <v>0</v>
      </c>
      <c r="I254" s="156">
        <v>284</v>
      </c>
      <c r="J254" s="156">
        <v>0</v>
      </c>
      <c r="K254" s="156">
        <v>97.599999999999966</v>
      </c>
      <c r="L254" s="156">
        <v>9767</v>
      </c>
      <c r="M254" s="156">
        <v>117</v>
      </c>
      <c r="N254" s="156">
        <v>6094.2340000000004</v>
      </c>
      <c r="O254" s="156">
        <v>9</v>
      </c>
    </row>
    <row r="255" spans="1:15" x14ac:dyDescent="0.2">
      <c r="A255" s="156">
        <v>173</v>
      </c>
      <c r="B255" s="156" t="s">
        <v>247</v>
      </c>
      <c r="C255" s="157">
        <v>32200</v>
      </c>
      <c r="D255" s="156">
        <v>7691</v>
      </c>
      <c r="E255" s="156">
        <v>2925</v>
      </c>
      <c r="F255" s="156">
        <v>1565</v>
      </c>
      <c r="G255" s="156">
        <v>30380</v>
      </c>
      <c r="H255" s="156">
        <v>762.68000000000006</v>
      </c>
      <c r="I255" s="156">
        <v>3160</v>
      </c>
      <c r="J255" s="156">
        <v>0</v>
      </c>
      <c r="K255" s="156">
        <v>0</v>
      </c>
      <c r="L255" s="156">
        <v>2155</v>
      </c>
      <c r="M255" s="156">
        <v>40</v>
      </c>
      <c r="N255" s="156">
        <v>19472.95</v>
      </c>
      <c r="O255" s="156">
        <v>2</v>
      </c>
    </row>
    <row r="256" spans="1:15" x14ac:dyDescent="0.2">
      <c r="A256" s="156">
        <v>1773</v>
      </c>
      <c r="B256" s="156" t="s">
        <v>248</v>
      </c>
      <c r="C256" s="157">
        <v>17751</v>
      </c>
      <c r="D256" s="156">
        <v>4291</v>
      </c>
      <c r="E256" s="156">
        <v>1263.0999999999999</v>
      </c>
      <c r="F256" s="156">
        <v>320</v>
      </c>
      <c r="G256" s="156">
        <v>3930</v>
      </c>
      <c r="H256" s="156">
        <v>0</v>
      </c>
      <c r="I256" s="156">
        <v>402.40000000000003</v>
      </c>
      <c r="J256" s="156">
        <v>0</v>
      </c>
      <c r="K256" s="156">
        <v>283</v>
      </c>
      <c r="L256" s="156">
        <v>11400</v>
      </c>
      <c r="M256" s="156">
        <v>437</v>
      </c>
      <c r="N256" s="156">
        <v>3092.1660000000002</v>
      </c>
      <c r="O256" s="156">
        <v>8</v>
      </c>
    </row>
    <row r="257" spans="1:15" x14ac:dyDescent="0.2">
      <c r="A257" s="156">
        <v>175</v>
      </c>
      <c r="B257" s="156" t="s">
        <v>249</v>
      </c>
      <c r="C257" s="157">
        <v>17314</v>
      </c>
      <c r="D257" s="156">
        <v>4068</v>
      </c>
      <c r="E257" s="156">
        <v>1169.0999999999999</v>
      </c>
      <c r="F257" s="156">
        <v>105</v>
      </c>
      <c r="G257" s="156">
        <v>12600</v>
      </c>
      <c r="H257" s="156">
        <v>1067.8400000000001</v>
      </c>
      <c r="I257" s="156">
        <v>811.2</v>
      </c>
      <c r="J257" s="156">
        <v>0</v>
      </c>
      <c r="K257" s="156">
        <v>236.29999999999995</v>
      </c>
      <c r="L257" s="156">
        <v>17994</v>
      </c>
      <c r="M257" s="156">
        <v>207</v>
      </c>
      <c r="N257" s="156">
        <v>3543.6329999999998</v>
      </c>
      <c r="O257" s="156">
        <v>13</v>
      </c>
    </row>
    <row r="258" spans="1:15" x14ac:dyDescent="0.2">
      <c r="A258" s="156">
        <v>881</v>
      </c>
      <c r="B258" s="159" t="s">
        <v>250</v>
      </c>
      <c r="C258" s="157">
        <v>7905</v>
      </c>
      <c r="D258" s="156">
        <v>1558</v>
      </c>
      <c r="E258" s="156">
        <v>725.2</v>
      </c>
      <c r="F258" s="156">
        <v>110</v>
      </c>
      <c r="G258" s="156">
        <v>560</v>
      </c>
      <c r="H258" s="156">
        <v>0</v>
      </c>
      <c r="I258" s="156">
        <v>0</v>
      </c>
      <c r="J258" s="156">
        <v>0</v>
      </c>
      <c r="K258" s="156">
        <v>0</v>
      </c>
      <c r="L258" s="156">
        <v>2116</v>
      </c>
      <c r="M258" s="156">
        <v>8</v>
      </c>
      <c r="N258" s="156">
        <v>1630.6559999999999</v>
      </c>
      <c r="O258" s="156">
        <v>4</v>
      </c>
    </row>
    <row r="259" spans="1:15" x14ac:dyDescent="0.2">
      <c r="A259" s="156">
        <v>1586</v>
      </c>
      <c r="B259" s="156" t="s">
        <v>251</v>
      </c>
      <c r="C259" s="157">
        <v>29873</v>
      </c>
      <c r="D259" s="156">
        <v>7306</v>
      </c>
      <c r="E259" s="156">
        <v>2342.3999999999996</v>
      </c>
      <c r="F259" s="156">
        <v>500</v>
      </c>
      <c r="G259" s="156">
        <v>19110</v>
      </c>
      <c r="H259" s="156">
        <v>739.2</v>
      </c>
      <c r="I259" s="156">
        <v>1526.4</v>
      </c>
      <c r="J259" s="156">
        <v>0</v>
      </c>
      <c r="K259" s="156">
        <v>0</v>
      </c>
      <c r="L259" s="156">
        <v>10963</v>
      </c>
      <c r="M259" s="156">
        <v>49</v>
      </c>
      <c r="N259" s="156">
        <v>9362.4159999999993</v>
      </c>
      <c r="O259" s="156">
        <v>7</v>
      </c>
    </row>
    <row r="260" spans="1:15" x14ac:dyDescent="0.2">
      <c r="A260" s="156">
        <v>826</v>
      </c>
      <c r="B260" s="156" t="s">
        <v>252</v>
      </c>
      <c r="C260" s="157">
        <v>53686</v>
      </c>
      <c r="D260" s="156">
        <v>12055</v>
      </c>
      <c r="E260" s="156">
        <v>4171</v>
      </c>
      <c r="F260" s="156">
        <v>3800</v>
      </c>
      <c r="G260" s="156">
        <v>46480</v>
      </c>
      <c r="H260" s="156">
        <v>1249.32</v>
      </c>
      <c r="I260" s="156">
        <v>1960</v>
      </c>
      <c r="J260" s="156">
        <v>0</v>
      </c>
      <c r="K260" s="156">
        <v>0</v>
      </c>
      <c r="L260" s="156">
        <v>7146</v>
      </c>
      <c r="M260" s="156">
        <v>163</v>
      </c>
      <c r="N260" s="156">
        <v>34049.519999999997</v>
      </c>
      <c r="O260" s="156">
        <v>6</v>
      </c>
    </row>
    <row r="261" spans="1:15" x14ac:dyDescent="0.2">
      <c r="A261" s="156">
        <v>85</v>
      </c>
      <c r="B261" s="156" t="s">
        <v>254</v>
      </c>
      <c r="C261" s="157">
        <v>25836</v>
      </c>
      <c r="D261" s="156">
        <v>5841</v>
      </c>
      <c r="E261" s="156">
        <v>2490.5</v>
      </c>
      <c r="F261" s="156">
        <v>165</v>
      </c>
      <c r="G261" s="156">
        <v>11220</v>
      </c>
      <c r="H261" s="156">
        <v>294.34000000000003</v>
      </c>
      <c r="I261" s="156">
        <v>1353.6000000000001</v>
      </c>
      <c r="J261" s="156">
        <v>0</v>
      </c>
      <c r="K261" s="156">
        <v>374.19999999999982</v>
      </c>
      <c r="L261" s="156">
        <v>22401</v>
      </c>
      <c r="M261" s="156">
        <v>210</v>
      </c>
      <c r="N261" s="156">
        <v>5345.99</v>
      </c>
      <c r="O261" s="156">
        <v>15</v>
      </c>
    </row>
    <row r="262" spans="1:15" x14ac:dyDescent="0.2">
      <c r="A262" s="156">
        <v>431</v>
      </c>
      <c r="B262" s="156" t="s">
        <v>255</v>
      </c>
      <c r="C262" s="157">
        <v>9141</v>
      </c>
      <c r="D262" s="156">
        <v>2162</v>
      </c>
      <c r="E262" s="156">
        <v>491.79999999999995</v>
      </c>
      <c r="F262" s="156">
        <v>270</v>
      </c>
      <c r="G262" s="156">
        <v>260</v>
      </c>
      <c r="H262" s="156">
        <v>0</v>
      </c>
      <c r="I262" s="156">
        <v>0</v>
      </c>
      <c r="J262" s="156">
        <v>0</v>
      </c>
      <c r="K262" s="156">
        <v>0</v>
      </c>
      <c r="L262" s="156">
        <v>1155</v>
      </c>
      <c r="M262" s="156">
        <v>452</v>
      </c>
      <c r="N262" s="156">
        <v>3750.0120000000002</v>
      </c>
      <c r="O262" s="156">
        <v>3</v>
      </c>
    </row>
    <row r="263" spans="1:15" x14ac:dyDescent="0.2">
      <c r="A263" s="156">
        <v>432</v>
      </c>
      <c r="B263" s="156" t="s">
        <v>256</v>
      </c>
      <c r="C263" s="157">
        <v>11379</v>
      </c>
      <c r="D263" s="156">
        <v>2839</v>
      </c>
      <c r="E263" s="156">
        <v>739.9</v>
      </c>
      <c r="F263" s="156">
        <v>115</v>
      </c>
      <c r="G263" s="156">
        <v>1970</v>
      </c>
      <c r="H263" s="156">
        <v>0</v>
      </c>
      <c r="I263" s="156">
        <v>0</v>
      </c>
      <c r="J263" s="156">
        <v>0</v>
      </c>
      <c r="K263" s="156">
        <v>0</v>
      </c>
      <c r="L263" s="156">
        <v>4152</v>
      </c>
      <c r="M263" s="156">
        <v>42</v>
      </c>
      <c r="N263" s="156">
        <v>2280.4749999999999</v>
      </c>
      <c r="O263" s="156">
        <v>8</v>
      </c>
    </row>
    <row r="264" spans="1:15" x14ac:dyDescent="0.2">
      <c r="A264" s="156">
        <v>86</v>
      </c>
      <c r="B264" s="156" t="s">
        <v>257</v>
      </c>
      <c r="C264" s="157">
        <v>29896</v>
      </c>
      <c r="D264" s="156">
        <v>7442</v>
      </c>
      <c r="E264" s="156">
        <v>2561.8000000000002</v>
      </c>
      <c r="F264" s="156">
        <v>225</v>
      </c>
      <c r="G264" s="156">
        <v>9520</v>
      </c>
      <c r="H264" s="156">
        <v>799.26</v>
      </c>
      <c r="I264" s="156">
        <v>589.6</v>
      </c>
      <c r="J264" s="156">
        <v>0</v>
      </c>
      <c r="K264" s="156">
        <v>0</v>
      </c>
      <c r="L264" s="156">
        <v>22449</v>
      </c>
      <c r="M264" s="156">
        <v>315</v>
      </c>
      <c r="N264" s="156">
        <v>4790.3580000000002</v>
      </c>
      <c r="O264" s="156">
        <v>21</v>
      </c>
    </row>
    <row r="265" spans="1:15" x14ac:dyDescent="0.2">
      <c r="A265" s="156">
        <v>828</v>
      </c>
      <c r="B265" s="156" t="s">
        <v>258</v>
      </c>
      <c r="C265" s="157">
        <v>84861</v>
      </c>
      <c r="D265" s="156">
        <v>19569</v>
      </c>
      <c r="E265" s="156">
        <v>6876.4</v>
      </c>
      <c r="F265" s="156">
        <v>5875</v>
      </c>
      <c r="G265" s="156">
        <v>98850</v>
      </c>
      <c r="H265" s="156">
        <v>2320.6799999999998</v>
      </c>
      <c r="I265" s="156">
        <v>5528.8</v>
      </c>
      <c r="J265" s="156">
        <v>0</v>
      </c>
      <c r="K265" s="156">
        <v>0</v>
      </c>
      <c r="L265" s="156">
        <v>15224</v>
      </c>
      <c r="M265" s="156">
        <v>762</v>
      </c>
      <c r="N265" s="156">
        <v>49242.336000000003</v>
      </c>
      <c r="O265" s="156">
        <v>16</v>
      </c>
    </row>
    <row r="266" spans="1:15" x14ac:dyDescent="0.2">
      <c r="A266" s="156">
        <v>584</v>
      </c>
      <c r="B266" s="156" t="s">
        <v>259</v>
      </c>
      <c r="C266" s="157">
        <v>23441</v>
      </c>
      <c r="D266" s="156">
        <v>5852</v>
      </c>
      <c r="E266" s="156">
        <v>1245.4000000000001</v>
      </c>
      <c r="F266" s="156">
        <v>375</v>
      </c>
      <c r="G266" s="156">
        <v>5570</v>
      </c>
      <c r="H266" s="156">
        <v>582.36</v>
      </c>
      <c r="I266" s="156">
        <v>2493.6000000000004</v>
      </c>
      <c r="J266" s="156">
        <v>0</v>
      </c>
      <c r="K266" s="156">
        <v>0</v>
      </c>
      <c r="L266" s="156">
        <v>1872</v>
      </c>
      <c r="M266" s="156">
        <v>89</v>
      </c>
      <c r="N266" s="156">
        <v>12956.441999999999</v>
      </c>
      <c r="O266" s="156">
        <v>2</v>
      </c>
    </row>
    <row r="267" spans="1:15" x14ac:dyDescent="0.2">
      <c r="A267" s="156">
        <v>1509</v>
      </c>
      <c r="B267" s="156" t="s">
        <v>260</v>
      </c>
      <c r="C267" s="157">
        <v>39779</v>
      </c>
      <c r="D267" s="156">
        <v>9087</v>
      </c>
      <c r="E267" s="156">
        <v>3733.6</v>
      </c>
      <c r="F267" s="156">
        <v>1885</v>
      </c>
      <c r="G267" s="156">
        <v>27430</v>
      </c>
      <c r="H267" s="156">
        <v>231.82</v>
      </c>
      <c r="I267" s="156">
        <v>1850.4</v>
      </c>
      <c r="J267" s="156">
        <v>0</v>
      </c>
      <c r="K267" s="156">
        <v>0</v>
      </c>
      <c r="L267" s="156">
        <v>13632</v>
      </c>
      <c r="M267" s="156">
        <v>163</v>
      </c>
      <c r="N267" s="156">
        <v>10969.343999999999</v>
      </c>
      <c r="O267" s="156">
        <v>10</v>
      </c>
    </row>
    <row r="268" spans="1:15" x14ac:dyDescent="0.2">
      <c r="A268" s="156">
        <v>437</v>
      </c>
      <c r="B268" s="156" t="s">
        <v>261</v>
      </c>
      <c r="C268" s="157">
        <v>13249</v>
      </c>
      <c r="D268" s="156">
        <v>3160</v>
      </c>
      <c r="E268" s="156">
        <v>846.3</v>
      </c>
      <c r="F268" s="156">
        <v>780</v>
      </c>
      <c r="G268" s="156">
        <v>320</v>
      </c>
      <c r="H268" s="156">
        <v>321.77999999999997</v>
      </c>
      <c r="I268" s="156">
        <v>0</v>
      </c>
      <c r="J268" s="156">
        <v>0</v>
      </c>
      <c r="K268" s="156">
        <v>0</v>
      </c>
      <c r="L268" s="156">
        <v>2411</v>
      </c>
      <c r="M268" s="156">
        <v>167</v>
      </c>
      <c r="N268" s="156">
        <v>7721.3230000000003</v>
      </c>
      <c r="O268" s="156">
        <v>3</v>
      </c>
    </row>
    <row r="269" spans="1:15" x14ac:dyDescent="0.2">
      <c r="A269" s="156">
        <v>644</v>
      </c>
      <c r="B269" s="156" t="s">
        <v>262</v>
      </c>
      <c r="C269" s="157">
        <v>8147</v>
      </c>
      <c r="D269" s="156">
        <v>2129</v>
      </c>
      <c r="E269" s="156">
        <v>455.59999999999997</v>
      </c>
      <c r="F269" s="156">
        <v>105</v>
      </c>
      <c r="G269" s="156">
        <v>130</v>
      </c>
      <c r="H269" s="156">
        <v>0</v>
      </c>
      <c r="I269" s="156">
        <v>0</v>
      </c>
      <c r="J269" s="156">
        <v>0</v>
      </c>
      <c r="K269" s="156">
        <v>0</v>
      </c>
      <c r="L269" s="156">
        <v>2701</v>
      </c>
      <c r="M269" s="156">
        <v>156</v>
      </c>
      <c r="N269" s="156">
        <v>1913.96</v>
      </c>
      <c r="O269" s="156">
        <v>6</v>
      </c>
    </row>
    <row r="270" spans="1:15" x14ac:dyDescent="0.2">
      <c r="A270" s="156">
        <v>589</v>
      </c>
      <c r="B270" s="156" t="s">
        <v>263</v>
      </c>
      <c r="C270" s="157">
        <v>9872</v>
      </c>
      <c r="D270" s="156">
        <v>2509</v>
      </c>
      <c r="E270" s="156">
        <v>609.59999999999991</v>
      </c>
      <c r="F270" s="156">
        <v>145</v>
      </c>
      <c r="G270" s="156">
        <v>720</v>
      </c>
      <c r="H270" s="156">
        <v>0</v>
      </c>
      <c r="I270" s="156">
        <v>0</v>
      </c>
      <c r="J270" s="156">
        <v>0</v>
      </c>
      <c r="K270" s="156">
        <v>0</v>
      </c>
      <c r="L270" s="156">
        <v>3909</v>
      </c>
      <c r="M270" s="156">
        <v>101</v>
      </c>
      <c r="N270" s="156">
        <v>3209.328</v>
      </c>
      <c r="O270" s="156">
        <v>3</v>
      </c>
    </row>
    <row r="271" spans="1:15" x14ac:dyDescent="0.2">
      <c r="A271" s="156">
        <v>1734</v>
      </c>
      <c r="B271" s="156" t="s">
        <v>264</v>
      </c>
      <c r="C271" s="157">
        <v>46531</v>
      </c>
      <c r="D271" s="156">
        <v>12151</v>
      </c>
      <c r="E271" s="156">
        <v>2553.6999999999998</v>
      </c>
      <c r="F271" s="156">
        <v>845</v>
      </c>
      <c r="G271" s="156">
        <v>14460</v>
      </c>
      <c r="H271" s="156">
        <v>588.20000000000005</v>
      </c>
      <c r="I271" s="156">
        <v>1876</v>
      </c>
      <c r="J271" s="156">
        <v>275.39999999999964</v>
      </c>
      <c r="K271" s="156">
        <v>645.49999999999977</v>
      </c>
      <c r="L271" s="156">
        <v>10920</v>
      </c>
      <c r="M271" s="156">
        <v>588</v>
      </c>
      <c r="N271" s="156">
        <v>14347.983</v>
      </c>
      <c r="O271" s="156">
        <v>12</v>
      </c>
    </row>
    <row r="272" spans="1:15" x14ac:dyDescent="0.2">
      <c r="A272" s="156">
        <v>590</v>
      </c>
      <c r="B272" s="156" t="s">
        <v>265</v>
      </c>
      <c r="C272" s="157">
        <v>32082</v>
      </c>
      <c r="D272" s="156">
        <v>7616</v>
      </c>
      <c r="E272" s="156">
        <v>2042.1999999999998</v>
      </c>
      <c r="F272" s="156">
        <v>1650</v>
      </c>
      <c r="G272" s="156">
        <v>13300</v>
      </c>
      <c r="H272" s="156">
        <v>553.05999999999995</v>
      </c>
      <c r="I272" s="156">
        <v>2828.8</v>
      </c>
      <c r="J272" s="156">
        <v>0</v>
      </c>
      <c r="K272" s="156">
        <v>102.89999999999964</v>
      </c>
      <c r="L272" s="156">
        <v>937</v>
      </c>
      <c r="M272" s="156">
        <v>142</v>
      </c>
      <c r="N272" s="156">
        <v>25629.01</v>
      </c>
      <c r="O272" s="156">
        <v>1</v>
      </c>
    </row>
    <row r="273" spans="1:15" x14ac:dyDescent="0.2">
      <c r="A273" s="156">
        <v>1894</v>
      </c>
      <c r="B273" s="156" t="s">
        <v>571</v>
      </c>
      <c r="C273" s="157">
        <v>43302</v>
      </c>
      <c r="D273" s="156">
        <v>9841</v>
      </c>
      <c r="E273" s="156">
        <v>2775.3</v>
      </c>
      <c r="F273" s="156">
        <v>925</v>
      </c>
      <c r="G273" s="156">
        <v>17790</v>
      </c>
      <c r="H273" s="156">
        <v>57.42</v>
      </c>
      <c r="I273" s="156">
        <v>1645.6000000000001</v>
      </c>
      <c r="J273" s="156">
        <v>0</v>
      </c>
      <c r="K273" s="156">
        <v>0</v>
      </c>
      <c r="L273" s="156">
        <v>15933</v>
      </c>
      <c r="M273" s="156">
        <v>203</v>
      </c>
      <c r="N273" s="156">
        <v>9727.2739999999994</v>
      </c>
      <c r="O273" s="156">
        <v>12</v>
      </c>
    </row>
    <row r="274" spans="1:15" x14ac:dyDescent="0.2">
      <c r="A274" s="156">
        <v>765</v>
      </c>
      <c r="B274" s="156" t="s">
        <v>266</v>
      </c>
      <c r="C274" s="157">
        <v>12804</v>
      </c>
      <c r="D274" s="156">
        <v>2812</v>
      </c>
      <c r="E274" s="156">
        <v>1628.6999999999998</v>
      </c>
      <c r="F274" s="156">
        <v>155</v>
      </c>
      <c r="G274" s="156">
        <v>9200</v>
      </c>
      <c r="H274" s="156">
        <v>0</v>
      </c>
      <c r="I274" s="156">
        <v>244.8</v>
      </c>
      <c r="J274" s="156">
        <v>0</v>
      </c>
      <c r="K274" s="156">
        <v>29.899999999999977</v>
      </c>
      <c r="L274" s="156">
        <v>4908</v>
      </c>
      <c r="M274" s="156">
        <v>113</v>
      </c>
      <c r="N274" s="156">
        <v>2941.212</v>
      </c>
      <c r="O274" s="156">
        <v>4</v>
      </c>
    </row>
    <row r="275" spans="1:15" x14ac:dyDescent="0.2">
      <c r="A275" s="156">
        <v>1926</v>
      </c>
      <c r="B275" s="156" t="s">
        <v>267</v>
      </c>
      <c r="C275" s="157">
        <v>50454</v>
      </c>
      <c r="D275" s="156">
        <v>14887</v>
      </c>
      <c r="E275" s="156">
        <v>1397.6</v>
      </c>
      <c r="F275" s="156">
        <v>3265</v>
      </c>
      <c r="G275" s="156">
        <v>6710</v>
      </c>
      <c r="H275" s="156">
        <v>492.26</v>
      </c>
      <c r="I275" s="156">
        <v>1035.2</v>
      </c>
      <c r="J275" s="156">
        <v>3305.0999999999985</v>
      </c>
      <c r="K275" s="156">
        <v>562.49999999999989</v>
      </c>
      <c r="L275" s="156">
        <v>3721</v>
      </c>
      <c r="M275" s="156">
        <v>140</v>
      </c>
      <c r="N275" s="156">
        <v>26683.103999999999</v>
      </c>
      <c r="O275" s="156">
        <v>5</v>
      </c>
    </row>
    <row r="276" spans="1:15" x14ac:dyDescent="0.2">
      <c r="A276" s="156">
        <v>439</v>
      </c>
      <c r="B276" s="156" t="s">
        <v>268</v>
      </c>
      <c r="C276" s="157">
        <v>79482</v>
      </c>
      <c r="D276" s="156">
        <v>18040</v>
      </c>
      <c r="E276" s="156">
        <v>6727.2999999999993</v>
      </c>
      <c r="F276" s="156">
        <v>7190</v>
      </c>
      <c r="G276" s="156">
        <v>73480</v>
      </c>
      <c r="H276" s="156">
        <v>2188.7200000000003</v>
      </c>
      <c r="I276" s="156">
        <v>3354.4</v>
      </c>
      <c r="J276" s="156">
        <v>0</v>
      </c>
      <c r="K276" s="156">
        <v>0</v>
      </c>
      <c r="L276" s="156">
        <v>2317</v>
      </c>
      <c r="M276" s="156">
        <v>139</v>
      </c>
      <c r="N276" s="156">
        <v>80863.902000000002</v>
      </c>
      <c r="O276" s="156">
        <v>1</v>
      </c>
    </row>
    <row r="277" spans="1:15" x14ac:dyDescent="0.2">
      <c r="A277" s="156">
        <v>273</v>
      </c>
      <c r="B277" s="156" t="s">
        <v>269</v>
      </c>
      <c r="C277" s="157">
        <v>23971</v>
      </c>
      <c r="D277" s="156">
        <v>6162</v>
      </c>
      <c r="E277" s="156">
        <v>1347.4</v>
      </c>
      <c r="F277" s="156">
        <v>265</v>
      </c>
      <c r="G277" s="156">
        <v>13370</v>
      </c>
      <c r="H277" s="156">
        <v>0</v>
      </c>
      <c r="I277" s="156">
        <v>402.40000000000003</v>
      </c>
      <c r="J277" s="156">
        <v>0</v>
      </c>
      <c r="K277" s="156">
        <v>70.699999999999989</v>
      </c>
      <c r="L277" s="156">
        <v>8508</v>
      </c>
      <c r="M277" s="156">
        <v>233</v>
      </c>
      <c r="N277" s="156">
        <v>8079.7640000000001</v>
      </c>
      <c r="O277" s="156">
        <v>6</v>
      </c>
    </row>
    <row r="278" spans="1:15" x14ac:dyDescent="0.2">
      <c r="A278" s="156">
        <v>177</v>
      </c>
      <c r="B278" s="156" t="s">
        <v>270</v>
      </c>
      <c r="C278" s="157">
        <v>36486</v>
      </c>
      <c r="D278" s="156">
        <v>8759</v>
      </c>
      <c r="E278" s="156">
        <v>2479.3000000000002</v>
      </c>
      <c r="F278" s="156">
        <v>470</v>
      </c>
      <c r="G278" s="156">
        <v>21890</v>
      </c>
      <c r="H278" s="156">
        <v>976.09999999999991</v>
      </c>
      <c r="I278" s="156">
        <v>2243.2000000000003</v>
      </c>
      <c r="J278" s="156">
        <v>0</v>
      </c>
      <c r="K278" s="156">
        <v>0</v>
      </c>
      <c r="L278" s="156">
        <v>17106</v>
      </c>
      <c r="M278" s="156">
        <v>123</v>
      </c>
      <c r="N278" s="156">
        <v>9973.6890000000003</v>
      </c>
      <c r="O278" s="156">
        <v>10</v>
      </c>
    </row>
    <row r="279" spans="1:15" x14ac:dyDescent="0.2">
      <c r="A279" s="156">
        <v>703</v>
      </c>
      <c r="B279" s="156" t="s">
        <v>271</v>
      </c>
      <c r="C279" s="157">
        <v>21859</v>
      </c>
      <c r="D279" s="156">
        <v>6224</v>
      </c>
      <c r="E279" s="156">
        <v>1571.4</v>
      </c>
      <c r="F279" s="156">
        <v>400</v>
      </c>
      <c r="G279" s="156">
        <v>4930</v>
      </c>
      <c r="H279" s="156">
        <v>100.98</v>
      </c>
      <c r="I279" s="156">
        <v>675.2</v>
      </c>
      <c r="J279" s="156">
        <v>0</v>
      </c>
      <c r="K279" s="156">
        <v>0</v>
      </c>
      <c r="L279" s="156">
        <v>10187</v>
      </c>
      <c r="M279" s="156">
        <v>1179</v>
      </c>
      <c r="N279" s="156">
        <v>4079.614</v>
      </c>
      <c r="O279" s="156">
        <v>11</v>
      </c>
    </row>
    <row r="280" spans="1:15" x14ac:dyDescent="0.2">
      <c r="A280" s="156">
        <v>274</v>
      </c>
      <c r="B280" s="156" t="s">
        <v>272</v>
      </c>
      <c r="C280" s="157">
        <v>31565</v>
      </c>
      <c r="D280" s="156">
        <v>6760</v>
      </c>
      <c r="E280" s="156">
        <v>2445.6</v>
      </c>
      <c r="F280" s="156">
        <v>715</v>
      </c>
      <c r="G280" s="156">
        <v>11540</v>
      </c>
      <c r="H280" s="156">
        <v>1588.1399999999999</v>
      </c>
      <c r="I280" s="156">
        <v>916.80000000000007</v>
      </c>
      <c r="J280" s="156">
        <v>0</v>
      </c>
      <c r="K280" s="156">
        <v>0</v>
      </c>
      <c r="L280" s="156">
        <v>4596</v>
      </c>
      <c r="M280" s="156">
        <v>127</v>
      </c>
      <c r="N280" s="156">
        <v>13415.664000000001</v>
      </c>
      <c r="O280" s="156">
        <v>5</v>
      </c>
    </row>
    <row r="281" spans="1:15" x14ac:dyDescent="0.2">
      <c r="A281" s="156">
        <v>339</v>
      </c>
      <c r="B281" s="156" t="s">
        <v>273</v>
      </c>
      <c r="C281" s="157">
        <v>4893</v>
      </c>
      <c r="D281" s="156">
        <v>1427</v>
      </c>
      <c r="E281" s="156">
        <v>209.79999999999998</v>
      </c>
      <c r="F281" s="156">
        <v>30</v>
      </c>
      <c r="G281" s="156">
        <v>270</v>
      </c>
      <c r="H281" s="156">
        <v>0</v>
      </c>
      <c r="I281" s="156">
        <v>0</v>
      </c>
      <c r="J281" s="156">
        <v>0</v>
      </c>
      <c r="K281" s="156">
        <v>0</v>
      </c>
      <c r="L281" s="156">
        <v>1840</v>
      </c>
      <c r="M281" s="156">
        <v>11</v>
      </c>
      <c r="N281" s="156">
        <v>699.17600000000004</v>
      </c>
      <c r="O281" s="156">
        <v>1</v>
      </c>
    </row>
    <row r="282" spans="1:15" x14ac:dyDescent="0.2">
      <c r="A282" s="156">
        <v>1667</v>
      </c>
      <c r="B282" s="156" t="s">
        <v>274</v>
      </c>
      <c r="C282" s="157">
        <v>12670</v>
      </c>
      <c r="D282" s="156">
        <v>2860</v>
      </c>
      <c r="E282" s="156">
        <v>702.6</v>
      </c>
      <c r="F282" s="156">
        <v>80</v>
      </c>
      <c r="G282" s="156">
        <v>2690</v>
      </c>
      <c r="H282" s="156">
        <v>0</v>
      </c>
      <c r="I282" s="156">
        <v>0</v>
      </c>
      <c r="J282" s="156">
        <v>0</v>
      </c>
      <c r="K282" s="156">
        <v>0</v>
      </c>
      <c r="L282" s="156">
        <v>7790</v>
      </c>
      <c r="M282" s="156">
        <v>76</v>
      </c>
      <c r="N282" s="156">
        <v>2774.1239999999998</v>
      </c>
      <c r="O282" s="156">
        <v>8</v>
      </c>
    </row>
    <row r="283" spans="1:15" x14ac:dyDescent="0.2">
      <c r="A283" s="156">
        <v>275</v>
      </c>
      <c r="B283" s="156" t="s">
        <v>275</v>
      </c>
      <c r="C283" s="157">
        <v>43679</v>
      </c>
      <c r="D283" s="156">
        <v>9074</v>
      </c>
      <c r="E283" s="156">
        <v>4733.3999999999996</v>
      </c>
      <c r="F283" s="156">
        <v>1660</v>
      </c>
      <c r="G283" s="156">
        <v>17010</v>
      </c>
      <c r="H283" s="156">
        <v>421.74</v>
      </c>
      <c r="I283" s="156">
        <v>1321.6000000000001</v>
      </c>
      <c r="J283" s="156">
        <v>0</v>
      </c>
      <c r="K283" s="156">
        <v>732.4</v>
      </c>
      <c r="L283" s="156">
        <v>8174</v>
      </c>
      <c r="M283" s="156">
        <v>261</v>
      </c>
      <c r="N283" s="156">
        <v>28404.63</v>
      </c>
      <c r="O283" s="156">
        <v>8</v>
      </c>
    </row>
    <row r="284" spans="1:15" x14ac:dyDescent="0.2">
      <c r="A284" s="156">
        <v>340</v>
      </c>
      <c r="B284" s="156" t="s">
        <v>276</v>
      </c>
      <c r="C284" s="157">
        <v>19047</v>
      </c>
      <c r="D284" s="156">
        <v>4872</v>
      </c>
      <c r="E284" s="156">
        <v>1172.3</v>
      </c>
      <c r="F284" s="156">
        <v>570</v>
      </c>
      <c r="G284" s="156">
        <v>4450</v>
      </c>
      <c r="H284" s="156">
        <v>0</v>
      </c>
      <c r="I284" s="156">
        <v>210.4</v>
      </c>
      <c r="J284" s="156">
        <v>0</v>
      </c>
      <c r="K284" s="156">
        <v>0</v>
      </c>
      <c r="L284" s="156">
        <v>4207</v>
      </c>
      <c r="M284" s="156">
        <v>169</v>
      </c>
      <c r="N284" s="156">
        <v>6720.0640000000003</v>
      </c>
      <c r="O284" s="156">
        <v>7</v>
      </c>
    </row>
    <row r="285" spans="1:15" x14ac:dyDescent="0.2">
      <c r="A285" s="156">
        <v>597</v>
      </c>
      <c r="B285" s="156" t="s">
        <v>277</v>
      </c>
      <c r="C285" s="157">
        <v>45330</v>
      </c>
      <c r="D285" s="156">
        <v>9274</v>
      </c>
      <c r="E285" s="156">
        <v>4087.6</v>
      </c>
      <c r="F285" s="156">
        <v>2280</v>
      </c>
      <c r="G285" s="156">
        <v>17700</v>
      </c>
      <c r="H285" s="156">
        <v>580.14</v>
      </c>
      <c r="I285" s="156">
        <v>2320</v>
      </c>
      <c r="J285" s="156">
        <v>0</v>
      </c>
      <c r="K285" s="156">
        <v>0</v>
      </c>
      <c r="L285" s="156">
        <v>2368</v>
      </c>
      <c r="M285" s="156">
        <v>159</v>
      </c>
      <c r="N285" s="156">
        <v>35741.807999999997</v>
      </c>
      <c r="O285" s="156">
        <v>3</v>
      </c>
    </row>
    <row r="286" spans="1:15" x14ac:dyDescent="0.2">
      <c r="A286" s="156">
        <v>196</v>
      </c>
      <c r="B286" s="156" t="s">
        <v>278</v>
      </c>
      <c r="C286" s="157">
        <v>10968</v>
      </c>
      <c r="D286" s="156">
        <v>2484</v>
      </c>
      <c r="E286" s="156">
        <v>998.8</v>
      </c>
      <c r="F286" s="156">
        <v>85</v>
      </c>
      <c r="G286" s="156">
        <v>1500</v>
      </c>
      <c r="H286" s="156">
        <v>0</v>
      </c>
      <c r="I286" s="156">
        <v>0</v>
      </c>
      <c r="J286" s="156">
        <v>0</v>
      </c>
      <c r="K286" s="156">
        <v>0</v>
      </c>
      <c r="L286" s="156">
        <v>3969</v>
      </c>
      <c r="M286" s="156">
        <v>842</v>
      </c>
      <c r="N286" s="156">
        <v>1722.6959999999999</v>
      </c>
      <c r="O286" s="156">
        <v>6</v>
      </c>
    </row>
    <row r="287" spans="1:15" x14ac:dyDescent="0.2">
      <c r="A287" s="156">
        <v>1672</v>
      </c>
      <c r="B287" s="156" t="s">
        <v>279</v>
      </c>
      <c r="C287" s="157">
        <v>18577</v>
      </c>
      <c r="D287" s="156">
        <v>4493</v>
      </c>
      <c r="E287" s="156">
        <v>965.9</v>
      </c>
      <c r="F287" s="156">
        <v>295</v>
      </c>
      <c r="G287" s="156">
        <v>910</v>
      </c>
      <c r="H287" s="156">
        <v>0</v>
      </c>
      <c r="I287" s="156">
        <v>283.2</v>
      </c>
      <c r="J287" s="156">
        <v>0</v>
      </c>
      <c r="K287" s="156">
        <v>173.6</v>
      </c>
      <c r="L287" s="156">
        <v>5658</v>
      </c>
      <c r="M287" s="156">
        <v>131</v>
      </c>
      <c r="N287" s="156">
        <v>5085.8370000000004</v>
      </c>
      <c r="O287" s="156">
        <v>8</v>
      </c>
    </row>
    <row r="288" spans="1:15" x14ac:dyDescent="0.2">
      <c r="A288" s="156">
        <v>1742</v>
      </c>
      <c r="B288" s="156" t="s">
        <v>280</v>
      </c>
      <c r="C288" s="157">
        <v>37608</v>
      </c>
      <c r="D288" s="156">
        <v>10676</v>
      </c>
      <c r="E288" s="156">
        <v>2201.5</v>
      </c>
      <c r="F288" s="156">
        <v>1175</v>
      </c>
      <c r="G288" s="156">
        <v>32710</v>
      </c>
      <c r="H288" s="156">
        <v>419.76</v>
      </c>
      <c r="I288" s="156">
        <v>3140</v>
      </c>
      <c r="J288" s="156">
        <v>0</v>
      </c>
      <c r="K288" s="156">
        <v>0</v>
      </c>
      <c r="L288" s="156">
        <v>9412</v>
      </c>
      <c r="M288" s="156">
        <v>26</v>
      </c>
      <c r="N288" s="156">
        <v>15074.91</v>
      </c>
      <c r="O288" s="156">
        <v>9</v>
      </c>
    </row>
    <row r="289" spans="1:15" x14ac:dyDescent="0.2">
      <c r="A289" s="156">
        <v>603</v>
      </c>
      <c r="B289" s="156" t="s">
        <v>281</v>
      </c>
      <c r="C289" s="157">
        <v>47372</v>
      </c>
      <c r="D289" s="156">
        <v>8621</v>
      </c>
      <c r="E289" s="156">
        <v>5338.7</v>
      </c>
      <c r="F289" s="156">
        <v>4470</v>
      </c>
      <c r="G289" s="156">
        <v>10270</v>
      </c>
      <c r="H289" s="156">
        <v>1452.74</v>
      </c>
      <c r="I289" s="156">
        <v>1768.8000000000002</v>
      </c>
      <c r="J289" s="156">
        <v>0</v>
      </c>
      <c r="K289" s="156">
        <v>0</v>
      </c>
      <c r="L289" s="156">
        <v>1403</v>
      </c>
      <c r="M289" s="156">
        <v>46</v>
      </c>
      <c r="N289" s="156">
        <v>80952.456000000006</v>
      </c>
      <c r="O289" s="156">
        <v>2</v>
      </c>
    </row>
    <row r="290" spans="1:15" x14ac:dyDescent="0.2">
      <c r="A290" s="156">
        <v>1669</v>
      </c>
      <c r="B290" s="156" t="s">
        <v>282</v>
      </c>
      <c r="C290" s="157">
        <v>20996</v>
      </c>
      <c r="D290" s="156">
        <v>4060</v>
      </c>
      <c r="E290" s="156">
        <v>1725.4</v>
      </c>
      <c r="F290" s="156">
        <v>205</v>
      </c>
      <c r="G290" s="156">
        <v>3690</v>
      </c>
      <c r="H290" s="156">
        <v>0</v>
      </c>
      <c r="I290" s="156">
        <v>0</v>
      </c>
      <c r="J290" s="156">
        <v>0</v>
      </c>
      <c r="K290" s="156">
        <v>0</v>
      </c>
      <c r="L290" s="156">
        <v>8817</v>
      </c>
      <c r="M290" s="156">
        <v>56</v>
      </c>
      <c r="N290" s="156">
        <v>3640.2359999999999</v>
      </c>
      <c r="O290" s="156">
        <v>11</v>
      </c>
    </row>
    <row r="291" spans="1:15" x14ac:dyDescent="0.2">
      <c r="A291" s="156">
        <v>957</v>
      </c>
      <c r="B291" s="156" t="s">
        <v>283</v>
      </c>
      <c r="C291" s="157">
        <v>56690</v>
      </c>
      <c r="D291" s="156">
        <v>11803</v>
      </c>
      <c r="E291" s="156">
        <v>6615.9</v>
      </c>
      <c r="F291" s="156">
        <v>5235</v>
      </c>
      <c r="G291" s="156">
        <v>77420</v>
      </c>
      <c r="H291" s="156">
        <v>1549.2199999999998</v>
      </c>
      <c r="I291" s="156">
        <v>3181.6000000000004</v>
      </c>
      <c r="J291" s="156">
        <v>0</v>
      </c>
      <c r="K291" s="156">
        <v>0</v>
      </c>
      <c r="L291" s="156">
        <v>6090</v>
      </c>
      <c r="M291" s="156">
        <v>1021</v>
      </c>
      <c r="N291" s="156">
        <v>41094.449999999997</v>
      </c>
      <c r="O291" s="156">
        <v>8</v>
      </c>
    </row>
    <row r="292" spans="1:15" x14ac:dyDescent="0.2">
      <c r="A292" s="156">
        <v>1674</v>
      </c>
      <c r="B292" s="156" t="s">
        <v>284</v>
      </c>
      <c r="C292" s="157">
        <v>77155</v>
      </c>
      <c r="D292" s="156">
        <v>17237</v>
      </c>
      <c r="E292" s="156">
        <v>7147.7999999999993</v>
      </c>
      <c r="F292" s="156">
        <v>7170</v>
      </c>
      <c r="G292" s="156">
        <v>87680</v>
      </c>
      <c r="H292" s="156">
        <v>2477.84</v>
      </c>
      <c r="I292" s="156">
        <v>3908.8</v>
      </c>
      <c r="J292" s="156">
        <v>0</v>
      </c>
      <c r="K292" s="156">
        <v>0</v>
      </c>
      <c r="L292" s="156">
        <v>10647</v>
      </c>
      <c r="M292" s="156">
        <v>69</v>
      </c>
      <c r="N292" s="156">
        <v>52934.292000000001</v>
      </c>
      <c r="O292" s="156">
        <v>9</v>
      </c>
    </row>
    <row r="293" spans="1:15" x14ac:dyDescent="0.2">
      <c r="A293" s="156">
        <v>599</v>
      </c>
      <c r="B293" s="156" t="s">
        <v>285</v>
      </c>
      <c r="C293" s="157">
        <v>616294</v>
      </c>
      <c r="D293" s="156">
        <v>136154</v>
      </c>
      <c r="E293" s="156">
        <v>85433.2</v>
      </c>
      <c r="F293" s="156">
        <v>168535</v>
      </c>
      <c r="G293" s="156">
        <v>1406210</v>
      </c>
      <c r="H293" s="156">
        <v>19999.439000000002</v>
      </c>
      <c r="I293" s="156">
        <v>25842.400000000001</v>
      </c>
      <c r="J293" s="156">
        <v>0</v>
      </c>
      <c r="K293" s="156">
        <v>0</v>
      </c>
      <c r="L293" s="156">
        <v>21539</v>
      </c>
      <c r="M293" s="156">
        <v>6967</v>
      </c>
      <c r="N293" s="156">
        <v>1225494.912</v>
      </c>
      <c r="O293" s="156">
        <v>11</v>
      </c>
    </row>
    <row r="294" spans="1:15" x14ac:dyDescent="0.2">
      <c r="A294" s="156">
        <v>277</v>
      </c>
      <c r="B294" s="156" t="s">
        <v>286</v>
      </c>
      <c r="C294" s="157">
        <v>1501</v>
      </c>
      <c r="D294" s="156">
        <v>374</v>
      </c>
      <c r="E294" s="156">
        <v>6.7999999999999972</v>
      </c>
      <c r="F294" s="156">
        <v>25</v>
      </c>
      <c r="G294" s="156">
        <v>30</v>
      </c>
      <c r="H294" s="156">
        <v>0</v>
      </c>
      <c r="I294" s="156">
        <v>752</v>
      </c>
      <c r="J294" s="156">
        <v>0</v>
      </c>
      <c r="K294" s="156">
        <v>695.8</v>
      </c>
      <c r="L294" s="156">
        <v>2790</v>
      </c>
      <c r="M294" s="156">
        <v>2</v>
      </c>
      <c r="N294" s="156">
        <v>511.28800000000001</v>
      </c>
      <c r="O294" s="156">
        <v>1</v>
      </c>
    </row>
    <row r="295" spans="1:15" x14ac:dyDescent="0.2">
      <c r="A295" s="156">
        <v>840</v>
      </c>
      <c r="B295" s="156" t="s">
        <v>287</v>
      </c>
      <c r="C295" s="157">
        <v>22268</v>
      </c>
      <c r="D295" s="156">
        <v>4189</v>
      </c>
      <c r="E295" s="156">
        <v>1666.1999999999998</v>
      </c>
      <c r="F295" s="156">
        <v>250</v>
      </c>
      <c r="G295" s="156">
        <v>9400</v>
      </c>
      <c r="H295" s="156">
        <v>0</v>
      </c>
      <c r="I295" s="156">
        <v>298.40000000000003</v>
      </c>
      <c r="J295" s="156">
        <v>0</v>
      </c>
      <c r="K295" s="156">
        <v>4.4999999999999432</v>
      </c>
      <c r="L295" s="156">
        <v>6441</v>
      </c>
      <c r="M295" s="156">
        <v>7</v>
      </c>
      <c r="N295" s="156">
        <v>6190.1620000000003</v>
      </c>
      <c r="O295" s="156">
        <v>4</v>
      </c>
    </row>
    <row r="296" spans="1:15" x14ac:dyDescent="0.2">
      <c r="A296" s="156">
        <v>441</v>
      </c>
      <c r="B296" s="156" t="s">
        <v>288</v>
      </c>
      <c r="C296" s="157">
        <v>46207</v>
      </c>
      <c r="D296" s="156">
        <v>11025</v>
      </c>
      <c r="E296" s="156">
        <v>3074.9</v>
      </c>
      <c r="F296" s="156">
        <v>570</v>
      </c>
      <c r="G296" s="156">
        <v>16360</v>
      </c>
      <c r="H296" s="156">
        <v>1423.78</v>
      </c>
      <c r="I296" s="156">
        <v>2525.6000000000004</v>
      </c>
      <c r="J296" s="156">
        <v>0</v>
      </c>
      <c r="K296" s="156">
        <v>75.899999999999636</v>
      </c>
      <c r="L296" s="156">
        <v>16777</v>
      </c>
      <c r="M296" s="156">
        <v>375</v>
      </c>
      <c r="N296" s="156">
        <v>15520.109</v>
      </c>
      <c r="O296" s="156">
        <v>25</v>
      </c>
    </row>
    <row r="297" spans="1:15" x14ac:dyDescent="0.2">
      <c r="A297" s="156">
        <v>458</v>
      </c>
      <c r="B297" s="156" t="s">
        <v>289</v>
      </c>
      <c r="C297" s="157">
        <v>5501</v>
      </c>
      <c r="D297" s="156">
        <v>1372</v>
      </c>
      <c r="E297" s="156">
        <v>229</v>
      </c>
      <c r="F297" s="156">
        <v>80</v>
      </c>
      <c r="G297" s="156">
        <v>40</v>
      </c>
      <c r="H297" s="156">
        <v>0</v>
      </c>
      <c r="I297" s="156">
        <v>0</v>
      </c>
      <c r="J297" s="156">
        <v>0</v>
      </c>
      <c r="K297" s="156">
        <v>0</v>
      </c>
      <c r="L297" s="156">
        <v>6127</v>
      </c>
      <c r="M297" s="156">
        <v>312</v>
      </c>
      <c r="N297" s="156">
        <v>309.54000000000002</v>
      </c>
      <c r="O297" s="156">
        <v>8</v>
      </c>
    </row>
    <row r="298" spans="1:15" x14ac:dyDescent="0.2">
      <c r="A298" s="156">
        <v>279</v>
      </c>
      <c r="B298" s="156" t="s">
        <v>290</v>
      </c>
      <c r="C298" s="157">
        <v>9403</v>
      </c>
      <c r="D298" s="156">
        <v>2634</v>
      </c>
      <c r="E298" s="156">
        <v>544</v>
      </c>
      <c r="F298" s="156">
        <v>105</v>
      </c>
      <c r="G298" s="156">
        <v>1390</v>
      </c>
      <c r="H298" s="156">
        <v>0</v>
      </c>
      <c r="I298" s="156">
        <v>0</v>
      </c>
      <c r="J298" s="156">
        <v>0</v>
      </c>
      <c r="K298" s="156">
        <v>0</v>
      </c>
      <c r="L298" s="156">
        <v>1379</v>
      </c>
      <c r="M298" s="156">
        <v>3</v>
      </c>
      <c r="N298" s="156">
        <v>3099.58</v>
      </c>
      <c r="O298" s="156">
        <v>1</v>
      </c>
    </row>
    <row r="299" spans="1:15" x14ac:dyDescent="0.2">
      <c r="A299" s="156">
        <v>606</v>
      </c>
      <c r="B299" s="156" t="s">
        <v>291</v>
      </c>
      <c r="C299" s="157">
        <v>76216</v>
      </c>
      <c r="D299" s="156">
        <v>17029</v>
      </c>
      <c r="E299" s="156">
        <v>9206.7000000000007</v>
      </c>
      <c r="F299" s="156">
        <v>14940</v>
      </c>
      <c r="G299" s="156">
        <v>52490</v>
      </c>
      <c r="H299" s="156">
        <v>1575.6</v>
      </c>
      <c r="I299" s="156">
        <v>2748.8</v>
      </c>
      <c r="J299" s="156">
        <v>0</v>
      </c>
      <c r="K299" s="156">
        <v>0</v>
      </c>
      <c r="L299" s="156">
        <v>1790</v>
      </c>
      <c r="M299" s="156">
        <v>196</v>
      </c>
      <c r="N299" s="156">
        <v>126411.144</v>
      </c>
      <c r="O299" s="156">
        <v>1</v>
      </c>
    </row>
    <row r="300" spans="1:15" x14ac:dyDescent="0.2">
      <c r="A300" s="156">
        <v>88</v>
      </c>
      <c r="B300" s="156" t="s">
        <v>292</v>
      </c>
      <c r="C300" s="157">
        <v>960</v>
      </c>
      <c r="D300" s="156">
        <v>191</v>
      </c>
      <c r="E300" s="156">
        <v>66.099999999999994</v>
      </c>
      <c r="F300" s="156">
        <v>0</v>
      </c>
      <c r="G300" s="156">
        <v>30</v>
      </c>
      <c r="H300" s="156">
        <v>0</v>
      </c>
      <c r="I300" s="156">
        <v>36.800000000000004</v>
      </c>
      <c r="J300" s="156">
        <v>0</v>
      </c>
      <c r="K300" s="156">
        <v>16.299999999999997</v>
      </c>
      <c r="L300" s="156">
        <v>3703</v>
      </c>
      <c r="M300" s="156">
        <v>42</v>
      </c>
      <c r="N300" s="156">
        <v>255.59399999999999</v>
      </c>
      <c r="O300" s="156">
        <v>1</v>
      </c>
    </row>
    <row r="301" spans="1:15" x14ac:dyDescent="0.2">
      <c r="A301" s="156">
        <v>844</v>
      </c>
      <c r="B301" s="156" t="s">
        <v>293</v>
      </c>
      <c r="C301" s="157">
        <v>23262</v>
      </c>
      <c r="D301" s="156">
        <v>5303</v>
      </c>
      <c r="E301" s="156">
        <v>1737.8</v>
      </c>
      <c r="F301" s="156">
        <v>305</v>
      </c>
      <c r="G301" s="156">
        <v>15020</v>
      </c>
      <c r="H301" s="156">
        <v>380.15999999999997</v>
      </c>
      <c r="I301" s="156">
        <v>1667.2</v>
      </c>
      <c r="J301" s="156">
        <v>0</v>
      </c>
      <c r="K301" s="156">
        <v>172.19999999999982</v>
      </c>
      <c r="L301" s="156">
        <v>4154</v>
      </c>
      <c r="M301" s="156">
        <v>12</v>
      </c>
      <c r="N301" s="156">
        <v>9281.7900000000009</v>
      </c>
      <c r="O301" s="156">
        <v>2</v>
      </c>
    </row>
    <row r="302" spans="1:15" x14ac:dyDescent="0.2">
      <c r="A302" s="156">
        <v>962</v>
      </c>
      <c r="B302" s="156" t="s">
        <v>294</v>
      </c>
      <c r="C302" s="157">
        <v>12950</v>
      </c>
      <c r="D302" s="156">
        <v>2616</v>
      </c>
      <c r="E302" s="156">
        <v>911.19999999999993</v>
      </c>
      <c r="F302" s="156">
        <v>130</v>
      </c>
      <c r="G302" s="156">
        <v>2070</v>
      </c>
      <c r="H302" s="156">
        <v>0</v>
      </c>
      <c r="I302" s="156">
        <v>0</v>
      </c>
      <c r="J302" s="156">
        <v>0</v>
      </c>
      <c r="K302" s="156">
        <v>0</v>
      </c>
      <c r="L302" s="156">
        <v>2405</v>
      </c>
      <c r="M302" s="156">
        <v>6</v>
      </c>
      <c r="N302" s="156">
        <v>2608.384</v>
      </c>
      <c r="O302" s="156">
        <v>3</v>
      </c>
    </row>
    <row r="303" spans="1:15" x14ac:dyDescent="0.2">
      <c r="A303" s="156">
        <v>608</v>
      </c>
      <c r="B303" s="156" t="s">
        <v>295</v>
      </c>
      <c r="C303" s="157">
        <v>11864</v>
      </c>
      <c r="D303" s="156">
        <v>2899</v>
      </c>
      <c r="E303" s="156">
        <v>963.6</v>
      </c>
      <c r="F303" s="156">
        <v>960</v>
      </c>
      <c r="G303" s="156">
        <v>1570</v>
      </c>
      <c r="H303" s="156">
        <v>0</v>
      </c>
      <c r="I303" s="156">
        <v>1932.8000000000002</v>
      </c>
      <c r="J303" s="156">
        <v>0</v>
      </c>
      <c r="K303" s="156">
        <v>450.29999999999995</v>
      </c>
      <c r="L303" s="156">
        <v>629</v>
      </c>
      <c r="M303" s="156">
        <v>63</v>
      </c>
      <c r="N303" s="156">
        <v>5727.232</v>
      </c>
      <c r="O303" s="156">
        <v>1</v>
      </c>
    </row>
    <row r="304" spans="1:15" x14ac:dyDescent="0.2">
      <c r="A304" s="156">
        <v>1676</v>
      </c>
      <c r="B304" s="156" t="s">
        <v>296</v>
      </c>
      <c r="C304" s="157">
        <v>34040</v>
      </c>
      <c r="D304" s="156">
        <v>7113</v>
      </c>
      <c r="E304" s="156">
        <v>2443.6</v>
      </c>
      <c r="F304" s="156">
        <v>260</v>
      </c>
      <c r="G304" s="156">
        <v>6130</v>
      </c>
      <c r="H304" s="156">
        <v>192.5</v>
      </c>
      <c r="I304" s="156">
        <v>884.80000000000007</v>
      </c>
      <c r="J304" s="156">
        <v>0</v>
      </c>
      <c r="K304" s="156">
        <v>0</v>
      </c>
      <c r="L304" s="156">
        <v>22996</v>
      </c>
      <c r="M304" s="156">
        <v>7236</v>
      </c>
      <c r="N304" s="156">
        <v>10345.647999999999</v>
      </c>
      <c r="O304" s="156">
        <v>23</v>
      </c>
    </row>
    <row r="305" spans="1:15" x14ac:dyDescent="0.2">
      <c r="A305" s="156">
        <v>518</v>
      </c>
      <c r="B305" s="156" t="s">
        <v>297</v>
      </c>
      <c r="C305" s="157">
        <v>505856</v>
      </c>
      <c r="D305" s="156">
        <v>116328</v>
      </c>
      <c r="E305" s="156">
        <v>57135.399999999994</v>
      </c>
      <c r="F305" s="156">
        <v>129355</v>
      </c>
      <c r="G305" s="156">
        <v>878710</v>
      </c>
      <c r="H305" s="156">
        <v>9618.42</v>
      </c>
      <c r="I305" s="156">
        <v>18305.600000000002</v>
      </c>
      <c r="J305" s="156">
        <v>0</v>
      </c>
      <c r="K305" s="156">
        <v>1795</v>
      </c>
      <c r="L305" s="156">
        <v>8159</v>
      </c>
      <c r="M305" s="156">
        <v>348</v>
      </c>
      <c r="N305" s="156">
        <v>1234859.8500000001</v>
      </c>
      <c r="O305" s="156">
        <v>3</v>
      </c>
    </row>
    <row r="306" spans="1:15" x14ac:dyDescent="0.2">
      <c r="A306" s="156">
        <v>796</v>
      </c>
      <c r="B306" s="156" t="s">
        <v>298</v>
      </c>
      <c r="C306" s="157">
        <v>142817</v>
      </c>
      <c r="D306" s="156">
        <v>31559</v>
      </c>
      <c r="E306" s="156">
        <v>13084.4</v>
      </c>
      <c r="F306" s="156">
        <v>10900</v>
      </c>
      <c r="G306" s="156">
        <v>250780</v>
      </c>
      <c r="H306" s="156">
        <v>4994.12</v>
      </c>
      <c r="I306" s="156">
        <v>7245.6</v>
      </c>
      <c r="J306" s="156">
        <v>0</v>
      </c>
      <c r="K306" s="156">
        <v>0</v>
      </c>
      <c r="L306" s="156">
        <v>8419</v>
      </c>
      <c r="M306" s="156">
        <v>760</v>
      </c>
      <c r="N306" s="156">
        <v>133525.872</v>
      </c>
      <c r="O306" s="156">
        <v>5</v>
      </c>
    </row>
    <row r="307" spans="1:15" x14ac:dyDescent="0.2">
      <c r="A307" s="156">
        <v>965</v>
      </c>
      <c r="B307" s="156" t="s">
        <v>299</v>
      </c>
      <c r="C307" s="157">
        <v>10920</v>
      </c>
      <c r="D307" s="156">
        <v>2080</v>
      </c>
      <c r="E307" s="156">
        <v>938.8</v>
      </c>
      <c r="F307" s="156">
        <v>60</v>
      </c>
      <c r="G307" s="156">
        <v>1680</v>
      </c>
      <c r="H307" s="156">
        <v>0</v>
      </c>
      <c r="I307" s="156">
        <v>0</v>
      </c>
      <c r="J307" s="156">
        <v>0</v>
      </c>
      <c r="K307" s="156">
        <v>0</v>
      </c>
      <c r="L307" s="156">
        <v>1603</v>
      </c>
      <c r="M307" s="156">
        <v>0</v>
      </c>
      <c r="N307" s="156">
        <v>3235.5439999999999</v>
      </c>
      <c r="O307" s="156">
        <v>3</v>
      </c>
    </row>
    <row r="308" spans="1:15" x14ac:dyDescent="0.2">
      <c r="A308" s="156">
        <v>1702</v>
      </c>
      <c r="B308" s="156" t="s">
        <v>300</v>
      </c>
      <c r="C308" s="157">
        <v>11760</v>
      </c>
      <c r="D308" s="156">
        <v>2838</v>
      </c>
      <c r="E308" s="156">
        <v>737.8</v>
      </c>
      <c r="F308" s="156">
        <v>70</v>
      </c>
      <c r="G308" s="156">
        <v>1350</v>
      </c>
      <c r="H308" s="156">
        <v>259.5</v>
      </c>
      <c r="I308" s="156">
        <v>1040.8</v>
      </c>
      <c r="J308" s="156">
        <v>0</v>
      </c>
      <c r="K308" s="156">
        <v>0</v>
      </c>
      <c r="L308" s="156">
        <v>9926</v>
      </c>
      <c r="M308" s="156">
        <v>50</v>
      </c>
      <c r="N308" s="156">
        <v>1229.6099999999999</v>
      </c>
      <c r="O308" s="156">
        <v>6</v>
      </c>
    </row>
    <row r="309" spans="1:15" x14ac:dyDescent="0.2">
      <c r="A309" s="156">
        <v>845</v>
      </c>
      <c r="B309" s="156" t="s">
        <v>301</v>
      </c>
      <c r="C309" s="157">
        <v>28040</v>
      </c>
      <c r="D309" s="156">
        <v>6799</v>
      </c>
      <c r="E309" s="156">
        <v>1516.1</v>
      </c>
      <c r="F309" s="156">
        <v>305</v>
      </c>
      <c r="G309" s="156">
        <v>4650</v>
      </c>
      <c r="H309" s="156">
        <v>1693.3586</v>
      </c>
      <c r="I309" s="156">
        <v>889.6</v>
      </c>
      <c r="J309" s="156">
        <v>0</v>
      </c>
      <c r="K309" s="156">
        <v>0</v>
      </c>
      <c r="L309" s="156">
        <v>5842</v>
      </c>
      <c r="M309" s="156">
        <v>91</v>
      </c>
      <c r="N309" s="156">
        <v>6629.84</v>
      </c>
      <c r="O309" s="156">
        <v>6</v>
      </c>
    </row>
    <row r="310" spans="1:15" x14ac:dyDescent="0.2">
      <c r="A310" s="156">
        <v>846</v>
      </c>
      <c r="B310" s="156" t="s">
        <v>302</v>
      </c>
      <c r="C310" s="157">
        <v>17921</v>
      </c>
      <c r="D310" s="156">
        <v>4232</v>
      </c>
      <c r="E310" s="156">
        <v>1174.8</v>
      </c>
      <c r="F310" s="156">
        <v>170</v>
      </c>
      <c r="G310" s="156">
        <v>5410</v>
      </c>
      <c r="H310" s="156">
        <v>0</v>
      </c>
      <c r="I310" s="156">
        <v>0</v>
      </c>
      <c r="J310" s="156">
        <v>0</v>
      </c>
      <c r="K310" s="156">
        <v>0</v>
      </c>
      <c r="L310" s="156">
        <v>6440</v>
      </c>
      <c r="M310" s="156">
        <v>54</v>
      </c>
      <c r="N310" s="156">
        <v>4771.4480000000003</v>
      </c>
      <c r="O310" s="156">
        <v>5</v>
      </c>
    </row>
    <row r="311" spans="1:15" x14ac:dyDescent="0.2">
      <c r="A311" s="156">
        <v>1883</v>
      </c>
      <c r="B311" s="156" t="s">
        <v>303</v>
      </c>
      <c r="C311" s="157">
        <v>94024</v>
      </c>
      <c r="D311" s="156">
        <v>18339</v>
      </c>
      <c r="E311" s="156">
        <v>10813.599999999999</v>
      </c>
      <c r="F311" s="156">
        <v>3325</v>
      </c>
      <c r="G311" s="156">
        <v>139190</v>
      </c>
      <c r="H311" s="156">
        <v>2760.12</v>
      </c>
      <c r="I311" s="156">
        <v>5490.4000000000005</v>
      </c>
      <c r="J311" s="156">
        <v>0</v>
      </c>
      <c r="K311" s="156">
        <v>0</v>
      </c>
      <c r="L311" s="156">
        <v>7899</v>
      </c>
      <c r="M311" s="156">
        <v>160</v>
      </c>
      <c r="N311" s="156">
        <v>64684.252</v>
      </c>
      <c r="O311" s="156">
        <v>5</v>
      </c>
    </row>
    <row r="312" spans="1:15" x14ac:dyDescent="0.2">
      <c r="A312" s="156">
        <v>51</v>
      </c>
      <c r="B312" s="156" t="s">
        <v>403</v>
      </c>
      <c r="C312" s="157">
        <v>27419</v>
      </c>
      <c r="D312" s="156">
        <v>6842</v>
      </c>
      <c r="E312" s="156">
        <v>2061.6999999999998</v>
      </c>
      <c r="F312" s="156">
        <v>220</v>
      </c>
      <c r="G312" s="156">
        <v>16640</v>
      </c>
      <c r="H312" s="156">
        <v>0</v>
      </c>
      <c r="I312" s="156">
        <v>614.40000000000009</v>
      </c>
      <c r="J312" s="156">
        <v>0</v>
      </c>
      <c r="K312" s="156">
        <v>28.799999999999955</v>
      </c>
      <c r="L312" s="156">
        <v>18514</v>
      </c>
      <c r="M312" s="156">
        <v>3165</v>
      </c>
      <c r="N312" s="156">
        <v>7197.4759999999997</v>
      </c>
      <c r="O312" s="156">
        <v>22</v>
      </c>
    </row>
    <row r="313" spans="1:15" x14ac:dyDescent="0.2">
      <c r="A313" s="156">
        <v>610</v>
      </c>
      <c r="B313" s="156" t="s">
        <v>304</v>
      </c>
      <c r="C313" s="157">
        <v>24389</v>
      </c>
      <c r="D313" s="156">
        <v>5911</v>
      </c>
      <c r="E313" s="156">
        <v>2028.8999999999999</v>
      </c>
      <c r="F313" s="156">
        <v>1160</v>
      </c>
      <c r="G313" s="156">
        <v>9210</v>
      </c>
      <c r="H313" s="156">
        <v>1034.3999999999999</v>
      </c>
      <c r="I313" s="156">
        <v>256.8</v>
      </c>
      <c r="J313" s="156">
        <v>0</v>
      </c>
      <c r="K313" s="156">
        <v>0</v>
      </c>
      <c r="L313" s="156">
        <v>1283</v>
      </c>
      <c r="M313" s="156">
        <v>118</v>
      </c>
      <c r="N313" s="156">
        <v>18264.102999999999</v>
      </c>
      <c r="O313" s="156">
        <v>1</v>
      </c>
    </row>
    <row r="314" spans="1:15" x14ac:dyDescent="0.2">
      <c r="A314" s="156">
        <v>40</v>
      </c>
      <c r="B314" s="156" t="s">
        <v>305</v>
      </c>
      <c r="C314" s="157">
        <v>15622</v>
      </c>
      <c r="D314" s="156">
        <v>3808</v>
      </c>
      <c r="E314" s="156">
        <v>1163.8</v>
      </c>
      <c r="F314" s="156">
        <v>150</v>
      </c>
      <c r="G314" s="156">
        <v>1080</v>
      </c>
      <c r="H314" s="156">
        <v>0</v>
      </c>
      <c r="I314" s="156">
        <v>120.80000000000001</v>
      </c>
      <c r="J314" s="156">
        <v>0</v>
      </c>
      <c r="K314" s="156">
        <v>49.8</v>
      </c>
      <c r="L314" s="156">
        <v>15057</v>
      </c>
      <c r="M314" s="156">
        <v>830</v>
      </c>
      <c r="N314" s="156">
        <v>1412.3440000000001</v>
      </c>
      <c r="O314" s="156">
        <v>13</v>
      </c>
    </row>
    <row r="315" spans="1:15" x14ac:dyDescent="0.2">
      <c r="A315" s="156">
        <v>1714</v>
      </c>
      <c r="B315" s="156" t="s">
        <v>306</v>
      </c>
      <c r="C315" s="157">
        <v>23886</v>
      </c>
      <c r="D315" s="156">
        <v>4429</v>
      </c>
      <c r="E315" s="156">
        <v>2147.3999999999996</v>
      </c>
      <c r="F315" s="156">
        <v>255</v>
      </c>
      <c r="G315" s="156">
        <v>8240</v>
      </c>
      <c r="H315" s="156">
        <v>0</v>
      </c>
      <c r="I315" s="156">
        <v>864</v>
      </c>
      <c r="J315" s="156">
        <v>0</v>
      </c>
      <c r="K315" s="156">
        <v>0</v>
      </c>
      <c r="L315" s="156">
        <v>27944</v>
      </c>
      <c r="M315" s="156">
        <v>371</v>
      </c>
      <c r="N315" s="156">
        <v>5716.2479999999996</v>
      </c>
      <c r="O315" s="156">
        <v>22</v>
      </c>
    </row>
    <row r="316" spans="1:15" x14ac:dyDescent="0.2">
      <c r="A316" s="156">
        <v>90</v>
      </c>
      <c r="B316" s="156" t="s">
        <v>307</v>
      </c>
      <c r="C316" s="157">
        <v>55454</v>
      </c>
      <c r="D316" s="156">
        <v>13406</v>
      </c>
      <c r="E316" s="156">
        <v>5794.9</v>
      </c>
      <c r="F316" s="156">
        <v>1025</v>
      </c>
      <c r="G316" s="156">
        <v>83900</v>
      </c>
      <c r="H316" s="156">
        <v>4464.6278000000002</v>
      </c>
      <c r="I316" s="156">
        <v>3656.8</v>
      </c>
      <c r="J316" s="156">
        <v>0</v>
      </c>
      <c r="K316" s="156">
        <v>0</v>
      </c>
      <c r="L316" s="156">
        <v>11773</v>
      </c>
      <c r="M316" s="156">
        <v>844</v>
      </c>
      <c r="N316" s="156">
        <v>29383.65</v>
      </c>
      <c r="O316" s="156">
        <v>10</v>
      </c>
    </row>
    <row r="317" spans="1:15" x14ac:dyDescent="0.2">
      <c r="A317" s="156">
        <v>342</v>
      </c>
      <c r="B317" s="156" t="s">
        <v>308</v>
      </c>
      <c r="C317" s="157">
        <v>45508</v>
      </c>
      <c r="D317" s="156">
        <v>10785</v>
      </c>
      <c r="E317" s="156">
        <v>3300.6</v>
      </c>
      <c r="F317" s="156">
        <v>3655</v>
      </c>
      <c r="G317" s="156">
        <v>25150</v>
      </c>
      <c r="H317" s="156">
        <v>664.31999999999994</v>
      </c>
      <c r="I317" s="156">
        <v>1239.2</v>
      </c>
      <c r="J317" s="156">
        <v>0</v>
      </c>
      <c r="K317" s="156">
        <v>93.699999999999818</v>
      </c>
      <c r="L317" s="156">
        <v>4624</v>
      </c>
      <c r="M317" s="156">
        <v>19</v>
      </c>
      <c r="N317" s="156">
        <v>28491.371999999999</v>
      </c>
      <c r="O317" s="156">
        <v>8</v>
      </c>
    </row>
    <row r="318" spans="1:15" x14ac:dyDescent="0.2">
      <c r="A318" s="156">
        <v>847</v>
      </c>
      <c r="B318" s="156" t="s">
        <v>309</v>
      </c>
      <c r="C318" s="157">
        <v>18628</v>
      </c>
      <c r="D318" s="156">
        <v>4204</v>
      </c>
      <c r="E318" s="156">
        <v>1277.5</v>
      </c>
      <c r="F318" s="156">
        <v>120</v>
      </c>
      <c r="G318" s="156">
        <v>6420</v>
      </c>
      <c r="H318" s="156">
        <v>405.9</v>
      </c>
      <c r="I318" s="156">
        <v>700</v>
      </c>
      <c r="J318" s="156">
        <v>0</v>
      </c>
      <c r="K318" s="156">
        <v>0</v>
      </c>
      <c r="L318" s="156">
        <v>8032</v>
      </c>
      <c r="M318" s="156">
        <v>118</v>
      </c>
      <c r="N318" s="156">
        <v>5075.3249999999998</v>
      </c>
      <c r="O318" s="156">
        <v>4</v>
      </c>
    </row>
    <row r="319" spans="1:15" x14ac:dyDescent="0.2">
      <c r="A319" s="156">
        <v>848</v>
      </c>
      <c r="B319" s="156" t="s">
        <v>310</v>
      </c>
      <c r="C319" s="157">
        <v>16138</v>
      </c>
      <c r="D319" s="156">
        <v>3979</v>
      </c>
      <c r="E319" s="156">
        <v>593.79999999999995</v>
      </c>
      <c r="F319" s="156">
        <v>240</v>
      </c>
      <c r="G319" s="156">
        <v>4700</v>
      </c>
      <c r="H319" s="156">
        <v>536.29999999999995</v>
      </c>
      <c r="I319" s="156">
        <v>0</v>
      </c>
      <c r="J319" s="156">
        <v>0</v>
      </c>
      <c r="K319" s="156">
        <v>0</v>
      </c>
      <c r="L319" s="156">
        <v>2595</v>
      </c>
      <c r="M319" s="156">
        <v>56</v>
      </c>
      <c r="N319" s="156">
        <v>4253.7820000000002</v>
      </c>
      <c r="O319" s="156">
        <v>2</v>
      </c>
    </row>
    <row r="320" spans="1:15" x14ac:dyDescent="0.2">
      <c r="A320" s="156">
        <v>612</v>
      </c>
      <c r="B320" s="156" t="s">
        <v>311</v>
      </c>
      <c r="C320" s="157">
        <v>72375</v>
      </c>
      <c r="D320" s="156">
        <v>15852</v>
      </c>
      <c r="E320" s="156">
        <v>6154.7</v>
      </c>
      <c r="F320" s="156">
        <v>6890</v>
      </c>
      <c r="G320" s="156">
        <v>69750</v>
      </c>
      <c r="H320" s="156">
        <v>1499.8400000000001</v>
      </c>
      <c r="I320" s="156">
        <v>4185.6000000000004</v>
      </c>
      <c r="J320" s="156">
        <v>0</v>
      </c>
      <c r="K320" s="156">
        <v>0</v>
      </c>
      <c r="L320" s="156">
        <v>2608</v>
      </c>
      <c r="M320" s="156">
        <v>418</v>
      </c>
      <c r="N320" s="156">
        <v>74204.865000000005</v>
      </c>
      <c r="O320" s="156">
        <v>1</v>
      </c>
    </row>
    <row r="321" spans="1:15" x14ac:dyDescent="0.2">
      <c r="A321" s="156">
        <v>37</v>
      </c>
      <c r="B321" s="156" t="s">
        <v>312</v>
      </c>
      <c r="C321" s="157">
        <v>32885</v>
      </c>
      <c r="D321" s="156">
        <v>7219</v>
      </c>
      <c r="E321" s="156">
        <v>4252.6000000000004</v>
      </c>
      <c r="F321" s="156">
        <v>265</v>
      </c>
      <c r="G321" s="156">
        <v>32500</v>
      </c>
      <c r="H321" s="156">
        <v>1228.48</v>
      </c>
      <c r="I321" s="156">
        <v>1291.2</v>
      </c>
      <c r="J321" s="156">
        <v>0</v>
      </c>
      <c r="K321" s="156">
        <v>0</v>
      </c>
      <c r="L321" s="156">
        <v>11763</v>
      </c>
      <c r="M321" s="156">
        <v>232</v>
      </c>
      <c r="N321" s="156">
        <v>11676.994000000001</v>
      </c>
      <c r="O321" s="156">
        <v>13</v>
      </c>
    </row>
    <row r="322" spans="1:15" x14ac:dyDescent="0.2">
      <c r="A322" s="156">
        <v>180</v>
      </c>
      <c r="B322" s="156" t="s">
        <v>313</v>
      </c>
      <c r="C322" s="157">
        <v>16275</v>
      </c>
      <c r="D322" s="156">
        <v>5220</v>
      </c>
      <c r="E322" s="156">
        <v>593</v>
      </c>
      <c r="F322" s="156">
        <v>60</v>
      </c>
      <c r="G322" s="156">
        <v>9750</v>
      </c>
      <c r="H322" s="156">
        <v>0</v>
      </c>
      <c r="I322" s="156">
        <v>351.20000000000005</v>
      </c>
      <c r="J322" s="156">
        <v>0</v>
      </c>
      <c r="K322" s="156">
        <v>22.099999999999966</v>
      </c>
      <c r="L322" s="156">
        <v>13420</v>
      </c>
      <c r="M322" s="156">
        <v>149</v>
      </c>
      <c r="N322" s="156">
        <v>1925.36</v>
      </c>
      <c r="O322" s="156">
        <v>6</v>
      </c>
    </row>
    <row r="323" spans="1:15" x14ac:dyDescent="0.2">
      <c r="A323" s="156">
        <v>532</v>
      </c>
      <c r="B323" s="156" t="s">
        <v>314</v>
      </c>
      <c r="C323" s="157">
        <v>21430</v>
      </c>
      <c r="D323" s="156">
        <v>5252</v>
      </c>
      <c r="E323" s="156">
        <v>1485.3</v>
      </c>
      <c r="F323" s="156">
        <v>465</v>
      </c>
      <c r="G323" s="156">
        <v>14540</v>
      </c>
      <c r="H323" s="156">
        <v>831.6</v>
      </c>
      <c r="I323" s="156">
        <v>1737.6000000000001</v>
      </c>
      <c r="J323" s="156">
        <v>0</v>
      </c>
      <c r="K323" s="156">
        <v>0</v>
      </c>
      <c r="L323" s="156">
        <v>1453</v>
      </c>
      <c r="M323" s="156">
        <v>104</v>
      </c>
      <c r="N323" s="156">
        <v>9741.5550000000003</v>
      </c>
      <c r="O323" s="156">
        <v>1</v>
      </c>
    </row>
    <row r="324" spans="1:15" x14ac:dyDescent="0.2">
      <c r="A324" s="156">
        <v>851</v>
      </c>
      <c r="B324" s="156" t="s">
        <v>315</v>
      </c>
      <c r="C324" s="157">
        <v>23400</v>
      </c>
      <c r="D324" s="156">
        <v>4991</v>
      </c>
      <c r="E324" s="156">
        <v>1808.7</v>
      </c>
      <c r="F324" s="156">
        <v>360</v>
      </c>
      <c r="G324" s="156">
        <v>4780</v>
      </c>
      <c r="H324" s="156">
        <v>0</v>
      </c>
      <c r="I324" s="156">
        <v>350.40000000000003</v>
      </c>
      <c r="J324" s="156">
        <v>0</v>
      </c>
      <c r="K324" s="156">
        <v>0</v>
      </c>
      <c r="L324" s="156">
        <v>14649</v>
      </c>
      <c r="M324" s="156">
        <v>1266</v>
      </c>
      <c r="N324" s="156">
        <v>6431.4780000000001</v>
      </c>
      <c r="O324" s="156">
        <v>8</v>
      </c>
    </row>
    <row r="325" spans="1:15" x14ac:dyDescent="0.2">
      <c r="A325" s="156">
        <v>1708</v>
      </c>
      <c r="B325" s="156" t="s">
        <v>316</v>
      </c>
      <c r="C325" s="157">
        <v>43437</v>
      </c>
      <c r="D325" s="156">
        <v>10202</v>
      </c>
      <c r="E325" s="156">
        <v>3683.2</v>
      </c>
      <c r="F325" s="156">
        <v>655</v>
      </c>
      <c r="G325" s="156">
        <v>29950</v>
      </c>
      <c r="H325" s="156">
        <v>1094.42</v>
      </c>
      <c r="I325" s="156">
        <v>1581.6000000000001</v>
      </c>
      <c r="J325" s="156">
        <v>0</v>
      </c>
      <c r="K325" s="156">
        <v>21.199999999999818</v>
      </c>
      <c r="L325" s="156">
        <v>28989</v>
      </c>
      <c r="M325" s="156">
        <v>3170</v>
      </c>
      <c r="N325" s="156">
        <v>12814.647999999999</v>
      </c>
      <c r="O325" s="156">
        <v>29</v>
      </c>
    </row>
    <row r="326" spans="1:15" x14ac:dyDescent="0.2">
      <c r="A326" s="156">
        <v>971</v>
      </c>
      <c r="B326" s="156" t="s">
        <v>317</v>
      </c>
      <c r="C326" s="157">
        <v>25431</v>
      </c>
      <c r="D326" s="156">
        <v>4923</v>
      </c>
      <c r="E326" s="156">
        <v>2175.3999999999996</v>
      </c>
      <c r="F326" s="156">
        <v>335</v>
      </c>
      <c r="G326" s="156">
        <v>15100</v>
      </c>
      <c r="H326" s="156">
        <v>0</v>
      </c>
      <c r="I326" s="156">
        <v>1070.4000000000001</v>
      </c>
      <c r="J326" s="156">
        <v>0</v>
      </c>
      <c r="K326" s="156">
        <v>328.19999999999993</v>
      </c>
      <c r="L326" s="156">
        <v>2109</v>
      </c>
      <c r="M326" s="156">
        <v>171</v>
      </c>
      <c r="N326" s="156">
        <v>9596.3040000000001</v>
      </c>
      <c r="O326" s="156">
        <v>3</v>
      </c>
    </row>
    <row r="327" spans="1:15" x14ac:dyDescent="0.2">
      <c r="A327" s="156">
        <v>1904</v>
      </c>
      <c r="B327" s="156" t="s">
        <v>626</v>
      </c>
      <c r="C327" s="157">
        <v>63491</v>
      </c>
      <c r="D327" s="156">
        <v>15110</v>
      </c>
      <c r="E327" s="156">
        <v>3646.2</v>
      </c>
      <c r="F327" s="156">
        <v>3095</v>
      </c>
      <c r="G327" s="156">
        <v>17100</v>
      </c>
      <c r="H327" s="156">
        <v>271.26</v>
      </c>
      <c r="I327" s="156">
        <v>3244.8</v>
      </c>
      <c r="J327" s="156">
        <v>0</v>
      </c>
      <c r="K327" s="156">
        <v>175.19999999999982</v>
      </c>
      <c r="L327" s="156">
        <v>9629</v>
      </c>
      <c r="M327" s="156">
        <v>1053</v>
      </c>
      <c r="N327" s="156">
        <v>32305.567999999999</v>
      </c>
      <c r="O327" s="156">
        <v>20</v>
      </c>
    </row>
    <row r="328" spans="1:15" x14ac:dyDescent="0.2">
      <c r="A328" s="156">
        <v>617</v>
      </c>
      <c r="B328" s="159" t="s">
        <v>318</v>
      </c>
      <c r="C328" s="157">
        <v>8777</v>
      </c>
      <c r="D328" s="156">
        <v>1894</v>
      </c>
      <c r="E328" s="156">
        <v>602.29999999999995</v>
      </c>
      <c r="F328" s="156">
        <v>125</v>
      </c>
      <c r="G328" s="156">
        <v>530</v>
      </c>
      <c r="H328" s="156">
        <v>0</v>
      </c>
      <c r="I328" s="156">
        <v>0</v>
      </c>
      <c r="J328" s="156">
        <v>0</v>
      </c>
      <c r="K328" s="156">
        <v>0</v>
      </c>
      <c r="L328" s="156">
        <v>5027</v>
      </c>
      <c r="M328" s="156">
        <v>743</v>
      </c>
      <c r="N328" s="156">
        <v>2346.4299999999998</v>
      </c>
      <c r="O328" s="156">
        <v>5</v>
      </c>
    </row>
    <row r="329" spans="1:15" x14ac:dyDescent="0.2">
      <c r="A329" s="156">
        <v>1900</v>
      </c>
      <c r="B329" s="156" t="s">
        <v>625</v>
      </c>
      <c r="C329" s="157">
        <v>82639</v>
      </c>
      <c r="D329" s="156">
        <v>20232</v>
      </c>
      <c r="E329" s="156">
        <v>8034.7999999999993</v>
      </c>
      <c r="F329" s="156">
        <v>985</v>
      </c>
      <c r="G329" s="156">
        <v>74120</v>
      </c>
      <c r="H329" s="156">
        <v>1989.92</v>
      </c>
      <c r="I329" s="156">
        <v>4534.4000000000005</v>
      </c>
      <c r="J329" s="156">
        <v>0</v>
      </c>
      <c r="K329" s="156">
        <v>0</v>
      </c>
      <c r="L329" s="156">
        <v>43122</v>
      </c>
      <c r="M329" s="156">
        <v>4972</v>
      </c>
      <c r="N329" s="156">
        <v>32954.408000000003</v>
      </c>
      <c r="O329" s="156">
        <v>50</v>
      </c>
    </row>
    <row r="330" spans="1:15" x14ac:dyDescent="0.2">
      <c r="A330" s="156">
        <v>9</v>
      </c>
      <c r="B330" s="156" t="s">
        <v>319</v>
      </c>
      <c r="C330" s="157">
        <v>7500</v>
      </c>
      <c r="D330" s="156">
        <v>2002</v>
      </c>
      <c r="E330" s="156">
        <v>509.29999999999995</v>
      </c>
      <c r="F330" s="156">
        <v>90</v>
      </c>
      <c r="G330" s="156">
        <v>560</v>
      </c>
      <c r="H330" s="156">
        <v>0</v>
      </c>
      <c r="I330" s="156">
        <v>0</v>
      </c>
      <c r="J330" s="156">
        <v>0</v>
      </c>
      <c r="K330" s="156">
        <v>0</v>
      </c>
      <c r="L330" s="156">
        <v>4531</v>
      </c>
      <c r="M330" s="156">
        <v>42</v>
      </c>
      <c r="N330" s="156">
        <v>1056.3800000000001</v>
      </c>
      <c r="O330" s="156">
        <v>8</v>
      </c>
    </row>
    <row r="331" spans="1:15" x14ac:dyDescent="0.2">
      <c r="A331" s="156">
        <v>715</v>
      </c>
      <c r="B331" s="156" t="s">
        <v>320</v>
      </c>
      <c r="C331" s="157">
        <v>54729</v>
      </c>
      <c r="D331" s="156">
        <v>11479</v>
      </c>
      <c r="E331" s="156">
        <v>5516.7</v>
      </c>
      <c r="F331" s="156">
        <v>2465</v>
      </c>
      <c r="G331" s="156">
        <v>51390</v>
      </c>
      <c r="H331" s="156">
        <v>922.61999999999989</v>
      </c>
      <c r="I331" s="156">
        <v>2058.4</v>
      </c>
      <c r="J331" s="156">
        <v>0</v>
      </c>
      <c r="K331" s="156">
        <v>0</v>
      </c>
      <c r="L331" s="156">
        <v>25052</v>
      </c>
      <c r="M331" s="156">
        <v>1230</v>
      </c>
      <c r="N331" s="156">
        <v>21260.575000000001</v>
      </c>
      <c r="O331" s="156">
        <v>23</v>
      </c>
    </row>
    <row r="332" spans="1:15" x14ac:dyDescent="0.2">
      <c r="A332" s="156">
        <v>93</v>
      </c>
      <c r="B332" s="156" t="s">
        <v>321</v>
      </c>
      <c r="C332" s="157">
        <v>4795</v>
      </c>
      <c r="D332" s="156">
        <v>1022</v>
      </c>
      <c r="E332" s="156">
        <v>282.39999999999998</v>
      </c>
      <c r="F332" s="156">
        <v>30</v>
      </c>
      <c r="G332" s="156">
        <v>1570</v>
      </c>
      <c r="H332" s="156">
        <v>0</v>
      </c>
      <c r="I332" s="156">
        <v>122.4</v>
      </c>
      <c r="J332" s="156">
        <v>0</v>
      </c>
      <c r="K332" s="156">
        <v>0</v>
      </c>
      <c r="L332" s="156">
        <v>8339</v>
      </c>
      <c r="M332" s="156">
        <v>163</v>
      </c>
      <c r="N332" s="156">
        <v>716.05600000000004</v>
      </c>
      <c r="O332" s="156">
        <v>12</v>
      </c>
    </row>
    <row r="333" spans="1:15" x14ac:dyDescent="0.2">
      <c r="A333" s="156">
        <v>448</v>
      </c>
      <c r="B333" s="156" t="s">
        <v>322</v>
      </c>
      <c r="C333" s="157">
        <v>13662</v>
      </c>
      <c r="D333" s="156">
        <v>3038</v>
      </c>
      <c r="E333" s="156">
        <v>899.8</v>
      </c>
      <c r="F333" s="156">
        <v>110</v>
      </c>
      <c r="G333" s="156">
        <v>6720</v>
      </c>
      <c r="H333" s="156">
        <v>37.619999999999997</v>
      </c>
      <c r="I333" s="156">
        <v>764.80000000000007</v>
      </c>
      <c r="J333" s="156">
        <v>0</v>
      </c>
      <c r="K333" s="156">
        <v>27.599999999999909</v>
      </c>
      <c r="L333" s="156">
        <v>16216</v>
      </c>
      <c r="M333" s="156">
        <v>266</v>
      </c>
      <c r="N333" s="156">
        <v>4079.5920000000001</v>
      </c>
      <c r="O333" s="156">
        <v>23</v>
      </c>
    </row>
    <row r="334" spans="1:15" x14ac:dyDescent="0.2">
      <c r="A334" s="156">
        <v>1525</v>
      </c>
      <c r="B334" s="156" t="s">
        <v>323</v>
      </c>
      <c r="C334" s="157">
        <v>35800</v>
      </c>
      <c r="D334" s="156">
        <v>9145</v>
      </c>
      <c r="E334" s="156">
        <v>1949.1</v>
      </c>
      <c r="F334" s="156">
        <v>860</v>
      </c>
      <c r="G334" s="156">
        <v>12850</v>
      </c>
      <c r="H334" s="156">
        <v>370.21999999999997</v>
      </c>
      <c r="I334" s="156">
        <v>1585.6000000000001</v>
      </c>
      <c r="J334" s="156">
        <v>0</v>
      </c>
      <c r="K334" s="156">
        <v>109.79999999999995</v>
      </c>
      <c r="L334" s="156">
        <v>2846</v>
      </c>
      <c r="M334" s="156">
        <v>503</v>
      </c>
      <c r="N334" s="156">
        <v>20166.828000000001</v>
      </c>
      <c r="O334" s="156">
        <v>8</v>
      </c>
    </row>
    <row r="335" spans="1:15" x14ac:dyDescent="0.2">
      <c r="A335" s="156">
        <v>716</v>
      </c>
      <c r="B335" s="156" t="s">
        <v>324</v>
      </c>
      <c r="C335" s="157">
        <v>25514</v>
      </c>
      <c r="D335" s="156">
        <v>6845</v>
      </c>
      <c r="E335" s="156">
        <v>1906.3</v>
      </c>
      <c r="F335" s="156">
        <v>390</v>
      </c>
      <c r="G335" s="156">
        <v>2730</v>
      </c>
      <c r="H335" s="156">
        <v>77.22</v>
      </c>
      <c r="I335" s="156">
        <v>465.6</v>
      </c>
      <c r="J335" s="156">
        <v>0</v>
      </c>
      <c r="K335" s="156">
        <v>0</v>
      </c>
      <c r="L335" s="156">
        <v>14698</v>
      </c>
      <c r="M335" s="156">
        <v>1536</v>
      </c>
      <c r="N335" s="156">
        <v>4584.0510000000004</v>
      </c>
      <c r="O335" s="156">
        <v>10</v>
      </c>
    </row>
    <row r="336" spans="1:15" x14ac:dyDescent="0.2">
      <c r="A336" s="156">
        <v>281</v>
      </c>
      <c r="B336" s="156" t="s">
        <v>325</v>
      </c>
      <c r="C336" s="157">
        <v>41751</v>
      </c>
      <c r="D336" s="156">
        <v>10418</v>
      </c>
      <c r="E336" s="156">
        <v>3451.1</v>
      </c>
      <c r="F336" s="156">
        <v>5015</v>
      </c>
      <c r="G336" s="156">
        <v>43130</v>
      </c>
      <c r="H336" s="156">
        <v>2333.64</v>
      </c>
      <c r="I336" s="156">
        <v>2124</v>
      </c>
      <c r="J336" s="156">
        <v>0</v>
      </c>
      <c r="K336" s="156">
        <v>0</v>
      </c>
      <c r="L336" s="156">
        <v>3222</v>
      </c>
      <c r="M336" s="156">
        <v>259</v>
      </c>
      <c r="N336" s="156">
        <v>23481.03</v>
      </c>
      <c r="O336" s="156">
        <v>3</v>
      </c>
    </row>
    <row r="337" spans="1:15" x14ac:dyDescent="0.2">
      <c r="A337" s="156">
        <v>855</v>
      </c>
      <c r="B337" s="156" t="s">
        <v>326</v>
      </c>
      <c r="C337" s="157">
        <v>208527</v>
      </c>
      <c r="D337" s="156">
        <v>46272</v>
      </c>
      <c r="E337" s="156">
        <v>22651.4</v>
      </c>
      <c r="F337" s="156">
        <v>22325</v>
      </c>
      <c r="G337" s="156">
        <v>362070</v>
      </c>
      <c r="H337" s="156">
        <v>5365.02</v>
      </c>
      <c r="I337" s="156">
        <v>9003.2000000000007</v>
      </c>
      <c r="J337" s="156">
        <v>0</v>
      </c>
      <c r="K337" s="156">
        <v>0</v>
      </c>
      <c r="L337" s="156">
        <v>11718</v>
      </c>
      <c r="M337" s="156">
        <v>200</v>
      </c>
      <c r="N337" s="156">
        <v>253583.66200000001</v>
      </c>
      <c r="O337" s="156">
        <v>4</v>
      </c>
    </row>
    <row r="338" spans="1:15" x14ac:dyDescent="0.2">
      <c r="A338" s="156">
        <v>183</v>
      </c>
      <c r="B338" s="156" t="s">
        <v>327</v>
      </c>
      <c r="C338" s="157">
        <v>21172</v>
      </c>
      <c r="D338" s="156">
        <v>5719</v>
      </c>
      <c r="E338" s="156">
        <v>1183.1999999999998</v>
      </c>
      <c r="F338" s="156">
        <v>50</v>
      </c>
      <c r="G338" s="156">
        <v>3510</v>
      </c>
      <c r="H338" s="156">
        <v>0</v>
      </c>
      <c r="I338" s="156">
        <v>605.6</v>
      </c>
      <c r="J338" s="156">
        <v>0</v>
      </c>
      <c r="K338" s="156">
        <v>130</v>
      </c>
      <c r="L338" s="156">
        <v>14702</v>
      </c>
      <c r="M338" s="156">
        <v>42</v>
      </c>
      <c r="N338" s="156">
        <v>2079.6480000000001</v>
      </c>
      <c r="O338" s="156">
        <v>10</v>
      </c>
    </row>
    <row r="339" spans="1:15" x14ac:dyDescent="0.2">
      <c r="A339" s="156">
        <v>1700</v>
      </c>
      <c r="B339" s="156" t="s">
        <v>328</v>
      </c>
      <c r="C339" s="157">
        <v>33971</v>
      </c>
      <c r="D339" s="156">
        <v>8959</v>
      </c>
      <c r="E339" s="156">
        <v>2472.8999999999996</v>
      </c>
      <c r="F339" s="156">
        <v>165</v>
      </c>
      <c r="G339" s="156">
        <v>15000</v>
      </c>
      <c r="H339" s="156">
        <v>239.57999999999998</v>
      </c>
      <c r="I339" s="156">
        <v>805.6</v>
      </c>
      <c r="J339" s="156">
        <v>0</v>
      </c>
      <c r="K339" s="156">
        <v>0</v>
      </c>
      <c r="L339" s="156">
        <v>10627</v>
      </c>
      <c r="M339" s="156">
        <v>187</v>
      </c>
      <c r="N339" s="156">
        <v>7530.2889999999998</v>
      </c>
      <c r="O339" s="156">
        <v>9</v>
      </c>
    </row>
    <row r="340" spans="1:15" x14ac:dyDescent="0.2">
      <c r="A340" s="156">
        <v>1730</v>
      </c>
      <c r="B340" s="156" t="s">
        <v>329</v>
      </c>
      <c r="C340" s="157">
        <v>32456</v>
      </c>
      <c r="D340" s="156">
        <v>7662</v>
      </c>
      <c r="E340" s="156">
        <v>2010.6999999999998</v>
      </c>
      <c r="F340" s="156">
        <v>285</v>
      </c>
      <c r="G340" s="156">
        <v>10310</v>
      </c>
      <c r="H340" s="156">
        <v>108.85159999999999</v>
      </c>
      <c r="I340" s="156">
        <v>321.60000000000002</v>
      </c>
      <c r="J340" s="156">
        <v>0</v>
      </c>
      <c r="K340" s="156">
        <v>0</v>
      </c>
      <c r="L340" s="156">
        <v>14340</v>
      </c>
      <c r="M340" s="156">
        <v>430</v>
      </c>
      <c r="N340" s="156">
        <v>7052.9129999999996</v>
      </c>
      <c r="O340" s="156">
        <v>18</v>
      </c>
    </row>
    <row r="341" spans="1:15" x14ac:dyDescent="0.2">
      <c r="A341" s="156">
        <v>737</v>
      </c>
      <c r="B341" s="156" t="s">
        <v>330</v>
      </c>
      <c r="C341" s="157">
        <v>31979</v>
      </c>
      <c r="D341" s="156">
        <v>7743</v>
      </c>
      <c r="E341" s="156">
        <v>2609</v>
      </c>
      <c r="F341" s="156">
        <v>210</v>
      </c>
      <c r="G341" s="156">
        <v>10850</v>
      </c>
      <c r="H341" s="156">
        <v>0</v>
      </c>
      <c r="I341" s="156">
        <v>920</v>
      </c>
      <c r="J341" s="156">
        <v>0</v>
      </c>
      <c r="K341" s="156">
        <v>463.59999999999991</v>
      </c>
      <c r="L341" s="156">
        <v>14930</v>
      </c>
      <c r="M341" s="156">
        <v>1210</v>
      </c>
      <c r="N341" s="156">
        <v>6134.07</v>
      </c>
      <c r="O341" s="156">
        <v>23</v>
      </c>
    </row>
    <row r="342" spans="1:15" x14ac:dyDescent="0.2">
      <c r="A342" s="156">
        <v>282</v>
      </c>
      <c r="B342" s="156" t="s">
        <v>331</v>
      </c>
      <c r="C342" s="157">
        <v>9504</v>
      </c>
      <c r="D342" s="156">
        <v>2039</v>
      </c>
      <c r="E342" s="156">
        <v>789.7</v>
      </c>
      <c r="F342" s="156">
        <v>125</v>
      </c>
      <c r="G342" s="156">
        <v>410</v>
      </c>
      <c r="H342" s="156">
        <v>1512.02</v>
      </c>
      <c r="I342" s="156">
        <v>448</v>
      </c>
      <c r="J342" s="156">
        <v>0</v>
      </c>
      <c r="K342" s="156">
        <v>0</v>
      </c>
      <c r="L342" s="156">
        <v>3381</v>
      </c>
      <c r="M342" s="156">
        <v>508</v>
      </c>
      <c r="N342" s="156">
        <v>1660.1590000000001</v>
      </c>
      <c r="O342" s="156">
        <v>7</v>
      </c>
    </row>
    <row r="343" spans="1:15" x14ac:dyDescent="0.2">
      <c r="A343" s="156">
        <v>856</v>
      </c>
      <c r="B343" s="156" t="s">
        <v>332</v>
      </c>
      <c r="C343" s="157">
        <v>40948</v>
      </c>
      <c r="D343" s="156">
        <v>9583</v>
      </c>
      <c r="E343" s="156">
        <v>3078.8</v>
      </c>
      <c r="F343" s="156">
        <v>2090</v>
      </c>
      <c r="G343" s="156">
        <v>43450</v>
      </c>
      <c r="H343" s="156">
        <v>580.26</v>
      </c>
      <c r="I343" s="156">
        <v>2452.8000000000002</v>
      </c>
      <c r="J343" s="156">
        <v>0</v>
      </c>
      <c r="K343" s="156">
        <v>329.19999999999982</v>
      </c>
      <c r="L343" s="156">
        <v>6706</v>
      </c>
      <c r="M343" s="156">
        <v>47</v>
      </c>
      <c r="N343" s="156">
        <v>23311.360000000001</v>
      </c>
      <c r="O343" s="156">
        <v>4</v>
      </c>
    </row>
    <row r="344" spans="1:15" x14ac:dyDescent="0.2">
      <c r="A344" s="156">
        <v>450</v>
      </c>
      <c r="B344" s="156" t="s">
        <v>333</v>
      </c>
      <c r="C344" s="157">
        <v>13061</v>
      </c>
      <c r="D344" s="156">
        <v>3381</v>
      </c>
      <c r="E344" s="156">
        <v>609.9</v>
      </c>
      <c r="F344" s="156">
        <v>190</v>
      </c>
      <c r="G344" s="156">
        <v>1720</v>
      </c>
      <c r="H344" s="156">
        <v>0</v>
      </c>
      <c r="I344" s="156">
        <v>0</v>
      </c>
      <c r="J344" s="156">
        <v>0</v>
      </c>
      <c r="K344" s="156">
        <v>0</v>
      </c>
      <c r="L344" s="156">
        <v>1912</v>
      </c>
      <c r="M344" s="156">
        <v>317</v>
      </c>
      <c r="N344" s="156">
        <v>5440.4889999999996</v>
      </c>
      <c r="O344" s="156">
        <v>1</v>
      </c>
    </row>
    <row r="345" spans="1:15" x14ac:dyDescent="0.2">
      <c r="A345" s="156">
        <v>451</v>
      </c>
      <c r="B345" s="156" t="s">
        <v>334</v>
      </c>
      <c r="C345" s="157">
        <v>28387</v>
      </c>
      <c r="D345" s="156">
        <v>6983</v>
      </c>
      <c r="E345" s="156">
        <v>1946.5</v>
      </c>
      <c r="F345" s="156">
        <v>1535</v>
      </c>
      <c r="G345" s="156">
        <v>7670</v>
      </c>
      <c r="H345" s="156">
        <v>621.72</v>
      </c>
      <c r="I345" s="156">
        <v>2032.8000000000002</v>
      </c>
      <c r="J345" s="156">
        <v>0</v>
      </c>
      <c r="K345" s="156">
        <v>158.39999999999964</v>
      </c>
      <c r="L345" s="156">
        <v>1816</v>
      </c>
      <c r="M345" s="156">
        <v>126</v>
      </c>
      <c r="N345" s="156">
        <v>17486.84</v>
      </c>
      <c r="O345" s="156">
        <v>3</v>
      </c>
    </row>
    <row r="346" spans="1:15" x14ac:dyDescent="0.2">
      <c r="A346" s="156">
        <v>184</v>
      </c>
      <c r="B346" s="156" t="s">
        <v>335</v>
      </c>
      <c r="C346" s="157">
        <v>19225</v>
      </c>
      <c r="D346" s="156">
        <v>7545</v>
      </c>
      <c r="E346" s="156">
        <v>666.1</v>
      </c>
      <c r="F346" s="156">
        <v>230</v>
      </c>
      <c r="G346" s="156">
        <v>13120</v>
      </c>
      <c r="H346" s="156">
        <v>0</v>
      </c>
      <c r="I346" s="156">
        <v>380</v>
      </c>
      <c r="J346" s="156">
        <v>0</v>
      </c>
      <c r="K346" s="156">
        <v>146.09999999999997</v>
      </c>
      <c r="L346" s="156">
        <v>1151</v>
      </c>
      <c r="M346" s="156">
        <v>38</v>
      </c>
      <c r="N346" s="156">
        <v>6039</v>
      </c>
      <c r="O346" s="156">
        <v>1</v>
      </c>
    </row>
    <row r="347" spans="1:15" x14ac:dyDescent="0.2">
      <c r="A347" s="156">
        <v>344</v>
      </c>
      <c r="B347" s="156" t="s">
        <v>336</v>
      </c>
      <c r="C347" s="157">
        <v>321916</v>
      </c>
      <c r="D347" s="156">
        <v>72175</v>
      </c>
      <c r="E347" s="156">
        <v>31064</v>
      </c>
      <c r="F347" s="156">
        <v>53975</v>
      </c>
      <c r="G347" s="156">
        <v>640110</v>
      </c>
      <c r="H347" s="156">
        <v>8766.5706000000009</v>
      </c>
      <c r="I347" s="156">
        <v>8942.4</v>
      </c>
      <c r="J347" s="156">
        <v>11233.899999999994</v>
      </c>
      <c r="K347" s="156">
        <v>0</v>
      </c>
      <c r="L347" s="156">
        <v>9405</v>
      </c>
      <c r="M347" s="156">
        <v>515</v>
      </c>
      <c r="N347" s="156">
        <v>477909.2</v>
      </c>
      <c r="O347" s="156">
        <v>5</v>
      </c>
    </row>
    <row r="348" spans="1:15" x14ac:dyDescent="0.2">
      <c r="A348" s="156">
        <v>1581</v>
      </c>
      <c r="B348" s="156" t="s">
        <v>337</v>
      </c>
      <c r="C348" s="157">
        <v>48092</v>
      </c>
      <c r="D348" s="156">
        <v>11229</v>
      </c>
      <c r="E348" s="156">
        <v>2671.5</v>
      </c>
      <c r="F348" s="156">
        <v>1745</v>
      </c>
      <c r="G348" s="156">
        <v>8620</v>
      </c>
      <c r="H348" s="156">
        <v>1058.5524</v>
      </c>
      <c r="I348" s="156">
        <v>1904</v>
      </c>
      <c r="J348" s="156">
        <v>0</v>
      </c>
      <c r="K348" s="156">
        <v>136</v>
      </c>
      <c r="L348" s="156">
        <v>13224</v>
      </c>
      <c r="M348" s="156">
        <v>186</v>
      </c>
      <c r="N348" s="156">
        <v>18166.825000000001</v>
      </c>
      <c r="O348" s="156">
        <v>11</v>
      </c>
    </row>
    <row r="349" spans="1:15" x14ac:dyDescent="0.2">
      <c r="A349" s="156">
        <v>981</v>
      </c>
      <c r="B349" s="156" t="s">
        <v>338</v>
      </c>
      <c r="C349" s="157">
        <v>9771</v>
      </c>
      <c r="D349" s="156">
        <v>1669</v>
      </c>
      <c r="E349" s="156">
        <v>1215.4000000000001</v>
      </c>
      <c r="F349" s="156">
        <v>120</v>
      </c>
      <c r="G349" s="156">
        <v>3260</v>
      </c>
      <c r="H349" s="156">
        <v>0</v>
      </c>
      <c r="I349" s="156">
        <v>0</v>
      </c>
      <c r="J349" s="156">
        <v>0</v>
      </c>
      <c r="K349" s="156">
        <v>0</v>
      </c>
      <c r="L349" s="156">
        <v>2389</v>
      </c>
      <c r="M349" s="156">
        <v>1</v>
      </c>
      <c r="N349" s="156">
        <v>4685.4480000000003</v>
      </c>
      <c r="O349" s="156">
        <v>6</v>
      </c>
    </row>
    <row r="350" spans="1:15" x14ac:dyDescent="0.2">
      <c r="A350" s="156">
        <v>994</v>
      </c>
      <c r="B350" s="156" t="s">
        <v>339</v>
      </c>
      <c r="C350" s="157">
        <v>16814</v>
      </c>
      <c r="D350" s="156">
        <v>2964</v>
      </c>
      <c r="E350" s="156">
        <v>1745.8</v>
      </c>
      <c r="F350" s="156">
        <v>150</v>
      </c>
      <c r="G350" s="156">
        <v>4000</v>
      </c>
      <c r="H350" s="156">
        <v>1121.04</v>
      </c>
      <c r="I350" s="156">
        <v>395.20000000000005</v>
      </c>
      <c r="J350" s="156">
        <v>0</v>
      </c>
      <c r="K350" s="156">
        <v>33.099999999999966</v>
      </c>
      <c r="L350" s="156">
        <v>3673</v>
      </c>
      <c r="M350" s="156">
        <v>19</v>
      </c>
      <c r="N350" s="156">
        <v>5343.8220000000001</v>
      </c>
      <c r="O350" s="156">
        <v>5</v>
      </c>
    </row>
    <row r="351" spans="1:15" x14ac:dyDescent="0.2">
      <c r="A351" s="156">
        <v>858</v>
      </c>
      <c r="B351" s="156" t="s">
        <v>340</v>
      </c>
      <c r="C351" s="157">
        <v>30584</v>
      </c>
      <c r="D351" s="156">
        <v>6176</v>
      </c>
      <c r="E351" s="156">
        <v>2789.8999999999996</v>
      </c>
      <c r="F351" s="156">
        <v>450</v>
      </c>
      <c r="G351" s="156">
        <v>23280</v>
      </c>
      <c r="H351" s="156">
        <v>235.62</v>
      </c>
      <c r="I351" s="156">
        <v>1856</v>
      </c>
      <c r="J351" s="156">
        <v>0</v>
      </c>
      <c r="K351" s="156">
        <v>0</v>
      </c>
      <c r="L351" s="156">
        <v>5491</v>
      </c>
      <c r="M351" s="156">
        <v>159</v>
      </c>
      <c r="N351" s="156">
        <v>19460.342000000001</v>
      </c>
      <c r="O351" s="156">
        <v>3</v>
      </c>
    </row>
    <row r="352" spans="1:15" x14ac:dyDescent="0.2">
      <c r="A352" s="156">
        <v>47</v>
      </c>
      <c r="B352" s="156" t="s">
        <v>341</v>
      </c>
      <c r="C352" s="157">
        <v>27914</v>
      </c>
      <c r="D352" s="156">
        <v>6235</v>
      </c>
      <c r="E352" s="156">
        <v>3321.3999999999996</v>
      </c>
      <c r="F352" s="156">
        <v>1435</v>
      </c>
      <c r="G352" s="156">
        <v>32010</v>
      </c>
      <c r="H352" s="156">
        <v>901.8</v>
      </c>
      <c r="I352" s="156">
        <v>1687.2</v>
      </c>
      <c r="J352" s="156">
        <v>0</v>
      </c>
      <c r="K352" s="156">
        <v>0</v>
      </c>
      <c r="L352" s="156">
        <v>7594</v>
      </c>
      <c r="M352" s="156">
        <v>274</v>
      </c>
      <c r="N352" s="156">
        <v>11607.281999999999</v>
      </c>
      <c r="O352" s="156">
        <v>6</v>
      </c>
    </row>
    <row r="353" spans="1:15" x14ac:dyDescent="0.2">
      <c r="A353" s="156">
        <v>345</v>
      </c>
      <c r="B353" s="156" t="s">
        <v>342</v>
      </c>
      <c r="C353" s="157">
        <v>63032</v>
      </c>
      <c r="D353" s="156">
        <v>16629</v>
      </c>
      <c r="E353" s="156">
        <v>4789.3999999999996</v>
      </c>
      <c r="F353" s="156">
        <v>4870</v>
      </c>
      <c r="G353" s="156">
        <v>77750</v>
      </c>
      <c r="H353" s="156">
        <v>1295.06</v>
      </c>
      <c r="I353" s="156">
        <v>4948</v>
      </c>
      <c r="J353" s="156">
        <v>0</v>
      </c>
      <c r="K353" s="156">
        <v>0</v>
      </c>
      <c r="L353" s="156">
        <v>1944</v>
      </c>
      <c r="M353" s="156">
        <v>29</v>
      </c>
      <c r="N353" s="156">
        <v>51559.35</v>
      </c>
      <c r="O353" s="156">
        <v>2</v>
      </c>
    </row>
    <row r="354" spans="1:15" x14ac:dyDescent="0.2">
      <c r="A354" s="156">
        <v>717</v>
      </c>
      <c r="B354" s="156" t="s">
        <v>343</v>
      </c>
      <c r="C354" s="157">
        <v>21903</v>
      </c>
      <c r="D354" s="156">
        <v>4998</v>
      </c>
      <c r="E354" s="156">
        <v>1037.3</v>
      </c>
      <c r="F354" s="156">
        <v>160</v>
      </c>
      <c r="G354" s="156">
        <v>2500</v>
      </c>
      <c r="H354" s="156">
        <v>0</v>
      </c>
      <c r="I354" s="156">
        <v>0</v>
      </c>
      <c r="J354" s="156">
        <v>0</v>
      </c>
      <c r="K354" s="156">
        <v>0</v>
      </c>
      <c r="L354" s="156">
        <v>13304</v>
      </c>
      <c r="M354" s="156">
        <v>1128</v>
      </c>
      <c r="N354" s="156">
        <v>3652.0360000000001</v>
      </c>
      <c r="O354" s="156">
        <v>17</v>
      </c>
    </row>
    <row r="355" spans="1:15" x14ac:dyDescent="0.2">
      <c r="A355" s="156">
        <v>860</v>
      </c>
      <c r="B355" s="156" t="s">
        <v>344</v>
      </c>
      <c r="C355" s="157">
        <v>37437</v>
      </c>
      <c r="D355" s="156">
        <v>9070</v>
      </c>
      <c r="E355" s="156">
        <v>2320.6999999999998</v>
      </c>
      <c r="F355" s="156">
        <v>2585</v>
      </c>
      <c r="G355" s="156">
        <v>26270</v>
      </c>
      <c r="H355" s="156">
        <v>1371.98</v>
      </c>
      <c r="I355" s="156">
        <v>2252</v>
      </c>
      <c r="J355" s="156">
        <v>0</v>
      </c>
      <c r="K355" s="156">
        <v>0</v>
      </c>
      <c r="L355" s="156">
        <v>7812</v>
      </c>
      <c r="M355" s="156">
        <v>80</v>
      </c>
      <c r="N355" s="156">
        <v>15641.154</v>
      </c>
      <c r="O355" s="156">
        <v>9</v>
      </c>
    </row>
    <row r="356" spans="1:15" x14ac:dyDescent="0.2">
      <c r="A356" s="156">
        <v>861</v>
      </c>
      <c r="B356" s="156" t="s">
        <v>345</v>
      </c>
      <c r="C356" s="157">
        <v>44092</v>
      </c>
      <c r="D356" s="156">
        <v>9755</v>
      </c>
      <c r="E356" s="156">
        <v>2870.1</v>
      </c>
      <c r="F356" s="156">
        <v>865</v>
      </c>
      <c r="G356" s="156">
        <v>34810</v>
      </c>
      <c r="H356" s="156">
        <v>889.42</v>
      </c>
      <c r="I356" s="156">
        <v>1796.8000000000002</v>
      </c>
      <c r="J356" s="156">
        <v>0</v>
      </c>
      <c r="K356" s="156">
        <v>0</v>
      </c>
      <c r="L356" s="156">
        <v>3173</v>
      </c>
      <c r="M356" s="156">
        <v>20</v>
      </c>
      <c r="N356" s="156">
        <v>31122.036</v>
      </c>
      <c r="O356" s="156">
        <v>3</v>
      </c>
    </row>
    <row r="357" spans="1:15" x14ac:dyDescent="0.2">
      <c r="A357" s="156">
        <v>453</v>
      </c>
      <c r="B357" s="156" t="s">
        <v>346</v>
      </c>
      <c r="C357" s="157">
        <v>67122</v>
      </c>
      <c r="D357" s="156">
        <v>15515</v>
      </c>
      <c r="E357" s="156">
        <v>5622.4</v>
      </c>
      <c r="F357" s="156">
        <v>2850</v>
      </c>
      <c r="G357" s="156">
        <v>47180</v>
      </c>
      <c r="H357" s="156">
        <v>1011.0799999999999</v>
      </c>
      <c r="I357" s="156">
        <v>3168.8</v>
      </c>
      <c r="J357" s="156">
        <v>0</v>
      </c>
      <c r="K357" s="156">
        <v>581.79999999999973</v>
      </c>
      <c r="L357" s="156">
        <v>4477</v>
      </c>
      <c r="M357" s="156">
        <v>603</v>
      </c>
      <c r="N357" s="156">
        <v>54445.152000000002</v>
      </c>
      <c r="O357" s="156">
        <v>5</v>
      </c>
    </row>
    <row r="358" spans="1:15" x14ac:dyDescent="0.2">
      <c r="A358" s="156">
        <v>983</v>
      </c>
      <c r="B358" s="156" t="s">
        <v>347</v>
      </c>
      <c r="C358" s="157">
        <v>100159</v>
      </c>
      <c r="D358" s="156">
        <v>21232</v>
      </c>
      <c r="E358" s="156">
        <v>10767.2</v>
      </c>
      <c r="F358" s="156">
        <v>8360</v>
      </c>
      <c r="G358" s="156">
        <v>138930</v>
      </c>
      <c r="H358" s="156">
        <v>4758.9399999999996</v>
      </c>
      <c r="I358" s="156">
        <v>4876.8</v>
      </c>
      <c r="J358" s="156">
        <v>0</v>
      </c>
      <c r="K358" s="156">
        <v>0</v>
      </c>
      <c r="L358" s="156">
        <v>12453</v>
      </c>
      <c r="M358" s="156">
        <v>446</v>
      </c>
      <c r="N358" s="156">
        <v>72069.792000000001</v>
      </c>
      <c r="O358" s="156">
        <v>13</v>
      </c>
    </row>
    <row r="359" spans="1:15" x14ac:dyDescent="0.2">
      <c r="A359" s="156">
        <v>984</v>
      </c>
      <c r="B359" s="156" t="s">
        <v>348</v>
      </c>
      <c r="C359" s="157">
        <v>43038</v>
      </c>
      <c r="D359" s="156">
        <v>10010</v>
      </c>
      <c r="E359" s="156">
        <v>3183</v>
      </c>
      <c r="F359" s="156">
        <v>2555</v>
      </c>
      <c r="G359" s="156">
        <v>42780</v>
      </c>
      <c r="H359" s="156">
        <v>451.84000000000003</v>
      </c>
      <c r="I359" s="156">
        <v>1932.8000000000002</v>
      </c>
      <c r="J359" s="156">
        <v>0</v>
      </c>
      <c r="K359" s="156">
        <v>0</v>
      </c>
      <c r="L359" s="156">
        <v>16331</v>
      </c>
      <c r="M359" s="156">
        <v>169</v>
      </c>
      <c r="N359" s="156">
        <v>18843.86</v>
      </c>
      <c r="O359" s="156">
        <v>13</v>
      </c>
    </row>
    <row r="360" spans="1:15" x14ac:dyDescent="0.2">
      <c r="A360" s="156">
        <v>620</v>
      </c>
      <c r="B360" s="156" t="s">
        <v>349</v>
      </c>
      <c r="C360" s="157">
        <v>19670</v>
      </c>
      <c r="D360" s="156">
        <v>4732</v>
      </c>
      <c r="E360" s="156">
        <v>1254.0999999999999</v>
      </c>
      <c r="F360" s="156">
        <v>1330</v>
      </c>
      <c r="G360" s="156">
        <v>3800</v>
      </c>
      <c r="H360" s="156">
        <v>176.22</v>
      </c>
      <c r="I360" s="156">
        <v>502.40000000000003</v>
      </c>
      <c r="J360" s="156">
        <v>0</v>
      </c>
      <c r="K360" s="156">
        <v>224.29999999999995</v>
      </c>
      <c r="L360" s="156">
        <v>3919</v>
      </c>
      <c r="M360" s="156">
        <v>320</v>
      </c>
      <c r="N360" s="156">
        <v>6878.0370000000003</v>
      </c>
      <c r="O360" s="156">
        <v>4</v>
      </c>
    </row>
    <row r="361" spans="1:15" x14ac:dyDescent="0.2">
      <c r="A361" s="156">
        <v>622</v>
      </c>
      <c r="B361" s="156" t="s">
        <v>350</v>
      </c>
      <c r="C361" s="157">
        <v>70905</v>
      </c>
      <c r="D361" s="156">
        <v>15156</v>
      </c>
      <c r="E361" s="156">
        <v>8718</v>
      </c>
      <c r="F361" s="156">
        <v>9735</v>
      </c>
      <c r="G361" s="156">
        <v>53490</v>
      </c>
      <c r="H361" s="156">
        <v>1017.6</v>
      </c>
      <c r="I361" s="156">
        <v>3723.2000000000003</v>
      </c>
      <c r="J361" s="156">
        <v>0</v>
      </c>
      <c r="K361" s="156">
        <v>0</v>
      </c>
      <c r="L361" s="156">
        <v>2358</v>
      </c>
      <c r="M361" s="156">
        <v>311</v>
      </c>
      <c r="N361" s="156">
        <v>101756.5</v>
      </c>
      <c r="O361" s="156">
        <v>1</v>
      </c>
    </row>
    <row r="362" spans="1:15" x14ac:dyDescent="0.2">
      <c r="A362" s="156">
        <v>48</v>
      </c>
      <c r="B362" s="156" t="s">
        <v>351</v>
      </c>
      <c r="C362" s="157">
        <v>16132</v>
      </c>
      <c r="D362" s="156">
        <v>3312</v>
      </c>
      <c r="E362" s="156">
        <v>1845.1</v>
      </c>
      <c r="F362" s="156">
        <v>140</v>
      </c>
      <c r="G362" s="156">
        <v>9080</v>
      </c>
      <c r="H362" s="156">
        <v>0</v>
      </c>
      <c r="I362" s="156">
        <v>857.6</v>
      </c>
      <c r="J362" s="156">
        <v>0</v>
      </c>
      <c r="K362" s="156">
        <v>162.29999999999995</v>
      </c>
      <c r="L362" s="156">
        <v>16739</v>
      </c>
      <c r="M362" s="156">
        <v>317</v>
      </c>
      <c r="N362" s="156">
        <v>2821.1579999999999</v>
      </c>
      <c r="O362" s="156">
        <v>15</v>
      </c>
    </row>
    <row r="363" spans="1:15" x14ac:dyDescent="0.2">
      <c r="A363" s="156">
        <v>96</v>
      </c>
      <c r="B363" s="156" t="s">
        <v>352</v>
      </c>
      <c r="C363" s="157">
        <v>1114</v>
      </c>
      <c r="D363" s="156">
        <v>221</v>
      </c>
      <c r="E363" s="156">
        <v>75</v>
      </c>
      <c r="F363" s="156">
        <v>0</v>
      </c>
      <c r="G363" s="156">
        <v>180</v>
      </c>
      <c r="H363" s="156">
        <v>0</v>
      </c>
      <c r="I363" s="156">
        <v>32.800000000000004</v>
      </c>
      <c r="J363" s="156">
        <v>0</v>
      </c>
      <c r="K363" s="156">
        <v>0</v>
      </c>
      <c r="L363" s="156">
        <v>3544</v>
      </c>
      <c r="M363" s="156">
        <v>69</v>
      </c>
      <c r="N363" s="156">
        <v>192.15</v>
      </c>
      <c r="O363" s="156">
        <v>2</v>
      </c>
    </row>
    <row r="364" spans="1:15" x14ac:dyDescent="0.2">
      <c r="A364" s="156">
        <v>718</v>
      </c>
      <c r="B364" s="156" t="s">
        <v>353</v>
      </c>
      <c r="C364" s="157">
        <v>44451</v>
      </c>
      <c r="D364" s="156">
        <v>9193</v>
      </c>
      <c r="E364" s="156">
        <v>5033</v>
      </c>
      <c r="F364" s="156">
        <v>3110</v>
      </c>
      <c r="G364" s="156">
        <v>68050</v>
      </c>
      <c r="H364" s="156">
        <v>225.72</v>
      </c>
      <c r="I364" s="156">
        <v>1215.2</v>
      </c>
      <c r="J364" s="156">
        <v>0</v>
      </c>
      <c r="K364" s="156">
        <v>0</v>
      </c>
      <c r="L364" s="156">
        <v>3427</v>
      </c>
      <c r="M364" s="156">
        <v>519</v>
      </c>
      <c r="N364" s="156">
        <v>41518.43</v>
      </c>
      <c r="O364" s="156">
        <v>3</v>
      </c>
    </row>
    <row r="365" spans="1:15" x14ac:dyDescent="0.2">
      <c r="A365" s="156">
        <v>623</v>
      </c>
      <c r="B365" s="156" t="s">
        <v>354</v>
      </c>
      <c r="C365" s="157">
        <v>9730</v>
      </c>
      <c r="D365" s="156">
        <v>2404</v>
      </c>
      <c r="E365" s="156">
        <v>535.59999999999991</v>
      </c>
      <c r="F365" s="156">
        <v>85</v>
      </c>
      <c r="G365" s="156">
        <v>240</v>
      </c>
      <c r="H365" s="156">
        <v>0</v>
      </c>
      <c r="I365" s="156">
        <v>0</v>
      </c>
      <c r="J365" s="156">
        <v>0</v>
      </c>
      <c r="K365" s="156">
        <v>0</v>
      </c>
      <c r="L365" s="156">
        <v>5366</v>
      </c>
      <c r="M365" s="156">
        <v>286</v>
      </c>
      <c r="N365" s="156">
        <v>1694.4359999999999</v>
      </c>
      <c r="O365" s="156">
        <v>7</v>
      </c>
    </row>
    <row r="366" spans="1:15" x14ac:dyDescent="0.2">
      <c r="A366" s="156">
        <v>986</v>
      </c>
      <c r="B366" s="156" t="s">
        <v>355</v>
      </c>
      <c r="C366" s="157">
        <v>12617</v>
      </c>
      <c r="D366" s="156">
        <v>2492</v>
      </c>
      <c r="E366" s="156">
        <v>878.9</v>
      </c>
      <c r="F366" s="156">
        <v>100</v>
      </c>
      <c r="G366" s="156">
        <v>1160</v>
      </c>
      <c r="H366" s="156">
        <v>0</v>
      </c>
      <c r="I366" s="156">
        <v>0</v>
      </c>
      <c r="J366" s="156">
        <v>0</v>
      </c>
      <c r="K366" s="156">
        <v>0</v>
      </c>
      <c r="L366" s="156">
        <v>3151</v>
      </c>
      <c r="M366" s="156">
        <v>1</v>
      </c>
      <c r="N366" s="156">
        <v>2838.3670000000002</v>
      </c>
      <c r="O366" s="156">
        <v>6</v>
      </c>
    </row>
    <row r="367" spans="1:15" x14ac:dyDescent="0.2">
      <c r="A367" s="156">
        <v>626</v>
      </c>
      <c r="B367" s="156" t="s">
        <v>356</v>
      </c>
      <c r="C367" s="157">
        <v>24658</v>
      </c>
      <c r="D367" s="156">
        <v>6011</v>
      </c>
      <c r="E367" s="156">
        <v>1242.8999999999999</v>
      </c>
      <c r="F367" s="156">
        <v>1030</v>
      </c>
      <c r="G367" s="156">
        <v>5110</v>
      </c>
      <c r="H367" s="156">
        <v>0</v>
      </c>
      <c r="I367" s="156">
        <v>0</v>
      </c>
      <c r="J367" s="156">
        <v>0</v>
      </c>
      <c r="K367" s="156">
        <v>0</v>
      </c>
      <c r="L367" s="156">
        <v>1118</v>
      </c>
      <c r="M367" s="156">
        <v>38</v>
      </c>
      <c r="N367" s="156">
        <v>18286.927</v>
      </c>
      <c r="O367" s="156">
        <v>1</v>
      </c>
    </row>
    <row r="368" spans="1:15" x14ac:dyDescent="0.2">
      <c r="A368" s="156">
        <v>285</v>
      </c>
      <c r="B368" s="156" t="s">
        <v>357</v>
      </c>
      <c r="C368" s="157">
        <v>23724</v>
      </c>
      <c r="D368" s="156">
        <v>5323</v>
      </c>
      <c r="E368" s="156">
        <v>1544.8999999999999</v>
      </c>
      <c r="F368" s="156">
        <v>375</v>
      </c>
      <c r="G368" s="156">
        <v>6070</v>
      </c>
      <c r="H368" s="156">
        <v>1207.54</v>
      </c>
      <c r="I368" s="156">
        <v>243.20000000000002</v>
      </c>
      <c r="J368" s="156">
        <v>0</v>
      </c>
      <c r="K368" s="156">
        <v>0</v>
      </c>
      <c r="L368" s="156">
        <v>12307</v>
      </c>
      <c r="M368" s="156">
        <v>339</v>
      </c>
      <c r="N368" s="156">
        <v>5824.152</v>
      </c>
      <c r="O368" s="156">
        <v>16</v>
      </c>
    </row>
    <row r="369" spans="1:15" x14ac:dyDescent="0.2">
      <c r="A369" s="156">
        <v>865</v>
      </c>
      <c r="B369" s="156" t="s">
        <v>358</v>
      </c>
      <c r="C369" s="157">
        <v>25564</v>
      </c>
      <c r="D369" s="156">
        <v>6059</v>
      </c>
      <c r="E369" s="156">
        <v>1515.1</v>
      </c>
      <c r="F369" s="156">
        <v>460</v>
      </c>
      <c r="G369" s="156">
        <v>13630</v>
      </c>
      <c r="H369" s="156">
        <v>1964.4280000000001</v>
      </c>
      <c r="I369" s="156">
        <v>1526.4</v>
      </c>
      <c r="J369" s="156">
        <v>0</v>
      </c>
      <c r="K369" s="156">
        <v>256.89999999999986</v>
      </c>
      <c r="L369" s="156">
        <v>3347</v>
      </c>
      <c r="M369" s="156">
        <v>96</v>
      </c>
      <c r="N369" s="156">
        <v>15452.901</v>
      </c>
      <c r="O369" s="156">
        <v>3</v>
      </c>
    </row>
    <row r="370" spans="1:15" x14ac:dyDescent="0.2">
      <c r="A370" s="156">
        <v>866</v>
      </c>
      <c r="B370" s="156" t="s">
        <v>359</v>
      </c>
      <c r="C370" s="157">
        <v>16725</v>
      </c>
      <c r="D370" s="156">
        <v>3987</v>
      </c>
      <c r="E370" s="156">
        <v>839</v>
      </c>
      <c r="F370" s="156">
        <v>290</v>
      </c>
      <c r="G370" s="156">
        <v>4130</v>
      </c>
      <c r="H370" s="156">
        <v>0</v>
      </c>
      <c r="I370" s="156">
        <v>0</v>
      </c>
      <c r="J370" s="156">
        <v>0</v>
      </c>
      <c r="K370" s="156">
        <v>0</v>
      </c>
      <c r="L370" s="156">
        <v>2240</v>
      </c>
      <c r="M370" s="156">
        <v>27</v>
      </c>
      <c r="N370" s="156">
        <v>5564.91</v>
      </c>
      <c r="O370" s="156">
        <v>1</v>
      </c>
    </row>
    <row r="371" spans="1:15" x14ac:dyDescent="0.2">
      <c r="A371" s="156">
        <v>867</v>
      </c>
      <c r="B371" s="156" t="s">
        <v>360</v>
      </c>
      <c r="C371" s="157">
        <v>46438</v>
      </c>
      <c r="D371" s="156">
        <v>10163</v>
      </c>
      <c r="E371" s="156">
        <v>4032.5</v>
      </c>
      <c r="F371" s="156">
        <v>2605</v>
      </c>
      <c r="G371" s="156">
        <v>38150</v>
      </c>
      <c r="H371" s="156">
        <v>738.54</v>
      </c>
      <c r="I371" s="156">
        <v>3406.4</v>
      </c>
      <c r="J371" s="156">
        <v>0</v>
      </c>
      <c r="K371" s="156">
        <v>278.19999999999982</v>
      </c>
      <c r="L371" s="156">
        <v>6459</v>
      </c>
      <c r="M371" s="156">
        <v>306</v>
      </c>
      <c r="N371" s="156">
        <v>24687.575000000001</v>
      </c>
      <c r="O371" s="156">
        <v>4</v>
      </c>
    </row>
    <row r="372" spans="1:15" x14ac:dyDescent="0.2">
      <c r="A372" s="156">
        <v>627</v>
      </c>
      <c r="B372" s="156" t="s">
        <v>361</v>
      </c>
      <c r="C372" s="157">
        <v>25217</v>
      </c>
      <c r="D372" s="156">
        <v>6069</v>
      </c>
      <c r="E372" s="156">
        <v>1588.1</v>
      </c>
      <c r="F372" s="156">
        <v>1280</v>
      </c>
      <c r="G372" s="156">
        <v>7030</v>
      </c>
      <c r="H372" s="156">
        <v>0</v>
      </c>
      <c r="I372" s="156">
        <v>798.40000000000009</v>
      </c>
      <c r="J372" s="156">
        <v>0</v>
      </c>
      <c r="K372" s="156">
        <v>0</v>
      </c>
      <c r="L372" s="156">
        <v>2788</v>
      </c>
      <c r="M372" s="156">
        <v>152</v>
      </c>
      <c r="N372" s="156">
        <v>13985.223</v>
      </c>
      <c r="O372" s="156">
        <v>3</v>
      </c>
    </row>
    <row r="373" spans="1:15" x14ac:dyDescent="0.2">
      <c r="A373" s="156">
        <v>289</v>
      </c>
      <c r="B373" s="156" t="s">
        <v>362</v>
      </c>
      <c r="C373" s="157">
        <v>37408</v>
      </c>
      <c r="D373" s="156">
        <v>7456</v>
      </c>
      <c r="E373" s="156">
        <v>3028.2</v>
      </c>
      <c r="F373" s="156">
        <v>1000</v>
      </c>
      <c r="G373" s="156">
        <v>37440</v>
      </c>
      <c r="H373" s="156">
        <v>477.18</v>
      </c>
      <c r="I373" s="156">
        <v>1486.4</v>
      </c>
      <c r="J373" s="156">
        <v>0</v>
      </c>
      <c r="K373" s="156">
        <v>0</v>
      </c>
      <c r="L373" s="156">
        <v>3043</v>
      </c>
      <c r="M373" s="156">
        <v>193</v>
      </c>
      <c r="N373" s="156">
        <v>29855.21</v>
      </c>
      <c r="O373" s="156">
        <v>2</v>
      </c>
    </row>
    <row r="374" spans="1:15" x14ac:dyDescent="0.2">
      <c r="A374" s="156">
        <v>629</v>
      </c>
      <c r="B374" s="156" t="s">
        <v>363</v>
      </c>
      <c r="C374" s="157">
        <v>25656</v>
      </c>
      <c r="D374" s="156">
        <v>6183</v>
      </c>
      <c r="E374" s="156">
        <v>1288.6999999999998</v>
      </c>
      <c r="F374" s="156">
        <v>655</v>
      </c>
      <c r="G374" s="156">
        <v>5440</v>
      </c>
      <c r="H374" s="156">
        <v>0</v>
      </c>
      <c r="I374" s="156">
        <v>1793.6000000000001</v>
      </c>
      <c r="J374" s="156">
        <v>0</v>
      </c>
      <c r="K374" s="156">
        <v>0</v>
      </c>
      <c r="L374" s="156">
        <v>5090</v>
      </c>
      <c r="M374" s="156">
        <v>181</v>
      </c>
      <c r="N374" s="156">
        <v>18907.803</v>
      </c>
      <c r="O374" s="156">
        <v>2</v>
      </c>
    </row>
    <row r="375" spans="1:15" x14ac:dyDescent="0.2">
      <c r="A375" s="156">
        <v>852</v>
      </c>
      <c r="B375" s="156" t="s">
        <v>364</v>
      </c>
      <c r="C375" s="157">
        <v>17091</v>
      </c>
      <c r="D375" s="156">
        <v>3795</v>
      </c>
      <c r="E375" s="156">
        <v>925</v>
      </c>
      <c r="F375" s="156">
        <v>305</v>
      </c>
      <c r="G375" s="156">
        <v>610</v>
      </c>
      <c r="H375" s="156">
        <v>0</v>
      </c>
      <c r="I375" s="156">
        <v>185.60000000000002</v>
      </c>
      <c r="J375" s="156">
        <v>0</v>
      </c>
      <c r="K375" s="156">
        <v>0</v>
      </c>
      <c r="L375" s="156">
        <v>5209</v>
      </c>
      <c r="M375" s="156">
        <v>399</v>
      </c>
      <c r="N375" s="156">
        <v>4444.25</v>
      </c>
      <c r="O375" s="156">
        <v>10</v>
      </c>
    </row>
    <row r="376" spans="1:15" x14ac:dyDescent="0.2">
      <c r="A376" s="156">
        <v>988</v>
      </c>
      <c r="B376" s="156" t="s">
        <v>365</v>
      </c>
      <c r="C376" s="157">
        <v>48587</v>
      </c>
      <c r="D376" s="156">
        <v>10274</v>
      </c>
      <c r="E376" s="156">
        <v>4300.8999999999996</v>
      </c>
      <c r="F376" s="156">
        <v>3390</v>
      </c>
      <c r="G376" s="156">
        <v>54260</v>
      </c>
      <c r="H376" s="156">
        <v>1192.0999999999999</v>
      </c>
      <c r="I376" s="156">
        <v>2939.2000000000003</v>
      </c>
      <c r="J376" s="156">
        <v>0</v>
      </c>
      <c r="K376" s="156">
        <v>0</v>
      </c>
      <c r="L376" s="156">
        <v>10440</v>
      </c>
      <c r="M376" s="156">
        <v>113</v>
      </c>
      <c r="N376" s="156">
        <v>29045.166000000001</v>
      </c>
      <c r="O376" s="156">
        <v>5</v>
      </c>
    </row>
    <row r="377" spans="1:15" x14ac:dyDescent="0.2">
      <c r="A377" s="156">
        <v>457</v>
      </c>
      <c r="B377" s="156" t="s">
        <v>366</v>
      </c>
      <c r="C377" s="157">
        <v>18151</v>
      </c>
      <c r="D377" s="156">
        <v>3911</v>
      </c>
      <c r="E377" s="156">
        <v>1889.9</v>
      </c>
      <c r="F377" s="156">
        <v>1835</v>
      </c>
      <c r="G377" s="156">
        <v>2120</v>
      </c>
      <c r="H377" s="156">
        <v>0</v>
      </c>
      <c r="I377" s="156">
        <v>1111.2</v>
      </c>
      <c r="J377" s="156">
        <v>0</v>
      </c>
      <c r="K377" s="156">
        <v>0</v>
      </c>
      <c r="L377" s="156">
        <v>2051</v>
      </c>
      <c r="M377" s="156">
        <v>132</v>
      </c>
      <c r="N377" s="156">
        <v>14099.201999999999</v>
      </c>
      <c r="O377" s="156">
        <v>5</v>
      </c>
    </row>
    <row r="378" spans="1:15" x14ac:dyDescent="0.2">
      <c r="A378" s="156">
        <v>870</v>
      </c>
      <c r="B378" s="156" t="s">
        <v>367</v>
      </c>
      <c r="C378" s="157">
        <v>26405</v>
      </c>
      <c r="D378" s="156">
        <v>6671</v>
      </c>
      <c r="E378" s="156">
        <v>1424.3999999999999</v>
      </c>
      <c r="F378" s="156">
        <v>200</v>
      </c>
      <c r="G378" s="156">
        <v>2650</v>
      </c>
      <c r="H378" s="156">
        <v>104.94</v>
      </c>
      <c r="I378" s="156">
        <v>1345.6000000000001</v>
      </c>
      <c r="J378" s="156">
        <v>0</v>
      </c>
      <c r="K378" s="156">
        <v>132.09999999999991</v>
      </c>
      <c r="L378" s="156">
        <v>10204</v>
      </c>
      <c r="M378" s="156">
        <v>1972</v>
      </c>
      <c r="N378" s="156">
        <v>6668.72</v>
      </c>
      <c r="O378" s="156">
        <v>9</v>
      </c>
    </row>
    <row r="379" spans="1:15" x14ac:dyDescent="0.2">
      <c r="A379" s="156">
        <v>668</v>
      </c>
      <c r="B379" s="156" t="s">
        <v>368</v>
      </c>
      <c r="C379" s="157">
        <v>18410</v>
      </c>
      <c r="D379" s="156">
        <v>4182</v>
      </c>
      <c r="E379" s="156">
        <v>1307.8</v>
      </c>
      <c r="F379" s="156">
        <v>160</v>
      </c>
      <c r="G379" s="156">
        <v>2180</v>
      </c>
      <c r="H379" s="156">
        <v>0</v>
      </c>
      <c r="I379" s="156">
        <v>266.40000000000003</v>
      </c>
      <c r="J379" s="156">
        <v>0</v>
      </c>
      <c r="K379" s="156">
        <v>61.299999999999955</v>
      </c>
      <c r="L379" s="156">
        <v>7735</v>
      </c>
      <c r="M379" s="156">
        <v>786</v>
      </c>
      <c r="N379" s="156">
        <v>2843.998</v>
      </c>
      <c r="O379" s="156">
        <v>11</v>
      </c>
    </row>
    <row r="380" spans="1:15" x14ac:dyDescent="0.2">
      <c r="A380" s="156">
        <v>1701</v>
      </c>
      <c r="B380" s="156" t="s">
        <v>369</v>
      </c>
      <c r="C380" s="157">
        <v>19091</v>
      </c>
      <c r="D380" s="156">
        <v>3965</v>
      </c>
      <c r="E380" s="156">
        <v>1432</v>
      </c>
      <c r="F380" s="156">
        <v>145</v>
      </c>
      <c r="G380" s="156">
        <v>2610</v>
      </c>
      <c r="H380" s="156">
        <v>0</v>
      </c>
      <c r="I380" s="156">
        <v>190.4</v>
      </c>
      <c r="J380" s="156">
        <v>0</v>
      </c>
      <c r="K380" s="156">
        <v>0</v>
      </c>
      <c r="L380" s="156">
        <v>27854</v>
      </c>
      <c r="M380" s="156">
        <v>420</v>
      </c>
      <c r="N380" s="156">
        <v>1926.66</v>
      </c>
      <c r="O380" s="156">
        <v>27</v>
      </c>
    </row>
    <row r="381" spans="1:15" x14ac:dyDescent="0.2">
      <c r="A381" s="156">
        <v>293</v>
      </c>
      <c r="B381" s="156" t="s">
        <v>370</v>
      </c>
      <c r="C381" s="157">
        <v>15199</v>
      </c>
      <c r="D381" s="156">
        <v>3512</v>
      </c>
      <c r="E381" s="156">
        <v>1172.4000000000001</v>
      </c>
      <c r="F381" s="156">
        <v>630</v>
      </c>
      <c r="G381" s="156">
        <v>4840</v>
      </c>
      <c r="H381" s="156">
        <v>0</v>
      </c>
      <c r="I381" s="156">
        <v>0</v>
      </c>
      <c r="J381" s="156">
        <v>0</v>
      </c>
      <c r="K381" s="156">
        <v>0</v>
      </c>
      <c r="L381" s="156">
        <v>706</v>
      </c>
      <c r="M381" s="156">
        <v>78</v>
      </c>
      <c r="N381" s="156">
        <v>7411.152</v>
      </c>
      <c r="O381" s="156">
        <v>1</v>
      </c>
    </row>
    <row r="382" spans="1:15" x14ac:dyDescent="0.2">
      <c r="A382" s="156">
        <v>1783</v>
      </c>
      <c r="B382" s="156" t="s">
        <v>371</v>
      </c>
      <c r="C382" s="157">
        <v>102698</v>
      </c>
      <c r="D382" s="156">
        <v>24784</v>
      </c>
      <c r="E382" s="156">
        <v>5578.0999999999995</v>
      </c>
      <c r="F382" s="156">
        <v>3360</v>
      </c>
      <c r="G382" s="156">
        <v>71280</v>
      </c>
      <c r="H382" s="156">
        <v>1368.54</v>
      </c>
      <c r="I382" s="156">
        <v>3406.4</v>
      </c>
      <c r="J382" s="156">
        <v>0</v>
      </c>
      <c r="K382" s="156">
        <v>0</v>
      </c>
      <c r="L382" s="156">
        <v>8006</v>
      </c>
      <c r="M382" s="156">
        <v>210</v>
      </c>
      <c r="N382" s="156">
        <v>56773.550999999999</v>
      </c>
      <c r="O382" s="156">
        <v>6</v>
      </c>
    </row>
    <row r="383" spans="1:15" x14ac:dyDescent="0.2">
      <c r="A383" s="156">
        <v>98</v>
      </c>
      <c r="B383" s="156" t="s">
        <v>372</v>
      </c>
      <c r="C383" s="157">
        <v>25595</v>
      </c>
      <c r="D383" s="156">
        <v>5686</v>
      </c>
      <c r="E383" s="156">
        <v>2651</v>
      </c>
      <c r="F383" s="156">
        <v>430</v>
      </c>
      <c r="G383" s="156">
        <v>18070</v>
      </c>
      <c r="H383" s="156">
        <v>146.52000000000001</v>
      </c>
      <c r="I383" s="156">
        <v>1112</v>
      </c>
      <c r="J383" s="156">
        <v>0</v>
      </c>
      <c r="K383" s="156">
        <v>18.299999999999955</v>
      </c>
      <c r="L383" s="156">
        <v>22100</v>
      </c>
      <c r="M383" s="156">
        <v>744</v>
      </c>
      <c r="N383" s="156">
        <v>7510.23</v>
      </c>
      <c r="O383" s="156">
        <v>18</v>
      </c>
    </row>
    <row r="384" spans="1:15" x14ac:dyDescent="0.2">
      <c r="A384" s="156">
        <v>614</v>
      </c>
      <c r="B384" s="156" t="s">
        <v>373</v>
      </c>
      <c r="C384" s="157">
        <v>13890</v>
      </c>
      <c r="D384" s="156">
        <v>2891</v>
      </c>
      <c r="E384" s="156">
        <v>505.29999999999995</v>
      </c>
      <c r="F384" s="156">
        <v>185</v>
      </c>
      <c r="G384" s="156">
        <v>880</v>
      </c>
      <c r="H384" s="156">
        <v>709.3</v>
      </c>
      <c r="I384" s="156">
        <v>0</v>
      </c>
      <c r="J384" s="156">
        <v>0</v>
      </c>
      <c r="K384" s="156">
        <v>0</v>
      </c>
      <c r="L384" s="156">
        <v>5315</v>
      </c>
      <c r="M384" s="156">
        <v>517</v>
      </c>
      <c r="N384" s="156">
        <v>4997.9660000000003</v>
      </c>
      <c r="O384" s="156">
        <v>5</v>
      </c>
    </row>
    <row r="385" spans="1:15" x14ac:dyDescent="0.2">
      <c r="A385" s="156">
        <v>189</v>
      </c>
      <c r="B385" s="156" t="s">
        <v>374</v>
      </c>
      <c r="C385" s="157">
        <v>23807</v>
      </c>
      <c r="D385" s="156">
        <v>5947</v>
      </c>
      <c r="E385" s="156">
        <v>1191.5</v>
      </c>
      <c r="F385" s="156">
        <v>300</v>
      </c>
      <c r="G385" s="156">
        <v>10570</v>
      </c>
      <c r="H385" s="156">
        <v>0</v>
      </c>
      <c r="I385" s="156">
        <v>206.4</v>
      </c>
      <c r="J385" s="156">
        <v>0</v>
      </c>
      <c r="K385" s="156">
        <v>258</v>
      </c>
      <c r="L385" s="156">
        <v>9471</v>
      </c>
      <c r="M385" s="156">
        <v>68</v>
      </c>
      <c r="N385" s="156">
        <v>6546.165</v>
      </c>
      <c r="O385" s="156">
        <v>6</v>
      </c>
    </row>
    <row r="386" spans="1:15" x14ac:dyDescent="0.2">
      <c r="A386" s="156">
        <v>296</v>
      </c>
      <c r="B386" s="156" t="s">
        <v>375</v>
      </c>
      <c r="C386" s="157">
        <v>41004</v>
      </c>
      <c r="D386" s="156">
        <v>9935</v>
      </c>
      <c r="E386" s="156">
        <v>3034.1</v>
      </c>
      <c r="F386" s="156">
        <v>990</v>
      </c>
      <c r="G386" s="156">
        <v>34680</v>
      </c>
      <c r="H386" s="156">
        <v>455.4</v>
      </c>
      <c r="I386" s="156">
        <v>1903.2</v>
      </c>
      <c r="J386" s="156">
        <v>0</v>
      </c>
      <c r="K386" s="156">
        <v>845.59999999999991</v>
      </c>
      <c r="L386" s="156">
        <v>6616</v>
      </c>
      <c r="M386" s="156">
        <v>340</v>
      </c>
      <c r="N386" s="156">
        <v>18886.592000000001</v>
      </c>
      <c r="O386" s="156">
        <v>7</v>
      </c>
    </row>
    <row r="387" spans="1:15" x14ac:dyDescent="0.2">
      <c r="A387" s="156">
        <v>1696</v>
      </c>
      <c r="B387" s="156" t="s">
        <v>376</v>
      </c>
      <c r="C387" s="157">
        <v>23221</v>
      </c>
      <c r="D387" s="156">
        <v>5265</v>
      </c>
      <c r="E387" s="156">
        <v>1195.5999999999999</v>
      </c>
      <c r="F387" s="156">
        <v>385</v>
      </c>
      <c r="G387" s="156">
        <v>1010</v>
      </c>
      <c r="H387" s="156">
        <v>0</v>
      </c>
      <c r="I387" s="156">
        <v>0</v>
      </c>
      <c r="J387" s="156">
        <v>0</v>
      </c>
      <c r="K387" s="156">
        <v>0</v>
      </c>
      <c r="L387" s="156">
        <v>4769</v>
      </c>
      <c r="M387" s="156">
        <v>2867</v>
      </c>
      <c r="N387" s="156">
        <v>6563.98</v>
      </c>
      <c r="O387" s="156">
        <v>13</v>
      </c>
    </row>
    <row r="388" spans="1:15" x14ac:dyDescent="0.2">
      <c r="A388" s="156">
        <v>352</v>
      </c>
      <c r="B388" s="156" t="s">
        <v>377</v>
      </c>
      <c r="C388" s="157">
        <v>23035</v>
      </c>
      <c r="D388" s="156">
        <v>5669</v>
      </c>
      <c r="E388" s="156">
        <v>1085.0999999999999</v>
      </c>
      <c r="F388" s="156">
        <v>570</v>
      </c>
      <c r="G388" s="156">
        <v>7690</v>
      </c>
      <c r="H388" s="156">
        <v>128.69999999999999</v>
      </c>
      <c r="I388" s="156">
        <v>730.40000000000009</v>
      </c>
      <c r="J388" s="156">
        <v>0</v>
      </c>
      <c r="K388" s="156">
        <v>35.199999999999932</v>
      </c>
      <c r="L388" s="156">
        <v>4751</v>
      </c>
      <c r="M388" s="156">
        <v>274</v>
      </c>
      <c r="N388" s="156">
        <v>10134.316000000001</v>
      </c>
      <c r="O388" s="156">
        <v>3</v>
      </c>
    </row>
    <row r="389" spans="1:15" x14ac:dyDescent="0.2">
      <c r="A389" s="156">
        <v>53</v>
      </c>
      <c r="B389" s="156" t="s">
        <v>378</v>
      </c>
      <c r="C389" s="157">
        <v>13906</v>
      </c>
      <c r="D389" s="156">
        <v>3517</v>
      </c>
      <c r="E389" s="156">
        <v>1116.3</v>
      </c>
      <c r="F389" s="156">
        <v>130</v>
      </c>
      <c r="G389" s="156">
        <v>2150</v>
      </c>
      <c r="H389" s="156">
        <v>0</v>
      </c>
      <c r="I389" s="156">
        <v>238.4</v>
      </c>
      <c r="J389" s="156">
        <v>0</v>
      </c>
      <c r="K389" s="156">
        <v>99.999999999999972</v>
      </c>
      <c r="L389" s="156">
        <v>10106</v>
      </c>
      <c r="M389" s="156">
        <v>147</v>
      </c>
      <c r="N389" s="156">
        <v>2485.4850000000001</v>
      </c>
      <c r="O389" s="156">
        <v>9</v>
      </c>
    </row>
    <row r="390" spans="1:15" x14ac:dyDescent="0.2">
      <c r="A390" s="156">
        <v>294</v>
      </c>
      <c r="B390" s="156" t="s">
        <v>379</v>
      </c>
      <c r="C390" s="157">
        <v>28967</v>
      </c>
      <c r="D390" s="156">
        <v>6628</v>
      </c>
      <c r="E390" s="156">
        <v>2931</v>
      </c>
      <c r="F390" s="156">
        <v>845</v>
      </c>
      <c r="G390" s="156">
        <v>28900</v>
      </c>
      <c r="H390" s="156">
        <v>580.14</v>
      </c>
      <c r="I390" s="156">
        <v>1244.8000000000002</v>
      </c>
      <c r="J390" s="156">
        <v>0</v>
      </c>
      <c r="K390" s="156">
        <v>0</v>
      </c>
      <c r="L390" s="156">
        <v>13815</v>
      </c>
      <c r="M390" s="156">
        <v>67</v>
      </c>
      <c r="N390" s="156">
        <v>14825.51</v>
      </c>
      <c r="O390" s="156">
        <v>9</v>
      </c>
    </row>
    <row r="391" spans="1:15" x14ac:dyDescent="0.2">
      <c r="A391" s="156">
        <v>873</v>
      </c>
      <c r="B391" s="156" t="s">
        <v>380</v>
      </c>
      <c r="C391" s="157">
        <v>21648</v>
      </c>
      <c r="D391" s="156">
        <v>4566</v>
      </c>
      <c r="E391" s="156">
        <v>1329.3</v>
      </c>
      <c r="F391" s="156">
        <v>310</v>
      </c>
      <c r="G391" s="156">
        <v>5750</v>
      </c>
      <c r="H391" s="156">
        <v>0</v>
      </c>
      <c r="I391" s="156">
        <v>316.8</v>
      </c>
      <c r="J391" s="156">
        <v>0</v>
      </c>
      <c r="K391" s="156">
        <v>0</v>
      </c>
      <c r="L391" s="156">
        <v>9166</v>
      </c>
      <c r="M391" s="156">
        <v>31</v>
      </c>
      <c r="N391" s="156">
        <v>6581.8389999999999</v>
      </c>
      <c r="O391" s="156">
        <v>5</v>
      </c>
    </row>
    <row r="392" spans="1:15" x14ac:dyDescent="0.2">
      <c r="A392" s="156">
        <v>632</v>
      </c>
      <c r="B392" s="156" t="s">
        <v>381</v>
      </c>
      <c r="C392" s="157">
        <v>50346</v>
      </c>
      <c r="D392" s="156">
        <v>12995</v>
      </c>
      <c r="E392" s="156">
        <v>2787.7999999999997</v>
      </c>
      <c r="F392" s="156">
        <v>2360</v>
      </c>
      <c r="G392" s="156">
        <v>21640</v>
      </c>
      <c r="H392" s="156">
        <v>633.6</v>
      </c>
      <c r="I392" s="156">
        <v>4240</v>
      </c>
      <c r="J392" s="156">
        <v>0</v>
      </c>
      <c r="K392" s="156">
        <v>86</v>
      </c>
      <c r="L392" s="156">
        <v>8908</v>
      </c>
      <c r="M392" s="156">
        <v>384</v>
      </c>
      <c r="N392" s="156">
        <v>26006.678</v>
      </c>
      <c r="O392" s="156">
        <v>8</v>
      </c>
    </row>
    <row r="393" spans="1:15" x14ac:dyDescent="0.2">
      <c r="A393" s="156">
        <v>880</v>
      </c>
      <c r="B393" s="156" t="s">
        <v>382</v>
      </c>
      <c r="C393" s="157">
        <v>15740</v>
      </c>
      <c r="D393" s="156">
        <v>3645</v>
      </c>
      <c r="E393" s="156">
        <v>1029.0999999999999</v>
      </c>
      <c r="F393" s="156">
        <v>515</v>
      </c>
      <c r="G393" s="156">
        <v>1220</v>
      </c>
      <c r="H393" s="156">
        <v>0</v>
      </c>
      <c r="I393" s="156">
        <v>0</v>
      </c>
      <c r="J393" s="156">
        <v>0</v>
      </c>
      <c r="K393" s="156">
        <v>0</v>
      </c>
      <c r="L393" s="156">
        <v>3848</v>
      </c>
      <c r="M393" s="156">
        <v>670</v>
      </c>
      <c r="N393" s="156">
        <v>8947.1550000000007</v>
      </c>
      <c r="O393" s="156">
        <v>7</v>
      </c>
    </row>
    <row r="394" spans="1:15" x14ac:dyDescent="0.2">
      <c r="A394" s="156">
        <v>351</v>
      </c>
      <c r="B394" s="156" t="s">
        <v>383</v>
      </c>
      <c r="C394" s="157">
        <v>12321</v>
      </c>
      <c r="D394" s="156">
        <v>3385</v>
      </c>
      <c r="E394" s="156">
        <v>566.79999999999995</v>
      </c>
      <c r="F394" s="156">
        <v>160</v>
      </c>
      <c r="G394" s="156">
        <v>2350</v>
      </c>
      <c r="H394" s="156">
        <v>0</v>
      </c>
      <c r="I394" s="156">
        <v>0</v>
      </c>
      <c r="J394" s="156">
        <v>0</v>
      </c>
      <c r="K394" s="156">
        <v>0</v>
      </c>
      <c r="L394" s="156">
        <v>3653</v>
      </c>
      <c r="M394" s="156">
        <v>30</v>
      </c>
      <c r="N394" s="156">
        <v>4059.0360000000001</v>
      </c>
      <c r="O394" s="156">
        <v>1</v>
      </c>
    </row>
    <row r="395" spans="1:15" x14ac:dyDescent="0.2">
      <c r="A395" s="156">
        <v>874</v>
      </c>
      <c r="B395" s="156" t="s">
        <v>384</v>
      </c>
      <c r="C395" s="157">
        <v>14443</v>
      </c>
      <c r="D395" s="156">
        <v>3504</v>
      </c>
      <c r="E395" s="156">
        <v>821.3</v>
      </c>
      <c r="F395" s="156">
        <v>90</v>
      </c>
      <c r="G395" s="156">
        <v>570</v>
      </c>
      <c r="H395" s="156">
        <v>0</v>
      </c>
      <c r="I395" s="156">
        <v>0</v>
      </c>
      <c r="J395" s="156">
        <v>0</v>
      </c>
      <c r="K395" s="156">
        <v>0</v>
      </c>
      <c r="L395" s="156">
        <v>4932</v>
      </c>
      <c r="M395" s="156">
        <v>238</v>
      </c>
      <c r="N395" s="156">
        <v>1975.71</v>
      </c>
      <c r="O395" s="156">
        <v>8</v>
      </c>
    </row>
    <row r="396" spans="1:15" x14ac:dyDescent="0.2">
      <c r="A396" s="156">
        <v>479</v>
      </c>
      <c r="B396" s="156" t="s">
        <v>385</v>
      </c>
      <c r="C396" s="157">
        <v>149622</v>
      </c>
      <c r="D396" s="156">
        <v>34780</v>
      </c>
      <c r="E396" s="156">
        <v>13770</v>
      </c>
      <c r="F396" s="156">
        <v>21460</v>
      </c>
      <c r="G396" s="156">
        <v>168520</v>
      </c>
      <c r="H396" s="156">
        <v>2468.7600000000002</v>
      </c>
      <c r="I396" s="156">
        <v>7386.4000000000005</v>
      </c>
      <c r="J396" s="156">
        <v>0</v>
      </c>
      <c r="K396" s="156">
        <v>746.5</v>
      </c>
      <c r="L396" s="156">
        <v>7370</v>
      </c>
      <c r="M396" s="156">
        <v>954</v>
      </c>
      <c r="N396" s="156">
        <v>125508.3</v>
      </c>
      <c r="O396" s="156">
        <v>7</v>
      </c>
    </row>
    <row r="397" spans="1:15" x14ac:dyDescent="0.2">
      <c r="A397" s="156">
        <v>297</v>
      </c>
      <c r="B397" s="156" t="s">
        <v>386</v>
      </c>
      <c r="C397" s="157">
        <v>26953</v>
      </c>
      <c r="D397" s="156">
        <v>7341</v>
      </c>
      <c r="E397" s="156">
        <v>1622.6</v>
      </c>
      <c r="F397" s="156">
        <v>965</v>
      </c>
      <c r="G397" s="156">
        <v>5060</v>
      </c>
      <c r="H397" s="156">
        <v>360.36</v>
      </c>
      <c r="I397" s="156">
        <v>1411.2</v>
      </c>
      <c r="J397" s="156">
        <v>0</v>
      </c>
      <c r="K397" s="156">
        <v>0</v>
      </c>
      <c r="L397" s="156">
        <v>7954</v>
      </c>
      <c r="M397" s="156">
        <v>950</v>
      </c>
      <c r="N397" s="156">
        <v>6090.6239999999998</v>
      </c>
      <c r="O397" s="156">
        <v>11</v>
      </c>
    </row>
    <row r="398" spans="1:15" x14ac:dyDescent="0.2">
      <c r="A398" s="156">
        <v>473</v>
      </c>
      <c r="B398" s="156" t="s">
        <v>387</v>
      </c>
      <c r="C398" s="157">
        <v>16593</v>
      </c>
      <c r="D398" s="156">
        <v>2991</v>
      </c>
      <c r="E398" s="156">
        <v>1912.5</v>
      </c>
      <c r="F398" s="156">
        <v>500</v>
      </c>
      <c r="G398" s="156">
        <v>2180</v>
      </c>
      <c r="H398" s="156">
        <v>0</v>
      </c>
      <c r="I398" s="156">
        <v>141.6</v>
      </c>
      <c r="J398" s="156">
        <v>0</v>
      </c>
      <c r="K398" s="156">
        <v>63.699999999999989</v>
      </c>
      <c r="L398" s="156">
        <v>3212</v>
      </c>
      <c r="M398" s="156">
        <v>161</v>
      </c>
      <c r="N398" s="156">
        <v>13861.924999999999</v>
      </c>
      <c r="O398" s="156">
        <v>2</v>
      </c>
    </row>
    <row r="399" spans="1:15" x14ac:dyDescent="0.2">
      <c r="A399" s="156">
        <v>707</v>
      </c>
      <c r="B399" s="156" t="s">
        <v>388</v>
      </c>
      <c r="C399" s="157">
        <v>13538</v>
      </c>
      <c r="D399" s="156">
        <v>3566</v>
      </c>
      <c r="E399" s="156">
        <v>680.4</v>
      </c>
      <c r="F399" s="156">
        <v>80</v>
      </c>
      <c r="G399" s="156">
        <v>320</v>
      </c>
      <c r="H399" s="156">
        <v>0</v>
      </c>
      <c r="I399" s="156">
        <v>0</v>
      </c>
      <c r="J399" s="156">
        <v>0</v>
      </c>
      <c r="K399" s="156">
        <v>0</v>
      </c>
      <c r="L399" s="156">
        <v>7343</v>
      </c>
      <c r="M399" s="156">
        <v>307</v>
      </c>
      <c r="N399" s="156">
        <v>1500.4079999999999</v>
      </c>
      <c r="O399" s="156">
        <v>10</v>
      </c>
    </row>
    <row r="400" spans="1:15" x14ac:dyDescent="0.2">
      <c r="A400" s="156">
        <v>478</v>
      </c>
      <c r="B400" s="156" t="s">
        <v>389</v>
      </c>
      <c r="C400" s="157">
        <v>6317</v>
      </c>
      <c r="D400" s="156">
        <v>1514</v>
      </c>
      <c r="E400" s="156">
        <v>243.09999999999997</v>
      </c>
      <c r="F400" s="156">
        <v>110</v>
      </c>
      <c r="G400" s="156">
        <v>90</v>
      </c>
      <c r="H400" s="156">
        <v>0</v>
      </c>
      <c r="I400" s="156">
        <v>0</v>
      </c>
      <c r="J400" s="156">
        <v>0</v>
      </c>
      <c r="K400" s="156">
        <v>0</v>
      </c>
      <c r="L400" s="156">
        <v>3812</v>
      </c>
      <c r="M400" s="156">
        <v>219</v>
      </c>
      <c r="N400" s="156">
        <v>631.97400000000005</v>
      </c>
      <c r="O400" s="156">
        <v>10</v>
      </c>
    </row>
    <row r="401" spans="1:15" x14ac:dyDescent="0.2">
      <c r="A401" s="156">
        <v>50</v>
      </c>
      <c r="B401" s="156" t="s">
        <v>390</v>
      </c>
      <c r="C401" s="157">
        <v>21262</v>
      </c>
      <c r="D401" s="156">
        <v>6418</v>
      </c>
      <c r="E401" s="156">
        <v>741.4</v>
      </c>
      <c r="F401" s="156">
        <v>420</v>
      </c>
      <c r="G401" s="156">
        <v>10100</v>
      </c>
      <c r="H401" s="156">
        <v>0</v>
      </c>
      <c r="I401" s="156">
        <v>556</v>
      </c>
      <c r="J401" s="156">
        <v>0</v>
      </c>
      <c r="K401" s="156">
        <v>294.59999999999997</v>
      </c>
      <c r="L401" s="156">
        <v>24771</v>
      </c>
      <c r="M401" s="156">
        <v>2115</v>
      </c>
      <c r="N401" s="156">
        <v>8025.03</v>
      </c>
      <c r="O401" s="156">
        <v>4</v>
      </c>
    </row>
    <row r="402" spans="1:15" x14ac:dyDescent="0.2">
      <c r="A402" s="156">
        <v>355</v>
      </c>
      <c r="B402" s="156" t="s">
        <v>391</v>
      </c>
      <c r="C402" s="157">
        <v>61420</v>
      </c>
      <c r="D402" s="156">
        <v>14714</v>
      </c>
      <c r="E402" s="156">
        <v>4895.2</v>
      </c>
      <c r="F402" s="156">
        <v>5700</v>
      </c>
      <c r="G402" s="156">
        <v>47930</v>
      </c>
      <c r="H402" s="156">
        <v>4026.1977999999999</v>
      </c>
      <c r="I402" s="156">
        <v>4728.8</v>
      </c>
      <c r="J402" s="156">
        <v>0</v>
      </c>
      <c r="K402" s="156">
        <v>285.59999999999945</v>
      </c>
      <c r="L402" s="156">
        <v>4851</v>
      </c>
      <c r="M402" s="156">
        <v>14</v>
      </c>
      <c r="N402" s="156">
        <v>48463.972000000002</v>
      </c>
      <c r="O402" s="156">
        <v>7</v>
      </c>
    </row>
    <row r="403" spans="1:15" x14ac:dyDescent="0.2">
      <c r="A403" s="156">
        <v>299</v>
      </c>
      <c r="B403" s="156" t="s">
        <v>392</v>
      </c>
      <c r="C403" s="157">
        <v>32405</v>
      </c>
      <c r="D403" s="156">
        <v>6923</v>
      </c>
      <c r="E403" s="156">
        <v>2778.8</v>
      </c>
      <c r="F403" s="156">
        <v>915</v>
      </c>
      <c r="G403" s="156">
        <v>23980</v>
      </c>
      <c r="H403" s="156">
        <v>500.94</v>
      </c>
      <c r="I403" s="156">
        <v>1882.4</v>
      </c>
      <c r="J403" s="156">
        <v>0</v>
      </c>
      <c r="K403" s="156">
        <v>18.799999999999727</v>
      </c>
      <c r="L403" s="156">
        <v>5332</v>
      </c>
      <c r="M403" s="156">
        <v>468</v>
      </c>
      <c r="N403" s="156">
        <v>18239.580000000002</v>
      </c>
      <c r="O403" s="156">
        <v>6</v>
      </c>
    </row>
    <row r="404" spans="1:15" x14ac:dyDescent="0.2">
      <c r="A404" s="156">
        <v>637</v>
      </c>
      <c r="B404" s="156" t="s">
        <v>394</v>
      </c>
      <c r="C404" s="157">
        <v>123092</v>
      </c>
      <c r="D404" s="156">
        <v>29284</v>
      </c>
      <c r="E404" s="156">
        <v>8926.4</v>
      </c>
      <c r="F404" s="156">
        <v>14855</v>
      </c>
      <c r="G404" s="156">
        <v>137450</v>
      </c>
      <c r="H404" s="156">
        <v>3939.7018000000003</v>
      </c>
      <c r="I404" s="156">
        <v>6095.2000000000007</v>
      </c>
      <c r="J404" s="156">
        <v>0</v>
      </c>
      <c r="K404" s="156">
        <v>0</v>
      </c>
      <c r="L404" s="156">
        <v>3452</v>
      </c>
      <c r="M404" s="156">
        <v>253</v>
      </c>
      <c r="N404" s="156">
        <v>136269.136</v>
      </c>
      <c r="O404" s="156">
        <v>1</v>
      </c>
    </row>
    <row r="405" spans="1:15" x14ac:dyDescent="0.2">
      <c r="A405" s="156">
        <v>638</v>
      </c>
      <c r="B405" s="156" t="s">
        <v>395</v>
      </c>
      <c r="C405" s="157">
        <v>8122</v>
      </c>
      <c r="D405" s="156">
        <v>1890</v>
      </c>
      <c r="E405" s="156">
        <v>383</v>
      </c>
      <c r="F405" s="156">
        <v>185</v>
      </c>
      <c r="G405" s="156">
        <v>180</v>
      </c>
      <c r="H405" s="156">
        <v>0</v>
      </c>
      <c r="I405" s="156">
        <v>0</v>
      </c>
      <c r="J405" s="156">
        <v>0</v>
      </c>
      <c r="K405" s="156">
        <v>0</v>
      </c>
      <c r="L405" s="156">
        <v>2125</v>
      </c>
      <c r="M405" s="156">
        <v>70</v>
      </c>
      <c r="N405" s="156">
        <v>2528.63</v>
      </c>
      <c r="O405" s="156">
        <v>4</v>
      </c>
    </row>
    <row r="406" spans="1:15" x14ac:dyDescent="0.2">
      <c r="A406" s="156">
        <v>56</v>
      </c>
      <c r="B406" s="156" t="s">
        <v>396</v>
      </c>
      <c r="C406" s="157">
        <v>18699</v>
      </c>
      <c r="D406" s="156">
        <v>5144</v>
      </c>
      <c r="E406" s="156">
        <v>1197.0999999999999</v>
      </c>
      <c r="F406" s="156">
        <v>150</v>
      </c>
      <c r="G406" s="156">
        <v>3450</v>
      </c>
      <c r="H406" s="156">
        <v>0</v>
      </c>
      <c r="I406" s="156">
        <v>346.40000000000003</v>
      </c>
      <c r="J406" s="156">
        <v>0</v>
      </c>
      <c r="K406" s="156">
        <v>0</v>
      </c>
      <c r="L406" s="156">
        <v>12548</v>
      </c>
      <c r="M406" s="156">
        <v>289</v>
      </c>
      <c r="N406" s="156">
        <v>3029.8229999999999</v>
      </c>
      <c r="O406" s="156">
        <v>13</v>
      </c>
    </row>
    <row r="407" spans="1:15" x14ac:dyDescent="0.2">
      <c r="A407" s="156">
        <v>1892</v>
      </c>
      <c r="B407" s="156" t="s">
        <v>570</v>
      </c>
      <c r="C407" s="157">
        <v>40779</v>
      </c>
      <c r="D407" s="156">
        <v>10297</v>
      </c>
      <c r="E407" s="156">
        <v>2002.8999999999999</v>
      </c>
      <c r="F407" s="156">
        <v>1760</v>
      </c>
      <c r="G407" s="156">
        <v>4460</v>
      </c>
      <c r="H407" s="156">
        <v>0</v>
      </c>
      <c r="I407" s="156">
        <v>544.80000000000007</v>
      </c>
      <c r="J407" s="156">
        <v>0</v>
      </c>
      <c r="K407" s="156">
        <v>0</v>
      </c>
      <c r="L407" s="156">
        <v>5930</v>
      </c>
      <c r="M407" s="156">
        <v>312</v>
      </c>
      <c r="N407" s="156">
        <v>19248.690999999999</v>
      </c>
      <c r="O407" s="156">
        <v>12</v>
      </c>
    </row>
    <row r="408" spans="1:15" x14ac:dyDescent="0.2">
      <c r="A408" s="156">
        <v>879</v>
      </c>
      <c r="B408" s="156" t="s">
        <v>397</v>
      </c>
      <c r="C408" s="157">
        <v>21241</v>
      </c>
      <c r="D408" s="156">
        <v>4563</v>
      </c>
      <c r="E408" s="156">
        <v>1451.4</v>
      </c>
      <c r="F408" s="156">
        <v>360</v>
      </c>
      <c r="G408" s="156">
        <v>5460</v>
      </c>
      <c r="H408" s="156">
        <v>643.55999999999995</v>
      </c>
      <c r="I408" s="156">
        <v>236</v>
      </c>
      <c r="J408" s="156">
        <v>0</v>
      </c>
      <c r="K408" s="156">
        <v>0</v>
      </c>
      <c r="L408" s="156">
        <v>12066</v>
      </c>
      <c r="M408" s="156">
        <v>54</v>
      </c>
      <c r="N408" s="156">
        <v>4540.8540000000003</v>
      </c>
      <c r="O408" s="156">
        <v>5</v>
      </c>
    </row>
    <row r="409" spans="1:15" x14ac:dyDescent="0.2">
      <c r="A409" s="156">
        <v>301</v>
      </c>
      <c r="B409" s="156" t="s">
        <v>398</v>
      </c>
      <c r="C409" s="157">
        <v>47240</v>
      </c>
      <c r="D409" s="156">
        <v>11270</v>
      </c>
      <c r="E409" s="156">
        <v>4651.7</v>
      </c>
      <c r="F409" s="156">
        <v>2390</v>
      </c>
      <c r="G409" s="156">
        <v>59990</v>
      </c>
      <c r="H409" s="156">
        <v>1394.1799999999998</v>
      </c>
      <c r="I409" s="156">
        <v>4488</v>
      </c>
      <c r="J409" s="156">
        <v>0</v>
      </c>
      <c r="K409" s="156">
        <v>85.799999999999272</v>
      </c>
      <c r="L409" s="156">
        <v>4098</v>
      </c>
      <c r="M409" s="156">
        <v>195</v>
      </c>
      <c r="N409" s="156">
        <v>33275.961000000003</v>
      </c>
      <c r="O409" s="156">
        <v>1</v>
      </c>
    </row>
    <row r="410" spans="1:15" x14ac:dyDescent="0.2">
      <c r="A410" s="156">
        <v>1896</v>
      </c>
      <c r="B410" s="156" t="s">
        <v>399</v>
      </c>
      <c r="C410" s="157">
        <v>22139</v>
      </c>
      <c r="D410" s="156">
        <v>6617</v>
      </c>
      <c r="E410" s="156">
        <v>1256.1999999999998</v>
      </c>
      <c r="F410" s="156">
        <v>130</v>
      </c>
      <c r="G410" s="156">
        <v>6880</v>
      </c>
      <c r="H410" s="156">
        <v>0</v>
      </c>
      <c r="I410" s="156">
        <v>480.8</v>
      </c>
      <c r="J410" s="156">
        <v>0</v>
      </c>
      <c r="K410" s="156">
        <v>341.4</v>
      </c>
      <c r="L410" s="156">
        <v>8270</v>
      </c>
      <c r="M410" s="156">
        <v>516</v>
      </c>
      <c r="N410" s="156">
        <v>5445.3180000000002</v>
      </c>
      <c r="O410" s="156">
        <v>4</v>
      </c>
    </row>
    <row r="411" spans="1:15" x14ac:dyDescent="0.2">
      <c r="A411" s="156">
        <v>642</v>
      </c>
      <c r="B411" s="156" t="s">
        <v>400</v>
      </c>
      <c r="C411" s="157">
        <v>44610</v>
      </c>
      <c r="D411" s="156">
        <v>9867</v>
      </c>
      <c r="E411" s="156">
        <v>4131.3999999999996</v>
      </c>
      <c r="F411" s="156">
        <v>3850</v>
      </c>
      <c r="G411" s="156">
        <v>22890</v>
      </c>
      <c r="H411" s="156">
        <v>261.36</v>
      </c>
      <c r="I411" s="156">
        <v>2750.4</v>
      </c>
      <c r="J411" s="156">
        <v>0</v>
      </c>
      <c r="K411" s="156">
        <v>789.19999999999982</v>
      </c>
      <c r="L411" s="156">
        <v>2035</v>
      </c>
      <c r="M411" s="156">
        <v>243</v>
      </c>
      <c r="N411" s="156">
        <v>41966.934000000001</v>
      </c>
      <c r="O411" s="156">
        <v>3</v>
      </c>
    </row>
    <row r="412" spans="1:15" x14ac:dyDescent="0.2">
      <c r="A412" s="156">
        <v>193</v>
      </c>
      <c r="B412" s="156" t="s">
        <v>401</v>
      </c>
      <c r="C412" s="157">
        <v>122562</v>
      </c>
      <c r="D412" s="156">
        <v>29886</v>
      </c>
      <c r="E412" s="156">
        <v>11431.3</v>
      </c>
      <c r="F412" s="156">
        <v>6500</v>
      </c>
      <c r="G412" s="156">
        <v>225260</v>
      </c>
      <c r="H412" s="156">
        <v>8589.2183999999997</v>
      </c>
      <c r="I412" s="156">
        <v>7356</v>
      </c>
      <c r="J412" s="156">
        <v>225.59999999999854</v>
      </c>
      <c r="K412" s="156">
        <v>0</v>
      </c>
      <c r="L412" s="156">
        <v>11132</v>
      </c>
      <c r="M412" s="156">
        <v>804</v>
      </c>
      <c r="N412" s="156">
        <v>106066.86199999999</v>
      </c>
      <c r="O412" s="156">
        <v>4</v>
      </c>
    </row>
    <row r="413" spans="1:15" x14ac:dyDescent="0.2">
      <c r="A413">
        <v>9999</v>
      </c>
      <c r="B413" t="s">
        <v>623</v>
      </c>
      <c r="C413" s="161">
        <f>SUM(C5:C412)</f>
        <v>16779575</v>
      </c>
      <c r="D413" s="161">
        <f t="shared" ref="D413:O413" si="0">SUM(D5:D412)</f>
        <v>3870773</v>
      </c>
      <c r="E413" s="161">
        <f t="shared" si="0"/>
        <v>1469366.5000000005</v>
      </c>
      <c r="F413" s="161">
        <f t="shared" si="0"/>
        <v>1322210</v>
      </c>
      <c r="G413" s="161">
        <f t="shared" si="0"/>
        <v>16730290</v>
      </c>
      <c r="H413" s="161">
        <f t="shared" si="0"/>
        <v>379970.00059999968</v>
      </c>
      <c r="I413" s="161">
        <f t="shared" si="0"/>
        <v>722007.20000000065</v>
      </c>
      <c r="J413" s="161">
        <f t="shared" si="0"/>
        <v>28527.999999999971</v>
      </c>
      <c r="K413" s="161">
        <f t="shared" si="0"/>
        <v>38968.399999999972</v>
      </c>
      <c r="L413" s="161">
        <f t="shared" si="0"/>
        <v>3368364</v>
      </c>
      <c r="M413" s="161">
        <f t="shared" si="0"/>
        <v>187512</v>
      </c>
      <c r="N413" s="161">
        <f t="shared" si="0"/>
        <v>14987014.032999994</v>
      </c>
      <c r="O413" s="161">
        <f t="shared" si="0"/>
        <v>3150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Toelichting</vt:lpstr>
      <vt:lpstr>uitk 2011 tm 2014</vt:lpstr>
      <vt:lpstr>tab</vt:lpstr>
      <vt:lpstr>index obv sept data</vt:lpstr>
      <vt:lpstr>sept2011</vt:lpstr>
      <vt:lpstr>sept2012</vt:lpstr>
      <vt:lpstr>sept2013</vt:lpstr>
      <vt:lpstr>sept2014</vt:lpstr>
      <vt:lpstr>'index obv sept data'!Afdrukbereik</vt:lpstr>
      <vt:lpstr>Toelichting!Afdrukbereik</vt:lpstr>
      <vt:lpstr>'uitk 2011 tm 2014'!Afdrukbereik</vt:lpstr>
      <vt:lpstr>Gemeentenaam</vt:lpstr>
      <vt:lpstr>sept2011</vt:lpstr>
      <vt:lpstr>sept2012</vt:lpstr>
      <vt:lpstr>sept2013</vt:lpstr>
    </vt:vector>
  </TitlesOfParts>
  <Company>Min. van BZK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sayfollahi</dc:creator>
  <cp:lastModifiedBy>Keizer</cp:lastModifiedBy>
  <cp:lastPrinted>2013-12-01T15:31:11Z</cp:lastPrinted>
  <dcterms:created xsi:type="dcterms:W3CDTF">2009-05-25T12:28:08Z</dcterms:created>
  <dcterms:modified xsi:type="dcterms:W3CDTF">2013-12-01T15:36:36Z</dcterms:modified>
</cp:coreProperties>
</file>